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8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9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1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12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13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14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15.xml" ContentType="application/vnd.openxmlformats-officedocument.drawing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16.xml" ContentType="application/vnd.openxmlformats-officedocument.drawing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17.xml" ContentType="application/vnd.openxmlformats-officedocument.drawing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18.xml" ContentType="application/vnd.openxmlformats-officedocument.drawing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19.xml" ContentType="application/vnd.openxmlformats-officedocument.drawing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75" yWindow="-30" windowWidth="17400" windowHeight="7980" tabRatio="931" activeTab="7"/>
  </bookViews>
  <sheets>
    <sheet name="Indicadors" sheetId="14" r:id="rId1"/>
    <sheet name="ICap " sheetId="15" r:id="rId2"/>
    <sheet name="Gràfics 1" sheetId="49" r:id="rId3"/>
    <sheet name="IDetallCorrent" sheetId="43" r:id="rId4"/>
    <sheet name="Gràfics 2" sheetId="50" r:id="rId5"/>
    <sheet name="IDetallCapital" sheetId="44" r:id="rId6"/>
    <sheet name="Gràfics 3" sheetId="51" r:id="rId7"/>
    <sheet name="DCap" sheetId="1" r:id="rId8"/>
    <sheet name="Gràfics 4" sheetId="52" r:id="rId9"/>
    <sheet name="DDetallCorrent" sheetId="45" r:id="rId10"/>
    <sheet name="Gràfics 5" sheetId="53" r:id="rId11"/>
    <sheet name="DProg" sheetId="16" r:id="rId12"/>
    <sheet name="Gràfics 6" sheetId="54" r:id="rId13"/>
    <sheet name="DOrg" sheetId="13" r:id="rId14"/>
    <sheet name="Gràfics 7" sheetId="55" r:id="rId15"/>
    <sheet name="DCap 01" sheetId="20" r:id="rId16"/>
    <sheet name="Gràfics 8" sheetId="56" r:id="rId17"/>
    <sheet name="DCap 02" sheetId="24" r:id="rId18"/>
    <sheet name="Gràfics 9" sheetId="57" r:id="rId19"/>
    <sheet name="DCap 04" sheetId="26" r:id="rId20"/>
    <sheet name="Gràfics 10" sheetId="58" r:id="rId21"/>
    <sheet name="DCap 0501" sheetId="27" r:id="rId22"/>
    <sheet name="Gràfics 11" sheetId="59" r:id="rId23"/>
    <sheet name="DCap 0502" sheetId="25" r:id="rId24"/>
    <sheet name="Gràfics 12" sheetId="60" r:id="rId25"/>
    <sheet name="DCap 0503" sheetId="46" r:id="rId26"/>
    <sheet name="Gràfics 13" sheetId="61" r:id="rId27"/>
    <sheet name="DCap 0504" sheetId="47" r:id="rId28"/>
    <sheet name="Gràfics 14" sheetId="62" r:id="rId29"/>
    <sheet name="DCap 07" sheetId="21" r:id="rId30"/>
    <sheet name="Gràfics 15" sheetId="63" r:id="rId31"/>
    <sheet name="DCap 0703" sheetId="23" r:id="rId32"/>
    <sheet name="Gràfics 16" sheetId="64" r:id="rId33"/>
    <sheet name="DCap 08" sheetId="22" r:id="rId34"/>
    <sheet name="Gràfics 17" sheetId="66" r:id="rId35"/>
    <sheet name="DCap 06" sheetId="28" r:id="rId36"/>
    <sheet name="Gràfics 18" sheetId="65" r:id="rId37"/>
    <sheet name="Full de control" sheetId="42" r:id="rId38"/>
  </sheets>
  <externalReferences>
    <externalReference r:id="rId39"/>
  </externalReferences>
  <definedNames>
    <definedName name="__FPMExcelClient_CellBasedFunctionStatus" localSheetId="7" hidden="1">"2_2_2_2_2"</definedName>
    <definedName name="__FPMExcelClient_CellBasedFunctionStatus" localSheetId="15" hidden="1">"2_2_2_2_2"</definedName>
    <definedName name="__FPMExcelClient_CellBasedFunctionStatus" localSheetId="17" hidden="1">"2_2_2_2_2"</definedName>
    <definedName name="__FPMExcelClient_CellBasedFunctionStatus" localSheetId="19" hidden="1">"2_2_2_2_2"</definedName>
    <definedName name="__FPMExcelClient_CellBasedFunctionStatus" localSheetId="21" hidden="1">"2_2_2_2_2"</definedName>
    <definedName name="__FPMExcelClient_CellBasedFunctionStatus" localSheetId="23" hidden="1">"2_2_2_2_2"</definedName>
    <definedName name="__FPMExcelClient_CellBasedFunctionStatus" localSheetId="25" hidden="1">"2_2_2_2_2"</definedName>
    <definedName name="__FPMExcelClient_CellBasedFunctionStatus" localSheetId="27" hidden="1">"2_2_2_2_2"</definedName>
    <definedName name="__FPMExcelClient_CellBasedFunctionStatus" localSheetId="35" hidden="1">"2_2_2_2_2"</definedName>
    <definedName name="__FPMExcelClient_CellBasedFunctionStatus" localSheetId="29" hidden="1">"2_2_2_2_2"</definedName>
    <definedName name="__FPMExcelClient_CellBasedFunctionStatus" localSheetId="31" hidden="1">"2_2_2_2_2"</definedName>
    <definedName name="__FPMExcelClient_CellBasedFunctionStatus" localSheetId="33" hidden="1">"2_2_2_2_2"</definedName>
    <definedName name="__FPMExcelClient_CellBasedFunctionStatus" localSheetId="9" hidden="1">"2_2_2_2_2"</definedName>
    <definedName name="__FPMExcelClient_CellBasedFunctionStatus" localSheetId="13" hidden="1">"2_2_2_2_2"</definedName>
    <definedName name="__FPMExcelClient_CellBasedFunctionStatus" localSheetId="11" hidden="1">"2_2_2_2_2"</definedName>
    <definedName name="__FPMExcelClient_CellBasedFunctionStatus" localSheetId="37" hidden="1">"2_2_2_2_2"</definedName>
    <definedName name="__FPMExcelClient_CellBasedFunctionStatus" localSheetId="2" hidden="1">"2_2_2_2_2"</definedName>
    <definedName name="__FPMExcelClient_CellBasedFunctionStatus" localSheetId="20" hidden="1">"2_2_2_2_2"</definedName>
    <definedName name="__FPMExcelClient_CellBasedFunctionStatus" localSheetId="22" hidden="1">"2_2_2_2_2"</definedName>
    <definedName name="__FPMExcelClient_CellBasedFunctionStatus" localSheetId="24" hidden="1">"2_2_2_2_2"</definedName>
    <definedName name="__FPMExcelClient_CellBasedFunctionStatus" localSheetId="26" hidden="1">"2_2_2_2_2"</definedName>
    <definedName name="__FPMExcelClient_CellBasedFunctionStatus" localSheetId="28" hidden="1">"2_2_2_2_2"</definedName>
    <definedName name="__FPMExcelClient_CellBasedFunctionStatus" localSheetId="30" hidden="1">"2_2_2_2_2"</definedName>
    <definedName name="__FPMExcelClient_CellBasedFunctionStatus" localSheetId="32" hidden="1">"2_2_2_2_2"</definedName>
    <definedName name="__FPMExcelClient_CellBasedFunctionStatus" localSheetId="34" hidden="1">"2_2_2_2_2"</definedName>
    <definedName name="__FPMExcelClient_CellBasedFunctionStatus" localSheetId="36" hidden="1">"2_2_2_2_2"</definedName>
    <definedName name="__FPMExcelClient_CellBasedFunctionStatus" localSheetId="4" hidden="1">"2_2_2_2_2"</definedName>
    <definedName name="__FPMExcelClient_CellBasedFunctionStatus" localSheetId="6" hidden="1">"2_2_2_2_2"</definedName>
    <definedName name="__FPMExcelClient_CellBasedFunctionStatus" localSheetId="8" hidden="1">"2_2_2_2_2"</definedName>
    <definedName name="__FPMExcelClient_CellBasedFunctionStatus" localSheetId="10" hidden="1">"2_2_2_2_2"</definedName>
    <definedName name="__FPMExcelClient_CellBasedFunctionStatus" localSheetId="12" hidden="1">"2_2_2_2_2"</definedName>
    <definedName name="__FPMExcelClient_CellBasedFunctionStatus" localSheetId="14" hidden="1">"2_2_2_2_2"</definedName>
    <definedName name="__FPMExcelClient_CellBasedFunctionStatus" localSheetId="16" hidden="1">"2_2_2_2_2"</definedName>
    <definedName name="__FPMExcelClient_CellBasedFunctionStatus" localSheetId="18" hidden="1">"2_2_2_2_2"</definedName>
    <definedName name="__FPMExcelClient_CellBasedFunctionStatus" localSheetId="1" hidden="1">"2_2_2_2_2"</definedName>
    <definedName name="__FPMExcelClient_CellBasedFunctionStatus" localSheetId="5" hidden="1">"2_2_2_2_2"</definedName>
    <definedName name="__FPMExcelClient_CellBasedFunctionStatus" localSheetId="3" hidden="1">"2_2_2_2_2"</definedName>
    <definedName name="__FPMExcelClient_CellBasedFunctionStatus" localSheetId="0" hidden="1">"2_2_2_2_2"</definedName>
    <definedName name="_xlnm.Print_Area" localSheetId="9">DDetallCorrent!$A$1:$M$129</definedName>
    <definedName name="_xlnm.Print_Area" localSheetId="13">DOrg!$A$1:$M$56</definedName>
    <definedName name="_xlnm.Print_Area" localSheetId="11">DProg!$A$1:$M$155</definedName>
    <definedName name="_xlnm.Print_Area" localSheetId="4">'Gràfics 2'!$A$1:$K$35</definedName>
    <definedName name="_xlnm.Print_Area" localSheetId="6">'Gràfics 3'!$A$1:$K$31</definedName>
    <definedName name="_xlnm.Print_Area" localSheetId="10">'Gràfics 5'!$A$1:$M$46</definedName>
    <definedName name="_xlnm.Print_Area" localSheetId="12">'Gràfics 6'!$A$1:$M$39</definedName>
    <definedName name="_xlnm.Print_Area" localSheetId="14">'Gràfics 7'!$A$1:$M$31</definedName>
    <definedName name="_xlnm.Print_Area" localSheetId="5">IDetallCapital!$A$1:$K$32</definedName>
    <definedName name="_xlnm.Print_Area" localSheetId="3">IDetallCorrent!$A$1:$K$68</definedName>
    <definedName name="_xlnm.Print_Area" localSheetId="0">Indicadors!$A$1:$J$37</definedName>
    <definedName name="DATA1" localSheetId="27">#REF!</definedName>
    <definedName name="DATA1" localSheetId="9">#REF!</definedName>
    <definedName name="DATA1" localSheetId="2">#REF!</definedName>
    <definedName name="DATA1" localSheetId="20">#REF!</definedName>
    <definedName name="DATA1" localSheetId="22">#REF!</definedName>
    <definedName name="DATA1" localSheetId="24">#REF!</definedName>
    <definedName name="DATA1" localSheetId="26">#REF!</definedName>
    <definedName name="DATA1" localSheetId="28">#REF!</definedName>
    <definedName name="DATA1" localSheetId="30">#REF!</definedName>
    <definedName name="DATA1" localSheetId="32">#REF!</definedName>
    <definedName name="DATA1" localSheetId="34">#REF!</definedName>
    <definedName name="DATA1" localSheetId="36">#REF!</definedName>
    <definedName name="DATA1" localSheetId="4">#REF!</definedName>
    <definedName name="DATA1" localSheetId="6">#REF!</definedName>
    <definedName name="DATA1" localSheetId="8">#REF!</definedName>
    <definedName name="DATA1" localSheetId="10">#REF!</definedName>
    <definedName name="DATA1" localSheetId="12">#REF!</definedName>
    <definedName name="DATA1" localSheetId="14">#REF!</definedName>
    <definedName name="DATA1" localSheetId="16">#REF!</definedName>
    <definedName name="DATA1" localSheetId="18">#REF!</definedName>
    <definedName name="DATA1" localSheetId="5">#REF!</definedName>
    <definedName name="DATA1" localSheetId="3">#REF!</definedName>
    <definedName name="DATA1">#REF!</definedName>
    <definedName name="DATA10" localSheetId="27">#REF!</definedName>
    <definedName name="DATA10" localSheetId="9">#REF!</definedName>
    <definedName name="DATA10" localSheetId="2">#REF!</definedName>
    <definedName name="DATA10" localSheetId="20">#REF!</definedName>
    <definedName name="DATA10" localSheetId="22">#REF!</definedName>
    <definedName name="DATA10" localSheetId="24">#REF!</definedName>
    <definedName name="DATA10" localSheetId="26">#REF!</definedName>
    <definedName name="DATA10" localSheetId="28">#REF!</definedName>
    <definedName name="DATA10" localSheetId="30">#REF!</definedName>
    <definedName name="DATA10" localSheetId="32">#REF!</definedName>
    <definedName name="DATA10" localSheetId="34">#REF!</definedName>
    <definedName name="DATA10" localSheetId="36">#REF!</definedName>
    <definedName name="DATA10" localSheetId="4">#REF!</definedName>
    <definedName name="DATA10" localSheetId="6">#REF!</definedName>
    <definedName name="DATA10" localSheetId="8">#REF!</definedName>
    <definedName name="DATA10" localSheetId="10">#REF!</definedName>
    <definedName name="DATA10" localSheetId="12">#REF!</definedName>
    <definedName name="DATA10" localSheetId="14">#REF!</definedName>
    <definedName name="DATA10" localSheetId="16">#REF!</definedName>
    <definedName name="DATA10" localSheetId="18">#REF!</definedName>
    <definedName name="DATA10" localSheetId="5">#REF!</definedName>
    <definedName name="DATA10" localSheetId="3">#REF!</definedName>
    <definedName name="DATA10">#REF!</definedName>
    <definedName name="DATA11" localSheetId="27">#REF!</definedName>
    <definedName name="DATA11" localSheetId="9">#REF!</definedName>
    <definedName name="DATA11" localSheetId="2">#REF!</definedName>
    <definedName name="DATA11" localSheetId="20">#REF!</definedName>
    <definedName name="DATA11" localSheetId="22">#REF!</definedName>
    <definedName name="DATA11" localSheetId="24">#REF!</definedName>
    <definedName name="DATA11" localSheetId="26">#REF!</definedName>
    <definedName name="DATA11" localSheetId="28">#REF!</definedName>
    <definedName name="DATA11" localSheetId="30">#REF!</definedName>
    <definedName name="DATA11" localSheetId="32">#REF!</definedName>
    <definedName name="DATA11" localSheetId="34">#REF!</definedName>
    <definedName name="DATA11" localSheetId="36">#REF!</definedName>
    <definedName name="DATA11" localSheetId="4">#REF!</definedName>
    <definedName name="DATA11" localSheetId="6">#REF!</definedName>
    <definedName name="DATA11" localSheetId="8">#REF!</definedName>
    <definedName name="DATA11" localSheetId="10">#REF!</definedName>
    <definedName name="DATA11" localSheetId="12">#REF!</definedName>
    <definedName name="DATA11" localSheetId="14">#REF!</definedName>
    <definedName name="DATA11" localSheetId="16">#REF!</definedName>
    <definedName name="DATA11" localSheetId="18">#REF!</definedName>
    <definedName name="DATA11" localSheetId="5">#REF!</definedName>
    <definedName name="DATA11" localSheetId="3">#REF!</definedName>
    <definedName name="DATA11">#REF!</definedName>
    <definedName name="DATA12" localSheetId="27">#REF!</definedName>
    <definedName name="DATA12" localSheetId="9">#REF!</definedName>
    <definedName name="DATA12" localSheetId="2">#REF!</definedName>
    <definedName name="DATA12" localSheetId="20">#REF!</definedName>
    <definedName name="DATA12" localSheetId="22">#REF!</definedName>
    <definedName name="DATA12" localSheetId="24">#REF!</definedName>
    <definedName name="DATA12" localSheetId="26">#REF!</definedName>
    <definedName name="DATA12" localSheetId="28">#REF!</definedName>
    <definedName name="DATA12" localSheetId="30">#REF!</definedName>
    <definedName name="DATA12" localSheetId="32">#REF!</definedName>
    <definedName name="DATA12" localSheetId="34">#REF!</definedName>
    <definedName name="DATA12" localSheetId="36">#REF!</definedName>
    <definedName name="DATA12" localSheetId="4">#REF!</definedName>
    <definedName name="DATA12" localSheetId="6">#REF!</definedName>
    <definedName name="DATA12" localSheetId="8">#REF!</definedName>
    <definedName name="DATA12" localSheetId="10">#REF!</definedName>
    <definedName name="DATA12" localSheetId="12">#REF!</definedName>
    <definedName name="DATA12" localSheetId="14">#REF!</definedName>
    <definedName name="DATA12" localSheetId="16">#REF!</definedName>
    <definedName name="DATA12" localSheetId="18">#REF!</definedName>
    <definedName name="DATA12" localSheetId="5">#REF!</definedName>
    <definedName name="DATA12" localSheetId="3">#REF!</definedName>
    <definedName name="DATA12">#REF!</definedName>
    <definedName name="DATA13" localSheetId="27">#REF!</definedName>
    <definedName name="DATA13" localSheetId="9">#REF!</definedName>
    <definedName name="DATA13" localSheetId="2">#REF!</definedName>
    <definedName name="DATA13" localSheetId="20">#REF!</definedName>
    <definedName name="DATA13" localSheetId="22">#REF!</definedName>
    <definedName name="DATA13" localSheetId="24">#REF!</definedName>
    <definedName name="DATA13" localSheetId="26">#REF!</definedName>
    <definedName name="DATA13" localSheetId="28">#REF!</definedName>
    <definedName name="DATA13" localSheetId="30">#REF!</definedName>
    <definedName name="DATA13" localSheetId="32">#REF!</definedName>
    <definedName name="DATA13" localSheetId="34">#REF!</definedName>
    <definedName name="DATA13" localSheetId="36">#REF!</definedName>
    <definedName name="DATA13" localSheetId="4">#REF!</definedName>
    <definedName name="DATA13" localSheetId="6">#REF!</definedName>
    <definedName name="DATA13" localSheetId="8">#REF!</definedName>
    <definedName name="DATA13" localSheetId="10">#REF!</definedName>
    <definedName name="DATA13" localSheetId="12">#REF!</definedName>
    <definedName name="DATA13" localSheetId="14">#REF!</definedName>
    <definedName name="DATA13" localSheetId="16">#REF!</definedName>
    <definedName name="DATA13" localSheetId="18">#REF!</definedName>
    <definedName name="DATA13" localSheetId="5">#REF!</definedName>
    <definedName name="DATA13" localSheetId="3">#REF!</definedName>
    <definedName name="DATA13">#REF!</definedName>
    <definedName name="DATA14" localSheetId="27">#REF!</definedName>
    <definedName name="DATA14" localSheetId="9">#REF!</definedName>
    <definedName name="DATA14" localSheetId="2">#REF!</definedName>
    <definedName name="DATA14" localSheetId="20">#REF!</definedName>
    <definedName name="DATA14" localSheetId="22">#REF!</definedName>
    <definedName name="DATA14" localSheetId="24">#REF!</definedName>
    <definedName name="DATA14" localSheetId="26">#REF!</definedName>
    <definedName name="DATA14" localSheetId="28">#REF!</definedName>
    <definedName name="DATA14" localSheetId="30">#REF!</definedName>
    <definedName name="DATA14" localSheetId="32">#REF!</definedName>
    <definedName name="DATA14" localSheetId="34">#REF!</definedName>
    <definedName name="DATA14" localSheetId="36">#REF!</definedName>
    <definedName name="DATA14" localSheetId="4">#REF!</definedName>
    <definedName name="DATA14" localSheetId="6">#REF!</definedName>
    <definedName name="DATA14" localSheetId="8">#REF!</definedName>
    <definedName name="DATA14" localSheetId="10">#REF!</definedName>
    <definedName name="DATA14" localSheetId="12">#REF!</definedName>
    <definedName name="DATA14" localSheetId="14">#REF!</definedName>
    <definedName name="DATA14" localSheetId="16">#REF!</definedName>
    <definedName name="DATA14" localSheetId="18">#REF!</definedName>
    <definedName name="DATA14" localSheetId="5">#REF!</definedName>
    <definedName name="DATA14" localSheetId="3">#REF!</definedName>
    <definedName name="DATA14">#REF!</definedName>
    <definedName name="DATA2" localSheetId="27">#REF!</definedName>
    <definedName name="DATA2" localSheetId="9">#REF!</definedName>
    <definedName name="DATA2" localSheetId="2">#REF!</definedName>
    <definedName name="DATA2" localSheetId="20">#REF!</definedName>
    <definedName name="DATA2" localSheetId="22">#REF!</definedName>
    <definedName name="DATA2" localSheetId="24">#REF!</definedName>
    <definedName name="DATA2" localSheetId="26">#REF!</definedName>
    <definedName name="DATA2" localSheetId="28">#REF!</definedName>
    <definedName name="DATA2" localSheetId="30">#REF!</definedName>
    <definedName name="DATA2" localSheetId="32">#REF!</definedName>
    <definedName name="DATA2" localSheetId="34">#REF!</definedName>
    <definedName name="DATA2" localSheetId="36">#REF!</definedName>
    <definedName name="DATA2" localSheetId="4">#REF!</definedName>
    <definedName name="DATA2" localSheetId="6">#REF!</definedName>
    <definedName name="DATA2" localSheetId="8">#REF!</definedName>
    <definedName name="DATA2" localSheetId="10">#REF!</definedName>
    <definedName name="DATA2" localSheetId="12">#REF!</definedName>
    <definedName name="DATA2" localSheetId="14">#REF!</definedName>
    <definedName name="DATA2" localSheetId="16">#REF!</definedName>
    <definedName name="DATA2" localSheetId="18">#REF!</definedName>
    <definedName name="DATA2" localSheetId="5">#REF!</definedName>
    <definedName name="DATA2" localSheetId="3">#REF!</definedName>
    <definedName name="DATA2">#REF!</definedName>
    <definedName name="DATA3" localSheetId="27">#REF!</definedName>
    <definedName name="DATA3" localSheetId="9">#REF!</definedName>
    <definedName name="DATA3" localSheetId="2">#REF!</definedName>
    <definedName name="DATA3" localSheetId="20">#REF!</definedName>
    <definedName name="DATA3" localSheetId="22">#REF!</definedName>
    <definedName name="DATA3" localSheetId="24">#REF!</definedName>
    <definedName name="DATA3" localSheetId="26">#REF!</definedName>
    <definedName name="DATA3" localSheetId="28">#REF!</definedName>
    <definedName name="DATA3" localSheetId="30">#REF!</definedName>
    <definedName name="DATA3" localSheetId="32">#REF!</definedName>
    <definedName name="DATA3" localSheetId="34">#REF!</definedName>
    <definedName name="DATA3" localSheetId="36">#REF!</definedName>
    <definedName name="DATA3" localSheetId="4">#REF!</definedName>
    <definedName name="DATA3" localSheetId="6">#REF!</definedName>
    <definedName name="DATA3" localSheetId="8">#REF!</definedName>
    <definedName name="DATA3" localSheetId="10">#REF!</definedName>
    <definedName name="DATA3" localSheetId="12">#REF!</definedName>
    <definedName name="DATA3" localSheetId="14">#REF!</definedName>
    <definedName name="DATA3" localSheetId="16">#REF!</definedName>
    <definedName name="DATA3" localSheetId="18">#REF!</definedName>
    <definedName name="DATA3" localSheetId="5">#REF!</definedName>
    <definedName name="DATA3" localSheetId="3">#REF!</definedName>
    <definedName name="DATA3">#REF!</definedName>
    <definedName name="DATA4" localSheetId="27">#REF!</definedName>
    <definedName name="DATA4" localSheetId="9">#REF!</definedName>
    <definedName name="DATA4" localSheetId="2">#REF!</definedName>
    <definedName name="DATA4" localSheetId="20">#REF!</definedName>
    <definedName name="DATA4" localSheetId="22">#REF!</definedName>
    <definedName name="DATA4" localSheetId="24">#REF!</definedName>
    <definedName name="DATA4" localSheetId="26">#REF!</definedName>
    <definedName name="DATA4" localSheetId="28">#REF!</definedName>
    <definedName name="DATA4" localSheetId="30">#REF!</definedName>
    <definedName name="DATA4" localSheetId="32">#REF!</definedName>
    <definedName name="DATA4" localSheetId="34">#REF!</definedName>
    <definedName name="DATA4" localSheetId="36">#REF!</definedName>
    <definedName name="DATA4" localSheetId="4">#REF!</definedName>
    <definedName name="DATA4" localSheetId="6">#REF!</definedName>
    <definedName name="DATA4" localSheetId="8">#REF!</definedName>
    <definedName name="DATA4" localSheetId="10">#REF!</definedName>
    <definedName name="DATA4" localSheetId="12">#REF!</definedName>
    <definedName name="DATA4" localSheetId="14">#REF!</definedName>
    <definedName name="DATA4" localSheetId="16">#REF!</definedName>
    <definedName name="DATA4" localSheetId="18">#REF!</definedName>
    <definedName name="DATA4" localSheetId="5">#REF!</definedName>
    <definedName name="DATA4" localSheetId="3">#REF!</definedName>
    <definedName name="DATA4">#REF!</definedName>
    <definedName name="DATA5" localSheetId="27">#REF!</definedName>
    <definedName name="DATA5" localSheetId="9">#REF!</definedName>
    <definedName name="DATA5" localSheetId="2">#REF!</definedName>
    <definedName name="DATA5" localSheetId="20">#REF!</definedName>
    <definedName name="DATA5" localSheetId="22">#REF!</definedName>
    <definedName name="DATA5" localSheetId="24">#REF!</definedName>
    <definedName name="DATA5" localSheetId="26">#REF!</definedName>
    <definedName name="DATA5" localSheetId="28">#REF!</definedName>
    <definedName name="DATA5" localSheetId="30">#REF!</definedName>
    <definedName name="DATA5" localSheetId="32">#REF!</definedName>
    <definedName name="DATA5" localSheetId="34">#REF!</definedName>
    <definedName name="DATA5" localSheetId="36">#REF!</definedName>
    <definedName name="DATA5" localSheetId="4">#REF!</definedName>
    <definedName name="DATA5" localSheetId="6">#REF!</definedName>
    <definedName name="DATA5" localSheetId="8">#REF!</definedName>
    <definedName name="DATA5" localSheetId="10">#REF!</definedName>
    <definedName name="DATA5" localSheetId="12">#REF!</definedName>
    <definedName name="DATA5" localSheetId="14">#REF!</definedName>
    <definedName name="DATA5" localSheetId="16">#REF!</definedName>
    <definedName name="DATA5" localSheetId="18">#REF!</definedName>
    <definedName name="DATA5" localSheetId="5">#REF!</definedName>
    <definedName name="DATA5" localSheetId="3">#REF!</definedName>
    <definedName name="DATA5">#REF!</definedName>
    <definedName name="DATA6" localSheetId="27">#REF!</definedName>
    <definedName name="DATA6" localSheetId="9">#REF!</definedName>
    <definedName name="DATA6" localSheetId="2">#REF!</definedName>
    <definedName name="DATA6" localSheetId="20">#REF!</definedName>
    <definedName name="DATA6" localSheetId="22">#REF!</definedName>
    <definedName name="DATA6" localSheetId="24">#REF!</definedName>
    <definedName name="DATA6" localSheetId="26">#REF!</definedName>
    <definedName name="DATA6" localSheetId="28">#REF!</definedName>
    <definedName name="DATA6" localSheetId="30">#REF!</definedName>
    <definedName name="DATA6" localSheetId="32">#REF!</definedName>
    <definedName name="DATA6" localSheetId="34">#REF!</definedName>
    <definedName name="DATA6" localSheetId="36">#REF!</definedName>
    <definedName name="DATA6" localSheetId="4">#REF!</definedName>
    <definedName name="DATA6" localSheetId="6">#REF!</definedName>
    <definedName name="DATA6" localSheetId="8">#REF!</definedName>
    <definedName name="DATA6" localSheetId="10">#REF!</definedName>
    <definedName name="DATA6" localSheetId="12">#REF!</definedName>
    <definedName name="DATA6" localSheetId="14">#REF!</definedName>
    <definedName name="DATA6" localSheetId="16">#REF!</definedName>
    <definedName name="DATA6" localSheetId="18">#REF!</definedName>
    <definedName name="DATA6" localSheetId="5">#REF!</definedName>
    <definedName name="DATA6" localSheetId="3">#REF!</definedName>
    <definedName name="DATA6">#REF!</definedName>
    <definedName name="DATA7" localSheetId="27">#REF!</definedName>
    <definedName name="DATA7" localSheetId="9">#REF!</definedName>
    <definedName name="DATA7" localSheetId="2">#REF!</definedName>
    <definedName name="DATA7" localSheetId="20">#REF!</definedName>
    <definedName name="DATA7" localSheetId="22">#REF!</definedName>
    <definedName name="DATA7" localSheetId="24">#REF!</definedName>
    <definedName name="DATA7" localSheetId="26">#REF!</definedName>
    <definedName name="DATA7" localSheetId="28">#REF!</definedName>
    <definedName name="DATA7" localSheetId="30">#REF!</definedName>
    <definedName name="DATA7" localSheetId="32">#REF!</definedName>
    <definedName name="DATA7" localSheetId="34">#REF!</definedName>
    <definedName name="DATA7" localSheetId="36">#REF!</definedName>
    <definedName name="DATA7" localSheetId="4">#REF!</definedName>
    <definedName name="DATA7" localSheetId="6">#REF!</definedName>
    <definedName name="DATA7" localSheetId="8">#REF!</definedName>
    <definedName name="DATA7" localSheetId="10">#REF!</definedName>
    <definedName name="DATA7" localSheetId="12">#REF!</definedName>
    <definedName name="DATA7" localSheetId="14">#REF!</definedName>
    <definedName name="DATA7" localSheetId="16">#REF!</definedName>
    <definedName name="DATA7" localSheetId="18">#REF!</definedName>
    <definedName name="DATA7" localSheetId="5">#REF!</definedName>
    <definedName name="DATA7" localSheetId="3">#REF!</definedName>
    <definedName name="DATA7">#REF!</definedName>
    <definedName name="DATA8" localSheetId="27">#REF!</definedName>
    <definedName name="DATA8" localSheetId="9">#REF!</definedName>
    <definedName name="DATA8" localSheetId="2">#REF!</definedName>
    <definedName name="DATA8" localSheetId="20">#REF!</definedName>
    <definedName name="DATA8" localSheetId="22">#REF!</definedName>
    <definedName name="DATA8" localSheetId="24">#REF!</definedName>
    <definedName name="DATA8" localSheetId="26">#REF!</definedName>
    <definedName name="DATA8" localSheetId="28">#REF!</definedName>
    <definedName name="DATA8" localSheetId="30">#REF!</definedName>
    <definedName name="DATA8" localSheetId="32">#REF!</definedName>
    <definedName name="DATA8" localSheetId="34">#REF!</definedName>
    <definedName name="DATA8" localSheetId="36">#REF!</definedName>
    <definedName name="DATA8" localSheetId="4">#REF!</definedName>
    <definedName name="DATA8" localSheetId="6">#REF!</definedName>
    <definedName name="DATA8" localSheetId="8">#REF!</definedName>
    <definedName name="DATA8" localSheetId="10">#REF!</definedName>
    <definedName name="DATA8" localSheetId="12">#REF!</definedName>
    <definedName name="DATA8" localSheetId="14">#REF!</definedName>
    <definedName name="DATA8" localSheetId="16">#REF!</definedName>
    <definedName name="DATA8" localSheetId="18">#REF!</definedName>
    <definedName name="DATA8" localSheetId="5">#REF!</definedName>
    <definedName name="DATA8" localSheetId="3">#REF!</definedName>
    <definedName name="DATA8">#REF!</definedName>
    <definedName name="DATA9" localSheetId="27">#REF!</definedName>
    <definedName name="DATA9" localSheetId="9">#REF!</definedName>
    <definedName name="DATA9" localSheetId="2">#REF!</definedName>
    <definedName name="DATA9" localSheetId="20">#REF!</definedName>
    <definedName name="DATA9" localSheetId="22">#REF!</definedName>
    <definedName name="DATA9" localSheetId="24">#REF!</definedName>
    <definedName name="DATA9" localSheetId="26">#REF!</definedName>
    <definedName name="DATA9" localSheetId="28">#REF!</definedName>
    <definedName name="DATA9" localSheetId="30">#REF!</definedName>
    <definedName name="DATA9" localSheetId="32">#REF!</definedName>
    <definedName name="DATA9" localSheetId="34">#REF!</definedName>
    <definedName name="DATA9" localSheetId="36">#REF!</definedName>
    <definedName name="DATA9" localSheetId="4">#REF!</definedName>
    <definedName name="DATA9" localSheetId="6">#REF!</definedName>
    <definedName name="DATA9" localSheetId="8">#REF!</definedName>
    <definedName name="DATA9" localSheetId="10">#REF!</definedName>
    <definedName name="DATA9" localSheetId="12">#REF!</definedName>
    <definedName name="DATA9" localSheetId="14">#REF!</definedName>
    <definedName name="DATA9" localSheetId="16">#REF!</definedName>
    <definedName name="DATA9" localSheetId="18">#REF!</definedName>
    <definedName name="DATA9" localSheetId="5">#REF!</definedName>
    <definedName name="DATA9" localSheetId="3">#REF!</definedName>
    <definedName name="DATA9">#REF!</definedName>
    <definedName name="Print_Area" localSheetId="7">DCap!$A$1:$P$34</definedName>
    <definedName name="Print_Area" localSheetId="25">'DCap 0503'!$A$1:$M$16</definedName>
    <definedName name="Print_Area" localSheetId="27">'DCap 0504'!$A$1:$M$16</definedName>
    <definedName name="Print_Area" localSheetId="9">DDetallCorrent!$A$1:$M$129</definedName>
    <definedName name="Print_Area" localSheetId="11">DProg!$A$1:$M$154</definedName>
    <definedName name="Print_Area" localSheetId="2">'Gràfics 1'!$A$1:$N$19</definedName>
    <definedName name="Print_Area" localSheetId="26">'Gràfics 13'!$A$3:$M$17</definedName>
    <definedName name="Print_Area" localSheetId="28">'Gràfics 14'!$A$2:$M$18</definedName>
    <definedName name="Print_Area" localSheetId="4">'Gràfics 2'!$A$1:$K$35</definedName>
    <definedName name="Print_Area" localSheetId="6">'Gràfics 3'!$A$1:$K$31</definedName>
    <definedName name="Print_Area" localSheetId="8">'Gràfics 4'!$A$1:$P$34</definedName>
    <definedName name="Print_Area" localSheetId="10">'Gràfics 5'!$A$1:$M$46</definedName>
    <definedName name="Print_Area" localSheetId="12">'Gràfics 6'!$A$1:$M$39</definedName>
    <definedName name="Print_Area" localSheetId="1">'ICap '!$A$1:$N$19</definedName>
    <definedName name="Print_Area" localSheetId="5">IDetallCapital!$A$1:$K$32</definedName>
    <definedName name="Print_Area" localSheetId="3">IDetallCorrent!$A$1:$K$68</definedName>
    <definedName name="Print_Area" localSheetId="0">Indicadors!$A$1:$J$36</definedName>
    <definedName name="TEST0" localSheetId="27">#REF!</definedName>
    <definedName name="TEST0" localSheetId="9">#REF!</definedName>
    <definedName name="TEST0" localSheetId="2">#REF!</definedName>
    <definedName name="TEST0" localSheetId="20">#REF!</definedName>
    <definedName name="TEST0" localSheetId="22">#REF!</definedName>
    <definedName name="TEST0" localSheetId="24">#REF!</definedName>
    <definedName name="TEST0" localSheetId="26">#REF!</definedName>
    <definedName name="TEST0" localSheetId="28">#REF!</definedName>
    <definedName name="TEST0" localSheetId="30">#REF!</definedName>
    <definedName name="TEST0" localSheetId="32">#REF!</definedName>
    <definedName name="TEST0" localSheetId="34">#REF!</definedName>
    <definedName name="TEST0" localSheetId="36">#REF!</definedName>
    <definedName name="TEST0" localSheetId="4">#REF!</definedName>
    <definedName name="TEST0" localSheetId="6">#REF!</definedName>
    <definedName name="TEST0" localSheetId="8">#REF!</definedName>
    <definedName name="TEST0" localSheetId="10">#REF!</definedName>
    <definedName name="TEST0" localSheetId="12">#REF!</definedName>
    <definedName name="TEST0" localSheetId="14">#REF!</definedName>
    <definedName name="TEST0" localSheetId="16">#REF!</definedName>
    <definedName name="TEST0" localSheetId="18">#REF!</definedName>
    <definedName name="TEST0" localSheetId="5">#REF!</definedName>
    <definedName name="TEST0" localSheetId="3">#REF!</definedName>
    <definedName name="TEST0">#REF!</definedName>
    <definedName name="TESTHKEY" localSheetId="27">#REF!</definedName>
    <definedName name="TESTHKEY" localSheetId="9">#REF!</definedName>
    <definedName name="TESTHKEY" localSheetId="2">#REF!</definedName>
    <definedName name="TESTHKEY" localSheetId="20">#REF!</definedName>
    <definedName name="TESTHKEY" localSheetId="22">#REF!</definedName>
    <definedName name="TESTHKEY" localSheetId="24">#REF!</definedName>
    <definedName name="TESTHKEY" localSheetId="26">#REF!</definedName>
    <definedName name="TESTHKEY" localSheetId="28">#REF!</definedName>
    <definedName name="TESTHKEY" localSheetId="30">#REF!</definedName>
    <definedName name="TESTHKEY" localSheetId="32">#REF!</definedName>
    <definedName name="TESTHKEY" localSheetId="34">#REF!</definedName>
    <definedName name="TESTHKEY" localSheetId="36">#REF!</definedName>
    <definedName name="TESTHKEY" localSheetId="4">#REF!</definedName>
    <definedName name="TESTHKEY" localSheetId="6">#REF!</definedName>
    <definedName name="TESTHKEY" localSheetId="8">#REF!</definedName>
    <definedName name="TESTHKEY" localSheetId="10">#REF!</definedName>
    <definedName name="TESTHKEY" localSheetId="12">#REF!</definedName>
    <definedName name="TESTHKEY" localSheetId="14">#REF!</definedName>
    <definedName name="TESTHKEY" localSheetId="16">#REF!</definedName>
    <definedName name="TESTHKEY" localSheetId="18">#REF!</definedName>
    <definedName name="TESTHKEY" localSheetId="5">#REF!</definedName>
    <definedName name="TESTHKEY" localSheetId="3">#REF!</definedName>
    <definedName name="TESTHKEY">#REF!</definedName>
    <definedName name="TESTKEYS" localSheetId="27">#REF!</definedName>
    <definedName name="TESTKEYS" localSheetId="9">#REF!</definedName>
    <definedName name="TESTKEYS" localSheetId="2">#REF!</definedName>
    <definedName name="TESTKEYS" localSheetId="20">#REF!</definedName>
    <definedName name="TESTKEYS" localSheetId="22">#REF!</definedName>
    <definedName name="TESTKEYS" localSheetId="24">#REF!</definedName>
    <definedName name="TESTKEYS" localSheetId="26">#REF!</definedName>
    <definedName name="TESTKEYS" localSheetId="28">#REF!</definedName>
    <definedName name="TESTKEYS" localSheetId="30">#REF!</definedName>
    <definedName name="TESTKEYS" localSheetId="32">#REF!</definedName>
    <definedName name="TESTKEYS" localSheetId="34">#REF!</definedName>
    <definedName name="TESTKEYS" localSheetId="36">#REF!</definedName>
    <definedName name="TESTKEYS" localSheetId="4">#REF!</definedName>
    <definedName name="TESTKEYS" localSheetId="6">#REF!</definedName>
    <definedName name="TESTKEYS" localSheetId="8">#REF!</definedName>
    <definedName name="TESTKEYS" localSheetId="10">#REF!</definedName>
    <definedName name="TESTKEYS" localSheetId="12">#REF!</definedName>
    <definedName name="TESTKEYS" localSheetId="14">#REF!</definedName>
    <definedName name="TESTKEYS" localSheetId="16">#REF!</definedName>
    <definedName name="TESTKEYS" localSheetId="18">#REF!</definedName>
    <definedName name="TESTKEYS" localSheetId="5">#REF!</definedName>
    <definedName name="TESTKEYS" localSheetId="3">#REF!</definedName>
    <definedName name="TESTKEYS">#REF!</definedName>
    <definedName name="TESTVKEY" localSheetId="27">#REF!</definedName>
    <definedName name="TESTVKEY" localSheetId="9">#REF!</definedName>
    <definedName name="TESTVKEY" localSheetId="2">#REF!</definedName>
    <definedName name="TESTVKEY" localSheetId="20">#REF!</definedName>
    <definedName name="TESTVKEY" localSheetId="22">#REF!</definedName>
    <definedName name="TESTVKEY" localSheetId="24">#REF!</definedName>
    <definedName name="TESTVKEY" localSheetId="26">#REF!</definedName>
    <definedName name="TESTVKEY" localSheetId="28">#REF!</definedName>
    <definedName name="TESTVKEY" localSheetId="30">#REF!</definedName>
    <definedName name="TESTVKEY" localSheetId="32">#REF!</definedName>
    <definedName name="TESTVKEY" localSheetId="34">#REF!</definedName>
    <definedName name="TESTVKEY" localSheetId="36">#REF!</definedName>
    <definedName name="TESTVKEY" localSheetId="4">#REF!</definedName>
    <definedName name="TESTVKEY" localSheetId="6">#REF!</definedName>
    <definedName name="TESTVKEY" localSheetId="8">#REF!</definedName>
    <definedName name="TESTVKEY" localSheetId="10">#REF!</definedName>
    <definedName name="TESTVKEY" localSheetId="12">#REF!</definedName>
    <definedName name="TESTVKEY" localSheetId="14">#REF!</definedName>
    <definedName name="TESTVKEY" localSheetId="16">#REF!</definedName>
    <definedName name="TESTVKEY" localSheetId="18">#REF!</definedName>
    <definedName name="TESTVKEY" localSheetId="5">#REF!</definedName>
    <definedName name="TESTVKEY" localSheetId="3">#REF!</definedName>
    <definedName name="TESTVKEY">#REF!</definedName>
  </definedNames>
  <calcPr calcId="145621"/>
</workbook>
</file>

<file path=xl/calcChain.xml><?xml version="1.0" encoding="utf-8"?>
<calcChain xmlns="http://schemas.openxmlformats.org/spreadsheetml/2006/main">
  <c r="H8" i="27" l="1"/>
  <c r="J100" i="45" l="1"/>
  <c r="H100" i="45"/>
  <c r="F100" i="45"/>
  <c r="J88" i="45"/>
  <c r="K9" i="44" l="1"/>
  <c r="K14" i="44"/>
  <c r="H15" i="44"/>
  <c r="F15" i="44"/>
  <c r="H14" i="44"/>
  <c r="H13" i="44"/>
  <c r="H12" i="44"/>
  <c r="H6" i="44"/>
  <c r="H57" i="43" l="1"/>
  <c r="H53" i="43"/>
  <c r="H44" i="43" l="1"/>
  <c r="E14" i="15" l="1"/>
  <c r="I14" i="15" s="1"/>
  <c r="M11" i="28" l="1"/>
  <c r="M10" i="21"/>
  <c r="M10" i="47" l="1"/>
  <c r="M8" i="47"/>
  <c r="M6" i="47"/>
  <c r="M6" i="25" l="1"/>
  <c r="M10" i="27"/>
  <c r="M8" i="27"/>
  <c r="M10" i="26"/>
  <c r="M8" i="26"/>
  <c r="M10" i="20"/>
  <c r="M124" i="16" l="1"/>
  <c r="K122" i="16"/>
  <c r="L122" i="16" s="1"/>
  <c r="K115" i="16"/>
  <c r="L115" i="16" s="1"/>
  <c r="K107" i="16"/>
  <c r="L107" i="16" s="1"/>
  <c r="K93" i="16"/>
  <c r="L93" i="16" s="1"/>
  <c r="M115" i="16" l="1"/>
  <c r="M69" i="16"/>
  <c r="M59" i="16"/>
  <c r="M51" i="16"/>
  <c r="K45" i="16"/>
  <c r="L45" i="16" s="1"/>
  <c r="K38" i="16"/>
  <c r="M38" i="16" s="1"/>
  <c r="M36" i="16"/>
  <c r="K30" i="16"/>
  <c r="L30" i="16" s="1"/>
  <c r="M23" i="16"/>
  <c r="K16" i="16"/>
  <c r="L16" i="16" s="1"/>
  <c r="L38" i="16" l="1"/>
  <c r="M45" i="16"/>
  <c r="M25" i="45" l="1"/>
  <c r="I37" i="43"/>
  <c r="L13" i="15"/>
  <c r="M40" i="16" l="1"/>
  <c r="J51" i="16"/>
  <c r="J48" i="16"/>
  <c r="J40" i="16"/>
  <c r="J41" i="16"/>
  <c r="J42" i="16"/>
  <c r="M146" i="16"/>
  <c r="M128" i="16"/>
  <c r="M100" i="16"/>
  <c r="M113" i="16"/>
  <c r="M122" i="16" l="1"/>
  <c r="J111" i="45"/>
  <c r="M47" i="45" l="1"/>
  <c r="M24" i="45"/>
  <c r="M22" i="45"/>
  <c r="F27" i="44"/>
  <c r="F26" i="44"/>
  <c r="K10" i="44"/>
  <c r="K12" i="44"/>
  <c r="F14" i="44"/>
  <c r="F12" i="44"/>
  <c r="F11" i="44"/>
  <c r="F9" i="44"/>
  <c r="H35" i="43" l="1"/>
  <c r="F43" i="43" l="1"/>
  <c r="F44" i="43"/>
  <c r="F45" i="43"/>
  <c r="F46" i="43"/>
  <c r="F47" i="43"/>
  <c r="F48" i="43"/>
  <c r="F50" i="43"/>
  <c r="F51" i="43"/>
  <c r="F52" i="43"/>
  <c r="F54" i="43"/>
  <c r="F56" i="43"/>
  <c r="F57" i="43"/>
  <c r="F58" i="43"/>
  <c r="F59" i="43"/>
  <c r="M8" i="46" l="1"/>
  <c r="M6" i="46"/>
  <c r="I5" i="15"/>
  <c r="K5" i="15"/>
  <c r="N5" i="15"/>
  <c r="I6" i="15"/>
  <c r="K6" i="15"/>
  <c r="N6" i="15"/>
  <c r="I7" i="15"/>
  <c r="K7" i="15"/>
  <c r="N7" i="15"/>
  <c r="I8" i="15"/>
  <c r="K8" i="15"/>
  <c r="N8" i="15"/>
  <c r="I9" i="15"/>
  <c r="K9" i="15"/>
  <c r="N9" i="15"/>
  <c r="C10" i="15"/>
  <c r="E10" i="15"/>
  <c r="G10" i="15"/>
  <c r="J10" i="15"/>
  <c r="L10" i="15"/>
  <c r="I11" i="15"/>
  <c r="K11" i="15"/>
  <c r="I12" i="15"/>
  <c r="K12" i="15"/>
  <c r="N12" i="15"/>
  <c r="C13" i="15"/>
  <c r="E13" i="15"/>
  <c r="G13" i="15"/>
  <c r="N13" i="15" s="1"/>
  <c r="J13" i="15"/>
  <c r="I15" i="15"/>
  <c r="K15" i="15"/>
  <c r="N15" i="15"/>
  <c r="C16" i="15"/>
  <c r="E16" i="15"/>
  <c r="G16" i="15"/>
  <c r="J16" i="15"/>
  <c r="L16" i="15"/>
  <c r="C18" i="15" l="1"/>
  <c r="D5" i="15" s="1"/>
  <c r="N16" i="15"/>
  <c r="G18" i="15"/>
  <c r="K13" i="15"/>
  <c r="J18" i="15"/>
  <c r="K18" i="15" s="1"/>
  <c r="K16" i="15"/>
  <c r="K10" i="15"/>
  <c r="I16" i="15"/>
  <c r="D13" i="15"/>
  <c r="D10" i="15"/>
  <c r="I13" i="15"/>
  <c r="N10" i="15"/>
  <c r="I10" i="15"/>
  <c r="E18" i="15"/>
  <c r="F10" i="15" s="1"/>
  <c r="L18" i="15"/>
  <c r="N18" i="15" s="1"/>
  <c r="H15" i="15"/>
  <c r="D15" i="15"/>
  <c r="D14" i="15"/>
  <c r="H11" i="15"/>
  <c r="D11" i="15"/>
  <c r="H16" i="15"/>
  <c r="D16" i="15"/>
  <c r="H12" i="15"/>
  <c r="D12" i="15"/>
  <c r="H9" i="15"/>
  <c r="D9" i="15"/>
  <c r="H8" i="15"/>
  <c r="D8" i="15"/>
  <c r="H7" i="15"/>
  <c r="D7" i="15"/>
  <c r="H6" i="15"/>
  <c r="D6" i="15"/>
  <c r="M6" i="23"/>
  <c r="M11" i="23"/>
  <c r="H5" i="15" l="1"/>
  <c r="H14" i="15"/>
  <c r="H10" i="15"/>
  <c r="H13" i="15"/>
  <c r="F5" i="15"/>
  <c r="F14" i="15"/>
  <c r="F7" i="15"/>
  <c r="F9" i="15"/>
  <c r="F15" i="15"/>
  <c r="F16" i="15"/>
  <c r="F6" i="15"/>
  <c r="F8" i="15"/>
  <c r="F12" i="15"/>
  <c r="F11" i="15"/>
  <c r="I18" i="15"/>
  <c r="F13" i="15"/>
  <c r="K61" i="16"/>
  <c r="M125" i="45" l="1"/>
  <c r="M117" i="45"/>
  <c r="M118" i="45"/>
  <c r="M119" i="45"/>
  <c r="M115" i="45"/>
  <c r="M104" i="45"/>
  <c r="M83" i="45"/>
  <c r="M84" i="45"/>
  <c r="M87" i="45"/>
  <c r="M91" i="45"/>
  <c r="M96" i="45"/>
  <c r="M75" i="45"/>
  <c r="M76" i="45"/>
  <c r="M77" i="45"/>
  <c r="M78" i="45"/>
  <c r="M79" i="45"/>
  <c r="M68" i="45"/>
  <c r="M73" i="45"/>
  <c r="K98" i="45"/>
  <c r="M59" i="45"/>
  <c r="M60" i="45"/>
  <c r="M38" i="45"/>
  <c r="M39" i="45"/>
  <c r="M40" i="45"/>
  <c r="M41" i="45"/>
  <c r="M42" i="45"/>
  <c r="M43" i="45"/>
  <c r="M44" i="45"/>
  <c r="M45" i="45"/>
  <c r="M46" i="45"/>
  <c r="M48" i="45"/>
  <c r="M49" i="45"/>
  <c r="M50" i="45"/>
  <c r="M51" i="45"/>
  <c r="M52" i="45"/>
  <c r="M53" i="45"/>
  <c r="M54" i="45"/>
  <c r="M55" i="45"/>
  <c r="M56" i="45"/>
  <c r="M31" i="45"/>
  <c r="M32" i="45"/>
  <c r="M33" i="45"/>
  <c r="M34" i="45"/>
  <c r="M35" i="45"/>
  <c r="M15" i="45"/>
  <c r="M16" i="45"/>
  <c r="M17" i="45"/>
  <c r="M18" i="45"/>
  <c r="M19" i="45"/>
  <c r="K50" i="43"/>
  <c r="K53" i="43"/>
  <c r="K56" i="43"/>
  <c r="K57" i="43"/>
  <c r="K58" i="43"/>
  <c r="K59" i="43"/>
  <c r="K43" i="43"/>
  <c r="K44" i="43"/>
  <c r="K48" i="43"/>
  <c r="K21" i="43"/>
  <c r="J11" i="28" l="1"/>
  <c r="H11" i="28"/>
  <c r="F11" i="28"/>
  <c r="J8" i="24"/>
  <c r="H8" i="24"/>
  <c r="F122" i="45" l="1"/>
  <c r="H111" i="45"/>
  <c r="H112" i="45"/>
  <c r="H113" i="45"/>
  <c r="F88" i="45"/>
  <c r="H88" i="45"/>
  <c r="F58" i="45" l="1"/>
  <c r="H58" i="45"/>
  <c r="F39" i="45"/>
  <c r="F40" i="45"/>
  <c r="J36" i="45"/>
  <c r="H36" i="45"/>
  <c r="F36" i="45"/>
  <c r="H28" i="44"/>
  <c r="H56" i="43"/>
  <c r="H58" i="43"/>
  <c r="H63" i="43"/>
  <c r="H31" i="43"/>
  <c r="H32" i="43"/>
  <c r="H33" i="43"/>
  <c r="H28" i="43"/>
  <c r="H25" i="43"/>
  <c r="H24" i="43"/>
  <c r="H19" i="43"/>
  <c r="H20" i="43"/>
  <c r="H21" i="43"/>
  <c r="H22" i="43"/>
  <c r="H23" i="43"/>
  <c r="H18" i="43"/>
  <c r="H8" i="43"/>
  <c r="H10" i="43"/>
  <c r="H6" i="43"/>
  <c r="H7" i="43"/>
  <c r="H5" i="43"/>
  <c r="K9" i="26" l="1"/>
  <c r="M111" i="45" l="1"/>
  <c r="C9" i="25" l="1"/>
  <c r="I9" i="20"/>
  <c r="G9" i="46"/>
  <c r="G10" i="24"/>
  <c r="E10" i="24"/>
  <c r="D10" i="24"/>
  <c r="C10" i="24"/>
  <c r="C83" i="16"/>
  <c r="D83" i="16"/>
  <c r="E83" i="16"/>
  <c r="M142" i="16" l="1"/>
  <c r="M46" i="16"/>
  <c r="M92" i="16" l="1"/>
  <c r="M42" i="16"/>
  <c r="M35" i="16"/>
  <c r="M17" i="16"/>
  <c r="M15" i="16"/>
  <c r="M12" i="16"/>
  <c r="E15" i="13"/>
  <c r="G13" i="1"/>
  <c r="G10" i="1"/>
  <c r="F116" i="16"/>
  <c r="J116" i="16"/>
  <c r="H116" i="16"/>
  <c r="C130" i="16"/>
  <c r="D130" i="16"/>
  <c r="E130" i="16"/>
  <c r="F125" i="16"/>
  <c r="H125" i="16"/>
  <c r="J125" i="16"/>
  <c r="M119" i="16"/>
  <c r="M112" i="16"/>
  <c r="J119" i="16"/>
  <c r="H119" i="16"/>
  <c r="F119" i="16"/>
  <c r="J112" i="16"/>
  <c r="H112" i="16"/>
  <c r="F112" i="16"/>
  <c r="D104" i="16"/>
  <c r="C104" i="16"/>
  <c r="F92" i="16"/>
  <c r="H92" i="16"/>
  <c r="J92" i="16"/>
  <c r="E104" i="16"/>
  <c r="C152" i="16"/>
  <c r="D111" i="16"/>
  <c r="C111" i="16"/>
  <c r="K104" i="16"/>
  <c r="I104" i="16"/>
  <c r="G104" i="16"/>
  <c r="E75" i="16"/>
  <c r="E61" i="16"/>
  <c r="E53" i="16"/>
  <c r="E34" i="16"/>
  <c r="E27" i="16"/>
  <c r="E6" i="16"/>
  <c r="K75" i="16"/>
  <c r="I75" i="16"/>
  <c r="G75" i="16"/>
  <c r="D75" i="16"/>
  <c r="D61" i="16"/>
  <c r="K53" i="16"/>
  <c r="I53" i="16"/>
  <c r="G53" i="16"/>
  <c r="D53" i="16"/>
  <c r="I34" i="16"/>
  <c r="G34" i="16"/>
  <c r="D34" i="16"/>
  <c r="I27" i="16"/>
  <c r="G27" i="16"/>
  <c r="D27" i="16"/>
  <c r="C34" i="16"/>
  <c r="C53" i="16"/>
  <c r="C61" i="16"/>
  <c r="C75" i="16"/>
  <c r="C27" i="16"/>
  <c r="J17" i="16"/>
  <c r="H17" i="16"/>
  <c r="F17" i="16"/>
  <c r="F51" i="16"/>
  <c r="F48" i="16"/>
  <c r="H51" i="16"/>
  <c r="H48" i="16"/>
  <c r="H40" i="16"/>
  <c r="H41" i="16"/>
  <c r="H42" i="16"/>
  <c r="F40" i="16"/>
  <c r="F41" i="16"/>
  <c r="F42" i="16"/>
  <c r="M74" i="16"/>
  <c r="J74" i="16"/>
  <c r="H74" i="16"/>
  <c r="F74" i="16"/>
  <c r="F117" i="16"/>
  <c r="H117" i="16"/>
  <c r="J117" i="16"/>
  <c r="M117" i="16"/>
  <c r="F118" i="16"/>
  <c r="H118" i="16"/>
  <c r="J118" i="16"/>
  <c r="J89" i="16"/>
  <c r="M89" i="16"/>
  <c r="J87" i="16"/>
  <c r="H89" i="16"/>
  <c r="H87" i="16"/>
  <c r="F89" i="16"/>
  <c r="F87" i="16"/>
  <c r="J102" i="16"/>
  <c r="H102" i="16"/>
  <c r="F102" i="16"/>
  <c r="F94" i="16"/>
  <c r="H94" i="16"/>
  <c r="J94" i="16"/>
  <c r="M94" i="16"/>
  <c r="E76" i="16" l="1"/>
  <c r="J35" i="16"/>
  <c r="H35" i="16"/>
  <c r="F35" i="16"/>
  <c r="F25" i="16"/>
  <c r="J25" i="16"/>
  <c r="H25" i="16"/>
  <c r="J15" i="16"/>
  <c r="H15" i="16"/>
  <c r="F15" i="16"/>
  <c r="J10" i="16"/>
  <c r="J11" i="16"/>
  <c r="J12" i="16"/>
  <c r="F12" i="16"/>
  <c r="F10" i="16"/>
  <c r="H12" i="16"/>
  <c r="H10" i="16"/>
  <c r="F57" i="16" l="1"/>
  <c r="H57" i="16"/>
  <c r="J57" i="16"/>
  <c r="M57" i="16"/>
  <c r="F46" i="16"/>
  <c r="H46" i="16"/>
  <c r="J46" i="16"/>
  <c r="F39" i="16"/>
  <c r="H39" i="16"/>
  <c r="J39" i="16"/>
  <c r="F43" i="16"/>
  <c r="H43" i="16"/>
  <c r="J43" i="16"/>
  <c r="M43" i="16"/>
  <c r="F37" i="16"/>
  <c r="H37" i="16"/>
  <c r="J37" i="16"/>
  <c r="M37" i="16"/>
  <c r="H53" i="16" l="1"/>
  <c r="J53" i="16"/>
  <c r="F53" i="16"/>
  <c r="M53" i="16"/>
  <c r="F111" i="45" l="1"/>
  <c r="J22" i="45" l="1"/>
  <c r="D27" i="1"/>
  <c r="C27" i="1"/>
  <c r="H12" i="43" l="1"/>
  <c r="G7" i="14" l="1"/>
  <c r="G10" i="14" s="1"/>
  <c r="G13" i="14" s="1"/>
  <c r="F7" i="14"/>
  <c r="F10" i="14" s="1"/>
  <c r="F13" i="14" s="1"/>
  <c r="E7" i="14"/>
  <c r="E10" i="14" s="1"/>
  <c r="E13" i="14" s="1"/>
  <c r="D7" i="14"/>
  <c r="D10" i="14" s="1"/>
  <c r="D13" i="14" s="1"/>
  <c r="C7" i="14"/>
  <c r="C10" i="14" s="1"/>
  <c r="C13" i="14" s="1"/>
  <c r="J96" i="45" l="1"/>
  <c r="H96" i="45"/>
  <c r="F96" i="45"/>
  <c r="G9" i="20" l="1"/>
  <c r="P22" i="1" l="1"/>
  <c r="P23" i="1"/>
  <c r="P24" i="1"/>
  <c r="P25" i="1"/>
  <c r="P26" i="1"/>
  <c r="M5" i="47" l="1"/>
  <c r="M40" i="13"/>
  <c r="M11" i="13"/>
  <c r="M120" i="16"/>
  <c r="M121" i="16"/>
  <c r="M123" i="16"/>
  <c r="M126" i="16"/>
  <c r="M127" i="16"/>
  <c r="M44" i="16"/>
  <c r="M49" i="16"/>
  <c r="M50" i="16"/>
  <c r="M19" i="16"/>
  <c r="M20" i="16"/>
  <c r="M22" i="16"/>
  <c r="M24" i="16"/>
  <c r="M26" i="16"/>
  <c r="M116" i="45"/>
  <c r="F17" i="43" l="1"/>
  <c r="H59" i="43" l="1"/>
  <c r="H52" i="43"/>
  <c r="H43" i="43"/>
  <c r="M113" i="45" l="1"/>
  <c r="J99" i="45"/>
  <c r="J104" i="45"/>
  <c r="J105" i="45"/>
  <c r="J106" i="45"/>
  <c r="J107" i="45"/>
  <c r="J108" i="45"/>
  <c r="J109" i="45"/>
  <c r="F8" i="47" l="1"/>
  <c r="J8" i="47"/>
  <c r="I27" i="1" l="1"/>
  <c r="E27" i="1"/>
  <c r="G27" i="1"/>
  <c r="J5" i="20" l="1"/>
  <c r="J6" i="20"/>
  <c r="J8" i="20"/>
  <c r="J10" i="20"/>
  <c r="J11" i="20"/>
  <c r="M10" i="28" l="1"/>
  <c r="M11" i="22"/>
  <c r="J10" i="21"/>
  <c r="H10" i="21"/>
  <c r="F10" i="21"/>
  <c r="F11" i="20"/>
  <c r="H11" i="20"/>
  <c r="H10" i="20"/>
  <c r="J39" i="45"/>
  <c r="J40" i="45"/>
  <c r="H39" i="45"/>
  <c r="H40" i="45"/>
  <c r="J46" i="45"/>
  <c r="J47" i="45"/>
  <c r="H46" i="45"/>
  <c r="H47" i="45"/>
  <c r="F46" i="45"/>
  <c r="F47" i="45"/>
  <c r="M71" i="45" l="1"/>
  <c r="M27" i="45"/>
  <c r="M28" i="45"/>
  <c r="M23" i="45"/>
  <c r="M21" i="45"/>
  <c r="M121" i="45"/>
  <c r="P12" i="1"/>
  <c r="K15" i="28" l="1"/>
  <c r="K12" i="28"/>
  <c r="K9" i="28"/>
  <c r="K15" i="22"/>
  <c r="K12" i="22"/>
  <c r="K9" i="22"/>
  <c r="K16" i="23"/>
  <c r="K13" i="23"/>
  <c r="K10" i="23"/>
  <c r="K15" i="21"/>
  <c r="K12" i="21"/>
  <c r="K9" i="21"/>
  <c r="K15" i="46"/>
  <c r="K12" i="46"/>
  <c r="K9" i="46"/>
  <c r="K15" i="25"/>
  <c r="K12" i="25"/>
  <c r="K9" i="25"/>
  <c r="K15" i="27"/>
  <c r="K12" i="27"/>
  <c r="K9" i="27"/>
  <c r="K15" i="26"/>
  <c r="K12" i="26"/>
  <c r="K16" i="24"/>
  <c r="K13" i="24"/>
  <c r="K10" i="24"/>
  <c r="K15" i="20"/>
  <c r="K12" i="20"/>
  <c r="K9" i="20"/>
  <c r="K127" i="45"/>
  <c r="K61" i="45"/>
  <c r="K57" i="45"/>
  <c r="K11" i="45"/>
  <c r="K16" i="21" l="1"/>
  <c r="K16" i="28"/>
  <c r="K16" i="22"/>
  <c r="K16" i="25"/>
  <c r="K16" i="26"/>
  <c r="K17" i="24"/>
  <c r="K16" i="20"/>
  <c r="K128" i="45"/>
  <c r="K129" i="45" s="1"/>
  <c r="K17" i="23"/>
  <c r="K16" i="46"/>
  <c r="K16" i="27"/>
  <c r="M131" i="16"/>
  <c r="M54" i="16"/>
  <c r="M32" i="16"/>
  <c r="M39" i="13" l="1"/>
  <c r="M10" i="13"/>
  <c r="H8" i="1" l="1"/>
  <c r="M5" i="46" l="1"/>
  <c r="M137" i="16"/>
  <c r="K6" i="16"/>
  <c r="K34" i="16"/>
  <c r="K27" i="16"/>
  <c r="N16" i="1"/>
  <c r="I12" i="14" s="1"/>
  <c r="N13" i="1"/>
  <c r="I9" i="14" s="1"/>
  <c r="N10" i="1"/>
  <c r="I6" i="14" s="1"/>
  <c r="I31" i="44"/>
  <c r="I16" i="44"/>
  <c r="I8" i="44"/>
  <c r="I67" i="43"/>
  <c r="I60" i="43"/>
  <c r="I14" i="43"/>
  <c r="I11" i="43"/>
  <c r="K76" i="16" l="1"/>
  <c r="I68" i="43"/>
  <c r="N17" i="1"/>
  <c r="I17" i="44"/>
  <c r="J9" i="23"/>
  <c r="H9" i="23"/>
  <c r="F9" i="23"/>
  <c r="G10" i="23"/>
  <c r="I10" i="23"/>
  <c r="D10" i="23"/>
  <c r="E10" i="23"/>
  <c r="C10" i="23"/>
  <c r="I10" i="24"/>
  <c r="E10" i="1"/>
  <c r="C44" i="13"/>
  <c r="C55" i="13"/>
  <c r="H136" i="16"/>
  <c r="J136" i="16"/>
  <c r="F136" i="16"/>
  <c r="M109" i="16"/>
  <c r="J110" i="16"/>
  <c r="H110" i="16"/>
  <c r="F110" i="16"/>
  <c r="F126" i="45"/>
  <c r="E127" i="45"/>
  <c r="D127" i="45"/>
  <c r="C127" i="45"/>
  <c r="I127" i="45"/>
  <c r="J126" i="45"/>
  <c r="G127" i="45"/>
  <c r="H126" i="45"/>
  <c r="C10" i="1"/>
  <c r="J33" i="16"/>
  <c r="H33" i="16"/>
  <c r="F33" i="16"/>
  <c r="C56" i="13" l="1"/>
  <c r="M9" i="1" l="1"/>
  <c r="I10" i="1"/>
  <c r="J9" i="1"/>
  <c r="H9" i="1"/>
  <c r="K15" i="13" l="1"/>
  <c r="M14" i="13" s="1"/>
  <c r="M147" i="16" l="1"/>
  <c r="M60" i="16" l="1"/>
  <c r="F5" i="27" l="1"/>
  <c r="P5" i="1" l="1"/>
  <c r="F73" i="45" l="1"/>
  <c r="F74" i="45"/>
  <c r="F16" i="45"/>
  <c r="G16" i="1"/>
  <c r="G30" i="1"/>
  <c r="G33" i="1"/>
  <c r="G34" i="1" l="1"/>
  <c r="G31" i="44"/>
  <c r="E31" i="44"/>
  <c r="F5" i="44" l="1"/>
  <c r="G16" i="44" l="1"/>
  <c r="G8" i="44"/>
  <c r="F5" i="43"/>
  <c r="D11" i="43"/>
  <c r="D14" i="43"/>
  <c r="G17" i="44" l="1"/>
  <c r="P31" i="1" l="1"/>
  <c r="P32" i="1"/>
  <c r="J8" i="46" l="1"/>
  <c r="H8" i="46"/>
  <c r="F8" i="46"/>
  <c r="J59" i="16"/>
  <c r="H59" i="16"/>
  <c r="F59" i="16"/>
  <c r="P14" i="1"/>
  <c r="M13" i="16" l="1"/>
  <c r="M5" i="25" l="1"/>
  <c r="M14" i="23" l="1"/>
  <c r="M8" i="25"/>
  <c r="K5" i="43"/>
  <c r="D98" i="45" l="1"/>
  <c r="D67" i="43"/>
  <c r="E67" i="43"/>
  <c r="E14" i="43"/>
  <c r="E37" i="43"/>
  <c r="H29" i="43"/>
  <c r="E11" i="43"/>
  <c r="D128" i="45" l="1"/>
  <c r="H99" i="45"/>
  <c r="F99" i="45"/>
  <c r="D60" i="43"/>
  <c r="J5" i="47" l="1"/>
  <c r="H5" i="47"/>
  <c r="F5" i="47"/>
  <c r="J6" i="46"/>
  <c r="H6" i="46"/>
  <c r="F6" i="46"/>
  <c r="J10" i="47" l="1"/>
  <c r="H10" i="47"/>
  <c r="F10" i="47"/>
  <c r="J6" i="47"/>
  <c r="H6" i="47"/>
  <c r="F6" i="47"/>
  <c r="J40" i="13"/>
  <c r="H40" i="13"/>
  <c r="F40" i="13"/>
  <c r="J11" i="13"/>
  <c r="H11" i="13"/>
  <c r="F11" i="13"/>
  <c r="K15" i="47" l="1"/>
  <c r="I15" i="47"/>
  <c r="G15" i="47"/>
  <c r="E15" i="47"/>
  <c r="D15" i="47"/>
  <c r="C15" i="47"/>
  <c r="K12" i="47"/>
  <c r="I12" i="47"/>
  <c r="G12" i="47"/>
  <c r="E12" i="47"/>
  <c r="D12" i="47"/>
  <c r="C12" i="47"/>
  <c r="K9" i="47"/>
  <c r="I9" i="47"/>
  <c r="M9" i="47" s="1"/>
  <c r="G9" i="47"/>
  <c r="E9" i="47"/>
  <c r="D9" i="47"/>
  <c r="C9" i="47"/>
  <c r="M12" i="47" l="1"/>
  <c r="F12" i="47"/>
  <c r="J12" i="47"/>
  <c r="H12" i="47"/>
  <c r="K16" i="47"/>
  <c r="G16" i="47"/>
  <c r="E16" i="47"/>
  <c r="I16" i="47"/>
  <c r="C16" i="47"/>
  <c r="J9" i="47"/>
  <c r="D16" i="47"/>
  <c r="F9" i="47"/>
  <c r="H9" i="47"/>
  <c r="H36" i="13"/>
  <c r="M16" i="47" l="1"/>
  <c r="F16" i="47"/>
  <c r="J16" i="47"/>
  <c r="H16" i="47"/>
  <c r="F13" i="44" l="1"/>
  <c r="H35" i="13" l="1"/>
  <c r="H32" i="45" l="1"/>
  <c r="L33" i="1" l="1"/>
  <c r="L30" i="1"/>
  <c r="L27" i="1"/>
  <c r="L34" i="1" l="1"/>
  <c r="G83" i="16" l="1"/>
  <c r="G6" i="16"/>
  <c r="M72" i="45" l="1"/>
  <c r="H8" i="28" l="1"/>
  <c r="M97" i="16" l="1"/>
  <c r="M15" i="23" l="1"/>
  <c r="M6" i="21"/>
  <c r="M6" i="24"/>
  <c r="M38" i="13"/>
  <c r="M9" i="13"/>
  <c r="K24" i="43"/>
  <c r="J11" i="24" l="1"/>
  <c r="J11" i="27"/>
  <c r="H11" i="27"/>
  <c r="F11" i="27"/>
  <c r="H11" i="24" l="1"/>
  <c r="F11" i="24"/>
  <c r="P15" i="1" l="1"/>
  <c r="M96" i="16" l="1"/>
  <c r="M99" i="16"/>
  <c r="M101" i="16"/>
  <c r="M103" i="16"/>
  <c r="J39" i="13" l="1"/>
  <c r="H39" i="13"/>
  <c r="F39" i="13"/>
  <c r="M8" i="13"/>
  <c r="M12" i="13"/>
  <c r="M13" i="13"/>
  <c r="M7" i="13"/>
  <c r="J10" i="13"/>
  <c r="H10" i="13"/>
  <c r="F10" i="13"/>
  <c r="I15" i="46"/>
  <c r="G15" i="46"/>
  <c r="E15" i="46"/>
  <c r="D15" i="46"/>
  <c r="C15" i="46"/>
  <c r="I12" i="46"/>
  <c r="G12" i="46"/>
  <c r="E12" i="46"/>
  <c r="D12" i="46"/>
  <c r="C12" i="46"/>
  <c r="I9" i="46"/>
  <c r="M9" i="46" s="1"/>
  <c r="E9" i="46"/>
  <c r="D9" i="46"/>
  <c r="C9" i="46"/>
  <c r="J5" i="46"/>
  <c r="H5" i="46"/>
  <c r="F5" i="46"/>
  <c r="C16" i="46" l="1"/>
  <c r="D16" i="46"/>
  <c r="H9" i="46"/>
  <c r="F9" i="46"/>
  <c r="E16" i="46"/>
  <c r="G16" i="46"/>
  <c r="I16" i="46"/>
  <c r="M16" i="46" s="1"/>
  <c r="J9" i="46"/>
  <c r="H16" i="46" l="1"/>
  <c r="F16" i="46"/>
  <c r="J16" i="46"/>
  <c r="K10" i="43" l="1"/>
  <c r="K8" i="43"/>
  <c r="K152" i="16" l="1"/>
  <c r="I152" i="16"/>
  <c r="G152" i="16"/>
  <c r="E152" i="16"/>
  <c r="D152" i="16"/>
  <c r="M151" i="16"/>
  <c r="J151" i="16"/>
  <c r="H151" i="16"/>
  <c r="F151" i="16"/>
  <c r="M150" i="16"/>
  <c r="J150" i="16"/>
  <c r="H150" i="16"/>
  <c r="F150" i="16"/>
  <c r="M149" i="16"/>
  <c r="J149" i="16"/>
  <c r="H149" i="16"/>
  <c r="F149" i="16"/>
  <c r="M148" i="16"/>
  <c r="J148" i="16"/>
  <c r="H148" i="16"/>
  <c r="F148" i="16"/>
  <c r="J147" i="16"/>
  <c r="H147" i="16"/>
  <c r="F147" i="16"/>
  <c r="J146" i="16"/>
  <c r="H146" i="16"/>
  <c r="F146" i="16"/>
  <c r="M145" i="16"/>
  <c r="J145" i="16"/>
  <c r="H145" i="16"/>
  <c r="F145" i="16"/>
  <c r="M144" i="16"/>
  <c r="J144" i="16"/>
  <c r="H144" i="16"/>
  <c r="F144" i="16"/>
  <c r="M143" i="16"/>
  <c r="J143" i="16"/>
  <c r="H143" i="16"/>
  <c r="F143" i="16"/>
  <c r="J142" i="16"/>
  <c r="H142" i="16"/>
  <c r="F142" i="16"/>
  <c r="M141" i="16"/>
  <c r="J141" i="16"/>
  <c r="H141" i="16"/>
  <c r="F141" i="16"/>
  <c r="M140" i="16"/>
  <c r="J140" i="16"/>
  <c r="H140" i="16"/>
  <c r="F140" i="16"/>
  <c r="M139" i="16"/>
  <c r="J139" i="16"/>
  <c r="H139" i="16"/>
  <c r="F139" i="16"/>
  <c r="K138" i="16"/>
  <c r="I138" i="16"/>
  <c r="G138" i="16"/>
  <c r="E138" i="16"/>
  <c r="D138" i="16"/>
  <c r="J137" i="16"/>
  <c r="H137" i="16"/>
  <c r="F137" i="16"/>
  <c r="M135" i="16"/>
  <c r="J135" i="16"/>
  <c r="H135" i="16"/>
  <c r="F135" i="16"/>
  <c r="M134" i="16"/>
  <c r="J134" i="16"/>
  <c r="H134" i="16"/>
  <c r="F134" i="16"/>
  <c r="M133" i="16"/>
  <c r="J133" i="16"/>
  <c r="H133" i="16"/>
  <c r="F133" i="16"/>
  <c r="M132" i="16"/>
  <c r="J132" i="16"/>
  <c r="H132" i="16"/>
  <c r="F132" i="16"/>
  <c r="J131" i="16"/>
  <c r="H131" i="16"/>
  <c r="F131" i="16"/>
  <c r="C138" i="16"/>
  <c r="K130" i="16"/>
  <c r="I130" i="16"/>
  <c r="G130" i="16"/>
  <c r="J129" i="16"/>
  <c r="H129" i="16"/>
  <c r="F129" i="16"/>
  <c r="J128" i="16"/>
  <c r="H128" i="16"/>
  <c r="F128" i="16"/>
  <c r="J127" i="16"/>
  <c r="H127" i="16"/>
  <c r="F127" i="16"/>
  <c r="J126" i="16"/>
  <c r="H126" i="16"/>
  <c r="F126" i="16"/>
  <c r="J124" i="16"/>
  <c r="H124" i="16"/>
  <c r="F124" i="16"/>
  <c r="J123" i="16"/>
  <c r="H123" i="16"/>
  <c r="F123" i="16"/>
  <c r="J122" i="16"/>
  <c r="H122" i="16"/>
  <c r="F122" i="16"/>
  <c r="J121" i="16"/>
  <c r="H121" i="16"/>
  <c r="F121" i="16"/>
  <c r="J120" i="16"/>
  <c r="H120" i="16"/>
  <c r="F120" i="16"/>
  <c r="J115" i="16"/>
  <c r="H115" i="16"/>
  <c r="F115" i="16"/>
  <c r="M114" i="16"/>
  <c r="J114" i="16"/>
  <c r="H114" i="16"/>
  <c r="F114" i="16"/>
  <c r="J113" i="16"/>
  <c r="H113" i="16"/>
  <c r="F113" i="16"/>
  <c r="K111" i="16"/>
  <c r="I111" i="16"/>
  <c r="G111" i="16"/>
  <c r="E111" i="16"/>
  <c r="J109" i="16"/>
  <c r="H109" i="16"/>
  <c r="F109" i="16"/>
  <c r="M108" i="16"/>
  <c r="J108" i="16"/>
  <c r="H108" i="16"/>
  <c r="F108" i="16"/>
  <c r="M107" i="16"/>
  <c r="J107" i="16"/>
  <c r="H107" i="16"/>
  <c r="F107" i="16"/>
  <c r="M106" i="16"/>
  <c r="J106" i="16"/>
  <c r="H106" i="16"/>
  <c r="F106" i="16"/>
  <c r="M105" i="16"/>
  <c r="J105" i="16"/>
  <c r="H105" i="16"/>
  <c r="F105" i="16"/>
  <c r="J103" i="16"/>
  <c r="H103" i="16"/>
  <c r="F103" i="16"/>
  <c r="J101" i="16"/>
  <c r="H101" i="16"/>
  <c r="F101" i="16"/>
  <c r="J100" i="16"/>
  <c r="H100" i="16"/>
  <c r="F100" i="16"/>
  <c r="J99" i="16"/>
  <c r="H99" i="16"/>
  <c r="F99" i="16"/>
  <c r="J98" i="16"/>
  <c r="H98" i="16"/>
  <c r="F98" i="16"/>
  <c r="J97" i="16"/>
  <c r="H97" i="16"/>
  <c r="F97" i="16"/>
  <c r="J96" i="16"/>
  <c r="H96" i="16"/>
  <c r="F96" i="16"/>
  <c r="J95" i="16"/>
  <c r="H95" i="16"/>
  <c r="F95" i="16"/>
  <c r="M93" i="16"/>
  <c r="J93" i="16"/>
  <c r="H93" i="16"/>
  <c r="F93" i="16"/>
  <c r="M91" i="16"/>
  <c r="J91" i="16"/>
  <c r="H91" i="16"/>
  <c r="F91" i="16"/>
  <c r="M90" i="16"/>
  <c r="J90" i="16"/>
  <c r="H90" i="16"/>
  <c r="F90" i="16"/>
  <c r="J88" i="16"/>
  <c r="H88" i="16"/>
  <c r="F88" i="16"/>
  <c r="M86" i="16"/>
  <c r="J86" i="16"/>
  <c r="H86" i="16"/>
  <c r="F86" i="16"/>
  <c r="M85" i="16"/>
  <c r="J85" i="16"/>
  <c r="H85" i="16"/>
  <c r="F85" i="16"/>
  <c r="M84" i="16"/>
  <c r="J84" i="16"/>
  <c r="H84" i="16"/>
  <c r="F84" i="16"/>
  <c r="K83" i="16"/>
  <c r="I83" i="16"/>
  <c r="M82" i="16"/>
  <c r="J82" i="16"/>
  <c r="H82" i="16"/>
  <c r="F82" i="16"/>
  <c r="I61" i="16"/>
  <c r="G61" i="16"/>
  <c r="G76" i="16" s="1"/>
  <c r="J54" i="16"/>
  <c r="H54" i="16"/>
  <c r="F54" i="16"/>
  <c r="J52" i="16"/>
  <c r="H52" i="16"/>
  <c r="F52" i="16"/>
  <c r="J47" i="16"/>
  <c r="H47" i="16"/>
  <c r="F47" i="16"/>
  <c r="J38" i="16"/>
  <c r="H38" i="16"/>
  <c r="F38" i="16"/>
  <c r="J32" i="16"/>
  <c r="H32" i="16"/>
  <c r="F32" i="16"/>
  <c r="K153" i="16" l="1"/>
  <c r="J83" i="16"/>
  <c r="F111" i="16"/>
  <c r="G153" i="16"/>
  <c r="I153" i="16"/>
  <c r="F34" i="16"/>
  <c r="J111" i="16"/>
  <c r="H111" i="16"/>
  <c r="H34" i="16"/>
  <c r="J34" i="16"/>
  <c r="F83" i="16"/>
  <c r="M152" i="16"/>
  <c r="M138" i="16"/>
  <c r="M130" i="16"/>
  <c r="F104" i="16"/>
  <c r="M104" i="16"/>
  <c r="M111" i="16"/>
  <c r="J152" i="16"/>
  <c r="J138" i="16"/>
  <c r="J130" i="16"/>
  <c r="H104" i="16"/>
  <c r="M83" i="16"/>
  <c r="D153" i="16"/>
  <c r="H83" i="16"/>
  <c r="E153" i="16"/>
  <c r="F130" i="16"/>
  <c r="H130" i="16"/>
  <c r="F138" i="16"/>
  <c r="H138" i="16"/>
  <c r="F152" i="16"/>
  <c r="H152" i="16"/>
  <c r="J104" i="16"/>
  <c r="C153" i="16" l="1"/>
  <c r="J5" i="16"/>
  <c r="J7" i="16"/>
  <c r="J8" i="16"/>
  <c r="J9" i="16"/>
  <c r="J13" i="16"/>
  <c r="J14" i="16"/>
  <c r="J16" i="16"/>
  <c r="J18" i="16"/>
  <c r="J19" i="16"/>
  <c r="J20" i="16"/>
  <c r="J49" i="16" l="1"/>
  <c r="H49" i="16"/>
  <c r="F49" i="16"/>
  <c r="I5" i="14"/>
  <c r="I7" i="14" s="1"/>
  <c r="I8" i="14"/>
  <c r="I11" i="14"/>
  <c r="I10" i="14" l="1"/>
  <c r="I13" i="14" s="1"/>
  <c r="F5" i="45" l="1"/>
  <c r="H5" i="45"/>
  <c r="J5" i="45"/>
  <c r="F6" i="45"/>
  <c r="H6" i="45"/>
  <c r="J6" i="45"/>
  <c r="F7" i="45"/>
  <c r="H7" i="45"/>
  <c r="J7" i="45"/>
  <c r="F8" i="45"/>
  <c r="H8" i="45"/>
  <c r="J8" i="45"/>
  <c r="F10" i="45"/>
  <c r="H10" i="45"/>
  <c r="J10" i="45"/>
  <c r="F9" i="45"/>
  <c r="H9" i="45"/>
  <c r="J9" i="45"/>
  <c r="C31" i="44" l="1"/>
  <c r="D31" i="44"/>
  <c r="F31" i="44" l="1"/>
  <c r="M106" i="45"/>
  <c r="J10" i="26" l="1"/>
  <c r="H10" i="26"/>
  <c r="F10" i="26"/>
  <c r="F60" i="45" l="1"/>
  <c r="M67" i="45" l="1"/>
  <c r="K30" i="43" l="1"/>
  <c r="H26" i="43" l="1"/>
  <c r="C14" i="43"/>
  <c r="E15" i="21" l="1"/>
  <c r="M109" i="45" l="1"/>
  <c r="M33" i="1" l="1"/>
  <c r="K33" i="1"/>
  <c r="M30" i="1"/>
  <c r="M27" i="1"/>
  <c r="K27" i="1"/>
  <c r="M34" i="1" l="1"/>
  <c r="M8" i="28" l="1"/>
  <c r="M6" i="28"/>
  <c r="M5" i="28"/>
  <c r="I15" i="28" l="1"/>
  <c r="G15" i="28"/>
  <c r="E15" i="28"/>
  <c r="D15" i="28"/>
  <c r="C15" i="28"/>
  <c r="I12" i="28"/>
  <c r="M12" i="28" s="1"/>
  <c r="G12" i="28"/>
  <c r="E12" i="28"/>
  <c r="D12" i="28"/>
  <c r="C12" i="28"/>
  <c r="J10" i="28"/>
  <c r="H10" i="28"/>
  <c r="F10" i="28"/>
  <c r="I9" i="28"/>
  <c r="G9" i="28"/>
  <c r="E9" i="28"/>
  <c r="D9" i="28"/>
  <c r="C9" i="28"/>
  <c r="J8" i="28"/>
  <c r="F8" i="28"/>
  <c r="J6" i="28"/>
  <c r="H6" i="28"/>
  <c r="F6" i="28"/>
  <c r="J5" i="28"/>
  <c r="H5" i="28"/>
  <c r="F5" i="28"/>
  <c r="I16" i="23"/>
  <c r="G16" i="23"/>
  <c r="E16" i="23"/>
  <c r="D16" i="23"/>
  <c r="C16" i="23"/>
  <c r="G16" i="28" l="1"/>
  <c r="D16" i="28"/>
  <c r="M16" i="23"/>
  <c r="F9" i="28"/>
  <c r="M9" i="28"/>
  <c r="J12" i="28"/>
  <c r="I16" i="28"/>
  <c r="F12" i="28"/>
  <c r="H12" i="28"/>
  <c r="C16" i="28"/>
  <c r="H9" i="28"/>
  <c r="J9" i="28"/>
  <c r="J16" i="23"/>
  <c r="H16" i="23"/>
  <c r="F16" i="23"/>
  <c r="J15" i="23"/>
  <c r="H15" i="23"/>
  <c r="F15" i="23"/>
  <c r="J14" i="23"/>
  <c r="H14" i="23"/>
  <c r="F14" i="23"/>
  <c r="I13" i="23"/>
  <c r="G13" i="23"/>
  <c r="E13" i="23"/>
  <c r="D13" i="23"/>
  <c r="C13" i="23"/>
  <c r="H16" i="28" l="1"/>
  <c r="J16" i="28"/>
  <c r="H13" i="23"/>
  <c r="M16" i="28"/>
  <c r="J13" i="23"/>
  <c r="F13" i="23"/>
  <c r="J12" i="23"/>
  <c r="H12" i="23"/>
  <c r="F12" i="23"/>
  <c r="J11" i="23"/>
  <c r="H11" i="23"/>
  <c r="F11" i="23"/>
  <c r="I17" i="23"/>
  <c r="G17" i="23"/>
  <c r="E17" i="23"/>
  <c r="D17" i="23"/>
  <c r="M8" i="23"/>
  <c r="J8" i="23"/>
  <c r="H8" i="23"/>
  <c r="F8" i="23"/>
  <c r="M7" i="23"/>
  <c r="J7" i="23"/>
  <c r="H7" i="23"/>
  <c r="F7" i="23"/>
  <c r="J6" i="23"/>
  <c r="H6" i="23"/>
  <c r="F6" i="23"/>
  <c r="M5" i="23"/>
  <c r="J5" i="23"/>
  <c r="H5" i="23"/>
  <c r="F5" i="23"/>
  <c r="I15" i="22"/>
  <c r="G15" i="22"/>
  <c r="E15" i="22"/>
  <c r="D15" i="22"/>
  <c r="C15" i="22"/>
  <c r="I12" i="22"/>
  <c r="M12" i="22" s="1"/>
  <c r="G12" i="22"/>
  <c r="E12" i="22"/>
  <c r="D12" i="22"/>
  <c r="C12" i="22"/>
  <c r="J11" i="22"/>
  <c r="H11" i="22"/>
  <c r="F11" i="22"/>
  <c r="I9" i="22"/>
  <c r="G9" i="22"/>
  <c r="E9" i="22"/>
  <c r="D9" i="22"/>
  <c r="C9" i="22"/>
  <c r="M8" i="22"/>
  <c r="J8" i="22"/>
  <c r="H8" i="22"/>
  <c r="F8" i="22"/>
  <c r="M5" i="22"/>
  <c r="J5" i="22"/>
  <c r="H5" i="22"/>
  <c r="F5" i="22"/>
  <c r="I15" i="21"/>
  <c r="G15" i="21"/>
  <c r="D15" i="21"/>
  <c r="C15" i="21"/>
  <c r="I12" i="21"/>
  <c r="M12" i="21" s="1"/>
  <c r="G12" i="21"/>
  <c r="E12" i="21"/>
  <c r="D12" i="21"/>
  <c r="C12" i="21"/>
  <c r="I9" i="21"/>
  <c r="G9" i="21"/>
  <c r="E9" i="21"/>
  <c r="D9" i="21"/>
  <c r="C9" i="21"/>
  <c r="M8" i="21"/>
  <c r="J8" i="21"/>
  <c r="H8" i="21"/>
  <c r="F8" i="21"/>
  <c r="J6" i="21"/>
  <c r="H6" i="21"/>
  <c r="F6" i="21"/>
  <c r="M5" i="21"/>
  <c r="J5" i="21"/>
  <c r="H5" i="21"/>
  <c r="F5" i="21"/>
  <c r="I15" i="27"/>
  <c r="G15" i="27"/>
  <c r="E15" i="27"/>
  <c r="D15" i="27"/>
  <c r="C15" i="27"/>
  <c r="I12" i="27"/>
  <c r="M12" i="27" s="1"/>
  <c r="G12" i="27"/>
  <c r="E12" i="27"/>
  <c r="D12" i="27"/>
  <c r="C12" i="27"/>
  <c r="J10" i="27"/>
  <c r="H10" i="27"/>
  <c r="F10" i="27"/>
  <c r="I9" i="27"/>
  <c r="G9" i="27"/>
  <c r="E9" i="27"/>
  <c r="D9" i="27"/>
  <c r="C9" i="27"/>
  <c r="J8" i="27"/>
  <c r="F8" i="27"/>
  <c r="M6" i="27"/>
  <c r="J6" i="27"/>
  <c r="H6" i="27"/>
  <c r="F6" i="27"/>
  <c r="M5" i="27"/>
  <c r="J5" i="27"/>
  <c r="H5" i="27"/>
  <c r="I15" i="26"/>
  <c r="G15" i="26"/>
  <c r="E15" i="26"/>
  <c r="D15" i="26"/>
  <c r="C15" i="26"/>
  <c r="I12" i="26"/>
  <c r="M12" i="26" s="1"/>
  <c r="G12" i="26"/>
  <c r="E12" i="26"/>
  <c r="D12" i="26"/>
  <c r="C12" i="26"/>
  <c r="I9" i="26"/>
  <c r="G9" i="26"/>
  <c r="E9" i="26"/>
  <c r="D9" i="26"/>
  <c r="C9" i="26"/>
  <c r="J8" i="26"/>
  <c r="H8" i="26"/>
  <c r="F8" i="26"/>
  <c r="M6" i="26"/>
  <c r="J6" i="26"/>
  <c r="H6" i="26"/>
  <c r="F6" i="26"/>
  <c r="M5" i="26"/>
  <c r="J5" i="26"/>
  <c r="H5" i="26"/>
  <c r="F5" i="26"/>
  <c r="I15" i="25"/>
  <c r="G15" i="25"/>
  <c r="E15" i="25"/>
  <c r="D15" i="25"/>
  <c r="C15" i="25"/>
  <c r="I12" i="25"/>
  <c r="M12" i="25" s="1"/>
  <c r="G12" i="25"/>
  <c r="E12" i="25"/>
  <c r="D12" i="25"/>
  <c r="C12" i="25"/>
  <c r="J10" i="25"/>
  <c r="H10" i="25"/>
  <c r="F10" i="25"/>
  <c r="I9" i="25"/>
  <c r="G9" i="25"/>
  <c r="E9" i="25"/>
  <c r="D9" i="25"/>
  <c r="J8" i="25"/>
  <c r="H8" i="25"/>
  <c r="F8" i="25"/>
  <c r="J6" i="25"/>
  <c r="H6" i="25"/>
  <c r="F6" i="25"/>
  <c r="J5" i="25"/>
  <c r="H5" i="25"/>
  <c r="F5" i="25"/>
  <c r="I16" i="24"/>
  <c r="G16" i="24"/>
  <c r="E16" i="24"/>
  <c r="D16" i="24"/>
  <c r="C16" i="24"/>
  <c r="I13" i="24"/>
  <c r="M13" i="24" s="1"/>
  <c r="G13" i="24"/>
  <c r="E13" i="24"/>
  <c r="D13" i="24"/>
  <c r="C13" i="24"/>
  <c r="M8" i="24"/>
  <c r="F8" i="24"/>
  <c r="J6" i="24"/>
  <c r="H6" i="24"/>
  <c r="F6" i="24"/>
  <c r="M5" i="24"/>
  <c r="J5" i="24"/>
  <c r="H5" i="24"/>
  <c r="F5" i="24"/>
  <c r="I15" i="20"/>
  <c r="G15" i="20"/>
  <c r="E15" i="20"/>
  <c r="D15" i="20"/>
  <c r="C15" i="20"/>
  <c r="I12" i="20"/>
  <c r="M12" i="20" s="1"/>
  <c r="G12" i="20"/>
  <c r="E12" i="20"/>
  <c r="D12" i="20"/>
  <c r="C12" i="20"/>
  <c r="F10" i="20"/>
  <c r="E9" i="20"/>
  <c r="D9" i="20"/>
  <c r="C9" i="20"/>
  <c r="M8" i="20"/>
  <c r="H8" i="20"/>
  <c r="F8" i="20"/>
  <c r="M6" i="20"/>
  <c r="H6" i="20"/>
  <c r="F6" i="20"/>
  <c r="M5" i="20"/>
  <c r="H5" i="20"/>
  <c r="F5" i="20"/>
  <c r="K55" i="13"/>
  <c r="I55" i="13"/>
  <c r="G55" i="13"/>
  <c r="E55" i="13"/>
  <c r="D55" i="13"/>
  <c r="F12" i="21" l="1"/>
  <c r="J12" i="21"/>
  <c r="H12" i="21"/>
  <c r="D16" i="20"/>
  <c r="E16" i="22"/>
  <c r="D13" i="42" s="1"/>
  <c r="E16" i="27"/>
  <c r="D11" i="42" s="1"/>
  <c r="F13" i="24"/>
  <c r="I16" i="20"/>
  <c r="H7" i="42" s="1"/>
  <c r="G16" i="20"/>
  <c r="E16" i="20"/>
  <c r="F16" i="20" s="1"/>
  <c r="J13" i="24"/>
  <c r="H13" i="24"/>
  <c r="M9" i="25"/>
  <c r="J12" i="25"/>
  <c r="F12" i="26"/>
  <c r="H12" i="26"/>
  <c r="J12" i="26"/>
  <c r="F9" i="21"/>
  <c r="E16" i="26"/>
  <c r="D16" i="26"/>
  <c r="F55" i="13"/>
  <c r="M55" i="13"/>
  <c r="F12" i="20"/>
  <c r="I16" i="26"/>
  <c r="J16" i="26" s="1"/>
  <c r="F12" i="25"/>
  <c r="J12" i="22"/>
  <c r="D16" i="21"/>
  <c r="C12" i="42" s="1"/>
  <c r="H12" i="20"/>
  <c r="J12" i="20"/>
  <c r="M17" i="23"/>
  <c r="M10" i="23"/>
  <c r="D14" i="42"/>
  <c r="F17" i="23"/>
  <c r="C17" i="23"/>
  <c r="B14" i="42" s="1"/>
  <c r="C14" i="42"/>
  <c r="J17" i="23"/>
  <c r="H17" i="23"/>
  <c r="F10" i="23"/>
  <c r="H10" i="23"/>
  <c r="J10" i="23"/>
  <c r="M9" i="22"/>
  <c r="J9" i="22"/>
  <c r="F12" i="22"/>
  <c r="H12" i="22"/>
  <c r="D16" i="22"/>
  <c r="F9" i="22"/>
  <c r="H9" i="22"/>
  <c r="M9" i="21"/>
  <c r="C16" i="21"/>
  <c r="E16" i="21"/>
  <c r="H9" i="21"/>
  <c r="J9" i="21"/>
  <c r="M9" i="27"/>
  <c r="J12" i="27"/>
  <c r="J9" i="27"/>
  <c r="F12" i="27"/>
  <c r="H12" i="27"/>
  <c r="D16" i="27"/>
  <c r="F9" i="27"/>
  <c r="H9" i="27"/>
  <c r="M9" i="26"/>
  <c r="C16" i="26"/>
  <c r="D10" i="42"/>
  <c r="J9" i="26"/>
  <c r="F9" i="26"/>
  <c r="H9" i="26"/>
  <c r="J9" i="25"/>
  <c r="H12" i="25"/>
  <c r="F9" i="25"/>
  <c r="H9" i="25"/>
  <c r="M10" i="24"/>
  <c r="J10" i="24"/>
  <c r="F10" i="24"/>
  <c r="H10" i="24"/>
  <c r="J9" i="20"/>
  <c r="M9" i="20"/>
  <c r="F9" i="20"/>
  <c r="H9" i="20"/>
  <c r="J55" i="13"/>
  <c r="H55" i="13"/>
  <c r="M54" i="13"/>
  <c r="J54" i="13"/>
  <c r="H54" i="13"/>
  <c r="F54" i="13"/>
  <c r="M53" i="13"/>
  <c r="J53" i="13"/>
  <c r="H53" i="13"/>
  <c r="F53" i="13"/>
  <c r="M52" i="13"/>
  <c r="J52" i="13"/>
  <c r="H52" i="13"/>
  <c r="F52" i="13"/>
  <c r="M51" i="13"/>
  <c r="J51" i="13"/>
  <c r="H51" i="13"/>
  <c r="F51" i="13"/>
  <c r="M50" i="13"/>
  <c r="J50" i="13"/>
  <c r="H50" i="13"/>
  <c r="F50" i="13"/>
  <c r="M49" i="13"/>
  <c r="J49" i="13"/>
  <c r="H49" i="13"/>
  <c r="F49" i="13"/>
  <c r="M48" i="13"/>
  <c r="J48" i="13"/>
  <c r="H48" i="13"/>
  <c r="F48" i="13"/>
  <c r="M47" i="13"/>
  <c r="J47" i="13"/>
  <c r="H47" i="13"/>
  <c r="F47" i="13"/>
  <c r="M46" i="13"/>
  <c r="J46" i="13"/>
  <c r="H46" i="13"/>
  <c r="F46" i="13"/>
  <c r="M45" i="13"/>
  <c r="J45" i="13"/>
  <c r="H45" i="13"/>
  <c r="F45" i="13"/>
  <c r="I44" i="13"/>
  <c r="I56" i="13" s="1"/>
  <c r="G44" i="13"/>
  <c r="G56" i="13" s="1"/>
  <c r="E44" i="13"/>
  <c r="D44" i="13"/>
  <c r="D56" i="13" s="1"/>
  <c r="M42" i="13"/>
  <c r="J42" i="13"/>
  <c r="H42" i="13"/>
  <c r="F42" i="13"/>
  <c r="J43" i="13"/>
  <c r="H43" i="13"/>
  <c r="F43" i="13"/>
  <c r="M41" i="13"/>
  <c r="J41" i="13"/>
  <c r="H41" i="13"/>
  <c r="F41" i="13"/>
  <c r="M37" i="13"/>
  <c r="J37" i="13"/>
  <c r="H37" i="13"/>
  <c r="F37" i="13"/>
  <c r="M36" i="13"/>
  <c r="J36" i="13"/>
  <c r="F36" i="13"/>
  <c r="J38" i="13"/>
  <c r="H38" i="13"/>
  <c r="F38" i="13"/>
  <c r="M35" i="13"/>
  <c r="J35" i="13"/>
  <c r="F35" i="13"/>
  <c r="M34" i="13"/>
  <c r="J34" i="13"/>
  <c r="H34" i="13"/>
  <c r="F34" i="13"/>
  <c r="K26" i="13"/>
  <c r="I26" i="13"/>
  <c r="G26" i="13"/>
  <c r="F15" i="42" s="1"/>
  <c r="E26" i="13"/>
  <c r="D26" i="13"/>
  <c r="C15" i="42" s="1"/>
  <c r="C26" i="13"/>
  <c r="M25" i="13"/>
  <c r="J25" i="13"/>
  <c r="H25" i="13"/>
  <c r="F25" i="13"/>
  <c r="M24" i="13"/>
  <c r="J24" i="13"/>
  <c r="H24" i="13"/>
  <c r="F24" i="13"/>
  <c r="M23" i="13"/>
  <c r="J23" i="13"/>
  <c r="H23" i="13"/>
  <c r="F23" i="13"/>
  <c r="M22" i="13"/>
  <c r="J22" i="13"/>
  <c r="H22" i="13"/>
  <c r="F22" i="13"/>
  <c r="M21" i="13"/>
  <c r="J21" i="13"/>
  <c r="H21" i="13"/>
  <c r="F21" i="13"/>
  <c r="M20" i="13"/>
  <c r="J20" i="13"/>
  <c r="H20" i="13"/>
  <c r="F20" i="13"/>
  <c r="M19" i="13"/>
  <c r="J19" i="13"/>
  <c r="H19" i="13"/>
  <c r="F19" i="13"/>
  <c r="M18" i="13"/>
  <c r="J18" i="13"/>
  <c r="H18" i="13"/>
  <c r="F18" i="13"/>
  <c r="M17" i="13"/>
  <c r="J17" i="13"/>
  <c r="H17" i="13"/>
  <c r="F17" i="13"/>
  <c r="M16" i="13"/>
  <c r="J16" i="13"/>
  <c r="H16" i="13"/>
  <c r="F16" i="13"/>
  <c r="K27" i="13"/>
  <c r="I15" i="13"/>
  <c r="G15" i="13"/>
  <c r="E27" i="13"/>
  <c r="D15" i="13"/>
  <c r="C15" i="13"/>
  <c r="J13" i="13"/>
  <c r="H13" i="13"/>
  <c r="F13" i="13"/>
  <c r="J14" i="13"/>
  <c r="H14" i="13"/>
  <c r="F14" i="13"/>
  <c r="J12" i="13"/>
  <c r="H12" i="13"/>
  <c r="F12" i="13"/>
  <c r="J8" i="13"/>
  <c r="H8" i="13"/>
  <c r="F8" i="13"/>
  <c r="J7" i="13"/>
  <c r="H7" i="13"/>
  <c r="F7" i="13"/>
  <c r="J9" i="13"/>
  <c r="H9" i="13"/>
  <c r="F9" i="13"/>
  <c r="M6" i="13"/>
  <c r="J6" i="13"/>
  <c r="H6" i="13"/>
  <c r="F6" i="13"/>
  <c r="M5" i="13"/>
  <c r="J5" i="13"/>
  <c r="H5" i="13"/>
  <c r="F5" i="13"/>
  <c r="C10" i="42" l="1"/>
  <c r="H10" i="42"/>
  <c r="D7" i="42"/>
  <c r="F7" i="42"/>
  <c r="M16" i="20"/>
  <c r="F16" i="26"/>
  <c r="F44" i="13"/>
  <c r="M16" i="26"/>
  <c r="B10" i="42"/>
  <c r="B12" i="42"/>
  <c r="I27" i="13"/>
  <c r="B15" i="42"/>
  <c r="H14" i="42" s="1"/>
  <c r="F14" i="42" s="1"/>
  <c r="C16" i="22"/>
  <c r="B13" i="42" s="1"/>
  <c r="C13" i="42"/>
  <c r="F16" i="22"/>
  <c r="D12" i="42"/>
  <c r="F16" i="21"/>
  <c r="C16" i="27"/>
  <c r="B11" i="42" s="1"/>
  <c r="C11" i="42"/>
  <c r="F16" i="27"/>
  <c r="C16" i="20"/>
  <c r="B7" i="42" s="1"/>
  <c r="J16" i="20"/>
  <c r="H16" i="20"/>
  <c r="C7" i="42"/>
  <c r="J15" i="13"/>
  <c r="M15" i="13"/>
  <c r="G27" i="13"/>
  <c r="J56" i="13"/>
  <c r="H56" i="13"/>
  <c r="H44" i="13"/>
  <c r="J44" i="13"/>
  <c r="F26" i="13"/>
  <c r="H26" i="13"/>
  <c r="J26" i="13"/>
  <c r="D27" i="13"/>
  <c r="F15" i="13"/>
  <c r="H15" i="13"/>
  <c r="M27" i="13" l="1"/>
  <c r="K44" i="13"/>
  <c r="C27" i="13"/>
  <c r="J27" i="13"/>
  <c r="H27" i="13"/>
  <c r="F27" i="13"/>
  <c r="M73" i="16"/>
  <c r="J73" i="16"/>
  <c r="H73" i="16"/>
  <c r="F73" i="16"/>
  <c r="M72" i="16"/>
  <c r="J72" i="16"/>
  <c r="H72" i="16"/>
  <c r="F72" i="16"/>
  <c r="M71" i="16"/>
  <c r="J71" i="16"/>
  <c r="H71" i="16"/>
  <c r="F71" i="16"/>
  <c r="M70" i="16"/>
  <c r="J70" i="16"/>
  <c r="H70" i="16"/>
  <c r="F70" i="16"/>
  <c r="J69" i="16"/>
  <c r="H69" i="16"/>
  <c r="F69" i="16"/>
  <c r="M68" i="16"/>
  <c r="J68" i="16"/>
  <c r="H68" i="16"/>
  <c r="F68" i="16"/>
  <c r="M67" i="16"/>
  <c r="J67" i="16"/>
  <c r="H67" i="16"/>
  <c r="F67" i="16"/>
  <c r="M66" i="16"/>
  <c r="J66" i="16"/>
  <c r="H66" i="16"/>
  <c r="F66" i="16"/>
  <c r="M65" i="16"/>
  <c r="J65" i="16"/>
  <c r="H65" i="16"/>
  <c r="F65" i="16"/>
  <c r="M64" i="16"/>
  <c r="J64" i="16"/>
  <c r="H64" i="16"/>
  <c r="F64" i="16"/>
  <c r="M63" i="16"/>
  <c r="J63" i="16"/>
  <c r="H63" i="16"/>
  <c r="F63" i="16"/>
  <c r="M62" i="16"/>
  <c r="J62" i="16"/>
  <c r="H62" i="16"/>
  <c r="F62" i="16"/>
  <c r="J60" i="16"/>
  <c r="H60" i="16"/>
  <c r="F60" i="16"/>
  <c r="M58" i="16"/>
  <c r="J58" i="16"/>
  <c r="H58" i="16"/>
  <c r="F58" i="16"/>
  <c r="M56" i="16"/>
  <c r="J56" i="16"/>
  <c r="H56" i="16"/>
  <c r="F56" i="16"/>
  <c r="M55" i="16"/>
  <c r="J55" i="16"/>
  <c r="H55" i="16"/>
  <c r="F55" i="16"/>
  <c r="J50" i="16"/>
  <c r="H50" i="16"/>
  <c r="F50" i="16"/>
  <c r="J45" i="16"/>
  <c r="H45" i="16"/>
  <c r="F45" i="16"/>
  <c r="J44" i="16"/>
  <c r="H44" i="16"/>
  <c r="F44" i="16"/>
  <c r="J36" i="16"/>
  <c r="H36" i="16"/>
  <c r="F36" i="16"/>
  <c r="M31" i="16"/>
  <c r="J31" i="16"/>
  <c r="H31" i="16"/>
  <c r="F31" i="16"/>
  <c r="M30" i="16"/>
  <c r="J30" i="16"/>
  <c r="H30" i="16"/>
  <c r="F30" i="16"/>
  <c r="M29" i="16"/>
  <c r="J29" i="16"/>
  <c r="H29" i="16"/>
  <c r="F29" i="16"/>
  <c r="M28" i="16"/>
  <c r="J28" i="16"/>
  <c r="H28" i="16"/>
  <c r="F28" i="16"/>
  <c r="J26" i="16"/>
  <c r="H26" i="16"/>
  <c r="F26" i="16"/>
  <c r="J24" i="16"/>
  <c r="H24" i="16"/>
  <c r="F24" i="16"/>
  <c r="J23" i="16"/>
  <c r="H23" i="16"/>
  <c r="F23" i="16"/>
  <c r="J22" i="16"/>
  <c r="H22" i="16"/>
  <c r="F22" i="16"/>
  <c r="J21" i="16"/>
  <c r="H21" i="16"/>
  <c r="F21" i="16"/>
  <c r="H20" i="16"/>
  <c r="F20" i="16"/>
  <c r="H19" i="16"/>
  <c r="F19" i="16"/>
  <c r="H18" i="16"/>
  <c r="F18" i="16"/>
  <c r="M16" i="16"/>
  <c r="H16" i="16"/>
  <c r="F16" i="16"/>
  <c r="M14" i="16"/>
  <c r="H14" i="16"/>
  <c r="F14" i="16"/>
  <c r="H13" i="16"/>
  <c r="F13" i="16"/>
  <c r="H11" i="16"/>
  <c r="F11" i="16"/>
  <c r="M9" i="16"/>
  <c r="H9" i="16"/>
  <c r="F9" i="16"/>
  <c r="M8" i="16"/>
  <c r="H8" i="16"/>
  <c r="F8" i="16"/>
  <c r="M7" i="16"/>
  <c r="H7" i="16"/>
  <c r="F7" i="16"/>
  <c r="I6" i="16"/>
  <c r="I76" i="16" s="1"/>
  <c r="M76" i="16" s="1"/>
  <c r="D6" i="16"/>
  <c r="D76" i="16" s="1"/>
  <c r="C6" i="16"/>
  <c r="C76" i="16" s="1"/>
  <c r="M5" i="16"/>
  <c r="H5" i="16"/>
  <c r="F5" i="16"/>
  <c r="K56" i="13" l="1"/>
  <c r="M56" i="13" s="1"/>
  <c r="M43" i="13"/>
  <c r="J6" i="16"/>
  <c r="F75" i="16"/>
  <c r="M26" i="13"/>
  <c r="M44" i="13"/>
  <c r="F27" i="16"/>
  <c r="F6" i="16"/>
  <c r="M6" i="16"/>
  <c r="M27" i="16"/>
  <c r="M153" i="16"/>
  <c r="J75" i="16"/>
  <c r="J61" i="16"/>
  <c r="M61" i="16"/>
  <c r="M34" i="16"/>
  <c r="J27" i="16"/>
  <c r="H75" i="16"/>
  <c r="F61" i="16"/>
  <c r="H61" i="16"/>
  <c r="H27" i="16"/>
  <c r="H6" i="16"/>
  <c r="J125" i="45"/>
  <c r="H125" i="45"/>
  <c r="F125" i="45"/>
  <c r="M124" i="45"/>
  <c r="J124" i="45"/>
  <c r="H124" i="45"/>
  <c r="F124" i="45"/>
  <c r="J123" i="45"/>
  <c r="H123" i="45"/>
  <c r="F123" i="45"/>
  <c r="M122" i="45"/>
  <c r="J122" i="45"/>
  <c r="H122" i="45"/>
  <c r="J121" i="45"/>
  <c r="H121" i="45"/>
  <c r="F121" i="45"/>
  <c r="J116" i="45"/>
  <c r="H116" i="45"/>
  <c r="F116" i="45"/>
  <c r="J118" i="45"/>
  <c r="H118" i="45"/>
  <c r="F118" i="45"/>
  <c r="J117" i="45"/>
  <c r="H117" i="45"/>
  <c r="F117" i="45"/>
  <c r="J112" i="45"/>
  <c r="F112" i="45"/>
  <c r="J115" i="45"/>
  <c r="H115" i="45"/>
  <c r="F115" i="45"/>
  <c r="J113" i="45"/>
  <c r="F113" i="45"/>
  <c r="M120" i="45"/>
  <c r="J120" i="45"/>
  <c r="H120" i="45"/>
  <c r="F120" i="45"/>
  <c r="J119" i="45"/>
  <c r="H119" i="45"/>
  <c r="F119" i="45"/>
  <c r="H109" i="45"/>
  <c r="F109" i="45"/>
  <c r="M108" i="45"/>
  <c r="H108" i="45"/>
  <c r="F108" i="45"/>
  <c r="H107" i="45"/>
  <c r="F107" i="45"/>
  <c r="H106" i="45"/>
  <c r="F106" i="45"/>
  <c r="H105" i="45"/>
  <c r="F105" i="45"/>
  <c r="H104" i="45"/>
  <c r="F104" i="45"/>
  <c r="F76" i="16" l="1"/>
  <c r="J76" i="16"/>
  <c r="H76" i="16"/>
  <c r="F127" i="45"/>
  <c r="M75" i="16"/>
  <c r="M127" i="45"/>
  <c r="J127" i="45"/>
  <c r="H127" i="45"/>
  <c r="I98" i="45" l="1"/>
  <c r="G98" i="45"/>
  <c r="G128" i="45" s="1"/>
  <c r="E98" i="45"/>
  <c r="E128" i="45" s="1"/>
  <c r="C98" i="45"/>
  <c r="C128" i="45" s="1"/>
  <c r="J95" i="45"/>
  <c r="H95" i="45"/>
  <c r="F95" i="45"/>
  <c r="J93" i="45"/>
  <c r="H93" i="45"/>
  <c r="F93" i="45"/>
  <c r="J87" i="45"/>
  <c r="H87" i="45"/>
  <c r="F87" i="45"/>
  <c r="J84" i="45"/>
  <c r="H84" i="45"/>
  <c r="F84" i="45"/>
  <c r="J83" i="45"/>
  <c r="H83" i="45"/>
  <c r="F83" i="45"/>
  <c r="J82" i="45"/>
  <c r="H82" i="45"/>
  <c r="F82" i="45"/>
  <c r="M81" i="45"/>
  <c r="J81" i="45"/>
  <c r="H81" i="45"/>
  <c r="F81" i="45"/>
  <c r="M80" i="45"/>
  <c r="J80" i="45"/>
  <c r="H80" i="45"/>
  <c r="F80" i="45"/>
  <c r="J79" i="45"/>
  <c r="H79" i="45"/>
  <c r="F79" i="45"/>
  <c r="F128" i="45" l="1"/>
  <c r="I128" i="45"/>
  <c r="M98" i="45"/>
  <c r="H128" i="45"/>
  <c r="F98" i="45"/>
  <c r="H98" i="45"/>
  <c r="J98" i="45"/>
  <c r="J78" i="45"/>
  <c r="H78" i="45"/>
  <c r="F78" i="45"/>
  <c r="J77" i="45"/>
  <c r="H77" i="45"/>
  <c r="F77" i="45"/>
  <c r="J76" i="45"/>
  <c r="H76" i="45"/>
  <c r="F76" i="45"/>
  <c r="J75" i="45"/>
  <c r="H75" i="45"/>
  <c r="F75" i="45"/>
  <c r="M74" i="45"/>
  <c r="J74" i="45"/>
  <c r="H74" i="45"/>
  <c r="J73" i="45"/>
  <c r="H73" i="45"/>
  <c r="J72" i="45"/>
  <c r="H72" i="45"/>
  <c r="F72" i="45"/>
  <c r="J71" i="45"/>
  <c r="H71" i="45"/>
  <c r="F71" i="45"/>
  <c r="M70" i="45"/>
  <c r="J70" i="45"/>
  <c r="H70" i="45"/>
  <c r="F70" i="45"/>
  <c r="M69" i="45"/>
  <c r="J69" i="45"/>
  <c r="H69" i="45"/>
  <c r="F69" i="45"/>
  <c r="J68" i="45"/>
  <c r="H68" i="45"/>
  <c r="F68" i="45"/>
  <c r="J67" i="45"/>
  <c r="H67" i="45"/>
  <c r="F67" i="45"/>
  <c r="M128" i="45" l="1"/>
  <c r="J128" i="45"/>
  <c r="I61" i="45"/>
  <c r="M61" i="45" s="1"/>
  <c r="G61" i="45"/>
  <c r="E61" i="45"/>
  <c r="D61" i="45"/>
  <c r="C61" i="45"/>
  <c r="J60" i="45"/>
  <c r="H60" i="45"/>
  <c r="F61" i="45" l="1"/>
  <c r="J61" i="45"/>
  <c r="H61" i="45"/>
  <c r="J59" i="45"/>
  <c r="H59" i="45"/>
  <c r="F59" i="45"/>
  <c r="M58" i="45"/>
  <c r="J58" i="45"/>
  <c r="I57" i="45"/>
  <c r="G57" i="45"/>
  <c r="E57" i="45"/>
  <c r="D57" i="45"/>
  <c r="C57" i="45"/>
  <c r="J55" i="45"/>
  <c r="H55" i="45"/>
  <c r="F55" i="45"/>
  <c r="J54" i="45"/>
  <c r="H54" i="45"/>
  <c r="F54" i="45"/>
  <c r="J53" i="45"/>
  <c r="H53" i="45"/>
  <c r="F53" i="45"/>
  <c r="J52" i="45"/>
  <c r="H52" i="45"/>
  <c r="F52" i="45"/>
  <c r="J50" i="45"/>
  <c r="H50" i="45"/>
  <c r="F50" i="45"/>
  <c r="J51" i="45"/>
  <c r="H51" i="45"/>
  <c r="F51" i="45"/>
  <c r="J48" i="45"/>
  <c r="H48" i="45"/>
  <c r="F48" i="45"/>
  <c r="J41" i="45"/>
  <c r="H41" i="45"/>
  <c r="F41" i="45"/>
  <c r="J45" i="45"/>
  <c r="H45" i="45"/>
  <c r="F45" i="45"/>
  <c r="J49" i="45"/>
  <c r="H49" i="45"/>
  <c r="F49" i="45"/>
  <c r="J44" i="45"/>
  <c r="H44" i="45"/>
  <c r="F44" i="45"/>
  <c r="J43" i="45"/>
  <c r="H43" i="45"/>
  <c r="F43" i="45"/>
  <c r="J42" i="45"/>
  <c r="H42" i="45"/>
  <c r="F42" i="45"/>
  <c r="J38" i="45"/>
  <c r="H38" i="45"/>
  <c r="F38" i="45"/>
  <c r="J35" i="45"/>
  <c r="H35" i="45"/>
  <c r="F35" i="45"/>
  <c r="J34" i="45"/>
  <c r="H34" i="45"/>
  <c r="F34" i="45"/>
  <c r="J33" i="45"/>
  <c r="H33" i="45"/>
  <c r="F33" i="45"/>
  <c r="J32" i="45"/>
  <c r="F32" i="45"/>
  <c r="J31" i="45"/>
  <c r="H31" i="45"/>
  <c r="F31" i="45"/>
  <c r="M30" i="45"/>
  <c r="J30" i="45"/>
  <c r="H30" i="45"/>
  <c r="F30" i="45"/>
  <c r="M29" i="45"/>
  <c r="J29" i="45"/>
  <c r="H29" i="45"/>
  <c r="F29" i="45"/>
  <c r="J28" i="45"/>
  <c r="H28" i="45"/>
  <c r="F28" i="45"/>
  <c r="J27" i="45"/>
  <c r="H27" i="45"/>
  <c r="F27" i="45"/>
  <c r="M26" i="45"/>
  <c r="J26" i="45"/>
  <c r="H26" i="45"/>
  <c r="F26" i="45"/>
  <c r="J25" i="45"/>
  <c r="H25" i="45"/>
  <c r="F25" i="45"/>
  <c r="J24" i="45"/>
  <c r="H24" i="45"/>
  <c r="F24" i="45"/>
  <c r="J23" i="45"/>
  <c r="H23" i="45"/>
  <c r="F23" i="45"/>
  <c r="H22" i="45"/>
  <c r="F22" i="45"/>
  <c r="J21" i="45"/>
  <c r="H21" i="45"/>
  <c r="F21" i="45"/>
  <c r="M20" i="45"/>
  <c r="J20" i="45"/>
  <c r="H20" i="45"/>
  <c r="F20" i="45"/>
  <c r="J19" i="45"/>
  <c r="H19" i="45"/>
  <c r="F19" i="45"/>
  <c r="J18" i="45"/>
  <c r="H18" i="45"/>
  <c r="F18" i="45"/>
  <c r="J16" i="45"/>
  <c r="H16" i="45"/>
  <c r="J17" i="45"/>
  <c r="H17" i="45"/>
  <c r="F17" i="45"/>
  <c r="J15" i="45"/>
  <c r="H15" i="45"/>
  <c r="F15" i="45"/>
  <c r="M14" i="45"/>
  <c r="J14" i="45"/>
  <c r="H14" i="45"/>
  <c r="F14" i="45"/>
  <c r="M13" i="45"/>
  <c r="J13" i="45"/>
  <c r="H13" i="45"/>
  <c r="F13" i="45"/>
  <c r="M12" i="45"/>
  <c r="J12" i="45"/>
  <c r="H12" i="45"/>
  <c r="F12" i="45"/>
  <c r="I11" i="45"/>
  <c r="G11" i="45"/>
  <c r="E11" i="45"/>
  <c r="D11" i="45"/>
  <c r="C11" i="45"/>
  <c r="M9" i="45"/>
  <c r="M10" i="45"/>
  <c r="M8" i="45"/>
  <c r="M7" i="45"/>
  <c r="M6" i="45"/>
  <c r="M5" i="45"/>
  <c r="I33" i="1"/>
  <c r="E33" i="1"/>
  <c r="D33" i="1"/>
  <c r="C33" i="1"/>
  <c r="I30" i="1"/>
  <c r="E30" i="1"/>
  <c r="D30" i="1"/>
  <c r="C30" i="1"/>
  <c r="K16" i="1"/>
  <c r="H12" i="14" s="1"/>
  <c r="J12" i="14" s="1"/>
  <c r="I16" i="1"/>
  <c r="E16" i="1"/>
  <c r="C16" i="1"/>
  <c r="M15" i="1"/>
  <c r="J15" i="1"/>
  <c r="H15" i="1"/>
  <c r="M14" i="1"/>
  <c r="J14" i="1"/>
  <c r="H14" i="1"/>
  <c r="K13" i="1"/>
  <c r="H9" i="14" s="1"/>
  <c r="J9" i="14" s="1"/>
  <c r="I13" i="1"/>
  <c r="E13" i="1"/>
  <c r="C13" i="1"/>
  <c r="M12" i="1"/>
  <c r="J12" i="1"/>
  <c r="H12" i="1"/>
  <c r="P11" i="1"/>
  <c r="M11" i="1"/>
  <c r="J11" i="1"/>
  <c r="H11" i="1"/>
  <c r="K10" i="1"/>
  <c r="G17" i="1"/>
  <c r="P8" i="1"/>
  <c r="M8" i="1"/>
  <c r="J8" i="1"/>
  <c r="P7" i="1"/>
  <c r="M7" i="1"/>
  <c r="J7" i="1"/>
  <c r="H7" i="1"/>
  <c r="P6" i="1"/>
  <c r="M6" i="1"/>
  <c r="J6" i="1"/>
  <c r="H6" i="1"/>
  <c r="M5" i="1"/>
  <c r="J5" i="1"/>
  <c r="H5" i="1"/>
  <c r="H6" i="14" l="1"/>
  <c r="J6" i="14" s="1"/>
  <c r="M10" i="1"/>
  <c r="O27" i="1"/>
  <c r="C129" i="45"/>
  <c r="O33" i="1"/>
  <c r="P33" i="1" s="1"/>
  <c r="D129" i="45"/>
  <c r="E129" i="45"/>
  <c r="P16" i="1"/>
  <c r="E17" i="1"/>
  <c r="F9" i="1" s="1"/>
  <c r="C17" i="1"/>
  <c r="D9" i="1" s="1"/>
  <c r="H16" i="1"/>
  <c r="H13" i="1"/>
  <c r="G129" i="45"/>
  <c r="K17" i="1"/>
  <c r="F57" i="45"/>
  <c r="I17" i="1"/>
  <c r="F5" i="42" s="1"/>
  <c r="J57" i="45"/>
  <c r="M57" i="45"/>
  <c r="M11" i="45"/>
  <c r="H57" i="45"/>
  <c r="F11" i="45"/>
  <c r="H11" i="45"/>
  <c r="J11" i="45"/>
  <c r="M16" i="1"/>
  <c r="P13" i="1"/>
  <c r="M13" i="1"/>
  <c r="P10" i="1"/>
  <c r="P29" i="1"/>
  <c r="P28" i="1"/>
  <c r="J16" i="1"/>
  <c r="J13" i="1"/>
  <c r="H10" i="1"/>
  <c r="J10" i="1"/>
  <c r="K29" i="44"/>
  <c r="H29" i="44"/>
  <c r="F29" i="44"/>
  <c r="K28" i="44"/>
  <c r="F28" i="44"/>
  <c r="L16" i="1" l="1"/>
  <c r="L9" i="1"/>
  <c r="D5" i="1"/>
  <c r="D7" i="1"/>
  <c r="D6" i="1"/>
  <c r="D8" i="1"/>
  <c r="H129" i="45"/>
  <c r="F129" i="45"/>
  <c r="F10" i="1"/>
  <c r="P27" i="1"/>
  <c r="C6" i="42"/>
  <c r="C5" i="42"/>
  <c r="F16" i="1"/>
  <c r="H17" i="1"/>
  <c r="F13" i="1"/>
  <c r="D6" i="42"/>
  <c r="H6" i="42"/>
  <c r="L14" i="1"/>
  <c r="L12" i="1"/>
  <c r="L7" i="1"/>
  <c r="L5" i="1"/>
  <c r="L15" i="1"/>
  <c r="L13" i="1"/>
  <c r="L11" i="1"/>
  <c r="L8" i="1"/>
  <c r="L6" i="1"/>
  <c r="L10" i="1"/>
  <c r="F14" i="1"/>
  <c r="F12" i="1"/>
  <c r="F7" i="1"/>
  <c r="F5" i="1"/>
  <c r="F15" i="1"/>
  <c r="F11" i="1"/>
  <c r="F8" i="1"/>
  <c r="F6" i="1"/>
  <c r="B5" i="42"/>
  <c r="D14" i="1"/>
  <c r="D12" i="1"/>
  <c r="D15" i="1"/>
  <c r="D11" i="1"/>
  <c r="D13" i="1"/>
  <c r="D16" i="1"/>
  <c r="D10" i="1"/>
  <c r="B6" i="42"/>
  <c r="M17" i="1"/>
  <c r="F6" i="42"/>
  <c r="P17" i="1"/>
  <c r="J17" i="1"/>
  <c r="K31" i="44"/>
  <c r="H31" i="44"/>
  <c r="E16" i="44" l="1"/>
  <c r="D16" i="44"/>
  <c r="C16" i="44"/>
  <c r="E8" i="44"/>
  <c r="H8" i="44" s="1"/>
  <c r="D8" i="44"/>
  <c r="C8" i="44"/>
  <c r="F7" i="44"/>
  <c r="K16" i="44" l="1"/>
  <c r="H16" i="44"/>
  <c r="D17" i="44"/>
  <c r="F16" i="44"/>
  <c r="E17" i="44"/>
  <c r="F8" i="44"/>
  <c r="C17" i="44"/>
  <c r="K67" i="43"/>
  <c r="G67" i="43"/>
  <c r="C67" i="43"/>
  <c r="K65" i="43"/>
  <c r="H65" i="43"/>
  <c r="F65" i="43"/>
  <c r="K64" i="43"/>
  <c r="H64" i="43"/>
  <c r="F64" i="43"/>
  <c r="K63" i="43"/>
  <c r="F63" i="43"/>
  <c r="K62" i="43"/>
  <c r="H62" i="43"/>
  <c r="F62" i="43"/>
  <c r="K61" i="43"/>
  <c r="H61" i="43"/>
  <c r="F61" i="43"/>
  <c r="G60" i="43"/>
  <c r="E60" i="43"/>
  <c r="E68" i="43" s="1"/>
  <c r="C60" i="43"/>
  <c r="K17" i="44" l="1"/>
  <c r="H17" i="44"/>
  <c r="F17" i="44"/>
  <c r="K60" i="43"/>
  <c r="H67" i="43"/>
  <c r="F67" i="43"/>
  <c r="F60" i="43"/>
  <c r="H60" i="43"/>
  <c r="H48" i="43"/>
  <c r="G37" i="43" l="1"/>
  <c r="D37" i="43" l="1"/>
  <c r="F37" i="43" s="1"/>
  <c r="C37" i="43"/>
  <c r="K36" i="43"/>
  <c r="H36" i="43"/>
  <c r="F36" i="43"/>
  <c r="K33" i="43"/>
  <c r="F33" i="43"/>
  <c r="K32" i="43"/>
  <c r="F32" i="43"/>
  <c r="K31" i="43"/>
  <c r="F31" i="43"/>
  <c r="H30" i="43"/>
  <c r="F30" i="43"/>
  <c r="K29" i="43"/>
  <c r="F29" i="43"/>
  <c r="K28" i="43"/>
  <c r="F28" i="43"/>
  <c r="F27" i="43"/>
  <c r="K26" i="43"/>
  <c r="K37" i="43" l="1"/>
  <c r="H37" i="43"/>
  <c r="F26" i="43"/>
  <c r="K25" i="43"/>
  <c r="F25" i="43"/>
  <c r="F24" i="43"/>
  <c r="K23" i="43"/>
  <c r="F23" i="43"/>
  <c r="K22" i="43"/>
  <c r="F22" i="43"/>
  <c r="F21" i="43"/>
  <c r="K20" i="43"/>
  <c r="F20" i="43"/>
  <c r="K19" i="43"/>
  <c r="F19" i="43"/>
  <c r="K18" i="43"/>
  <c r="F18" i="43"/>
  <c r="F16" i="43"/>
  <c r="F15" i="43"/>
  <c r="G14" i="43"/>
  <c r="K13" i="43"/>
  <c r="H13" i="43"/>
  <c r="F13" i="43"/>
  <c r="K12" i="43"/>
  <c r="F12" i="43"/>
  <c r="G11" i="43"/>
  <c r="H11" i="43" s="1"/>
  <c r="D68" i="43"/>
  <c r="C11" i="43"/>
  <c r="F10" i="43"/>
  <c r="F8" i="43"/>
  <c r="K7" i="43"/>
  <c r="F7" i="43"/>
  <c r="K6" i="43"/>
  <c r="F6" i="43"/>
  <c r="K68" i="43" l="1"/>
  <c r="G68" i="43"/>
  <c r="H68" i="43" s="1"/>
  <c r="C68" i="43"/>
  <c r="K14" i="43"/>
  <c r="F14" i="43"/>
  <c r="H14" i="43"/>
  <c r="F11" i="43"/>
  <c r="K11" i="43"/>
  <c r="F68" i="43"/>
  <c r="H11" i="14"/>
  <c r="J11" i="14" s="1"/>
  <c r="H8" i="14" l="1"/>
  <c r="J8" i="14" s="1"/>
  <c r="H5" i="14"/>
  <c r="H7" i="14" l="1"/>
  <c r="J5" i="14"/>
  <c r="F17" i="14"/>
  <c r="J7" i="14" l="1"/>
  <c r="H10" i="14"/>
  <c r="C4" i="42"/>
  <c r="E17" i="14"/>
  <c r="H17" i="14"/>
  <c r="E18" i="14"/>
  <c r="G18" i="14"/>
  <c r="D17" i="14"/>
  <c r="H13" i="14" l="1"/>
  <c r="J13" i="14" s="1"/>
  <c r="J10" i="14"/>
  <c r="I18" i="14"/>
  <c r="I17" i="14"/>
  <c r="G17" i="14"/>
  <c r="D18" i="14"/>
  <c r="C17" i="14"/>
  <c r="F18" i="14"/>
  <c r="H18" i="14" l="1"/>
  <c r="C18" i="14"/>
  <c r="H15" i="42"/>
  <c r="B4" i="42"/>
  <c r="D34" i="1" l="1"/>
  <c r="E34" i="1"/>
  <c r="C34" i="1"/>
  <c r="I34" i="1"/>
  <c r="I129" i="45" l="1"/>
  <c r="J129" i="45" l="1"/>
  <c r="M129" i="45"/>
  <c r="D5" i="42"/>
  <c r="H5" i="42" l="1"/>
  <c r="J153" i="16" l="1"/>
  <c r="F153" i="16" l="1"/>
  <c r="H153" i="16"/>
  <c r="E56" i="13"/>
  <c r="D17" i="24"/>
  <c r="E17" i="24"/>
  <c r="I17" i="24"/>
  <c r="G17" i="24"/>
  <c r="C8" i="42"/>
  <c r="C17" i="24"/>
  <c r="B8" i="42" s="1"/>
  <c r="F8" i="42" l="1"/>
  <c r="D8" i="42"/>
  <c r="F56" i="13"/>
  <c r="J17" i="24"/>
  <c r="H8" i="42"/>
  <c r="M17" i="24"/>
  <c r="H17" i="24"/>
  <c r="F17" i="24"/>
  <c r="D16" i="25"/>
  <c r="C9" i="42" s="1"/>
  <c r="E16" i="25"/>
  <c r="D9" i="42" s="1"/>
  <c r="I16" i="25"/>
  <c r="M16" i="25" s="1"/>
  <c r="G16" i="25"/>
  <c r="F9" i="42" s="1"/>
  <c r="C16" i="25"/>
  <c r="B9" i="42" s="1"/>
  <c r="J16" i="25" l="1"/>
  <c r="H9" i="42"/>
  <c r="H16" i="25"/>
  <c r="F16" i="25"/>
  <c r="G16" i="26"/>
  <c r="G16" i="27"/>
  <c r="H16" i="27" s="1"/>
  <c r="I16" i="27"/>
  <c r="J16" i="27" l="1"/>
  <c r="H16" i="26"/>
  <c r="H11" i="42"/>
  <c r="F10" i="42"/>
  <c r="F11" i="42"/>
  <c r="M16" i="27"/>
  <c r="G16" i="21"/>
  <c r="H16" i="21" s="1"/>
  <c r="I16" i="21"/>
  <c r="J16" i="21" s="1"/>
  <c r="G16" i="22"/>
  <c r="H16" i="22" s="1"/>
  <c r="I16" i="22"/>
  <c r="J16" i="22" s="1"/>
  <c r="E16" i="28"/>
  <c r="D15" i="42" l="1"/>
  <c r="H13" i="42"/>
  <c r="F13" i="42"/>
  <c r="H12" i="42"/>
  <c r="F16" i="28"/>
  <c r="M16" i="22"/>
  <c r="F12" i="42"/>
  <c r="M16" i="21"/>
  <c r="K30" i="1"/>
  <c r="O30" i="1" s="1"/>
  <c r="P30" i="1" l="1"/>
  <c r="O34" i="1"/>
  <c r="K34" i="1"/>
  <c r="P34" i="1" l="1"/>
</calcChain>
</file>

<file path=xl/comments1.xml><?xml version="1.0" encoding="utf-8"?>
<comments xmlns="http://schemas.openxmlformats.org/spreadsheetml/2006/main">
  <authors>
    <author>Ajuntament de Barcelona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B56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58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59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60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65" authorId="0">
      <text>
        <r>
          <rPr>
            <sz val="9"/>
            <color indexed="81"/>
            <rFont val="Tahoma"/>
            <family val="2"/>
          </rPr>
          <t>Canvi codificacions programes 2015: incoporació d'una part de l'antic 926 (padró habitants)</t>
        </r>
      </text>
    </comment>
    <comment ref="B68" authorId="0">
      <text>
        <r>
          <rPr>
            <sz val="9"/>
            <color indexed="81"/>
            <rFont val="Tahoma"/>
            <family val="2"/>
          </rPr>
          <t xml:space="preserve">Canvi codificacions programes 2015: incorporació </t>
        </r>
      </text>
    </comment>
    <comment ref="B74" authorId="0">
      <text>
        <r>
          <rPr>
            <sz val="9"/>
            <color indexed="81"/>
            <rFont val="Tahoma"/>
            <family val="2"/>
          </rPr>
          <t>Canvi codificacions programes 2015: l'antic grup 942 passa a ser el nou 943</t>
        </r>
      </text>
    </comment>
    <comment ref="C81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B91" authorId="0">
      <text>
        <r>
          <rPr>
            <sz val="9"/>
            <color indexed="81"/>
            <rFont val="Tahoma"/>
            <family val="2"/>
          </rPr>
          <t>Canvi codificació programes 2015: modificació nom del grup i incorporació del grup 459</t>
        </r>
      </text>
    </comment>
    <comment ref="B94" authorId="0">
      <text>
        <r>
          <rPr>
            <sz val="9"/>
            <color indexed="81"/>
            <rFont val="Tahoma"/>
            <family val="2"/>
          </rPr>
          <t>Canvi codificació programes 2015: sanejament xarxa de clavegueram passa del grup 161 (2014) al 160</t>
        </r>
      </text>
    </comment>
    <comment ref="B102" authorId="0">
      <text>
        <r>
          <rPr>
            <sz val="9"/>
            <color indexed="81"/>
            <rFont val="Tahoma"/>
            <family val="2"/>
          </rPr>
          <t>Canvi codificació programes 2015: una part del grup 179 (any 2014) passa a formar part del 172</t>
        </r>
      </text>
    </comment>
    <comment ref="B107" authorId="0">
      <text>
        <r>
          <rPr>
            <sz val="9"/>
            <color indexed="81"/>
            <rFont val="Tahoma"/>
            <family val="2"/>
          </rPr>
          <t xml:space="preserve">Canvi codificació programes 2015: incorporació al grup alguna partida del grup 231 i 169
</t>
        </r>
      </text>
    </comment>
    <comment ref="B112" authorId="0">
      <text>
        <r>
          <rPr>
            <sz val="9"/>
            <color indexed="81"/>
            <rFont val="Tahoma"/>
            <family val="2"/>
          </rPr>
          <t>Canvi codificació programes 2015: l'antic grup 313 ara passa a formar part del 311</t>
        </r>
      </text>
    </comment>
    <comment ref="B115" authorId="0">
      <text>
        <r>
          <rPr>
            <sz val="9"/>
            <color indexed="81"/>
            <rFont val="Tahoma"/>
            <family val="2"/>
          </rPr>
          <t>Canvi codificació programes 2015: PART de l'antic grup 321 i 325 passa a ser el grup 323</t>
        </r>
      </text>
    </comment>
    <comment ref="B116" authorId="0">
      <text>
        <r>
          <rPr>
            <sz val="9"/>
            <color indexed="81"/>
            <rFont val="Tahoma"/>
            <family val="2"/>
          </rPr>
          <t>Canvi codificació programes 2015: l'antic grup 322 passa a ser el nou 324</t>
        </r>
      </text>
    </comment>
    <comment ref="B117" authorId="0">
      <text>
        <r>
          <rPr>
            <sz val="9"/>
            <color indexed="81"/>
            <rFont val="Tahoma"/>
            <family val="2"/>
          </rPr>
          <t xml:space="preserve">Canvi codificació programa 2015: es compara amb els grups 323 i 324 dels anys anteriors
</t>
        </r>
      </text>
    </comment>
    <comment ref="B118" authorId="0">
      <text>
        <r>
          <rPr>
            <sz val="9"/>
            <color indexed="81"/>
            <rFont val="Tahoma"/>
            <family val="2"/>
          </rPr>
          <t>Canvi codificació programes 2015: l'antic grup 325 passa a ser el 328</t>
        </r>
      </text>
    </comment>
    <comment ref="B119" authorId="0">
      <text>
        <r>
          <rPr>
            <sz val="9"/>
            <color indexed="81"/>
            <rFont val="Tahoma"/>
            <family val="2"/>
          </rPr>
          <t>Canvi codificació programes 2015: la part bressol de l'antic compte 321 passa al nou grup 329</t>
        </r>
      </text>
    </comment>
    <comment ref="B122" authorId="0">
      <text>
        <r>
          <rPr>
            <sz val="9"/>
            <color indexed="81"/>
            <rFont val="Tahoma"/>
            <family val="2"/>
          </rPr>
          <t>Canvi codificacions programes 2015: incoporació de l'antic grup 335</t>
        </r>
      </text>
    </comment>
    <comment ref="B125" authorId="0">
      <text>
        <r>
          <rPr>
            <sz val="9"/>
            <color indexed="81"/>
            <rFont val="Tahoma"/>
            <family val="2"/>
          </rPr>
          <t>Canvi codificacions programes 2015: aquest grup incorpora els centres cívics inclosos en l'antic grup 334</t>
        </r>
      </text>
    </comment>
    <comment ref="B133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135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136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137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142" authorId="0">
      <text>
        <r>
          <rPr>
            <sz val="9"/>
            <color indexed="81"/>
            <rFont val="Tahoma"/>
            <family val="2"/>
          </rPr>
          <t>Canvi codificacions programes 2015: incoporació d'una part de l'antic 926 (padró habitants)</t>
        </r>
      </text>
    </comment>
    <comment ref="B151" authorId="0">
      <text>
        <r>
          <rPr>
            <sz val="9"/>
            <color indexed="81"/>
            <rFont val="Tahoma"/>
            <family val="2"/>
          </rPr>
          <t>Canvi codificacions programes 2015: l'antic grup 942 passa a ser el nou 943</t>
        </r>
      </text>
    </comment>
  </commentList>
</comments>
</file>

<file path=xl/sharedStrings.xml><?xml version="1.0" encoding="utf-8"?>
<sst xmlns="http://schemas.openxmlformats.org/spreadsheetml/2006/main" count="1869" uniqueCount="580">
  <si>
    <t>Despeses de personal</t>
  </si>
  <si>
    <t>Despeses en béns corrents i serveis</t>
  </si>
  <si>
    <t>Despeses financeres</t>
  </si>
  <si>
    <t>Transferències corrents</t>
  </si>
  <si>
    <t>Operacions corrents</t>
  </si>
  <si>
    <t>Inversions reals</t>
  </si>
  <si>
    <t>Transferències de capital</t>
  </si>
  <si>
    <t>Operacions de capital</t>
  </si>
  <si>
    <t>Actius financers</t>
  </si>
  <si>
    <t>Passius financers</t>
  </si>
  <si>
    <t>Operacions financeres</t>
  </si>
  <si>
    <t>Despeses Totals</t>
  </si>
  <si>
    <t>Capítols</t>
  </si>
  <si>
    <t>Crèdit inicial</t>
  </si>
  <si>
    <t>Crèdit Actual</t>
  </si>
  <si>
    <t>Autoritzat</t>
  </si>
  <si>
    <t>Disposat</t>
  </si>
  <si>
    <t>Obligat</t>
  </si>
  <si>
    <t>%</t>
  </si>
  <si>
    <t>Execució de despeses. Ajuntament de Barcelona</t>
  </si>
  <si>
    <t>Resum per capítols</t>
  </si>
  <si>
    <t>Resum per orgànics</t>
  </si>
  <si>
    <t>Orgànics</t>
  </si>
  <si>
    <t>Serveis Urbans i Medi Ambient</t>
  </si>
  <si>
    <t>Prevenció, Seguretat i Mobilitat</t>
  </si>
  <si>
    <t>Urbanisme i Infraestructures</t>
  </si>
  <si>
    <t>Serveis Centrals</t>
  </si>
  <si>
    <t>Total Sectors</t>
  </si>
  <si>
    <t>Ciutat Vella</t>
  </si>
  <si>
    <t>Eixample</t>
  </si>
  <si>
    <t>Sants-Montjuïc</t>
  </si>
  <si>
    <t>Les Corts</t>
  </si>
  <si>
    <t>Sarrià-Sant Gervasi</t>
  </si>
  <si>
    <t>Gràcia</t>
  </si>
  <si>
    <t>Horta-Guinardó</t>
  </si>
  <si>
    <t>Nou Barris</t>
  </si>
  <si>
    <t>Sant Andreu</t>
  </si>
  <si>
    <t>Sant Martí</t>
  </si>
  <si>
    <t>Total Districtes</t>
  </si>
  <si>
    <t>=3/2</t>
  </si>
  <si>
    <t>=4/2</t>
  </si>
  <si>
    <t>=5/2</t>
  </si>
  <si>
    <t>5'</t>
  </si>
  <si>
    <t>=5'/2'</t>
  </si>
  <si>
    <t>Execució d'ingressos. Ajuntament de Barcelona</t>
  </si>
  <si>
    <t>Ingressos patrimonials</t>
  </si>
  <si>
    <t>Venda d'inversions reals</t>
  </si>
  <si>
    <t>Previsió inicial</t>
  </si>
  <si>
    <t>Previsió Actual</t>
  </si>
  <si>
    <t>=4/3</t>
  </si>
  <si>
    <t>3'</t>
  </si>
  <si>
    <t>=3'/2'</t>
  </si>
  <si>
    <t>Impostos directes</t>
  </si>
  <si>
    <t>Impostos indirectes</t>
  </si>
  <si>
    <t>Taxes, preus públics i altres ingressos</t>
  </si>
  <si>
    <t>Ingressos Totals</t>
  </si>
  <si>
    <t>011</t>
  </si>
  <si>
    <t>130</t>
  </si>
  <si>
    <t>132</t>
  </si>
  <si>
    <t>133</t>
  </si>
  <si>
    <t>135</t>
  </si>
  <si>
    <t>150</t>
  </si>
  <si>
    <t>151</t>
  </si>
  <si>
    <t>153</t>
  </si>
  <si>
    <t>161</t>
  </si>
  <si>
    <t>162</t>
  </si>
  <si>
    <t>163</t>
  </si>
  <si>
    <t>164</t>
  </si>
  <si>
    <t>165</t>
  </si>
  <si>
    <t>169</t>
  </si>
  <si>
    <t>171</t>
  </si>
  <si>
    <t>179</t>
  </si>
  <si>
    <t>211</t>
  </si>
  <si>
    <t>230</t>
  </si>
  <si>
    <t>231</t>
  </si>
  <si>
    <t>232</t>
  </si>
  <si>
    <t>312</t>
  </si>
  <si>
    <t>320</t>
  </si>
  <si>
    <t>324</t>
  </si>
  <si>
    <t>332</t>
  </si>
  <si>
    <t>333</t>
  </si>
  <si>
    <t>334</t>
  </si>
  <si>
    <t>341</t>
  </si>
  <si>
    <t>431</t>
  </si>
  <si>
    <t>432</t>
  </si>
  <si>
    <t>433</t>
  </si>
  <si>
    <t>441</t>
  </si>
  <si>
    <t>493</t>
  </si>
  <si>
    <t>912</t>
  </si>
  <si>
    <t>920</t>
  </si>
  <si>
    <t>922</t>
  </si>
  <si>
    <t>923</t>
  </si>
  <si>
    <t>924</t>
  </si>
  <si>
    <t>925</t>
  </si>
  <si>
    <t>926</t>
  </si>
  <si>
    <t>929</t>
  </si>
  <si>
    <t>932</t>
  </si>
  <si>
    <t>933</t>
  </si>
  <si>
    <t>934</t>
  </si>
  <si>
    <t>Deute Públic</t>
  </si>
  <si>
    <t>Urbanisme</t>
  </si>
  <si>
    <t>Vies Públiques</t>
  </si>
  <si>
    <t>Neteja Viària</t>
  </si>
  <si>
    <t>Enllumenat Públic</t>
  </si>
  <si>
    <t>Pensions</t>
  </si>
  <si>
    <t>Promoció Social</t>
  </si>
  <si>
    <t>Promoció Cultural</t>
  </si>
  <si>
    <t>Comerç</t>
  </si>
  <si>
    <t>Desenvolupament Empresarial</t>
  </si>
  <si>
    <t>Participació Ciutadana</t>
  </si>
  <si>
    <t>Seguretat i Ordre Públic</t>
  </si>
  <si>
    <t>Gestió del Sistema Tributari</t>
  </si>
  <si>
    <t>Gestió del Patrimoni</t>
  </si>
  <si>
    <t>Parcs i Jardins</t>
  </si>
  <si>
    <t>Biblioteques i Arxius</t>
  </si>
  <si>
    <t>Informació Bàsica i Estadística</t>
  </si>
  <si>
    <t>Altres Serveis de Benestar Comunitari</t>
  </si>
  <si>
    <t>Òrgans de Govern</t>
  </si>
  <si>
    <t>Serveis Complementaris d'Educació</t>
  </si>
  <si>
    <t>Promoció i Foment de l'Esport</t>
  </si>
  <si>
    <t>Coordinació i Organització institucional</t>
  </si>
  <si>
    <t>Gestió del deute i de la Tresoreria</t>
  </si>
  <si>
    <t>Imprevistos i Funcions no Classificades</t>
  </si>
  <si>
    <t>Transferències a Entitats Locals Territorials</t>
  </si>
  <si>
    <t>Atenció als Ciutadans</t>
  </si>
  <si>
    <t>Recollida, Eliminació i Tractament de Residus</t>
  </si>
  <si>
    <t>Ordenació del Tràfic i de l'Estacionament</t>
  </si>
  <si>
    <t>Actuacions de caràcter econòmic</t>
  </si>
  <si>
    <t>Béns públics de caràcter preferent</t>
  </si>
  <si>
    <t>Actuacions de protecció i promoció social</t>
  </si>
  <si>
    <t>Serveis públics bàsics</t>
  </si>
  <si>
    <t>Execució de despeses. Serveis Urbans i Medi ambient</t>
  </si>
  <si>
    <t>Execució de despeses. Prevenció, Seguretat i Mobilitat</t>
  </si>
  <si>
    <t>Execució de despeses. Serveis Centrals</t>
  </si>
  <si>
    <t>Execució de despeses. Districtes</t>
  </si>
  <si>
    <t>-</t>
  </si>
  <si>
    <t>Despeses Corrents</t>
  </si>
  <si>
    <t>Altres Actuacions relacionades amb el Medi Ambient</t>
  </si>
  <si>
    <t>Hospitals, Serveis Assistencials i Centres de Salut</t>
  </si>
  <si>
    <t>Drets Liquidats</t>
  </si>
  <si>
    <t>Check-list:</t>
  </si>
  <si>
    <t>Ingressos - Despeses</t>
  </si>
  <si>
    <t>Programes:</t>
  </si>
  <si>
    <t>Orgànics:</t>
  </si>
  <si>
    <t>- SSGG</t>
  </si>
  <si>
    <t>- ASC</t>
  </si>
  <si>
    <t>- MA</t>
  </si>
  <si>
    <t>- PSM</t>
  </si>
  <si>
    <t>- U</t>
  </si>
  <si>
    <t>- PE</t>
  </si>
  <si>
    <t>- ECB</t>
  </si>
  <si>
    <t>- SC</t>
  </si>
  <si>
    <t>- Districtes</t>
  </si>
  <si>
    <t>Controls</t>
  </si>
  <si>
    <t xml:space="preserve"> </t>
  </si>
  <si>
    <t>Detall per conceptes</t>
  </si>
  <si>
    <t>Conceptes</t>
  </si>
  <si>
    <t>IBI</t>
  </si>
  <si>
    <t>IIVTNU (Plusvàlua)</t>
  </si>
  <si>
    <t>IVTM (Vehicles)</t>
  </si>
  <si>
    <t>IAE</t>
  </si>
  <si>
    <t>ICIO</t>
  </si>
  <si>
    <t>Impostos locals</t>
  </si>
  <si>
    <t>CTE</t>
  </si>
  <si>
    <t>FCF</t>
  </si>
  <si>
    <t>Participació Tributs de l'Estat</t>
  </si>
  <si>
    <t>Grua i parany</t>
  </si>
  <si>
    <t>Cementiris</t>
  </si>
  <si>
    <t>Clavegueram</t>
  </si>
  <si>
    <t>Codi concepte</t>
  </si>
  <si>
    <t>113-114</t>
  </si>
  <si>
    <t>100-210-220</t>
  </si>
  <si>
    <t>Parquímetres</t>
  </si>
  <si>
    <t>Llicències urbanístiques</t>
  </si>
  <si>
    <t>Guals</t>
  </si>
  <si>
    <t>Participació ingressos bruts</t>
  </si>
  <si>
    <t>332-333-338</t>
  </si>
  <si>
    <t>Taxes ocupació via pública</t>
  </si>
  <si>
    <t>Altres taxes</t>
  </si>
  <si>
    <t>30-32-33 (-) anteriors</t>
  </si>
  <si>
    <t>Recollida comercial residus</t>
  </si>
  <si>
    <t>Serveis especials de neteja</t>
  </si>
  <si>
    <t>Resta preus públics</t>
  </si>
  <si>
    <t>Vendes Recollida selectiva residus</t>
  </si>
  <si>
    <t>Resta de vendes de serveis</t>
  </si>
  <si>
    <t>Reintegraments</t>
  </si>
  <si>
    <t>36 (-) 36500</t>
  </si>
  <si>
    <t>Multes</t>
  </si>
  <si>
    <t>Recàrrecs</t>
  </si>
  <si>
    <t>Interessos de demora</t>
  </si>
  <si>
    <t>Altres ingressos</t>
  </si>
  <si>
    <t>Taxes i altres ingressos</t>
  </si>
  <si>
    <t>42010-42011</t>
  </si>
  <si>
    <t>Aportacions de l'Estat (Excepte FCF)</t>
  </si>
  <si>
    <t>42 (-) 42010-42011</t>
  </si>
  <si>
    <t>Aportacions del Grup Ajuntament</t>
  </si>
  <si>
    <t>GC_Fons Cooperació Local</t>
  </si>
  <si>
    <t>GC_Finalistes per Educació</t>
  </si>
  <si>
    <t>GC_Finalistes per IM Discapacitats</t>
  </si>
  <si>
    <t>GC_Acció Social</t>
  </si>
  <si>
    <t>GC_Llei de Barris (Corrent)</t>
  </si>
  <si>
    <t>GC_Resta aportacions</t>
  </si>
  <si>
    <t>Aportacions de la Diputació</t>
  </si>
  <si>
    <t>Fons Europeus</t>
  </si>
  <si>
    <t>Resta aportacions corrents</t>
  </si>
  <si>
    <t>AMB_TMTR</t>
  </si>
  <si>
    <t>AMB_Cànon dipòsit residus</t>
  </si>
  <si>
    <t>41-44</t>
  </si>
  <si>
    <t>GC_Finalistes ocupació</t>
  </si>
  <si>
    <t>45 (-) resta 45</t>
  </si>
  <si>
    <t>Transferències corrents (exc. FCF)</t>
  </si>
  <si>
    <t>Ingressos corrents</t>
  </si>
  <si>
    <t>Ingressos financers</t>
  </si>
  <si>
    <t>50-52</t>
  </si>
  <si>
    <t>Rendes béns immobles</t>
  </si>
  <si>
    <t>Aparcaments</t>
  </si>
  <si>
    <t>Altres concessions administratives</t>
  </si>
  <si>
    <t>Drets de superfície</t>
  </si>
  <si>
    <t>552-553</t>
  </si>
  <si>
    <t>Dividends, cànons i rendiments empreses</t>
  </si>
  <si>
    <t>53-555</t>
  </si>
  <si>
    <t>Vendes solars</t>
  </si>
  <si>
    <t>Vendes places aparcaments</t>
  </si>
  <si>
    <t>Altres vendes</t>
  </si>
  <si>
    <t>Vendes Inversions reals</t>
  </si>
  <si>
    <t>De l'Estat</t>
  </si>
  <si>
    <t>GC-Escoles Bressol</t>
  </si>
  <si>
    <t>GC-Llei de Barris</t>
  </si>
  <si>
    <t>GC-Altres</t>
  </si>
  <si>
    <t>De la Diputació de Barcelona</t>
  </si>
  <si>
    <t>Altres transferències de capital</t>
  </si>
  <si>
    <t>6 (-) 60-61901</t>
  </si>
  <si>
    <t>75 (-) 75031-75070</t>
  </si>
  <si>
    <t>Resta 7</t>
  </si>
  <si>
    <t>Execució d'ingressos corrents. Ajuntament de Barcelona</t>
  </si>
  <si>
    <t>Execució d'ingressos de capital. Ajuntament de Barcelona</t>
  </si>
  <si>
    <t>Fiances per guals</t>
  </si>
  <si>
    <t>Fiances urbanístiques</t>
  </si>
  <si>
    <t>Execució d'ingressos financers. Ajuntament de Barcelona</t>
  </si>
  <si>
    <t>Execució de despeses corrents. Ajuntament de Barcelona</t>
  </si>
  <si>
    <t>Òrgans de govern i personal directiu</t>
  </si>
  <si>
    <t>Personal eventual</t>
  </si>
  <si>
    <t>Funcionaris</t>
  </si>
  <si>
    <t>Laborals</t>
  </si>
  <si>
    <t>Quotes Socials</t>
  </si>
  <si>
    <t>Incentius al rendiment</t>
  </si>
  <si>
    <t>Béns corrents i serveis</t>
  </si>
  <si>
    <t>Deute</t>
  </si>
  <si>
    <t>Resta 9</t>
  </si>
  <si>
    <t>Arrendaments</t>
  </si>
  <si>
    <t>Manteniment, reparació i conservació</t>
  </si>
  <si>
    <t>Material d'oficina</t>
  </si>
  <si>
    <t>Gas</t>
  </si>
  <si>
    <t>Energia elèctrica-edificis</t>
  </si>
  <si>
    <t>Energia elèctrica-via pública</t>
  </si>
  <si>
    <t>Aigua-edificis</t>
  </si>
  <si>
    <t>Aigua-via pública</t>
  </si>
  <si>
    <t>22102-22122</t>
  </si>
  <si>
    <t>Altres subministraments</t>
  </si>
  <si>
    <t>Resta 221</t>
  </si>
  <si>
    <t>Telèfons</t>
  </si>
  <si>
    <t>Altres comunicacions</t>
  </si>
  <si>
    <t>Resta 222</t>
  </si>
  <si>
    <t>Transports</t>
  </si>
  <si>
    <t>Primes d'assegurances</t>
  </si>
  <si>
    <t>Tributs</t>
  </si>
  <si>
    <t>Publicitat i propaganda</t>
  </si>
  <si>
    <t>Atencions protocolàries</t>
  </si>
  <si>
    <t>Reunions, conferències i cursos</t>
  </si>
  <si>
    <t>Despeses compra de serveis</t>
  </si>
  <si>
    <t>Altres despeses diverses</t>
  </si>
  <si>
    <t>Resta 226</t>
  </si>
  <si>
    <t>Neteja edificis i locals</t>
  </si>
  <si>
    <t>Treballs tècnics</t>
  </si>
  <si>
    <t>Estudis i informes</t>
  </si>
  <si>
    <t>22706-22707</t>
  </si>
  <si>
    <t>Serveis de recaptació</t>
  </si>
  <si>
    <t>Manteniment via pública</t>
  </si>
  <si>
    <t>Manteniment xarxa clavegueram</t>
  </si>
  <si>
    <t>Manteniment xarxa aigua potable</t>
  </si>
  <si>
    <t>Manteniment enllumenat públic</t>
  </si>
  <si>
    <t>Manteniment senyalització</t>
  </si>
  <si>
    <t>Manteniment patromoni artístic</t>
  </si>
  <si>
    <t>Manteniment escales mecàniques</t>
  </si>
  <si>
    <t>Manteniment tunels</t>
  </si>
  <si>
    <t>Sistemes control de trànsit</t>
  </si>
  <si>
    <t>Altres contractes de serveis</t>
  </si>
  <si>
    <t>Neteja i recollida de residus</t>
  </si>
  <si>
    <t>Altres contractes neteja viària</t>
  </si>
  <si>
    <t>Contractes d'acció social</t>
  </si>
  <si>
    <t>Resta treballs realitzats per tercers</t>
  </si>
  <si>
    <t>Resta 227</t>
  </si>
  <si>
    <t>Dietes</t>
  </si>
  <si>
    <t>Locomoció</t>
  </si>
  <si>
    <t>Altres indemnitzacions</t>
  </si>
  <si>
    <t>Despeses imprevistes</t>
  </si>
  <si>
    <t>Detall per conceptes (II)</t>
  </si>
  <si>
    <t>Detall per conceptes (I)</t>
  </si>
  <si>
    <t>Despeses corrents</t>
  </si>
  <si>
    <t>IMH</t>
  </si>
  <si>
    <t>IMU</t>
  </si>
  <si>
    <t>IMEB</t>
  </si>
  <si>
    <t>IMI</t>
  </si>
  <si>
    <t>IMSS</t>
  </si>
  <si>
    <t>IMMB</t>
  </si>
  <si>
    <t>IMPUiQV</t>
  </si>
  <si>
    <t>IBE</t>
  </si>
  <si>
    <t>IMPD</t>
  </si>
  <si>
    <t>ICUB</t>
  </si>
  <si>
    <t>IMPJ</t>
  </si>
  <si>
    <t>PMH</t>
  </si>
  <si>
    <t>FMVDR</t>
  </si>
  <si>
    <t>Barcelona Activa</t>
  </si>
  <si>
    <t>ICB</t>
  </si>
  <si>
    <t>BSM</t>
  </si>
  <si>
    <t>BIMSA</t>
  </si>
  <si>
    <t>FCV</t>
  </si>
  <si>
    <t>ProEixample</t>
  </si>
  <si>
    <t>Pro Nou Barris</t>
  </si>
  <si>
    <t>BAGURSA</t>
  </si>
  <si>
    <t>Agèncial del Carmel</t>
  </si>
  <si>
    <t>22@</t>
  </si>
  <si>
    <t>Cementiris de Barcelona</t>
  </si>
  <si>
    <t>TERSA</t>
  </si>
  <si>
    <t>SIRESA</t>
  </si>
  <si>
    <t>AMB-MMAMB</t>
  </si>
  <si>
    <t>AMB-EMSHTR (TMTR)</t>
  </si>
  <si>
    <t>AMB-EMT (Targeta Rosa)</t>
  </si>
  <si>
    <t>Resta organismes AMB</t>
  </si>
  <si>
    <t>Consell Comarcal Barcelonès-Rondes</t>
  </si>
  <si>
    <t>ATM</t>
  </si>
  <si>
    <t>Consorci d'Educació de Barcelona</t>
  </si>
  <si>
    <t>Consorci de Serveis Socials</t>
  </si>
  <si>
    <t>Consorci de l'Habitatge</t>
  </si>
  <si>
    <t>Resta 464</t>
  </si>
  <si>
    <t>Agència Ecologia Urbana</t>
  </si>
  <si>
    <t>Agència Local Energia de Barcelona</t>
  </si>
  <si>
    <t>Consorci del Besòs</t>
  </si>
  <si>
    <t>CSB-Agència Salut Pública</t>
  </si>
  <si>
    <t>CSB-PAMEM</t>
  </si>
  <si>
    <t>CSB-IMAS</t>
  </si>
  <si>
    <t>CSB</t>
  </si>
  <si>
    <t>Consorci Comunicació Local</t>
  </si>
  <si>
    <t>Consorci de Turisme</t>
  </si>
  <si>
    <t>Consorci Normalització Lingüística</t>
  </si>
  <si>
    <t>Altres consorcis</t>
  </si>
  <si>
    <t>Resta 467</t>
  </si>
  <si>
    <t>A empreses privades</t>
  </si>
  <si>
    <t>A families i institucions sense afany...</t>
  </si>
  <si>
    <t>A l'exterior</t>
  </si>
  <si>
    <t>Subtotal GEIM</t>
  </si>
  <si>
    <t>Subtotal altres transferències</t>
  </si>
  <si>
    <t>Interessos de préstecs</t>
  </si>
  <si>
    <t>Despeses formalització i altres</t>
  </si>
  <si>
    <t>30-310</t>
  </si>
  <si>
    <t>311-359</t>
  </si>
  <si>
    <t>Crèdit actual</t>
  </si>
  <si>
    <t>resta 349+341+343+344</t>
  </si>
  <si>
    <t>Ingressos capital</t>
  </si>
  <si>
    <t>TC altes</t>
  </si>
  <si>
    <t>TC baixes</t>
  </si>
  <si>
    <t>IRC</t>
  </si>
  <si>
    <t>MC total</t>
  </si>
  <si>
    <t>DIRECTES EXTINGITS</t>
  </si>
  <si>
    <t>87000</t>
  </si>
  <si>
    <t>87010</t>
  </si>
  <si>
    <t>=%3/3'</t>
  </si>
  <si>
    <t>Càrregues urbanístiques</t>
  </si>
  <si>
    <t>=%5/5'</t>
  </si>
  <si>
    <t>Altres subvencions a Societats EELL</t>
  </si>
  <si>
    <t>41000</t>
  </si>
  <si>
    <t>41010</t>
  </si>
  <si>
    <t>41020-41021</t>
  </si>
  <si>
    <t>41050-41051</t>
  </si>
  <si>
    <t>41060</t>
  </si>
  <si>
    <t>41070</t>
  </si>
  <si>
    <t>41080-41081-41082</t>
  </si>
  <si>
    <t>44310</t>
  </si>
  <si>
    <t>44320</t>
  </si>
  <si>
    <t>44330</t>
  </si>
  <si>
    <t>44410</t>
  </si>
  <si>
    <t>44420</t>
  </si>
  <si>
    <t>44430</t>
  </si>
  <si>
    <t>44431</t>
  </si>
  <si>
    <t>44432</t>
  </si>
  <si>
    <t>44433</t>
  </si>
  <si>
    <t>44434</t>
  </si>
  <si>
    <t>44435</t>
  </si>
  <si>
    <t>44436</t>
  </si>
  <si>
    <t>MERCABARNA</t>
  </si>
  <si>
    <t>44440</t>
  </si>
  <si>
    <t>44450</t>
  </si>
  <si>
    <t>44451</t>
  </si>
  <si>
    <t>44452</t>
  </si>
  <si>
    <t>46715</t>
  </si>
  <si>
    <t>46716</t>
  </si>
  <si>
    <t>46717</t>
  </si>
  <si>
    <t>46714</t>
  </si>
  <si>
    <t>46731</t>
  </si>
  <si>
    <t>46735</t>
  </si>
  <si>
    <t>46722</t>
  </si>
  <si>
    <t>46710</t>
  </si>
  <si>
    <t>46713</t>
  </si>
  <si>
    <t>46747</t>
  </si>
  <si>
    <t>Diputació de Barcelona</t>
  </si>
  <si>
    <t>Indicadors Pressupostaris. Ajuntament de Barcelona</t>
  </si>
  <si>
    <t>Resum</t>
  </si>
  <si>
    <t>Indicadors</t>
  </si>
  <si>
    <t>Estalvi brut</t>
  </si>
  <si>
    <t>Ingressos de capital</t>
  </si>
  <si>
    <t>Despeses de capital</t>
  </si>
  <si>
    <t>Superàvit (Dèficit) no financer</t>
  </si>
  <si>
    <t>Resultat Pressupostari</t>
  </si>
  <si>
    <t>Ratis</t>
  </si>
  <si>
    <t>% Estalvi brut/Ingressos corrents</t>
  </si>
  <si>
    <r>
      <t xml:space="preserve">% Capacitat (Necessitat) finançament
</t>
    </r>
    <r>
      <rPr>
        <sz val="8"/>
        <color theme="1"/>
        <rFont val="Arial"/>
        <family val="2"/>
      </rPr>
      <t>(abans d'ajustos CN)</t>
    </r>
  </si>
  <si>
    <t>Transferències d'Ajuntaments</t>
  </si>
  <si>
    <t>BAIXES PER ANUL.</t>
  </si>
  <si>
    <t xml:space="preserve">Rom.tresoreria per despeses amb F. A. </t>
  </si>
  <si>
    <t>Xarxa Audiovisual Local</t>
  </si>
  <si>
    <t>Recaptació líquida</t>
  </si>
  <si>
    <t>Recaptació Líquida</t>
  </si>
  <si>
    <t>Tr. corrent 22@ FEDER Eix 4  Renovació Urbana</t>
  </si>
  <si>
    <t>Cessió per aprofitament urbanístic (10%)</t>
  </si>
  <si>
    <t>559-550 (-) 55000-551</t>
  </si>
  <si>
    <t xml:space="preserve">Transf.en matèria d'ocupació </t>
  </si>
  <si>
    <t>Aportació AMB pel manteniment de rondes</t>
  </si>
  <si>
    <t>Gerència de recursos</t>
  </si>
  <si>
    <t>Qualitat de vida, igualtat i esports</t>
  </si>
  <si>
    <t>0502</t>
  </si>
  <si>
    <t>0501</t>
  </si>
  <si>
    <t>Habitat Urbà</t>
  </si>
  <si>
    <t>Economia, Empresa i Ocupació</t>
  </si>
  <si>
    <t>0703</t>
  </si>
  <si>
    <t>Cultura, coneixement e innovació</t>
  </si>
  <si>
    <t>Execució de despeses. Gerència de recursos</t>
  </si>
  <si>
    <t>Execució de despeses. Qualitat de vida, igualtat i esports</t>
  </si>
  <si>
    <t>Execució de despeses. Habitat Urbà</t>
  </si>
  <si>
    <t>Execució de despeses. Economia, empresa i ocupació</t>
  </si>
  <si>
    <t>Execució de despeses. Cultura, coneixement i innovació</t>
  </si>
  <si>
    <t>Accions BCN Emprèn</t>
  </si>
  <si>
    <t>SUPL.</t>
  </si>
  <si>
    <t>Grup de programes</t>
  </si>
  <si>
    <t>Ajuntaments</t>
  </si>
  <si>
    <t>45040-41-42-44-45-46-47-48</t>
  </si>
  <si>
    <t>44300+44301+44302</t>
  </si>
  <si>
    <t>Festes populars</t>
  </si>
  <si>
    <t>Ap. a la Gen., SM, EPES I OOAA</t>
  </si>
  <si>
    <t>Romanents de tresoreria</t>
  </si>
  <si>
    <t>2013 L</t>
  </si>
  <si>
    <t>Atenció a les persones discapacitades</t>
  </si>
  <si>
    <t>Altres ensenyaments</t>
  </si>
  <si>
    <t>330</t>
  </si>
  <si>
    <t>Patrimoni artístic i històric de la ciutat</t>
  </si>
  <si>
    <t>Esdeveniments esportius</t>
  </si>
  <si>
    <t>Política econòmica i fiscal</t>
  </si>
  <si>
    <t>Resum per grups de programa*</t>
  </si>
  <si>
    <t>% s/ PI total</t>
  </si>
  <si>
    <t>% s/ PA total</t>
  </si>
  <si>
    <t>% s/ DL totals</t>
  </si>
  <si>
    <t>% s/ CI total</t>
  </si>
  <si>
    <t>% s/ CA total</t>
  </si>
  <si>
    <t>% s/ O total</t>
  </si>
  <si>
    <t>0503</t>
  </si>
  <si>
    <t xml:space="preserve">Urbanisme    </t>
  </si>
  <si>
    <t>Execució de despeses. Urbanisme</t>
  </si>
  <si>
    <t>1*</t>
  </si>
  <si>
    <t>CRED. EXTRA.</t>
  </si>
  <si>
    <t>Actius financers*</t>
  </si>
  <si>
    <t>41040-41041</t>
  </si>
  <si>
    <t>Execució de despeses. Infraestructures i coordinació urbana</t>
  </si>
  <si>
    <t>0504</t>
  </si>
  <si>
    <t>Infraestructures i coord.urbana</t>
  </si>
  <si>
    <t>Infraestructures i cooerd.urbana</t>
  </si>
  <si>
    <t>Saldo minitransf.</t>
  </si>
  <si>
    <t>44400-01-02-03-04-05-06</t>
  </si>
  <si>
    <t>467-469-47-48-46405/06/07</t>
  </si>
  <si>
    <t>Bagursa. Ajuts lloguer</t>
  </si>
  <si>
    <t>450-451-453</t>
  </si>
  <si>
    <t>2014 L</t>
  </si>
  <si>
    <t>*S/ Nova estructura de programes 2014</t>
  </si>
  <si>
    <t>2013 P</t>
  </si>
  <si>
    <t>2014 P</t>
  </si>
  <si>
    <t>Venda d'accions</t>
  </si>
  <si>
    <t>Devolució dipòsits constituïts a llarg t</t>
  </si>
  <si>
    <t>84010</t>
  </si>
  <si>
    <t>Fons de contingència</t>
  </si>
  <si>
    <t>Manteniment altres infraestructures</t>
  </si>
  <si>
    <t>22717</t>
  </si>
  <si>
    <t>Manteniment galeries de serveis</t>
  </si>
  <si>
    <t>22718</t>
  </si>
  <si>
    <t>22725</t>
  </si>
  <si>
    <t>Execucions subsidiaries</t>
  </si>
  <si>
    <t>Contractes de serveis d'atenció social</t>
  </si>
  <si>
    <t>22726</t>
  </si>
  <si>
    <t>44439</t>
  </si>
  <si>
    <t>Barcelona Cicle de l'Aigua, S.A.</t>
  </si>
  <si>
    <t>Fons de contingència social</t>
  </si>
  <si>
    <t>Resum per orgànics i despesa corrent (capítols 1 a 5)</t>
  </si>
  <si>
    <t>Resum per grups de programa. D.corrent</t>
  </si>
  <si>
    <t>*No s'inclouen els romanents de tresoreria</t>
  </si>
  <si>
    <t>2015 P</t>
  </si>
  <si>
    <t>Mobilitat urbana</t>
  </si>
  <si>
    <t>Servei de prevenció i extinció d'incendi</t>
  </si>
  <si>
    <t>Habitatge</t>
  </si>
  <si>
    <t>Protecció i millora del medi ambient</t>
  </si>
  <si>
    <t>Protecció de la salubritat pública</t>
  </si>
  <si>
    <t>326</t>
  </si>
  <si>
    <t>Funcionament centres docents ensenyaments</t>
  </si>
  <si>
    <t>Protecció civil</t>
  </si>
  <si>
    <t>Urbanisme: planejament, gestió, execució</t>
  </si>
  <si>
    <t>Vies públiques</t>
  </si>
  <si>
    <t>Abastament domiciliàri d'aigua potable</t>
  </si>
  <si>
    <t>Assistència Social Primària</t>
  </si>
  <si>
    <t>Funcionament centres educació infantil-primària</t>
  </si>
  <si>
    <t>Equipaments culturals i museus</t>
  </si>
  <si>
    <t>Protecció i gestió del patrimoni històric</t>
  </si>
  <si>
    <t>Instal·lacions d'ocupació del temps lliure</t>
  </si>
  <si>
    <t>Festes populars i festejos</t>
  </si>
  <si>
    <t>Instal·lacions esportives</t>
  </si>
  <si>
    <t>Informació i Promoció Turística</t>
  </si>
  <si>
    <t>Transport de viatgers</t>
  </si>
  <si>
    <t>Protecció de consumidors i usuaris</t>
  </si>
  <si>
    <t>Comunicacions internes</t>
  </si>
  <si>
    <t>160</t>
  </si>
  <si>
    <t>Recollida, gesió i tractament de residu</t>
  </si>
  <si>
    <t>Cementiris i Serveis Funeraris</t>
  </si>
  <si>
    <t>172</t>
  </si>
  <si>
    <t>Protecció i millora del Medi Ambient</t>
  </si>
  <si>
    <t>311</t>
  </si>
  <si>
    <t>Funcionament d'escoles bressol municipals</t>
  </si>
  <si>
    <t>329</t>
  </si>
  <si>
    <t>337</t>
  </si>
  <si>
    <t>Societat de la informació</t>
  </si>
  <si>
    <t>943</t>
  </si>
  <si>
    <t>2013 (2012P)</t>
  </si>
  <si>
    <t>2014P</t>
  </si>
  <si>
    <t>2015 L</t>
  </si>
  <si>
    <t>Var. 15/14</t>
  </si>
  <si>
    <t>V.15/14</t>
  </si>
  <si>
    <t>Administració Marçal de la Seguretat i Mobilitat</t>
  </si>
  <si>
    <t>Administració Marçal d'Habitatge i Urbanisme</t>
  </si>
  <si>
    <t>Administració Marçal de Serveis Socials</t>
  </si>
  <si>
    <t>Administració Marçal d'Educació</t>
  </si>
  <si>
    <t>Administració Marçal de Cultura</t>
  </si>
  <si>
    <t>Actuacions de caràcter Marçal</t>
  </si>
  <si>
    <t>Rom.tresoreria per despeses Marçals</t>
  </si>
  <si>
    <t>41030-41031-41032</t>
  </si>
  <si>
    <t>AL 2014 NO</t>
  </si>
  <si>
    <t>135 DEL 2014</t>
  </si>
  <si>
    <t>153 DEL 2014</t>
  </si>
  <si>
    <t>155+157 DEL 2014</t>
  </si>
  <si>
    <t>161 DEL 2014</t>
  </si>
  <si>
    <t>231+233 AL 2014</t>
  </si>
  <si>
    <t>313 AL 2014</t>
  </si>
  <si>
    <t>322+323 AL 2014</t>
  </si>
  <si>
    <t>324 AL 2014</t>
  </si>
  <si>
    <t>325 AL 2014</t>
  </si>
  <si>
    <t>321 AL 2014</t>
  </si>
  <si>
    <t>333+335 AL 2014</t>
  </si>
  <si>
    <t>942 AL 2014</t>
  </si>
  <si>
    <t>135 AL 2014</t>
  </si>
  <si>
    <t>153 AL 2014</t>
  </si>
  <si>
    <t>155+157 AL 2014</t>
  </si>
  <si>
    <t>161 AL 2014</t>
  </si>
  <si>
    <t>Resum per orgànics i despesa corrent</t>
  </si>
  <si>
    <t xml:space="preserve">Contribucions especials </t>
  </si>
  <si>
    <t>Generació ingressos</t>
  </si>
  <si>
    <t>Administració General</t>
  </si>
  <si>
    <t>Administració General de Comerç i Turisme</t>
  </si>
  <si>
    <t>Administració General de Serveis Socials</t>
  </si>
  <si>
    <t>Administració General de Cultura</t>
  </si>
  <si>
    <t>Administració General de la Seguretat i Mobilitat</t>
  </si>
  <si>
    <t>A Maig</t>
  </si>
  <si>
    <t>Maig 2015</t>
  </si>
  <si>
    <t>Maig 2014</t>
  </si>
  <si>
    <t xml:space="preserve">                         -    </t>
  </si>
  <si>
    <t xml:space="preserve">                        -    </t>
  </si>
  <si>
    <t xml:space="preserve">Maig 2014 </t>
  </si>
  <si>
    <t>Anàlisi modificacions de crèdit per capítols Maig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</si>
</sst>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0"/>
    <numFmt numFmtId="165" formatCode="0.0%"/>
    <numFmt numFmtId="166" formatCode="_-* #,##0.0\ _€_-;\-* #,##0.0\ _€_-;_-* &quot;-&quot;??\ _€_-;_-@_-"/>
    <numFmt numFmtId="167" formatCode="_-* #,##0\ _€_-;\-* #,##0\ _€_-;_-* &quot;-&quot;??\ _€_-;_-@_-"/>
  </numFmts>
  <fonts count="6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3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3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color theme="3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8"/>
      <color rgb="FF00B050"/>
      <name val="Arial"/>
      <family val="2"/>
    </font>
    <font>
      <sz val="7"/>
      <color theme="1"/>
      <name val="Arial"/>
      <family val="2"/>
    </font>
    <font>
      <sz val="5.7"/>
      <color theme="1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2"/>
      <color theme="3"/>
      <name val="Arial"/>
      <family val="2"/>
    </font>
    <font>
      <sz val="11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4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/>
      <right/>
      <top/>
      <bottom style="hair">
        <color theme="3"/>
      </bottom>
      <diagonal/>
    </border>
    <border>
      <left/>
      <right style="medium">
        <color theme="3"/>
      </right>
      <top/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medium">
        <color theme="3"/>
      </right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/>
      <diagonal/>
    </border>
    <border>
      <left/>
      <right style="medium">
        <color theme="3"/>
      </right>
      <top style="hair">
        <color theme="3"/>
      </top>
      <bottom/>
      <diagonal/>
    </border>
    <border>
      <left/>
      <right style="medium">
        <color theme="3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theme="3"/>
      </right>
      <top style="hair">
        <color theme="3"/>
      </top>
      <bottom style="thin">
        <color indexed="64"/>
      </bottom>
      <diagonal/>
    </border>
    <border>
      <left/>
      <right/>
      <top style="hair">
        <color theme="3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theme="3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theme="3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theme="3"/>
      </right>
      <top style="hair">
        <color indexed="64"/>
      </top>
      <bottom style="thin">
        <color indexed="64"/>
      </bottom>
      <diagonal/>
    </border>
    <border>
      <left/>
      <right style="medium">
        <color theme="3"/>
      </right>
      <top style="thin">
        <color indexed="64"/>
      </top>
      <bottom/>
      <diagonal/>
    </border>
    <border>
      <left/>
      <right style="medium">
        <color theme="3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theme="3"/>
      </right>
      <top/>
      <bottom style="hair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/>
      <bottom style="hair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0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hair">
        <color theme="3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/>
      <bottom/>
      <diagonal/>
    </border>
    <border>
      <left style="medium">
        <color theme="3"/>
      </left>
      <right style="thin">
        <color theme="3"/>
      </right>
      <top/>
      <bottom style="hair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 style="hair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/>
      <diagonal/>
    </border>
    <border>
      <left/>
      <right style="medium">
        <color theme="3"/>
      </right>
      <top style="medium">
        <color theme="0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medium">
        <color theme="0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 style="medium">
        <color theme="0"/>
      </top>
      <bottom style="thin">
        <color theme="3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hair">
        <color theme="3"/>
      </bottom>
      <diagonal/>
    </border>
    <border>
      <left/>
      <right style="medium">
        <color auto="1"/>
      </right>
      <top/>
      <bottom style="hair">
        <color theme="3"/>
      </bottom>
      <diagonal/>
    </border>
    <border>
      <left style="medium">
        <color auto="1"/>
      </left>
      <right/>
      <top style="hair">
        <color theme="3"/>
      </top>
      <bottom style="hair">
        <color theme="3"/>
      </bottom>
      <diagonal/>
    </border>
    <border>
      <left/>
      <right style="medium">
        <color auto="1"/>
      </right>
      <top style="hair">
        <color theme="3"/>
      </top>
      <bottom style="hair">
        <color theme="3"/>
      </bottom>
      <diagonal/>
    </border>
    <border>
      <left style="medium">
        <color auto="1"/>
      </left>
      <right/>
      <top style="hair">
        <color theme="3"/>
      </top>
      <bottom/>
      <diagonal/>
    </border>
    <border>
      <left/>
      <right style="medium">
        <color auto="1"/>
      </right>
      <top style="hair">
        <color theme="3"/>
      </top>
      <bottom/>
      <diagonal/>
    </border>
    <border>
      <left style="medium">
        <color auto="1"/>
      </left>
      <right/>
      <top style="medium">
        <color theme="0"/>
      </top>
      <bottom style="medium">
        <color auto="1"/>
      </bottom>
      <diagonal/>
    </border>
    <border>
      <left/>
      <right/>
      <top style="medium">
        <color theme="0"/>
      </top>
      <bottom style="medium">
        <color auto="1"/>
      </bottom>
      <diagonal/>
    </border>
    <border>
      <left/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hair">
        <color theme="3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hair">
        <color theme="3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/>
      <diagonal/>
    </border>
    <border>
      <left style="medium">
        <color auto="1"/>
      </left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theme="3"/>
      </left>
      <right style="thin">
        <color theme="3"/>
      </right>
      <top/>
      <bottom style="thin">
        <color indexed="64"/>
      </bottom>
      <diagonal/>
    </border>
    <border>
      <left style="medium">
        <color theme="3"/>
      </left>
      <right style="thin">
        <color theme="3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hair">
        <color theme="3"/>
      </top>
      <bottom style="thin">
        <color indexed="64"/>
      </bottom>
      <diagonal/>
    </border>
    <border>
      <left/>
      <right style="medium">
        <color auto="1"/>
      </right>
      <top style="hair">
        <color theme="3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thin">
        <color indexed="64"/>
      </bottom>
      <diagonal/>
    </border>
    <border>
      <left style="medium">
        <color theme="3"/>
      </left>
      <right style="thin">
        <color theme="3"/>
      </right>
      <top style="thin">
        <color indexed="64"/>
      </top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 style="thin">
        <color indexed="64"/>
      </bottom>
      <diagonal/>
    </border>
    <border>
      <left style="medium">
        <color theme="3"/>
      </left>
      <right style="thin">
        <color theme="3"/>
      </right>
      <top/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/>
      <diagonal/>
    </border>
    <border>
      <left/>
      <right style="medium">
        <color theme="3"/>
      </right>
      <top/>
      <bottom style="thin">
        <color theme="3"/>
      </bottom>
      <diagonal/>
    </border>
    <border>
      <left style="medium">
        <color theme="3"/>
      </left>
      <right style="thin">
        <color theme="3"/>
      </right>
      <top/>
      <bottom style="thin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hair">
        <color indexed="64"/>
      </bottom>
      <diagonal/>
    </border>
    <border>
      <left/>
      <right/>
      <top/>
      <bottom style="thin">
        <color theme="3"/>
      </bottom>
      <diagonal/>
    </border>
    <border>
      <left style="medium">
        <color auto="1"/>
      </left>
      <right/>
      <top style="thin">
        <color indexed="64"/>
      </top>
      <bottom style="hair">
        <color indexed="64"/>
      </bottom>
      <diagonal/>
    </border>
    <border>
      <left/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thin">
        <color indexed="64"/>
      </bottom>
      <diagonal/>
    </border>
    <border>
      <left/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/>
      <diagonal/>
    </border>
    <border>
      <left/>
      <right style="medium">
        <color auto="1"/>
      </right>
      <top style="hair">
        <color indexed="64"/>
      </top>
      <bottom/>
      <diagonal/>
    </border>
    <border>
      <left/>
      <right style="thin">
        <color theme="3"/>
      </right>
      <top/>
      <bottom style="hair">
        <color theme="3"/>
      </bottom>
      <diagonal/>
    </border>
    <border>
      <left/>
      <right style="thin">
        <color theme="3"/>
      </right>
      <top style="hair">
        <color theme="3"/>
      </top>
      <bottom style="hair">
        <color theme="3"/>
      </bottom>
      <diagonal/>
    </border>
    <border>
      <left/>
      <right style="thin">
        <color theme="3"/>
      </right>
      <top style="hair">
        <color theme="3"/>
      </top>
      <bottom/>
      <diagonal/>
    </border>
    <border>
      <left/>
      <right style="thin">
        <color theme="3"/>
      </right>
      <top style="medium">
        <color theme="0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/>
      <bottom style="medium">
        <color theme="0"/>
      </bottom>
      <diagonal/>
    </border>
    <border>
      <left/>
      <right style="medium">
        <color theme="3"/>
      </right>
      <top style="thin">
        <color indexed="64"/>
      </top>
      <bottom style="hair">
        <color theme="3"/>
      </bottom>
      <diagonal/>
    </border>
    <border>
      <left/>
      <right style="medium">
        <color auto="1"/>
      </right>
      <top style="hair">
        <color theme="3"/>
      </top>
      <bottom style="hair">
        <color auto="1"/>
      </bottom>
      <diagonal/>
    </border>
    <border>
      <left style="medium">
        <color auto="1"/>
      </left>
      <right/>
      <top style="hair">
        <color theme="3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hair">
        <color auto="1"/>
      </bottom>
      <diagonal/>
    </border>
    <border>
      <left/>
      <right/>
      <top style="hair">
        <color theme="3"/>
      </top>
      <bottom style="hair">
        <color auto="1"/>
      </bottom>
      <diagonal/>
    </border>
    <border>
      <left/>
      <right style="medium">
        <color theme="3"/>
      </right>
      <top style="hair">
        <color theme="3"/>
      </top>
      <bottom style="hair">
        <color auto="1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 style="hair">
        <color auto="1"/>
      </bottom>
      <diagonal/>
    </border>
    <border>
      <left style="medium">
        <color theme="3"/>
      </left>
      <right/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theme="3"/>
      </right>
      <top/>
      <bottom style="medium">
        <color theme="0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 style="medium">
        <color theme="0"/>
      </bottom>
      <diagonal/>
    </border>
    <border>
      <left style="medium">
        <color auto="1"/>
      </left>
      <right/>
      <top style="medium">
        <color theme="0"/>
      </top>
      <bottom style="thin">
        <color auto="1"/>
      </bottom>
      <diagonal/>
    </border>
    <border>
      <left/>
      <right style="medium">
        <color theme="3"/>
      </right>
      <top style="medium">
        <color theme="0"/>
      </top>
      <bottom style="thin">
        <color auto="1"/>
      </bottom>
      <diagonal/>
    </border>
    <border>
      <left/>
      <right/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indexed="64"/>
      </right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indexed="64"/>
      </right>
      <top/>
      <bottom style="hair">
        <color theme="3"/>
      </bottom>
      <diagonal/>
    </border>
    <border>
      <left style="medium">
        <color theme="3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theme="3"/>
      </bottom>
      <diagonal/>
    </border>
    <border>
      <left/>
      <right style="thin">
        <color indexed="64"/>
      </right>
      <top style="thin">
        <color indexed="64"/>
      </top>
      <bottom style="hair">
        <color theme="3"/>
      </bottom>
      <diagonal/>
    </border>
    <border>
      <left/>
      <right style="medium">
        <color theme="3"/>
      </right>
      <top style="medium">
        <color auto="1"/>
      </top>
      <bottom/>
      <diagonal/>
    </border>
    <border>
      <left style="medium">
        <color theme="3"/>
      </left>
      <right style="medium">
        <color auto="1"/>
      </right>
      <top style="medium">
        <color auto="1"/>
      </top>
      <bottom/>
      <diagonal/>
    </border>
    <border>
      <left style="medium">
        <color theme="3"/>
      </left>
      <right style="medium">
        <color auto="1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theme="3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/>
      <diagonal/>
    </border>
    <border>
      <left/>
      <right style="thin">
        <color theme="3"/>
      </right>
      <top style="hair">
        <color theme="3"/>
      </top>
      <bottom style="hair">
        <color auto="1"/>
      </bottom>
      <diagonal/>
    </border>
    <border>
      <left style="medium">
        <color auto="1"/>
      </left>
      <right/>
      <top style="thin">
        <color theme="3"/>
      </top>
      <bottom/>
      <diagonal/>
    </border>
  </borders>
  <cellStyleXfs count="289">
    <xf numFmtId="0" fontId="0" fillId="0" borderId="0"/>
    <xf numFmtId="0" fontId="7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6" fillId="0" borderId="0"/>
    <xf numFmtId="0" fontId="22" fillId="0" borderId="0"/>
    <xf numFmtId="0" fontId="28" fillId="0" borderId="0"/>
    <xf numFmtId="0" fontId="22" fillId="0" borderId="0"/>
    <xf numFmtId="0" fontId="31" fillId="0" borderId="0" applyNumberFormat="0" applyFill="0" applyBorder="0" applyAlignment="0" applyProtection="0"/>
    <xf numFmtId="0" fontId="6" fillId="0" borderId="0"/>
    <xf numFmtId="0" fontId="47" fillId="0" borderId="123" applyNumberFormat="0" applyFill="0" applyAlignment="0" applyProtection="0"/>
    <xf numFmtId="0" fontId="48" fillId="0" borderId="124" applyNumberFormat="0" applyFill="0" applyAlignment="0" applyProtection="0"/>
    <xf numFmtId="0" fontId="7" fillId="0" borderId="125" applyNumberFormat="0" applyFill="0" applyAlignment="0" applyProtection="0"/>
    <xf numFmtId="0" fontId="49" fillId="4" borderId="0" applyNumberFormat="0" applyBorder="0" applyAlignment="0" applyProtection="0"/>
    <xf numFmtId="0" fontId="50" fillId="5" borderId="0" applyNumberFormat="0" applyBorder="0" applyAlignment="0" applyProtection="0"/>
    <xf numFmtId="0" fontId="51" fillId="6" borderId="0" applyNumberFormat="0" applyBorder="0" applyAlignment="0" applyProtection="0"/>
    <xf numFmtId="0" fontId="52" fillId="7" borderId="126" applyNumberFormat="0" applyAlignment="0" applyProtection="0"/>
    <xf numFmtId="0" fontId="53" fillId="8" borderId="127" applyNumberFormat="0" applyAlignment="0" applyProtection="0"/>
    <xf numFmtId="0" fontId="54" fillId="8" borderId="126" applyNumberFormat="0" applyAlignment="0" applyProtection="0"/>
    <xf numFmtId="0" fontId="55" fillId="0" borderId="128" applyNumberFormat="0" applyFill="0" applyAlignment="0" applyProtection="0"/>
    <xf numFmtId="0" fontId="8" fillId="9" borderId="12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7" fillId="0" borderId="131" applyNumberFormat="0" applyFill="0" applyAlignment="0" applyProtection="0"/>
    <xf numFmtId="0" fontId="9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9" fillId="34" borderId="0" applyNumberFormat="0" applyBorder="0" applyAlignment="0" applyProtection="0"/>
    <xf numFmtId="0" fontId="22" fillId="0" borderId="0"/>
    <xf numFmtId="0" fontId="16" fillId="10" borderId="130" applyNumberFormat="0" applyFont="0" applyAlignment="0" applyProtection="0"/>
    <xf numFmtId="0" fontId="22" fillId="0" borderId="0"/>
    <xf numFmtId="0" fontId="16" fillId="10" borderId="130" applyNumberFormat="0" applyFont="0" applyAlignment="0" applyProtection="0"/>
    <xf numFmtId="0" fontId="16" fillId="10" borderId="130" applyNumberFormat="0" applyFont="0" applyAlignment="0" applyProtection="0"/>
    <xf numFmtId="0" fontId="16" fillId="10" borderId="130" applyNumberFormat="0" applyFont="0" applyAlignment="0" applyProtection="0"/>
    <xf numFmtId="0" fontId="22" fillId="0" borderId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3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10" borderId="130" applyNumberFormat="0" applyFont="0" applyAlignment="0" applyProtection="0"/>
    <xf numFmtId="0" fontId="16" fillId="17" borderId="0" applyNumberFormat="0" applyBorder="0" applyAlignment="0" applyProtection="0"/>
    <xf numFmtId="0" fontId="16" fillId="10" borderId="130" applyNumberFormat="0" applyFont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3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3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3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10" borderId="130" applyNumberFormat="0" applyFont="0" applyAlignment="0" applyProtection="0"/>
    <xf numFmtId="0" fontId="22" fillId="0" borderId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130" applyNumberFormat="0" applyFont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6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6" fillId="10" borderId="130" applyNumberFormat="0" applyFont="0" applyAlignment="0" applyProtection="0"/>
    <xf numFmtId="0" fontId="32" fillId="0" borderId="123" applyNumberFormat="0" applyFill="0" applyAlignment="0" applyProtection="0"/>
    <xf numFmtId="0" fontId="33" fillId="0" borderId="124" applyNumberFormat="0" applyFill="0" applyAlignment="0" applyProtection="0"/>
    <xf numFmtId="0" fontId="34" fillId="0" borderId="125" applyNumberFormat="0" applyFill="0" applyAlignment="0" applyProtection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5" borderId="0" applyNumberFormat="0" applyBorder="0" applyAlignment="0" applyProtection="0"/>
    <xf numFmtId="0" fontId="37" fillId="6" borderId="0" applyNumberFormat="0" applyBorder="0" applyAlignment="0" applyProtection="0"/>
    <xf numFmtId="0" fontId="38" fillId="7" borderId="126" applyNumberFormat="0" applyAlignment="0" applyProtection="0"/>
    <xf numFmtId="0" fontId="39" fillId="8" borderId="127" applyNumberFormat="0" applyAlignment="0" applyProtection="0"/>
    <xf numFmtId="0" fontId="40" fillId="8" borderId="126" applyNumberFormat="0" applyAlignment="0" applyProtection="0"/>
    <xf numFmtId="0" fontId="41" fillId="0" borderId="128" applyNumberFormat="0" applyFill="0" applyAlignment="0" applyProtection="0"/>
    <xf numFmtId="0" fontId="42" fillId="9" borderId="129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31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5" fillId="0" borderId="0"/>
    <xf numFmtId="0" fontId="22" fillId="0" borderId="0"/>
    <xf numFmtId="0" fontId="5" fillId="10" borderId="130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28" fillId="0" borderId="0"/>
    <xf numFmtId="0" fontId="32" fillId="0" borderId="123" applyNumberFormat="0" applyFill="0" applyAlignment="0" applyProtection="0"/>
    <xf numFmtId="0" fontId="33" fillId="0" borderId="124" applyNumberFormat="0" applyFill="0" applyAlignment="0" applyProtection="0"/>
    <xf numFmtId="0" fontId="34" fillId="0" borderId="125" applyNumberFormat="0" applyFill="0" applyAlignment="0" applyProtection="0"/>
    <xf numFmtId="0" fontId="35" fillId="4" borderId="0" applyNumberFormat="0" applyBorder="0" applyAlignment="0" applyProtection="0"/>
    <xf numFmtId="0" fontId="36" fillId="5" borderId="0" applyNumberFormat="0" applyBorder="0" applyAlignment="0" applyProtection="0"/>
    <xf numFmtId="0" fontId="37" fillId="6" borderId="0" applyNumberFormat="0" applyBorder="0" applyAlignment="0" applyProtection="0"/>
    <xf numFmtId="0" fontId="38" fillId="7" borderId="126" applyNumberFormat="0" applyAlignment="0" applyProtection="0"/>
    <xf numFmtId="0" fontId="39" fillId="8" borderId="127" applyNumberFormat="0" applyAlignment="0" applyProtection="0"/>
    <xf numFmtId="0" fontId="40" fillId="8" borderId="126" applyNumberFormat="0" applyAlignment="0" applyProtection="0"/>
    <xf numFmtId="0" fontId="41" fillId="0" borderId="128" applyNumberFormat="0" applyFill="0" applyAlignment="0" applyProtection="0"/>
    <xf numFmtId="0" fontId="42" fillId="9" borderId="129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31" applyNumberFormat="0" applyFill="0" applyAlignment="0" applyProtection="0"/>
    <xf numFmtId="0" fontId="46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6" fillId="34" borderId="0" applyNumberFormat="0" applyBorder="0" applyAlignment="0" applyProtection="0"/>
    <xf numFmtId="0" fontId="4" fillId="0" borderId="0"/>
    <xf numFmtId="0" fontId="4" fillId="10" borderId="130" applyNumberFormat="0" applyFont="0" applyAlignment="0" applyProtection="0"/>
    <xf numFmtId="0" fontId="61" fillId="0" borderId="0"/>
    <xf numFmtId="0" fontId="22" fillId="0" borderId="0"/>
    <xf numFmtId="43" fontId="16" fillId="0" borderId="0" applyFont="0" applyFill="0" applyBorder="0" applyAlignment="0" applyProtection="0"/>
    <xf numFmtId="0" fontId="63" fillId="0" borderId="0"/>
    <xf numFmtId="0" fontId="3" fillId="10" borderId="130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65" fillId="0" borderId="0"/>
    <xf numFmtId="0" fontId="2" fillId="10" borderId="130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10" borderId="13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603">
    <xf numFmtId="0" fontId="0" fillId="0" borderId="0" xfId="0"/>
    <xf numFmtId="0" fontId="9" fillId="2" borderId="0" xfId="0" applyFont="1" applyFill="1"/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1"/>
    <xf numFmtId="0" fontId="10" fillId="0" borderId="0" xfId="1" applyFont="1"/>
    <xf numFmtId="0" fontId="9" fillId="2" borderId="0" xfId="0" applyFont="1" applyFill="1" applyAlignment="1">
      <alignment vertical="center"/>
    </xf>
    <xf numFmtId="164" fontId="8" fillId="2" borderId="0" xfId="0" applyNumberFormat="1" applyFont="1" applyFill="1" applyAlignment="1">
      <alignment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quotePrefix="1" applyFont="1" applyAlignment="1">
      <alignment horizontal="center" vertical="center"/>
    </xf>
    <xf numFmtId="0" fontId="12" fillId="0" borderId="5" xfId="0" quotePrefix="1" applyFont="1" applyBorder="1" applyAlignment="1">
      <alignment horizontal="center" vertical="center"/>
    </xf>
    <xf numFmtId="164" fontId="12" fillId="0" borderId="0" xfId="0" quotePrefix="1" applyNumberFormat="1" applyFont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3" fontId="14" fillId="2" borderId="0" xfId="0" applyNumberFormat="1" applyFont="1" applyFill="1" applyAlignment="1">
      <alignment horizontal="right" vertical="center" wrapText="1"/>
    </xf>
    <xf numFmtId="3" fontId="14" fillId="2" borderId="1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vertical="center"/>
    </xf>
    <xf numFmtId="3" fontId="12" fillId="0" borderId="6" xfId="0" applyNumberFormat="1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3" fontId="12" fillId="0" borderId="8" xfId="0" applyNumberFormat="1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3" fontId="12" fillId="0" borderId="10" xfId="0" applyNumberFormat="1" applyFont="1" applyBorder="1" applyAlignment="1">
      <alignment horizontal="right" vertical="center"/>
    </xf>
    <xf numFmtId="0" fontId="12" fillId="0" borderId="8" xfId="0" quotePrefix="1" applyFont="1" applyBorder="1" applyAlignment="1">
      <alignment horizontal="center" vertical="center"/>
    </xf>
    <xf numFmtId="0" fontId="12" fillId="0" borderId="6" xfId="0" quotePrefix="1" applyFont="1" applyBorder="1" applyAlignment="1">
      <alignment horizontal="center" vertical="center"/>
    </xf>
    <xf numFmtId="0" fontId="12" fillId="0" borderId="10" xfId="0" quotePrefix="1" applyFont="1" applyBorder="1" applyAlignment="1">
      <alignment horizontal="center" vertical="center"/>
    </xf>
    <xf numFmtId="164" fontId="12" fillId="0" borderId="6" xfId="0" quotePrefix="1" applyNumberFormat="1" applyFont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164" fontId="12" fillId="0" borderId="8" xfId="0" quotePrefix="1" applyNumberFormat="1" applyFont="1" applyBorder="1" applyAlignment="1">
      <alignment vertical="center"/>
    </xf>
    <xf numFmtId="3" fontId="12" fillId="0" borderId="8" xfId="0" applyNumberFormat="1" applyFont="1" applyBorder="1" applyAlignment="1">
      <alignment vertical="center"/>
    </xf>
    <xf numFmtId="164" fontId="12" fillId="0" borderId="10" xfId="0" quotePrefix="1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164" fontId="12" fillId="0" borderId="8" xfId="0" applyNumberFormat="1" applyFont="1" applyBorder="1" applyAlignment="1">
      <alignment vertical="center"/>
    </xf>
    <xf numFmtId="164" fontId="12" fillId="0" borderId="10" xfId="0" applyNumberFormat="1" applyFont="1" applyBorder="1" applyAlignment="1">
      <alignment vertical="center"/>
    </xf>
    <xf numFmtId="164" fontId="12" fillId="0" borderId="6" xfId="0" quotePrefix="1" applyNumberFormat="1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164" fontId="12" fillId="0" borderId="8" xfId="0" quotePrefix="1" applyNumberFormat="1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164" fontId="12" fillId="0" borderId="10" xfId="0" quotePrefix="1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165" fontId="14" fillId="2" borderId="5" xfId="2" applyNumberFormat="1" applyFont="1" applyFill="1" applyBorder="1" applyAlignment="1">
      <alignment horizontal="center" vertical="center" wrapText="1"/>
    </xf>
    <xf numFmtId="165" fontId="14" fillId="2" borderId="0" xfId="2" applyNumberFormat="1" applyFont="1" applyFill="1" applyAlignment="1">
      <alignment horizontal="center" vertical="center" wrapText="1"/>
    </xf>
    <xf numFmtId="165" fontId="14" fillId="2" borderId="1" xfId="2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8" fillId="2" borderId="0" xfId="0" applyNumberFormat="1" applyFont="1" applyFill="1" applyAlignment="1">
      <alignment horizontal="center" vertical="center" wrapText="1"/>
    </xf>
    <xf numFmtId="165" fontId="12" fillId="0" borderId="6" xfId="2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9" fillId="0" borderId="8" xfId="0" applyFont="1" applyBorder="1" applyAlignment="1">
      <alignment vertical="center"/>
    </xf>
    <xf numFmtId="0" fontId="17" fillId="0" borderId="0" xfId="0" applyFont="1"/>
    <xf numFmtId="165" fontId="12" fillId="0" borderId="7" xfId="2" applyNumberFormat="1" applyFont="1" applyBorder="1" applyAlignment="1">
      <alignment horizontal="center" vertical="center"/>
    </xf>
    <xf numFmtId="165" fontId="0" fillId="0" borderId="0" xfId="2" applyNumberFormat="1" applyFont="1"/>
    <xf numFmtId="165" fontId="12" fillId="0" borderId="9" xfId="2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3" fontId="20" fillId="0" borderId="8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12" fillId="0" borderId="0" xfId="0" applyNumberFormat="1" applyFont="1" applyBorder="1" applyAlignment="1">
      <alignment horizontal="right" vertical="center"/>
    </xf>
    <xf numFmtId="165" fontId="12" fillId="0" borderId="5" xfId="2" applyNumberFormat="1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 wrapText="1"/>
    </xf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13" xfId="0" applyBorder="1" applyAlignment="1">
      <alignment vertical="center"/>
    </xf>
    <xf numFmtId="3" fontId="12" fillId="0" borderId="13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3" fontId="12" fillId="0" borderId="15" xfId="0" applyNumberFormat="1" applyFont="1" applyBorder="1" applyAlignment="1">
      <alignment horizontal="right" vertical="center"/>
    </xf>
    <xf numFmtId="165" fontId="12" fillId="0" borderId="14" xfId="2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3" fontId="12" fillId="0" borderId="17" xfId="0" applyNumberFormat="1" applyFont="1" applyBorder="1" applyAlignment="1">
      <alignment horizontal="right" vertical="center"/>
    </xf>
    <xf numFmtId="165" fontId="12" fillId="0" borderId="16" xfId="2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3" fontId="12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3" fontId="12" fillId="0" borderId="20" xfId="0" applyNumberFormat="1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3" fontId="12" fillId="0" borderId="22" xfId="0" applyNumberFormat="1" applyFont="1" applyBorder="1" applyAlignment="1">
      <alignment horizontal="right" vertical="center"/>
    </xf>
    <xf numFmtId="165" fontId="12" fillId="0" borderId="19" xfId="2" applyNumberFormat="1" applyFont="1" applyBorder="1" applyAlignment="1">
      <alignment horizontal="center" vertical="center"/>
    </xf>
    <xf numFmtId="165" fontId="12" fillId="0" borderId="21" xfId="2" applyNumberFormat="1" applyFont="1" applyBorder="1" applyAlignment="1">
      <alignment horizontal="center" vertical="center"/>
    </xf>
    <xf numFmtId="165" fontId="12" fillId="0" borderId="23" xfId="2" applyNumberFormat="1" applyFont="1" applyBorder="1" applyAlignment="1">
      <alignment horizontal="center" vertical="center"/>
    </xf>
    <xf numFmtId="0" fontId="21" fillId="0" borderId="20" xfId="3" applyBorder="1" applyAlignment="1" applyProtection="1">
      <alignment vertical="center"/>
    </xf>
    <xf numFmtId="0" fontId="22" fillId="3" borderId="15" xfId="0" applyFont="1" applyFill="1" applyBorder="1" applyAlignment="1">
      <alignment vertical="center"/>
    </xf>
    <xf numFmtId="0" fontId="23" fillId="3" borderId="15" xfId="0" applyFont="1" applyFill="1" applyBorder="1" applyAlignment="1">
      <alignment vertical="center"/>
    </xf>
    <xf numFmtId="3" fontId="24" fillId="3" borderId="15" xfId="0" applyNumberFormat="1" applyFont="1" applyFill="1" applyBorder="1" applyAlignment="1">
      <alignment horizontal="right" vertical="center" wrapText="1"/>
    </xf>
    <xf numFmtId="165" fontId="12" fillId="0" borderId="0" xfId="2" applyNumberFormat="1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3" fontId="12" fillId="0" borderId="26" xfId="0" applyNumberFormat="1" applyFont="1" applyBorder="1" applyAlignment="1">
      <alignment horizontal="right" vertical="center"/>
    </xf>
    <xf numFmtId="0" fontId="0" fillId="0" borderId="27" xfId="0" applyBorder="1" applyAlignment="1">
      <alignment vertical="center"/>
    </xf>
    <xf numFmtId="3" fontId="12" fillId="0" borderId="27" xfId="0" applyNumberFormat="1" applyFont="1" applyBorder="1" applyAlignment="1">
      <alignment horizontal="right" vertical="center"/>
    </xf>
    <xf numFmtId="0" fontId="8" fillId="2" borderId="0" xfId="0" applyFont="1" applyFill="1" applyBorder="1" applyAlignment="1">
      <alignment vertical="center"/>
    </xf>
    <xf numFmtId="3" fontId="14" fillId="2" borderId="0" xfId="0" applyNumberFormat="1" applyFont="1" applyFill="1" applyBorder="1" applyAlignment="1">
      <alignment horizontal="right" vertical="center" wrapText="1"/>
    </xf>
    <xf numFmtId="165" fontId="14" fillId="2" borderId="0" xfId="2" applyNumberFormat="1" applyFont="1" applyFill="1" applyBorder="1" applyAlignment="1">
      <alignment horizontal="right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quotePrefix="1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165" fontId="14" fillId="2" borderId="0" xfId="2" applyNumberFormat="1" applyFont="1" applyFill="1" applyBorder="1" applyAlignment="1">
      <alignment horizontal="center" vertical="center" wrapText="1"/>
    </xf>
    <xf numFmtId="0" fontId="22" fillId="0" borderId="0" xfId="0" applyFont="1" applyFill="1"/>
    <xf numFmtId="0" fontId="12" fillId="0" borderId="30" xfId="0" quotePrefix="1" applyFont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 wrapText="1"/>
    </xf>
    <xf numFmtId="165" fontId="12" fillId="0" borderId="31" xfId="2" quotePrefix="1" applyNumberFormat="1" applyFont="1" applyBorder="1" applyAlignment="1">
      <alignment horizontal="center" vertical="center"/>
    </xf>
    <xf numFmtId="165" fontId="14" fillId="2" borderId="32" xfId="2" applyNumberFormat="1" applyFont="1" applyFill="1" applyBorder="1" applyAlignment="1">
      <alignment horizontal="center" vertical="center" wrapText="1"/>
    </xf>
    <xf numFmtId="3" fontId="12" fillId="0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65" fontId="12" fillId="0" borderId="33" xfId="2" applyNumberFormat="1" applyFont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3" fontId="14" fillId="2" borderId="34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165" fontId="12" fillId="0" borderId="5" xfId="0" quotePrefix="1" applyNumberFormat="1" applyFont="1" applyBorder="1" applyAlignment="1">
      <alignment horizontal="center" vertical="center"/>
    </xf>
    <xf numFmtId="165" fontId="8" fillId="2" borderId="5" xfId="0" applyNumberFormat="1" applyFont="1" applyFill="1" applyBorder="1" applyAlignment="1">
      <alignment horizontal="center" vertical="center" wrapText="1"/>
    </xf>
    <xf numFmtId="165" fontId="12" fillId="0" borderId="7" xfId="0" applyNumberFormat="1" applyFont="1" applyBorder="1" applyAlignment="1">
      <alignment horizontal="center" vertical="center"/>
    </xf>
    <xf numFmtId="165" fontId="12" fillId="0" borderId="11" xfId="0" applyNumberFormat="1" applyFont="1" applyBorder="1" applyAlignment="1">
      <alignment horizontal="center" vertical="center"/>
    </xf>
    <xf numFmtId="165" fontId="14" fillId="2" borderId="5" xfId="0" applyNumberFormat="1" applyFont="1" applyFill="1" applyBorder="1" applyAlignment="1">
      <alignment horizontal="center" vertical="center" wrapText="1"/>
    </xf>
    <xf numFmtId="165" fontId="12" fillId="0" borderId="28" xfId="2" applyNumberFormat="1" applyFont="1" applyBorder="1" applyAlignment="1">
      <alignment horizontal="center" vertical="center"/>
    </xf>
    <xf numFmtId="0" fontId="13" fillId="0" borderId="4" xfId="0" applyFont="1" applyBorder="1" applyAlignment="1"/>
    <xf numFmtId="0" fontId="12" fillId="0" borderId="5" xfId="0" applyFont="1" applyBorder="1" applyAlignment="1">
      <alignment horizontal="center" vertical="center" wrapText="1"/>
    </xf>
    <xf numFmtId="3" fontId="11" fillId="0" borderId="0" xfId="0" applyNumberFormat="1" applyFont="1" applyAlignment="1">
      <alignment vertical="center"/>
    </xf>
    <xf numFmtId="3" fontId="11" fillId="0" borderId="4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15" fillId="2" borderId="0" xfId="0" applyNumberFormat="1" applyFont="1" applyFill="1" applyAlignment="1">
      <alignment horizontal="right" vertical="center" wrapText="1"/>
    </xf>
    <xf numFmtId="3" fontId="15" fillId="2" borderId="4" xfId="0" applyNumberFormat="1" applyFont="1" applyFill="1" applyBorder="1" applyAlignment="1">
      <alignment horizontal="right" vertical="center" wrapText="1"/>
    </xf>
    <xf numFmtId="3" fontId="15" fillId="2" borderId="0" xfId="0" applyNumberFormat="1" applyFont="1" applyFill="1" applyBorder="1" applyAlignment="1">
      <alignment horizontal="right" vertical="center" wrapText="1"/>
    </xf>
    <xf numFmtId="3" fontId="15" fillId="2" borderId="1" xfId="0" applyNumberFormat="1" applyFont="1" applyFill="1" applyBorder="1" applyAlignment="1">
      <alignment horizontal="right" vertical="center" wrapText="1"/>
    </xf>
    <xf numFmtId="3" fontId="15" fillId="2" borderId="36" xfId="0" applyNumberFormat="1" applyFont="1" applyFill="1" applyBorder="1" applyAlignment="1">
      <alignment horizontal="right" vertical="center" wrapText="1"/>
    </xf>
    <xf numFmtId="3" fontId="15" fillId="2" borderId="37" xfId="0" applyNumberFormat="1" applyFont="1" applyFill="1" applyBorder="1" applyAlignment="1">
      <alignment horizontal="right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165" fontId="11" fillId="0" borderId="0" xfId="2" applyNumberFormat="1" applyFont="1" applyAlignment="1">
      <alignment horizontal="center"/>
    </xf>
    <xf numFmtId="165" fontId="11" fillId="0" borderId="41" xfId="2" applyNumberFormat="1" applyFont="1" applyBorder="1" applyAlignment="1">
      <alignment horizontal="center"/>
    </xf>
    <xf numFmtId="165" fontId="11" fillId="0" borderId="42" xfId="2" applyNumberFormat="1" applyFont="1" applyBorder="1" applyAlignment="1">
      <alignment horizontal="center"/>
    </xf>
    <xf numFmtId="0" fontId="0" fillId="0" borderId="0" xfId="0" applyAlignment="1">
      <alignment vertical="center" wrapText="1"/>
    </xf>
    <xf numFmtId="165" fontId="11" fillId="0" borderId="0" xfId="2" applyNumberFormat="1" applyFont="1" applyAlignment="1">
      <alignment horizontal="center" vertical="center"/>
    </xf>
    <xf numFmtId="165" fontId="11" fillId="0" borderId="43" xfId="2" applyNumberFormat="1" applyFont="1" applyBorder="1" applyAlignment="1">
      <alignment horizontal="center" vertical="center"/>
    </xf>
    <xf numFmtId="165" fontId="11" fillId="0" borderId="44" xfId="2" applyNumberFormat="1" applyFont="1" applyBorder="1" applyAlignment="1">
      <alignment horizontal="center" vertical="center"/>
    </xf>
    <xf numFmtId="0" fontId="0" fillId="2" borderId="0" xfId="0" applyFill="1"/>
    <xf numFmtId="0" fontId="12" fillId="0" borderId="0" xfId="0" applyFont="1" applyFill="1" applyAlignment="1">
      <alignment horizontal="center"/>
    </xf>
    <xf numFmtId="0" fontId="0" fillId="0" borderId="26" xfId="0" applyFill="1" applyBorder="1" applyAlignment="1">
      <alignment vertical="center"/>
    </xf>
    <xf numFmtId="3" fontId="14" fillId="2" borderId="0" xfId="2" applyNumberFormat="1" applyFont="1" applyFill="1" applyBorder="1" applyAlignment="1">
      <alignment horizontal="center" vertical="center" wrapText="1"/>
    </xf>
    <xf numFmtId="3" fontId="14" fillId="2" borderId="1" xfId="2" applyNumberFormat="1" applyFont="1" applyFill="1" applyBorder="1" applyAlignment="1">
      <alignment horizontal="center" vertical="center" wrapText="1"/>
    </xf>
    <xf numFmtId="3" fontId="18" fillId="0" borderId="6" xfId="0" applyNumberFormat="1" applyFont="1" applyFill="1" applyBorder="1" applyAlignment="1">
      <alignment horizontal="right" vertical="center"/>
    </xf>
    <xf numFmtId="0" fontId="22" fillId="3" borderId="0" xfId="0" applyFont="1" applyFill="1" applyBorder="1" applyAlignment="1">
      <alignment vertical="center"/>
    </xf>
    <xf numFmtId="0" fontId="23" fillId="3" borderId="0" xfId="0" applyFont="1" applyFill="1" applyBorder="1" applyAlignment="1">
      <alignment vertical="center"/>
    </xf>
    <xf numFmtId="3" fontId="24" fillId="3" borderId="0" xfId="0" applyNumberFormat="1" applyFont="1" applyFill="1" applyBorder="1" applyAlignment="1">
      <alignment horizontal="right" vertical="center" wrapText="1"/>
    </xf>
    <xf numFmtId="165" fontId="24" fillId="3" borderId="5" xfId="2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3" fillId="0" borderId="0" xfId="0" applyFont="1" applyFill="1" applyBorder="1" applyAlignment="1"/>
    <xf numFmtId="165" fontId="12" fillId="0" borderId="20" xfId="2" applyNumberFormat="1" applyFont="1" applyBorder="1" applyAlignment="1">
      <alignment horizontal="center" vertical="center"/>
    </xf>
    <xf numFmtId="164" fontId="12" fillId="0" borderId="8" xfId="0" quotePrefix="1" applyNumberFormat="1" applyFont="1" applyBorder="1" applyAlignment="1">
      <alignment horizontal="right" vertical="center"/>
    </xf>
    <xf numFmtId="3" fontId="18" fillId="0" borderId="8" xfId="0" applyNumberFormat="1" applyFont="1" applyBorder="1" applyAlignment="1">
      <alignment horizontal="right" vertical="center"/>
    </xf>
    <xf numFmtId="3" fontId="12" fillId="0" borderId="8" xfId="0" applyNumberFormat="1" applyFont="1" applyBorder="1" applyAlignment="1">
      <alignment horizontal="right" vertical="center"/>
    </xf>
    <xf numFmtId="165" fontId="12" fillId="0" borderId="6" xfId="2" applyNumberFormat="1" applyFont="1" applyBorder="1" applyAlignment="1">
      <alignment vertical="center"/>
    </xf>
    <xf numFmtId="165" fontId="12" fillId="0" borderId="10" xfId="2" applyNumberFormat="1" applyFont="1" applyBorder="1" applyAlignment="1">
      <alignment vertical="center"/>
    </xf>
    <xf numFmtId="3" fontId="12" fillId="0" borderId="6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0" fontId="0" fillId="0" borderId="46" xfId="0" applyBorder="1"/>
    <xf numFmtId="0" fontId="12" fillId="0" borderId="47" xfId="0" quotePrefix="1" applyFont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 wrapText="1"/>
    </xf>
    <xf numFmtId="165" fontId="12" fillId="0" borderId="48" xfId="2" applyNumberFormat="1" applyFont="1" applyBorder="1" applyAlignment="1">
      <alignment horizontal="center" vertical="center"/>
    </xf>
    <xf numFmtId="165" fontId="12" fillId="0" borderId="49" xfId="2" applyNumberFormat="1" applyFont="1" applyBorder="1" applyAlignment="1">
      <alignment horizontal="center" vertical="center"/>
    </xf>
    <xf numFmtId="165" fontId="12" fillId="0" borderId="50" xfId="2" applyNumberFormat="1" applyFont="1" applyBorder="1" applyAlignment="1">
      <alignment horizontal="center" vertical="center"/>
    </xf>
    <xf numFmtId="165" fontId="14" fillId="2" borderId="47" xfId="2" applyNumberFormat="1" applyFont="1" applyFill="1" applyBorder="1" applyAlignment="1">
      <alignment horizontal="center" vertical="center" wrapText="1"/>
    </xf>
    <xf numFmtId="165" fontId="12" fillId="0" borderId="48" xfId="2" quotePrefix="1" applyNumberFormat="1" applyFont="1" applyBorder="1" applyAlignment="1">
      <alignment horizontal="center" vertical="center"/>
    </xf>
    <xf numFmtId="165" fontId="14" fillId="2" borderId="52" xfId="2" applyNumberFormat="1" applyFont="1" applyFill="1" applyBorder="1" applyAlignment="1">
      <alignment horizontal="center" vertical="center" wrapText="1"/>
    </xf>
    <xf numFmtId="3" fontId="14" fillId="2" borderId="54" xfId="0" applyNumberFormat="1" applyFont="1" applyFill="1" applyBorder="1" applyAlignment="1">
      <alignment horizontal="right" vertical="center" wrapText="1"/>
    </xf>
    <xf numFmtId="0" fontId="12" fillId="0" borderId="41" xfId="0" applyFont="1" applyBorder="1" applyAlignment="1">
      <alignment horizontal="center" vertical="center"/>
    </xf>
    <xf numFmtId="0" fontId="12" fillId="0" borderId="42" xfId="0" quotePrefix="1" applyFont="1" applyBorder="1" applyAlignment="1">
      <alignment horizontal="center" vertical="center"/>
    </xf>
    <xf numFmtId="3" fontId="12" fillId="0" borderId="56" xfId="0" applyNumberFormat="1" applyFont="1" applyBorder="1" applyAlignment="1">
      <alignment horizontal="right" vertical="center"/>
    </xf>
    <xf numFmtId="3" fontId="12" fillId="0" borderId="58" xfId="0" applyNumberFormat="1" applyFont="1" applyBorder="1" applyAlignment="1">
      <alignment horizontal="right" vertical="center"/>
    </xf>
    <xf numFmtId="3" fontId="14" fillId="2" borderId="41" xfId="0" applyNumberFormat="1" applyFont="1" applyFill="1" applyBorder="1" applyAlignment="1">
      <alignment horizontal="right" vertical="center" wrapText="1"/>
    </xf>
    <xf numFmtId="165" fontId="12" fillId="0" borderId="57" xfId="2" applyNumberFormat="1" applyFont="1" applyBorder="1" applyAlignment="1">
      <alignment horizontal="center" vertical="center"/>
    </xf>
    <xf numFmtId="3" fontId="14" fillId="2" borderId="62" xfId="0" applyNumberFormat="1" applyFont="1" applyFill="1" applyBorder="1" applyAlignment="1">
      <alignment horizontal="right" vertical="center" wrapText="1"/>
    </xf>
    <xf numFmtId="3" fontId="14" fillId="2" borderId="63" xfId="0" applyNumberFormat="1" applyFont="1" applyFill="1" applyBorder="1" applyAlignment="1">
      <alignment horizontal="right" vertical="center" wrapText="1"/>
    </xf>
    <xf numFmtId="165" fontId="14" fillId="2" borderId="63" xfId="2" applyNumberFormat="1" applyFont="1" applyFill="1" applyBorder="1" applyAlignment="1">
      <alignment horizontal="right" vertical="center" wrapText="1"/>
    </xf>
    <xf numFmtId="0" fontId="12" fillId="0" borderId="66" xfId="0" applyFont="1" applyBorder="1" applyAlignment="1">
      <alignment horizontal="center" vertical="center"/>
    </xf>
    <xf numFmtId="0" fontId="8" fillId="2" borderId="66" xfId="0" applyFont="1" applyFill="1" applyBorder="1" applyAlignment="1">
      <alignment horizontal="center" vertical="center" wrapText="1"/>
    </xf>
    <xf numFmtId="3" fontId="12" fillId="0" borderId="67" xfId="0" applyNumberFormat="1" applyFont="1" applyBorder="1" applyAlignment="1">
      <alignment horizontal="right" vertical="center"/>
    </xf>
    <xf numFmtId="3" fontId="12" fillId="0" borderId="68" xfId="0" applyNumberFormat="1" applyFont="1" applyBorder="1" applyAlignment="1">
      <alignment horizontal="right" vertical="center"/>
    </xf>
    <xf numFmtId="3" fontId="12" fillId="0" borderId="69" xfId="0" applyNumberFormat="1" applyFont="1" applyBorder="1" applyAlignment="1">
      <alignment horizontal="right" vertical="center"/>
    </xf>
    <xf numFmtId="3" fontId="14" fillId="2" borderId="66" xfId="0" applyNumberFormat="1" applyFont="1" applyFill="1" applyBorder="1" applyAlignment="1">
      <alignment horizontal="right" vertical="center" wrapText="1"/>
    </xf>
    <xf numFmtId="3" fontId="14" fillId="2" borderId="70" xfId="0" applyNumberFormat="1" applyFont="1" applyFill="1" applyBorder="1" applyAlignment="1">
      <alignment horizontal="right" vertical="center" wrapText="1"/>
    </xf>
    <xf numFmtId="0" fontId="19" fillId="0" borderId="65" xfId="0" applyFont="1" applyBorder="1" applyAlignment="1">
      <alignment horizontal="center"/>
    </xf>
    <xf numFmtId="165" fontId="12" fillId="0" borderId="71" xfId="2" applyNumberFormat="1" applyFont="1" applyBorder="1" applyAlignment="1">
      <alignment horizontal="center" vertical="center"/>
    </xf>
    <xf numFmtId="165" fontId="12" fillId="0" borderId="47" xfId="2" applyNumberFormat="1" applyFont="1" applyBorder="1" applyAlignment="1">
      <alignment horizontal="center" vertical="center"/>
    </xf>
    <xf numFmtId="3" fontId="14" fillId="2" borderId="76" xfId="0" applyNumberFormat="1" applyFont="1" applyFill="1" applyBorder="1" applyAlignment="1">
      <alignment horizontal="right" vertical="center" wrapText="1"/>
    </xf>
    <xf numFmtId="3" fontId="12" fillId="0" borderId="77" xfId="0" applyNumberFormat="1" applyFont="1" applyBorder="1" applyAlignment="1">
      <alignment horizontal="right" vertical="center"/>
    </xf>
    <xf numFmtId="3" fontId="12" fillId="0" borderId="56" xfId="0" applyNumberFormat="1" applyFont="1" applyFill="1" applyBorder="1" applyAlignment="1">
      <alignment horizontal="right" vertical="center"/>
    </xf>
    <xf numFmtId="3" fontId="14" fillId="2" borderId="43" xfId="0" applyNumberFormat="1" applyFont="1" applyFill="1" applyBorder="1" applyAlignment="1">
      <alignment horizontal="right" vertical="center" wrapText="1"/>
    </xf>
    <xf numFmtId="165" fontId="14" fillId="2" borderId="42" xfId="2" applyNumberFormat="1" applyFont="1" applyFill="1" applyBorder="1" applyAlignment="1">
      <alignment horizontal="center" vertical="center" wrapText="1"/>
    </xf>
    <xf numFmtId="165" fontId="14" fillId="2" borderId="42" xfId="2" quotePrefix="1" applyNumberFormat="1" applyFont="1" applyFill="1" applyBorder="1" applyAlignment="1">
      <alignment horizontal="center" vertical="center" wrapText="1"/>
    </xf>
    <xf numFmtId="3" fontId="12" fillId="0" borderId="41" xfId="0" applyNumberFormat="1" applyFont="1" applyBorder="1" applyAlignment="1">
      <alignment horizontal="right" vertical="center"/>
    </xf>
    <xf numFmtId="165" fontId="12" fillId="0" borderId="42" xfId="2" applyNumberFormat="1" applyFont="1" applyBorder="1" applyAlignment="1">
      <alignment horizontal="center" vertical="center"/>
    </xf>
    <xf numFmtId="165" fontId="14" fillId="2" borderId="64" xfId="2" applyNumberFormat="1" applyFont="1" applyFill="1" applyBorder="1" applyAlignment="1">
      <alignment horizontal="center" vertical="center" wrapText="1"/>
    </xf>
    <xf numFmtId="3" fontId="14" fillId="2" borderId="83" xfId="0" applyNumberFormat="1" applyFont="1" applyFill="1" applyBorder="1" applyAlignment="1">
      <alignment horizontal="right" vertical="center" wrapText="1"/>
    </xf>
    <xf numFmtId="165" fontId="14" fillId="2" borderId="44" xfId="2" applyNumberFormat="1" applyFont="1" applyFill="1" applyBorder="1" applyAlignment="1">
      <alignment horizontal="center" vertical="center" wrapText="1"/>
    </xf>
    <xf numFmtId="3" fontId="12" fillId="0" borderId="66" xfId="0" applyNumberFormat="1" applyFont="1" applyBorder="1" applyAlignment="1">
      <alignment horizontal="right" vertical="center"/>
    </xf>
    <xf numFmtId="3" fontId="12" fillId="0" borderId="84" xfId="0" applyNumberFormat="1" applyFont="1" applyBorder="1" applyAlignment="1">
      <alignment horizontal="right" vertical="center"/>
    </xf>
    <xf numFmtId="165" fontId="12" fillId="0" borderId="59" xfId="2" applyNumberFormat="1" applyFont="1" applyBorder="1" applyAlignment="1">
      <alignment horizontal="center" vertical="center"/>
    </xf>
    <xf numFmtId="3" fontId="12" fillId="0" borderId="17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165" fontId="14" fillId="2" borderId="63" xfId="2" applyNumberFormat="1" applyFont="1" applyFill="1" applyBorder="1" applyAlignment="1">
      <alignment horizontal="center" vertical="center" wrapText="1"/>
    </xf>
    <xf numFmtId="165" fontId="12" fillId="0" borderId="85" xfId="2" applyNumberFormat="1" applyFont="1" applyBorder="1" applyAlignment="1">
      <alignment horizontal="center" vertical="center"/>
    </xf>
    <xf numFmtId="165" fontId="12" fillId="0" borderId="86" xfId="2" applyNumberFormat="1" applyFont="1" applyBorder="1" applyAlignment="1">
      <alignment horizontal="center" vertical="center"/>
    </xf>
    <xf numFmtId="165" fontId="12" fillId="0" borderId="87" xfId="2" applyNumberFormat="1" applyFont="1" applyBorder="1" applyAlignment="1">
      <alignment horizontal="center" vertical="center"/>
    </xf>
    <xf numFmtId="165" fontId="12" fillId="0" borderId="88" xfId="2" applyNumberFormat="1" applyFont="1" applyBorder="1" applyAlignment="1">
      <alignment horizontal="center" vertical="center"/>
    </xf>
    <xf numFmtId="165" fontId="14" fillId="2" borderId="90" xfId="2" applyNumberFormat="1" applyFont="1" applyFill="1" applyBorder="1" applyAlignment="1">
      <alignment horizontal="center" vertical="center" wrapText="1"/>
    </xf>
    <xf numFmtId="165" fontId="14" fillId="2" borderId="91" xfId="2" applyNumberFormat="1" applyFont="1" applyFill="1" applyBorder="1" applyAlignment="1">
      <alignment horizontal="center" vertical="center" wrapText="1"/>
    </xf>
    <xf numFmtId="165" fontId="12" fillId="0" borderId="92" xfId="2" applyNumberFormat="1" applyFont="1" applyBorder="1" applyAlignment="1">
      <alignment horizontal="center" vertical="center"/>
    </xf>
    <xf numFmtId="165" fontId="24" fillId="3" borderId="72" xfId="2" applyNumberFormat="1" applyFont="1" applyFill="1" applyBorder="1" applyAlignment="1">
      <alignment horizontal="center" vertical="center" wrapText="1"/>
    </xf>
    <xf numFmtId="165" fontId="14" fillId="2" borderId="51" xfId="2" applyNumberFormat="1" applyFont="1" applyFill="1" applyBorder="1" applyAlignment="1">
      <alignment horizontal="center" vertical="center" wrapText="1"/>
    </xf>
    <xf numFmtId="3" fontId="12" fillId="0" borderId="93" xfId="0" applyNumberFormat="1" applyFont="1" applyBorder="1" applyAlignment="1">
      <alignment horizontal="right" vertical="center"/>
    </xf>
    <xf numFmtId="3" fontId="12" fillId="0" borderId="94" xfId="0" applyNumberFormat="1" applyFont="1" applyBorder="1" applyAlignment="1">
      <alignment horizontal="right" vertical="center"/>
    </xf>
    <xf numFmtId="3" fontId="12" fillId="0" borderId="95" xfId="0" applyNumberFormat="1" applyFont="1" applyBorder="1" applyAlignment="1">
      <alignment horizontal="right" vertical="center"/>
    </xf>
    <xf numFmtId="3" fontId="12" fillId="0" borderId="96" xfId="0" applyNumberFormat="1" applyFont="1" applyBorder="1" applyAlignment="1">
      <alignment horizontal="right" vertical="center"/>
    </xf>
    <xf numFmtId="3" fontId="14" fillId="2" borderId="97" xfId="0" applyNumberFormat="1" applyFont="1" applyFill="1" applyBorder="1" applyAlignment="1">
      <alignment horizontal="right" vertical="center" wrapText="1"/>
    </xf>
    <xf numFmtId="3" fontId="18" fillId="0" borderId="56" xfId="0" applyNumberFormat="1" applyFont="1" applyFill="1" applyBorder="1" applyAlignment="1">
      <alignment horizontal="right" vertical="center"/>
    </xf>
    <xf numFmtId="3" fontId="12" fillId="0" borderId="100" xfId="0" applyNumberFormat="1" applyFont="1" applyBorder="1" applyAlignment="1">
      <alignment horizontal="right" vertical="center"/>
    </xf>
    <xf numFmtId="3" fontId="12" fillId="0" borderId="102" xfId="0" applyNumberFormat="1" applyFont="1" applyBorder="1" applyAlignment="1">
      <alignment horizontal="right" vertical="center"/>
    </xf>
    <xf numFmtId="3" fontId="12" fillId="0" borderId="104" xfId="0" applyNumberFormat="1" applyFont="1" applyBorder="1" applyAlignment="1">
      <alignment horizontal="right" vertical="center"/>
    </xf>
    <xf numFmtId="3" fontId="12" fillId="0" borderId="106" xfId="0" applyNumberFormat="1" applyFont="1" applyBorder="1" applyAlignment="1">
      <alignment horizontal="right" vertical="center"/>
    </xf>
    <xf numFmtId="3" fontId="24" fillId="3" borderId="66" xfId="0" applyNumberFormat="1" applyFont="1" applyFill="1" applyBorder="1" applyAlignment="1">
      <alignment horizontal="right" vertical="center" wrapText="1"/>
    </xf>
    <xf numFmtId="3" fontId="24" fillId="3" borderId="75" xfId="0" applyNumberFormat="1" applyFont="1" applyFill="1" applyBorder="1" applyAlignment="1">
      <alignment horizontal="right" vertical="center" wrapText="1"/>
    </xf>
    <xf numFmtId="165" fontId="12" fillId="0" borderId="101" xfId="2" applyNumberFormat="1" applyFont="1" applyBorder="1" applyAlignment="1">
      <alignment horizontal="center" vertical="center"/>
    </xf>
    <xf numFmtId="165" fontId="12" fillId="0" borderId="107" xfId="2" applyNumberFormat="1" applyFont="1" applyBorder="1" applyAlignment="1">
      <alignment horizontal="center" vertical="center"/>
    </xf>
    <xf numFmtId="3" fontId="24" fillId="3" borderId="41" xfId="0" applyNumberFormat="1" applyFont="1" applyFill="1" applyBorder="1" applyAlignment="1">
      <alignment horizontal="right" vertical="center" wrapText="1"/>
    </xf>
    <xf numFmtId="3" fontId="24" fillId="3" borderId="78" xfId="0" applyNumberFormat="1" applyFont="1" applyFill="1" applyBorder="1" applyAlignment="1">
      <alignment horizontal="right" vertical="center" wrapText="1"/>
    </xf>
    <xf numFmtId="0" fontId="0" fillId="0" borderId="46" xfId="0" applyBorder="1" applyAlignment="1">
      <alignment horizontal="center"/>
    </xf>
    <xf numFmtId="3" fontId="12" fillId="0" borderId="67" xfId="0" applyNumberFormat="1" applyFont="1" applyBorder="1" applyAlignment="1">
      <alignment vertical="center"/>
    </xf>
    <xf numFmtId="3" fontId="12" fillId="0" borderId="68" xfId="0" applyNumberFormat="1" applyFont="1" applyBorder="1" applyAlignment="1">
      <alignment vertical="center"/>
    </xf>
    <xf numFmtId="3" fontId="12" fillId="0" borderId="69" xfId="0" applyNumberFormat="1" applyFont="1" applyBorder="1" applyAlignment="1">
      <alignment vertical="center"/>
    </xf>
    <xf numFmtId="3" fontId="14" fillId="2" borderId="66" xfId="0" applyNumberFormat="1" applyFont="1" applyFill="1" applyBorder="1" applyAlignment="1">
      <alignment horizontal="center" vertical="center" wrapText="1"/>
    </xf>
    <xf numFmtId="3" fontId="14" fillId="2" borderId="70" xfId="0" applyNumberFormat="1" applyFont="1" applyFill="1" applyBorder="1" applyAlignment="1">
      <alignment horizontal="center" vertical="center" wrapText="1"/>
    </xf>
    <xf numFmtId="3" fontId="14" fillId="2" borderId="0" xfId="0" applyNumberFormat="1" applyFont="1" applyFill="1" applyBorder="1" applyAlignment="1">
      <alignment horizontal="center" vertical="center" wrapText="1"/>
    </xf>
    <xf numFmtId="3" fontId="14" fillId="2" borderId="54" xfId="0" applyNumberFormat="1" applyFont="1" applyFill="1" applyBorder="1" applyAlignment="1">
      <alignment horizontal="center" vertical="center" wrapText="1"/>
    </xf>
    <xf numFmtId="3" fontId="12" fillId="0" borderId="56" xfId="0" applyNumberFormat="1" applyFont="1" applyBorder="1" applyAlignment="1">
      <alignment vertical="center"/>
    </xf>
    <xf numFmtId="3" fontId="12" fillId="0" borderId="58" xfId="0" applyNumberFormat="1" applyFont="1" applyBorder="1" applyAlignment="1">
      <alignment vertical="center"/>
    </xf>
    <xf numFmtId="3" fontId="12" fillId="0" borderId="60" xfId="0" applyNumberFormat="1" applyFont="1" applyBorder="1" applyAlignment="1">
      <alignment vertical="center"/>
    </xf>
    <xf numFmtId="3" fontId="14" fillId="2" borderId="41" xfId="0" applyNumberFormat="1" applyFont="1" applyFill="1" applyBorder="1" applyAlignment="1">
      <alignment horizontal="center" vertical="center" wrapText="1"/>
    </xf>
    <xf numFmtId="3" fontId="14" fillId="2" borderId="62" xfId="0" applyNumberFormat="1" applyFont="1" applyFill="1" applyBorder="1" applyAlignment="1">
      <alignment horizontal="center" vertical="center" wrapText="1"/>
    </xf>
    <xf numFmtId="3" fontId="14" fillId="2" borderId="63" xfId="0" applyNumberFormat="1" applyFont="1" applyFill="1" applyBorder="1" applyAlignment="1">
      <alignment horizontal="center" vertical="center" wrapText="1"/>
    </xf>
    <xf numFmtId="165" fontId="12" fillId="0" borderId="108" xfId="2" applyNumberFormat="1" applyFont="1" applyBorder="1" applyAlignment="1">
      <alignment horizontal="center" vertical="center"/>
    </xf>
    <xf numFmtId="165" fontId="12" fillId="0" borderId="109" xfId="2" applyNumberFormat="1" applyFont="1" applyBorder="1" applyAlignment="1">
      <alignment horizontal="center" vertical="center"/>
    </xf>
    <xf numFmtId="165" fontId="12" fillId="0" borderId="109" xfId="2" quotePrefix="1" applyNumberFormat="1" applyFont="1" applyBorder="1" applyAlignment="1">
      <alignment horizontal="center" vertical="center"/>
    </xf>
    <xf numFmtId="165" fontId="12" fillId="0" borderId="110" xfId="2" applyNumberFormat="1" applyFont="1" applyBorder="1" applyAlignment="1">
      <alignment horizontal="center" vertical="center"/>
    </xf>
    <xf numFmtId="165" fontId="14" fillId="2" borderId="73" xfId="2" applyNumberFormat="1" applyFont="1" applyFill="1" applyBorder="1" applyAlignment="1">
      <alignment horizontal="center" vertical="center" wrapText="1"/>
    </xf>
    <xf numFmtId="0" fontId="12" fillId="0" borderId="108" xfId="0" quotePrefix="1" applyFont="1" applyBorder="1" applyAlignment="1">
      <alignment horizontal="center" vertical="center"/>
    </xf>
    <xf numFmtId="0" fontId="12" fillId="0" borderId="110" xfId="0" quotePrefix="1" applyFont="1" applyBorder="1" applyAlignment="1">
      <alignment horizontal="center" vertical="center"/>
    </xf>
    <xf numFmtId="0" fontId="14" fillId="2" borderId="73" xfId="0" quotePrefix="1" applyFont="1" applyFill="1" applyBorder="1" applyAlignment="1">
      <alignment horizontal="center" vertical="center" wrapText="1"/>
    </xf>
    <xf numFmtId="165" fontId="14" fillId="2" borderId="111" xfId="2" applyNumberFormat="1" applyFont="1" applyFill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2" fillId="0" borderId="41" xfId="0" applyNumberFormat="1" applyFont="1" applyBorder="1" applyAlignment="1">
      <alignment horizontal="center" vertical="center"/>
    </xf>
    <xf numFmtId="3" fontId="8" fillId="2" borderId="41" xfId="0" applyNumberFormat="1" applyFont="1" applyFill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4" fillId="2" borderId="42" xfId="0" applyFont="1" applyFill="1" applyBorder="1" applyAlignment="1">
      <alignment horizontal="center" vertical="center" wrapText="1"/>
    </xf>
    <xf numFmtId="165" fontId="12" fillId="0" borderId="108" xfId="2" quotePrefix="1" applyNumberFormat="1" applyFont="1" applyBorder="1" applyAlignment="1">
      <alignment horizontal="center" vertical="center"/>
    </xf>
    <xf numFmtId="165" fontId="14" fillId="2" borderId="73" xfId="2" quotePrefix="1" applyNumberFormat="1" applyFont="1" applyFill="1" applyBorder="1" applyAlignment="1">
      <alignment horizontal="center" vertical="center" wrapText="1"/>
    </xf>
    <xf numFmtId="0" fontId="12" fillId="0" borderId="57" xfId="0" quotePrefix="1" applyFont="1" applyBorder="1" applyAlignment="1">
      <alignment horizontal="center" vertical="center"/>
    </xf>
    <xf numFmtId="0" fontId="12" fillId="0" borderId="61" xfId="0" quotePrefix="1" applyFont="1" applyBorder="1" applyAlignment="1">
      <alignment horizontal="center" vertical="center"/>
    </xf>
    <xf numFmtId="0" fontId="14" fillId="2" borderId="0" xfId="0" quotePrefix="1" applyFont="1" applyFill="1" applyBorder="1" applyAlignment="1">
      <alignment horizontal="center" vertical="center" wrapText="1"/>
    </xf>
    <xf numFmtId="0" fontId="14" fillId="2" borderId="42" xfId="0" quotePrefix="1" applyFont="1" applyFill="1" applyBorder="1" applyAlignment="1">
      <alignment horizontal="center" vertical="center" wrapText="1"/>
    </xf>
    <xf numFmtId="0" fontId="14" fillId="2" borderId="112" xfId="0" quotePrefix="1" applyFont="1" applyFill="1" applyBorder="1" applyAlignment="1">
      <alignment horizontal="center" vertical="center" wrapText="1"/>
    </xf>
    <xf numFmtId="0" fontId="12" fillId="0" borderId="59" xfId="0" quotePrefix="1" applyFont="1" applyBorder="1" applyAlignment="1">
      <alignment horizontal="center" vertical="center"/>
    </xf>
    <xf numFmtId="165" fontId="14" fillId="2" borderId="112" xfId="2" applyNumberFormat="1" applyFont="1" applyFill="1" applyBorder="1" applyAlignment="1">
      <alignment horizontal="center" vertical="center" wrapText="1"/>
    </xf>
    <xf numFmtId="9" fontId="14" fillId="2" borderId="0" xfId="2" applyFont="1" applyFill="1" applyBorder="1" applyAlignment="1">
      <alignment horizontal="center" vertical="center" wrapText="1"/>
    </xf>
    <xf numFmtId="0" fontId="25" fillId="0" borderId="101" xfId="6" applyFont="1" applyBorder="1"/>
    <xf numFmtId="0" fontId="22" fillId="0" borderId="105" xfId="10" applyFont="1" applyBorder="1"/>
    <xf numFmtId="0" fontId="0" fillId="0" borderId="117" xfId="0" applyBorder="1" applyAlignment="1">
      <alignment vertical="center"/>
    </xf>
    <xf numFmtId="3" fontId="12" fillId="0" borderId="116" xfId="0" applyNumberFormat="1" applyFont="1" applyBorder="1" applyAlignment="1">
      <alignment horizontal="right" vertical="center"/>
    </xf>
    <xf numFmtId="3" fontId="12" fillId="0" borderId="117" xfId="0" applyNumberFormat="1" applyFont="1" applyBorder="1" applyAlignment="1">
      <alignment horizontal="right" vertical="center"/>
    </xf>
    <xf numFmtId="165" fontId="12" fillId="0" borderId="119" xfId="2" applyNumberFormat="1" applyFont="1" applyBorder="1" applyAlignment="1">
      <alignment horizontal="center" vertical="center"/>
    </xf>
    <xf numFmtId="165" fontId="12" fillId="0" borderId="87" xfId="2" quotePrefix="1" applyNumberFormat="1" applyFont="1" applyBorder="1" applyAlignment="1">
      <alignment horizontal="center" vertical="center"/>
    </xf>
    <xf numFmtId="0" fontId="22" fillId="0" borderId="18" xfId="4" applyBorder="1"/>
    <xf numFmtId="3" fontId="12" fillId="0" borderId="98" xfId="0" applyNumberFormat="1" applyFont="1" applyFill="1" applyBorder="1" applyAlignment="1">
      <alignment horizontal="right" vertical="center"/>
    </xf>
    <xf numFmtId="165" fontId="12" fillId="0" borderId="18" xfId="2" quotePrefix="1" applyNumberFormat="1" applyFont="1" applyBorder="1" applyAlignment="1">
      <alignment horizontal="center" vertical="center"/>
    </xf>
    <xf numFmtId="165" fontId="12" fillId="0" borderId="99" xfId="2" quotePrefix="1" applyNumberFormat="1" applyFont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3" fontId="12" fillId="0" borderId="100" xfId="0" applyNumberFormat="1" applyFont="1" applyFill="1" applyBorder="1" applyAlignment="1">
      <alignment horizontal="right" vertical="center"/>
    </xf>
    <xf numFmtId="165" fontId="18" fillId="0" borderId="27" xfId="2" applyNumberFormat="1" applyFont="1" applyFill="1" applyBorder="1" applyAlignment="1">
      <alignment horizontal="center" vertical="center" wrapText="1"/>
    </xf>
    <xf numFmtId="165" fontId="12" fillId="0" borderId="26" xfId="2" applyNumberFormat="1" applyFont="1" applyBorder="1" applyAlignment="1">
      <alignment horizontal="center" vertical="center"/>
    </xf>
    <xf numFmtId="165" fontId="12" fillId="0" borderId="50" xfId="2" quotePrefix="1" applyNumberFormat="1" applyFont="1" applyBorder="1" applyAlignment="1">
      <alignment horizontal="center" vertical="center"/>
    </xf>
    <xf numFmtId="165" fontId="14" fillId="2" borderId="47" xfId="2" quotePrefix="1" applyNumberFormat="1" applyFont="1" applyFill="1" applyBorder="1" applyAlignment="1">
      <alignment horizontal="center" vertical="center" wrapText="1"/>
    </xf>
    <xf numFmtId="165" fontId="24" fillId="3" borderId="89" xfId="2" applyNumberFormat="1" applyFont="1" applyFill="1" applyBorder="1" applyAlignment="1">
      <alignment horizontal="center" vertical="center" wrapText="1"/>
    </xf>
    <xf numFmtId="165" fontId="12" fillId="0" borderId="31" xfId="2" applyNumberFormat="1" applyFont="1" applyBorder="1" applyAlignment="1">
      <alignment horizontal="center" vertical="center"/>
    </xf>
    <xf numFmtId="165" fontId="12" fillId="0" borderId="73" xfId="2" applyNumberFormat="1" applyFont="1" applyBorder="1" applyAlignment="1">
      <alignment horizontal="center" vertical="center"/>
    </xf>
    <xf numFmtId="165" fontId="14" fillId="2" borderId="38" xfId="2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8" fillId="2" borderId="47" xfId="0" applyFont="1" applyFill="1" applyBorder="1" applyAlignment="1">
      <alignment horizontal="center" vertical="center" shrinkToFit="1"/>
    </xf>
    <xf numFmtId="3" fontId="12" fillId="0" borderId="120" xfId="2" applyNumberFormat="1" applyFont="1" applyBorder="1" applyAlignment="1">
      <alignment horizontal="right" vertical="center"/>
    </xf>
    <xf numFmtId="0" fontId="8" fillId="2" borderId="66" xfId="0" applyFont="1" applyFill="1" applyBorder="1" applyAlignment="1">
      <alignment horizontal="center" vertical="center" shrinkToFit="1"/>
    </xf>
    <xf numFmtId="0" fontId="8" fillId="2" borderId="41" xfId="0" applyFont="1" applyFill="1" applyBorder="1" applyAlignment="1">
      <alignment horizontal="center" vertical="center" shrinkToFit="1"/>
    </xf>
    <xf numFmtId="164" fontId="12" fillId="0" borderId="0" xfId="0" quotePrefix="1" applyNumberFormat="1" applyFont="1" applyBorder="1" applyAlignment="1">
      <alignment horizontal="center" vertical="center"/>
    </xf>
    <xf numFmtId="3" fontId="14" fillId="2" borderId="70" xfId="0" applyNumberFormat="1" applyFont="1" applyFill="1" applyBorder="1" applyAlignment="1">
      <alignment vertical="center" wrapText="1"/>
    </xf>
    <xf numFmtId="165" fontId="12" fillId="0" borderId="5" xfId="2" applyNumberFormat="1" applyFont="1" applyBorder="1" applyAlignment="1">
      <alignment horizontal="center" vertical="center" shrinkToFit="1"/>
    </xf>
    <xf numFmtId="164" fontId="12" fillId="0" borderId="8" xfId="0" quotePrefix="1" applyNumberFormat="1" applyFont="1" applyFill="1" applyBorder="1" applyAlignment="1">
      <alignment horizontal="center" vertical="center"/>
    </xf>
    <xf numFmtId="4" fontId="0" fillId="0" borderId="0" xfId="0" applyNumberFormat="1"/>
    <xf numFmtId="4" fontId="0" fillId="0" borderId="0" xfId="0" applyNumberFormat="1" applyAlignment="1">
      <alignment vertical="center"/>
    </xf>
    <xf numFmtId="165" fontId="19" fillId="0" borderId="39" xfId="0" applyNumberFormat="1" applyFont="1" applyBorder="1" applyAlignment="1">
      <alignment horizontal="center"/>
    </xf>
    <xf numFmtId="165" fontId="12" fillId="0" borderId="41" xfId="0" applyNumberFormat="1" applyFont="1" applyBorder="1" applyAlignment="1">
      <alignment horizontal="center" vertical="center"/>
    </xf>
    <xf numFmtId="165" fontId="8" fillId="2" borderId="41" xfId="0" applyNumberFormat="1" applyFont="1" applyFill="1" applyBorder="1" applyAlignment="1">
      <alignment horizontal="center" vertical="center" wrapText="1"/>
    </xf>
    <xf numFmtId="165" fontId="14" fillId="2" borderId="41" xfId="0" applyNumberFormat="1" applyFont="1" applyFill="1" applyBorder="1" applyAlignment="1">
      <alignment horizontal="center" vertical="center" wrapText="1"/>
    </xf>
    <xf numFmtId="165" fontId="12" fillId="0" borderId="56" xfId="0" applyNumberFormat="1" applyFont="1" applyBorder="1" applyAlignment="1">
      <alignment horizontal="center" vertical="center"/>
    </xf>
    <xf numFmtId="165" fontId="12" fillId="0" borderId="60" xfId="0" applyNumberFormat="1" applyFont="1" applyBorder="1" applyAlignment="1">
      <alignment horizontal="center" vertical="center"/>
    </xf>
    <xf numFmtId="165" fontId="12" fillId="0" borderId="6" xfId="0" applyNumberFormat="1" applyFont="1" applyBorder="1" applyAlignment="1">
      <alignment horizontal="center" vertical="center"/>
    </xf>
    <xf numFmtId="165" fontId="14" fillId="2" borderId="0" xfId="0" applyNumberFormat="1" applyFont="1" applyFill="1" applyBorder="1" applyAlignment="1">
      <alignment horizontal="center" vertical="center" wrapText="1"/>
    </xf>
    <xf numFmtId="165" fontId="12" fillId="0" borderId="10" xfId="0" applyNumberFormat="1" applyFont="1" applyBorder="1" applyAlignment="1">
      <alignment horizontal="center" vertical="center"/>
    </xf>
    <xf numFmtId="165" fontId="14" fillId="2" borderId="63" xfId="0" applyNumberFormat="1" applyFont="1" applyFill="1" applyBorder="1" applyAlignment="1">
      <alignment horizontal="center" vertical="center" wrapText="1"/>
    </xf>
    <xf numFmtId="165" fontId="12" fillId="0" borderId="0" xfId="0" applyNumberFormat="1" applyFont="1" applyBorder="1" applyAlignment="1">
      <alignment horizontal="center" vertical="center"/>
    </xf>
    <xf numFmtId="0" fontId="17" fillId="0" borderId="65" xfId="0" quotePrefix="1" applyFont="1" applyBorder="1" applyAlignment="1">
      <alignment horizontal="center"/>
    </xf>
    <xf numFmtId="0" fontId="12" fillId="0" borderId="122" xfId="0" quotePrefix="1" applyFont="1" applyBorder="1" applyAlignment="1">
      <alignment horizontal="center" vertical="center"/>
    </xf>
    <xf numFmtId="165" fontId="12" fillId="0" borderId="0" xfId="2" quotePrefix="1" applyNumberFormat="1" applyFont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165" fontId="24" fillId="0" borderId="0" xfId="2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4" fontId="22" fillId="0" borderId="0" xfId="0" applyNumberFormat="1" applyFont="1" applyFill="1" applyAlignment="1">
      <alignment vertical="center"/>
    </xf>
    <xf numFmtId="3" fontId="22" fillId="0" borderId="0" xfId="0" applyNumberFormat="1" applyFont="1" applyFill="1"/>
    <xf numFmtId="4" fontId="12" fillId="0" borderId="0" xfId="0" applyNumberFormat="1" applyFont="1" applyBorder="1" applyAlignment="1">
      <alignment vertical="center"/>
    </xf>
    <xf numFmtId="4" fontId="0" fillId="0" borderId="0" xfId="0" applyNumberFormat="1" applyBorder="1"/>
    <xf numFmtId="9" fontId="14" fillId="2" borderId="42" xfId="2" applyFont="1" applyFill="1" applyBorder="1" applyAlignment="1">
      <alignment horizontal="center" vertical="center" wrapText="1"/>
    </xf>
    <xf numFmtId="165" fontId="12" fillId="0" borderId="105" xfId="2" quotePrefix="1" applyNumberFormat="1" applyFont="1" applyBorder="1" applyAlignment="1">
      <alignment horizontal="center" vertical="center"/>
    </xf>
    <xf numFmtId="4" fontId="12" fillId="0" borderId="0" xfId="0" applyNumberFormat="1" applyFont="1" applyFill="1" applyBorder="1" applyAlignment="1">
      <alignment vertical="center"/>
    </xf>
    <xf numFmtId="165" fontId="12" fillId="0" borderId="8" xfId="2" applyNumberFormat="1" applyFont="1" applyBorder="1" applyAlignment="1">
      <alignment horizontal="center" vertical="center"/>
    </xf>
    <xf numFmtId="0" fontId="22" fillId="0" borderId="6" xfId="0" applyFont="1" applyBorder="1" applyAlignment="1">
      <alignment vertical="center"/>
    </xf>
    <xf numFmtId="3" fontId="18" fillId="0" borderId="67" xfId="0" applyNumberFormat="1" applyFont="1" applyBorder="1" applyAlignment="1">
      <alignment horizontal="right" vertical="center"/>
    </xf>
    <xf numFmtId="3" fontId="18" fillId="0" borderId="56" xfId="0" applyNumberFormat="1" applyFont="1" applyBorder="1" applyAlignment="1">
      <alignment horizontal="right" vertical="center"/>
    </xf>
    <xf numFmtId="3" fontId="18" fillId="0" borderId="6" xfId="0" applyNumberFormat="1" applyFont="1" applyBorder="1" applyAlignment="1">
      <alignment horizontal="right" vertical="center"/>
    </xf>
    <xf numFmtId="165" fontId="18" fillId="0" borderId="48" xfId="2" applyNumberFormat="1" applyFont="1" applyBorder="1" applyAlignment="1">
      <alignment horizontal="center" vertical="center"/>
    </xf>
    <xf numFmtId="0" fontId="18" fillId="0" borderId="0" xfId="0" quotePrefix="1" applyFont="1" applyAlignment="1">
      <alignment horizontal="center"/>
    </xf>
    <xf numFmtId="0" fontId="22" fillId="0" borderId="0" xfId="0" applyFont="1"/>
    <xf numFmtId="0" fontId="22" fillId="0" borderId="8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22" fillId="0" borderId="10" xfId="0" applyFont="1" applyBorder="1" applyAlignment="1">
      <alignment vertical="center"/>
    </xf>
    <xf numFmtId="3" fontId="18" fillId="0" borderId="69" xfId="0" applyNumberFormat="1" applyFont="1" applyBorder="1" applyAlignment="1">
      <alignment horizontal="right" vertical="center"/>
    </xf>
    <xf numFmtId="3" fontId="18" fillId="0" borderId="60" xfId="0" applyNumberFormat="1" applyFont="1" applyBorder="1" applyAlignment="1">
      <alignment horizontal="right" vertical="center"/>
    </xf>
    <xf numFmtId="165" fontId="18" fillId="0" borderId="49" xfId="2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right" vertical="center"/>
    </xf>
    <xf numFmtId="165" fontId="18" fillId="0" borderId="50" xfId="2" applyNumberFormat="1" applyFont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3" fontId="18" fillId="0" borderId="13" xfId="0" applyNumberFormat="1" applyFont="1" applyBorder="1" applyAlignment="1">
      <alignment horizontal="right" vertical="center"/>
    </xf>
    <xf numFmtId="165" fontId="18" fillId="0" borderId="71" xfId="2" applyNumberFormat="1" applyFont="1" applyBorder="1" applyAlignment="1">
      <alignment horizontal="center" vertical="center"/>
    </xf>
    <xf numFmtId="0" fontId="22" fillId="0" borderId="15" xfId="0" applyFont="1" applyBorder="1" applyAlignment="1">
      <alignment vertical="center"/>
    </xf>
    <xf numFmtId="3" fontId="18" fillId="0" borderId="75" xfId="0" applyNumberFormat="1" applyFont="1" applyBorder="1" applyAlignment="1">
      <alignment horizontal="right" vertical="center"/>
    </xf>
    <xf numFmtId="3" fontId="18" fillId="0" borderId="78" xfId="0" applyNumberFormat="1" applyFont="1" applyBorder="1" applyAlignment="1">
      <alignment horizontal="right" vertical="center"/>
    </xf>
    <xf numFmtId="3" fontId="18" fillId="0" borderId="15" xfId="0" applyNumberFormat="1" applyFont="1" applyBorder="1" applyAlignment="1">
      <alignment horizontal="right" vertical="center"/>
    </xf>
    <xf numFmtId="165" fontId="18" fillId="0" borderId="80" xfId="2" applyNumberFormat="1" applyFont="1" applyBorder="1" applyAlignment="1">
      <alignment horizontal="center" vertical="center"/>
    </xf>
    <xf numFmtId="165" fontId="18" fillId="0" borderId="72" xfId="2" quotePrefix="1" applyNumberFormat="1" applyFont="1" applyBorder="1" applyAlignment="1">
      <alignment horizontal="center" vertical="center"/>
    </xf>
    <xf numFmtId="0" fontId="22" fillId="0" borderId="6" xfId="0" applyFont="1" applyFill="1" applyBorder="1" applyAlignment="1">
      <alignment vertical="center"/>
    </xf>
    <xf numFmtId="3" fontId="18" fillId="0" borderId="67" xfId="0" applyNumberFormat="1" applyFont="1" applyFill="1" applyBorder="1" applyAlignment="1">
      <alignment horizontal="right" vertical="center"/>
    </xf>
    <xf numFmtId="0" fontId="22" fillId="0" borderId="114" xfId="5" applyFont="1" applyFill="1" applyBorder="1"/>
    <xf numFmtId="165" fontId="18" fillId="0" borderId="6" xfId="2" applyNumberFormat="1" applyFont="1" applyFill="1" applyBorder="1" applyAlignment="1">
      <alignment horizontal="center" vertical="center"/>
    </xf>
    <xf numFmtId="165" fontId="18" fillId="0" borderId="57" xfId="2" quotePrefix="1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3" fontId="18" fillId="0" borderId="117" xfId="0" applyNumberFormat="1" applyFont="1" applyFill="1" applyBorder="1" applyAlignment="1">
      <alignment horizontal="right" vertical="center"/>
    </xf>
    <xf numFmtId="165" fontId="18" fillId="0" borderId="114" xfId="2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right" vertical="center"/>
    </xf>
    <xf numFmtId="165" fontId="18" fillId="0" borderId="47" xfId="2" applyNumberFormat="1" applyFont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165" fontId="18" fillId="0" borderId="57" xfId="2" applyNumberFormat="1" applyFont="1" applyFill="1" applyBorder="1" applyAlignment="1">
      <alignment horizontal="center" vertical="center"/>
    </xf>
    <xf numFmtId="0" fontId="18" fillId="0" borderId="0" xfId="0" quotePrefix="1" applyFont="1" applyFill="1" applyAlignment="1">
      <alignment horizontal="center" shrinkToFit="1"/>
    </xf>
    <xf numFmtId="165" fontId="18" fillId="0" borderId="6" xfId="2" quotePrefix="1" applyNumberFormat="1" applyFont="1" applyFill="1" applyBorder="1" applyAlignment="1">
      <alignment horizontal="center" vertical="center"/>
    </xf>
    <xf numFmtId="0" fontId="18" fillId="0" borderId="0" xfId="0" quotePrefix="1" applyFont="1" applyFill="1" applyAlignment="1">
      <alignment horizontal="center"/>
    </xf>
    <xf numFmtId="0" fontId="22" fillId="0" borderId="17" xfId="0" applyFont="1" applyBorder="1" applyAlignment="1">
      <alignment vertical="center"/>
    </xf>
    <xf numFmtId="3" fontId="18" fillId="0" borderId="17" xfId="0" applyNumberFormat="1" applyFont="1" applyFill="1" applyBorder="1" applyAlignment="1">
      <alignment horizontal="right" vertical="center"/>
    </xf>
    <xf numFmtId="165" fontId="18" fillId="0" borderId="80" xfId="2" applyNumberFormat="1" applyFont="1" applyFill="1" applyBorder="1" applyAlignment="1">
      <alignment horizontal="center" vertical="center"/>
    </xf>
    <xf numFmtId="0" fontId="22" fillId="0" borderId="18" xfId="0" applyFont="1" applyBorder="1" applyAlignment="1">
      <alignment vertical="center"/>
    </xf>
    <xf numFmtId="3" fontId="18" fillId="0" borderId="93" xfId="0" applyNumberFormat="1" applyFont="1" applyBorder="1" applyAlignment="1">
      <alignment horizontal="right" vertical="center"/>
    </xf>
    <xf numFmtId="3" fontId="18" fillId="0" borderId="98" xfId="0" applyNumberFormat="1" applyFont="1" applyBorder="1" applyAlignment="1">
      <alignment horizontal="right" vertical="center"/>
    </xf>
    <xf numFmtId="3" fontId="18" fillId="0" borderId="18" xfId="0" applyNumberFormat="1" applyFont="1" applyBorder="1" applyAlignment="1">
      <alignment horizontal="right" vertical="center"/>
    </xf>
    <xf numFmtId="165" fontId="18" fillId="0" borderId="99" xfId="2" applyNumberFormat="1" applyFont="1" applyBorder="1" applyAlignment="1">
      <alignment horizontal="center" vertical="center"/>
    </xf>
    <xf numFmtId="165" fontId="18" fillId="0" borderId="101" xfId="2" applyNumberFormat="1" applyFont="1" applyBorder="1" applyAlignment="1">
      <alignment horizontal="center" vertical="center"/>
    </xf>
    <xf numFmtId="3" fontId="18" fillId="0" borderId="84" xfId="0" applyNumberFormat="1" applyFont="1" applyBorder="1" applyAlignment="1">
      <alignment horizontal="right" vertical="center"/>
    </xf>
    <xf numFmtId="3" fontId="18" fillId="0" borderId="81" xfId="0" applyNumberFormat="1" applyFont="1" applyBorder="1" applyAlignment="1">
      <alignment horizontal="right" vertical="center"/>
    </xf>
    <xf numFmtId="3" fontId="18" fillId="0" borderId="17" xfId="0" applyNumberFormat="1" applyFont="1" applyBorder="1" applyAlignment="1">
      <alignment horizontal="right" vertical="center"/>
    </xf>
    <xf numFmtId="3" fontId="18" fillId="0" borderId="0" xfId="0" applyNumberFormat="1" applyFont="1" applyBorder="1" applyAlignment="1">
      <alignment horizontal="right" vertical="center"/>
    </xf>
    <xf numFmtId="165" fontId="18" fillId="0" borderId="8" xfId="2" applyNumberFormat="1" applyFont="1" applyBorder="1" applyAlignment="1">
      <alignment horizontal="center" vertical="center"/>
    </xf>
    <xf numFmtId="165" fontId="18" fillId="0" borderId="7" xfId="2" applyNumberFormat="1" applyFont="1" applyFill="1" applyBorder="1" applyAlignment="1">
      <alignment horizontal="center" vertical="center"/>
    </xf>
    <xf numFmtId="165" fontId="12" fillId="0" borderId="11" xfId="2" applyNumberFormat="1" applyFont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59" fillId="0" borderId="0" xfId="0" quotePrefix="1" applyFont="1" applyAlignment="1">
      <alignment horizontal="center"/>
    </xf>
    <xf numFmtId="0" fontId="60" fillId="0" borderId="0" xfId="0" applyFont="1" applyAlignment="1">
      <alignment horizontal="center"/>
    </xf>
    <xf numFmtId="3" fontId="12" fillId="0" borderId="8" xfId="0" applyNumberFormat="1" applyFont="1" applyBorder="1" applyAlignment="1">
      <alignment horizontal="center" vertical="center"/>
    </xf>
    <xf numFmtId="165" fontId="14" fillId="2" borderId="133" xfId="2" applyNumberFormat="1" applyFont="1" applyFill="1" applyBorder="1" applyAlignment="1">
      <alignment horizontal="center" vertical="center" wrapText="1"/>
    </xf>
    <xf numFmtId="3" fontId="14" fillId="2" borderId="134" xfId="0" applyNumberFormat="1" applyFont="1" applyFill="1" applyBorder="1" applyAlignment="1">
      <alignment horizontal="right" vertical="center" wrapText="1"/>
    </xf>
    <xf numFmtId="165" fontId="14" fillId="2" borderId="135" xfId="2" applyNumberFormat="1" applyFont="1" applyFill="1" applyBorder="1" applyAlignment="1">
      <alignment horizontal="center" vertical="center" wrapText="1"/>
    </xf>
    <xf numFmtId="3" fontId="14" fillId="2" borderId="0" xfId="2" applyNumberFormat="1" applyFont="1" applyFill="1" applyBorder="1" applyAlignment="1">
      <alignment horizontal="right" vertical="center" wrapText="1"/>
    </xf>
    <xf numFmtId="3" fontId="14" fillId="2" borderId="132" xfId="0" applyNumberFormat="1" applyFont="1" applyFill="1" applyBorder="1" applyAlignment="1">
      <alignment horizontal="center" vertical="center" wrapText="1"/>
    </xf>
    <xf numFmtId="165" fontId="18" fillId="0" borderId="7" xfId="2" applyNumberFormat="1" applyFont="1" applyBorder="1" applyAlignment="1">
      <alignment horizontal="center" vertical="center"/>
    </xf>
    <xf numFmtId="165" fontId="18" fillId="0" borderId="19" xfId="2" applyNumberFormat="1" applyFont="1" applyBorder="1" applyAlignment="1">
      <alignment horizontal="center" vertical="center"/>
    </xf>
    <xf numFmtId="3" fontId="12" fillId="0" borderId="0" xfId="0" applyNumberFormat="1" applyFont="1" applyBorder="1"/>
    <xf numFmtId="3" fontId="12" fillId="0" borderId="0" xfId="0" applyNumberFormat="1" applyFont="1"/>
    <xf numFmtId="0" fontId="22" fillId="0" borderId="0" xfId="0" applyFont="1" applyBorder="1"/>
    <xf numFmtId="3" fontId="18" fillId="35" borderId="77" xfId="0" applyNumberFormat="1" applyFont="1" applyFill="1" applyBorder="1" applyAlignment="1">
      <alignment horizontal="right" vertical="center"/>
    </xf>
    <xf numFmtId="0" fontId="0" fillId="0" borderId="0" xfId="0" applyBorder="1"/>
    <xf numFmtId="3" fontId="18" fillId="0" borderId="136" xfId="0" applyNumberFormat="1" applyFont="1" applyBorder="1" applyAlignment="1">
      <alignment horizontal="right" vertical="center"/>
    </xf>
    <xf numFmtId="0" fontId="22" fillId="0" borderId="0" xfId="10" applyFont="1" applyBorder="1"/>
    <xf numFmtId="3" fontId="12" fillId="0" borderId="6" xfId="0" applyNumberFormat="1" applyFont="1" applyBorder="1" applyAlignment="1">
      <alignment horizontal="center" vertical="center"/>
    </xf>
    <xf numFmtId="165" fontId="12" fillId="0" borderId="118" xfId="2" applyNumberFormat="1" applyFont="1" applyBorder="1" applyAlignment="1">
      <alignment horizontal="center" vertical="center"/>
    </xf>
    <xf numFmtId="165" fontId="12" fillId="0" borderId="25" xfId="2" applyNumberFormat="1" applyFont="1" applyBorder="1" applyAlignment="1">
      <alignment horizontal="center" vertical="center"/>
    </xf>
    <xf numFmtId="43" fontId="0" fillId="0" borderId="0" xfId="247" applyFont="1"/>
    <xf numFmtId="0" fontId="22" fillId="0" borderId="141" xfId="0" applyFont="1" applyBorder="1" applyAlignment="1">
      <alignment vertical="center"/>
    </xf>
    <xf numFmtId="0" fontId="22" fillId="0" borderId="142" xfId="0" applyFont="1" applyBorder="1" applyAlignment="1">
      <alignment vertical="center"/>
    </xf>
    <xf numFmtId="0" fontId="24" fillId="0" borderId="0" xfId="0" applyFont="1" applyFill="1" applyAlignment="1">
      <alignment horizontal="center"/>
    </xf>
    <xf numFmtId="165" fontId="62" fillId="2" borderId="56" xfId="0" applyNumberFormat="1" applyFont="1" applyFill="1" applyBorder="1" applyAlignment="1">
      <alignment horizontal="center" vertical="center"/>
    </xf>
    <xf numFmtId="165" fontId="18" fillId="0" borderId="13" xfId="2" quotePrefix="1" applyNumberFormat="1" applyFont="1" applyBorder="1" applyAlignment="1">
      <alignment horizontal="center" vertical="center"/>
    </xf>
    <xf numFmtId="165" fontId="12" fillId="0" borderId="57" xfId="2" quotePrefix="1" applyNumberFormat="1" applyFont="1" applyBorder="1" applyAlignment="1">
      <alignment horizontal="center" vertical="center"/>
    </xf>
    <xf numFmtId="43" fontId="12" fillId="0" borderId="0" xfId="247" applyFont="1"/>
    <xf numFmtId="166" fontId="12" fillId="0" borderId="0" xfId="247" applyNumberFormat="1" applyFont="1"/>
    <xf numFmtId="167" fontId="12" fillId="0" borderId="0" xfId="247" applyNumberFormat="1" applyFont="1"/>
    <xf numFmtId="167" fontId="12" fillId="0" borderId="0" xfId="0" applyNumberFormat="1" applyFont="1"/>
    <xf numFmtId="165" fontId="12" fillId="0" borderId="12" xfId="2" applyNumberFormat="1" applyFont="1" applyBorder="1" applyAlignment="1">
      <alignment horizontal="center" vertical="center"/>
    </xf>
    <xf numFmtId="43" fontId="0" fillId="0" borderId="0" xfId="0" applyNumberFormat="1"/>
    <xf numFmtId="9" fontId="12" fillId="0" borderId="27" xfId="2" applyNumberFormat="1" applyFont="1" applyBorder="1" applyAlignment="1">
      <alignment horizontal="center" vertical="center"/>
    </xf>
    <xf numFmtId="165" fontId="0" fillId="0" borderId="49" xfId="2" applyNumberFormat="1" applyFont="1" applyBorder="1" applyAlignment="1">
      <alignment horizontal="center" vertical="center"/>
    </xf>
    <xf numFmtId="165" fontId="18" fillId="35" borderId="47" xfId="2" applyNumberFormat="1" applyFont="1" applyFill="1" applyBorder="1" applyAlignment="1">
      <alignment horizontal="center" vertical="center" wrapText="1"/>
    </xf>
    <xf numFmtId="167" fontId="14" fillId="2" borderId="63" xfId="247" applyNumberFormat="1" applyFont="1" applyFill="1" applyBorder="1" applyAlignment="1">
      <alignment horizontal="right" vertical="center" wrapText="1"/>
    </xf>
    <xf numFmtId="165" fontId="62" fillId="2" borderId="69" xfId="0" applyNumberFormat="1" applyFont="1" applyFill="1" applyBorder="1" applyAlignment="1">
      <alignment horizontal="center" vertical="center"/>
    </xf>
    <xf numFmtId="165" fontId="18" fillId="0" borderId="57" xfId="2" quotePrefix="1" applyNumberFormat="1" applyFont="1" applyBorder="1" applyAlignment="1">
      <alignment horizontal="center" vertical="center"/>
    </xf>
    <xf numFmtId="165" fontId="18" fillId="0" borderId="80" xfId="2" quotePrefix="1" applyNumberFormat="1" applyFont="1" applyBorder="1" applyAlignment="1">
      <alignment horizontal="center" vertical="center"/>
    </xf>
    <xf numFmtId="165" fontId="18" fillId="0" borderId="42" xfId="2" quotePrefix="1" applyNumberFormat="1" applyFont="1" applyBorder="1" applyAlignment="1">
      <alignment horizontal="center" vertical="center"/>
    </xf>
    <xf numFmtId="4" fontId="12" fillId="0" borderId="0" xfId="0" applyNumberFormat="1" applyFont="1"/>
    <xf numFmtId="0" fontId="12" fillId="0" borderId="0" xfId="0" applyFont="1"/>
    <xf numFmtId="0" fontId="12" fillId="0" borderId="0" xfId="0" applyFont="1" applyAlignment="1">
      <alignment vertical="center"/>
    </xf>
    <xf numFmtId="165" fontId="12" fillId="0" borderId="58" xfId="0" applyNumberFormat="1" applyFont="1" applyBorder="1" applyAlignment="1">
      <alignment horizontal="center" vertical="center"/>
    </xf>
    <xf numFmtId="165" fontId="12" fillId="0" borderId="69" xfId="0" applyNumberFormat="1" applyFont="1" applyBorder="1" applyAlignment="1">
      <alignment horizontal="center" vertical="center"/>
    </xf>
    <xf numFmtId="165" fontId="18" fillId="0" borderId="15" xfId="2" quotePrefix="1" applyNumberFormat="1" applyFont="1" applyBorder="1" applyAlignment="1">
      <alignment horizontal="center" vertical="center"/>
    </xf>
    <xf numFmtId="165" fontId="12" fillId="0" borderId="27" xfId="2" quotePrefix="1" applyNumberFormat="1" applyFont="1" applyBorder="1" applyAlignment="1">
      <alignment horizontal="center" vertical="center"/>
    </xf>
    <xf numFmtId="165" fontId="24" fillId="0" borderId="89" xfId="2" applyNumberFormat="1" applyFont="1" applyFill="1" applyBorder="1" applyAlignment="1">
      <alignment horizontal="center" vertical="center" wrapText="1"/>
    </xf>
    <xf numFmtId="165" fontId="24" fillId="0" borderId="47" xfId="2" applyNumberFormat="1" applyFont="1" applyFill="1" applyBorder="1" applyAlignment="1">
      <alignment horizontal="center" vertical="center" wrapText="1"/>
    </xf>
    <xf numFmtId="0" fontId="13" fillId="0" borderId="144" xfId="0" applyFont="1" applyBorder="1" applyAlignment="1">
      <alignment horizontal="center"/>
    </xf>
    <xf numFmtId="0" fontId="12" fillId="0" borderId="145" xfId="0" quotePrefix="1" applyFont="1" applyBorder="1" applyAlignment="1">
      <alignment horizontal="center" vertical="center"/>
    </xf>
    <xf numFmtId="165" fontId="18" fillId="0" borderId="146" xfId="2" quotePrefix="1" applyNumberFormat="1" applyFont="1" applyBorder="1" applyAlignment="1">
      <alignment horizontal="center" vertical="center"/>
    </xf>
    <xf numFmtId="165" fontId="14" fillId="2" borderId="61" xfId="2" applyNumberFormat="1" applyFont="1" applyFill="1" applyBorder="1" applyAlignment="1">
      <alignment horizontal="center" vertical="center" wrapText="1"/>
    </xf>
    <xf numFmtId="0" fontId="19" fillId="0" borderId="65" xfId="0" applyFont="1" applyFill="1" applyBorder="1" applyAlignment="1">
      <alignment horizontal="center"/>
    </xf>
    <xf numFmtId="165" fontId="18" fillId="0" borderId="57" xfId="2" applyNumberFormat="1" applyFont="1" applyBorder="1" applyAlignment="1">
      <alignment horizontal="center" vertical="center"/>
    </xf>
    <xf numFmtId="165" fontId="18" fillId="0" borderId="61" xfId="2" quotePrefix="1" applyNumberFormat="1" applyFont="1" applyBorder="1" applyAlignment="1">
      <alignment horizontal="center" vertical="center"/>
    </xf>
    <xf numFmtId="165" fontId="18" fillId="0" borderId="79" xfId="2" applyNumberFormat="1" applyFont="1" applyBorder="1" applyAlignment="1">
      <alignment horizontal="center" vertical="center"/>
    </xf>
    <xf numFmtId="165" fontId="18" fillId="0" borderId="42" xfId="2" quotePrefix="1" applyNumberFormat="1" applyFont="1" applyFill="1" applyBorder="1" applyAlignment="1">
      <alignment horizontal="center" vertical="center"/>
    </xf>
    <xf numFmtId="165" fontId="18" fillId="0" borderId="147" xfId="2" quotePrefix="1" applyNumberFormat="1" applyFont="1" applyBorder="1" applyAlignment="1">
      <alignment horizontal="center" vertical="center"/>
    </xf>
    <xf numFmtId="3" fontId="18" fillId="0" borderId="41" xfId="0" applyNumberFormat="1" applyFont="1" applyBorder="1" applyAlignment="1">
      <alignment horizontal="right" vertical="center"/>
    </xf>
    <xf numFmtId="3" fontId="18" fillId="0" borderId="13" xfId="0" applyNumberFormat="1" applyFont="1" applyFill="1" applyBorder="1" applyAlignment="1">
      <alignment horizontal="right" vertical="center"/>
    </xf>
    <xf numFmtId="3" fontId="18" fillId="0" borderId="148" xfId="0" applyNumberFormat="1" applyFont="1" applyFill="1" applyBorder="1" applyAlignment="1">
      <alignment horizontal="right" vertical="center"/>
    </xf>
    <xf numFmtId="165" fontId="18" fillId="0" borderId="82" xfId="2" applyNumberFormat="1" applyFont="1" applyFill="1" applyBorder="1" applyAlignment="1">
      <alignment horizontal="center" vertical="center"/>
    </xf>
    <xf numFmtId="165" fontId="18" fillId="0" borderId="6" xfId="2" applyNumberFormat="1" applyFont="1" applyBorder="1" applyAlignment="1">
      <alignment horizontal="center" vertical="center"/>
    </xf>
    <xf numFmtId="165" fontId="18" fillId="0" borderId="10" xfId="2" applyNumberFormat="1" applyFont="1" applyBorder="1" applyAlignment="1">
      <alignment horizontal="center" vertical="center"/>
    </xf>
    <xf numFmtId="165" fontId="18" fillId="0" borderId="6" xfId="2" quotePrefix="1" applyNumberFormat="1" applyFont="1" applyBorder="1" applyAlignment="1">
      <alignment horizontal="center" vertical="center"/>
    </xf>
    <xf numFmtId="165" fontId="18" fillId="0" borderId="136" xfId="2" quotePrefix="1" applyNumberFormat="1" applyFont="1" applyBorder="1" applyAlignment="1">
      <alignment horizontal="center" vertical="center"/>
    </xf>
    <xf numFmtId="165" fontId="18" fillId="0" borderId="0" xfId="2" quotePrefix="1" applyNumberFormat="1" applyFont="1" applyFill="1" applyBorder="1" applyAlignment="1">
      <alignment horizontal="center" vertical="center"/>
    </xf>
    <xf numFmtId="165" fontId="14" fillId="2" borderId="83" xfId="2" applyNumberFormat="1" applyFont="1" applyFill="1" applyBorder="1" applyAlignment="1">
      <alignment horizontal="center" vertical="center" wrapText="1"/>
    </xf>
    <xf numFmtId="165" fontId="18" fillId="0" borderId="17" xfId="2" applyNumberFormat="1" applyFont="1" applyFill="1" applyBorder="1" applyAlignment="1">
      <alignment horizontal="center" vertical="center"/>
    </xf>
    <xf numFmtId="165" fontId="18" fillId="0" borderId="18" xfId="2" quotePrefix="1" applyNumberFormat="1" applyFont="1" applyBorder="1" applyAlignment="1">
      <alignment horizontal="center" vertical="center"/>
    </xf>
    <xf numFmtId="165" fontId="18" fillId="0" borderId="17" xfId="2" quotePrefix="1" applyNumberFormat="1" applyFont="1" applyBorder="1" applyAlignment="1">
      <alignment horizontal="center" vertical="center"/>
    </xf>
    <xf numFmtId="165" fontId="18" fillId="0" borderId="0" xfId="2" quotePrefix="1" applyNumberFormat="1" applyFont="1" applyBorder="1" applyAlignment="1">
      <alignment horizontal="center" vertical="center"/>
    </xf>
    <xf numFmtId="165" fontId="58" fillId="0" borderId="0" xfId="2" applyNumberFormat="1" applyFont="1" applyFill="1" applyBorder="1" applyAlignment="1">
      <alignment horizontal="center" vertical="center"/>
    </xf>
    <xf numFmtId="165" fontId="12" fillId="0" borderId="17" xfId="2" applyNumberFormat="1" applyFont="1" applyBorder="1" applyAlignment="1">
      <alignment horizontal="center" vertical="center"/>
    </xf>
    <xf numFmtId="165" fontId="18" fillId="0" borderId="137" xfId="2" applyNumberFormat="1" applyFont="1" applyBorder="1" applyAlignment="1">
      <alignment horizontal="center" vertical="center"/>
    </xf>
    <xf numFmtId="165" fontId="18" fillId="0" borderId="138" xfId="2" applyNumberFormat="1" applyFont="1" applyBorder="1" applyAlignment="1">
      <alignment horizontal="center" vertical="center"/>
    </xf>
    <xf numFmtId="165" fontId="18" fillId="0" borderId="139" xfId="2" applyNumberFormat="1" applyFont="1" applyBorder="1" applyAlignment="1">
      <alignment horizontal="center" vertical="center"/>
    </xf>
    <xf numFmtId="165" fontId="18" fillId="0" borderId="85" xfId="2" applyNumberFormat="1" applyFont="1" applyBorder="1" applyAlignment="1">
      <alignment horizontal="center" vertical="center"/>
    </xf>
    <xf numFmtId="9" fontId="18" fillId="0" borderId="86" xfId="2" applyNumberFormat="1" applyFont="1" applyBorder="1" applyAlignment="1">
      <alignment horizontal="center" vertical="center"/>
    </xf>
    <xf numFmtId="3" fontId="12" fillId="0" borderId="81" xfId="0" applyNumberFormat="1" applyFont="1" applyFill="1" applyBorder="1" applyAlignment="1">
      <alignment horizontal="right" vertical="center"/>
    </xf>
    <xf numFmtId="165" fontId="12" fillId="0" borderId="10" xfId="2" applyNumberFormat="1" applyFont="1" applyBorder="1" applyAlignment="1">
      <alignment horizontal="center" vertical="center"/>
    </xf>
    <xf numFmtId="43" fontId="12" fillId="0" borderId="0" xfId="247" applyFont="1" applyAlignment="1">
      <alignment horizontal="center"/>
    </xf>
    <xf numFmtId="165" fontId="12" fillId="0" borderId="61" xfId="2" applyNumberFormat="1" applyFont="1" applyBorder="1" applyAlignment="1">
      <alignment horizontal="center" vertical="center"/>
    </xf>
    <xf numFmtId="3" fontId="12" fillId="0" borderId="6" xfId="0" applyNumberFormat="1" applyFont="1" applyFill="1" applyBorder="1" applyAlignment="1">
      <alignment vertical="center"/>
    </xf>
    <xf numFmtId="3" fontId="12" fillId="0" borderId="8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12" fillId="0" borderId="20" xfId="0" applyNumberFormat="1" applyFont="1" applyFill="1" applyBorder="1" applyAlignment="1">
      <alignment vertical="center"/>
    </xf>
    <xf numFmtId="3" fontId="12" fillId="0" borderId="26" xfId="0" applyNumberFormat="1" applyFont="1" applyFill="1" applyBorder="1" applyAlignment="1">
      <alignment vertical="center"/>
    </xf>
    <xf numFmtId="165" fontId="12" fillId="0" borderId="9" xfId="2" applyNumberFormat="1" applyFont="1" applyFill="1" applyBorder="1" applyAlignment="1">
      <alignment horizontal="center" vertical="center"/>
    </xf>
    <xf numFmtId="3" fontId="12" fillId="0" borderId="8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3" fontId="18" fillId="0" borderId="66" xfId="0" applyNumberFormat="1" applyFont="1" applyBorder="1" applyAlignment="1">
      <alignment horizontal="right" vertical="center"/>
    </xf>
    <xf numFmtId="3" fontId="18" fillId="0" borderId="149" xfId="0" applyNumberFormat="1" applyFont="1" applyBorder="1" applyAlignment="1">
      <alignment horizontal="right" vertical="center"/>
    </xf>
    <xf numFmtId="3" fontId="12" fillId="0" borderId="150" xfId="0" applyNumberFormat="1" applyFont="1" applyBorder="1" applyAlignment="1">
      <alignment horizontal="right" vertical="center"/>
    </xf>
    <xf numFmtId="3" fontId="12" fillId="0" borderId="151" xfId="0" applyNumberFormat="1" applyFont="1" applyBorder="1" applyAlignment="1">
      <alignment horizontal="right" vertical="center"/>
    </xf>
    <xf numFmtId="3" fontId="12" fillId="0" borderId="74" xfId="0" applyNumberFormat="1" applyFont="1" applyBorder="1" applyAlignment="1">
      <alignment horizontal="right" vertical="center"/>
    </xf>
    <xf numFmtId="3" fontId="12" fillId="0" borderId="102" xfId="0" applyNumberFormat="1" applyFont="1" applyFill="1" applyBorder="1" applyAlignment="1">
      <alignment horizontal="right" vertical="center"/>
    </xf>
    <xf numFmtId="3" fontId="12" fillId="0" borderId="78" xfId="0" applyNumberFormat="1" applyFont="1" applyBorder="1" applyAlignment="1">
      <alignment horizontal="right" vertical="center"/>
    </xf>
    <xf numFmtId="3" fontId="12" fillId="0" borderId="115" xfId="0" applyNumberFormat="1" applyFont="1" applyBorder="1" applyAlignment="1">
      <alignment vertical="center"/>
    </xf>
    <xf numFmtId="3" fontId="12" fillId="0" borderId="117" xfId="0" applyNumberFormat="1" applyFont="1" applyBorder="1" applyAlignment="1">
      <alignment vertical="center"/>
    </xf>
    <xf numFmtId="3" fontId="18" fillId="0" borderId="10" xfId="0" applyNumberFormat="1" applyFont="1" applyFill="1" applyBorder="1" applyAlignment="1">
      <alignment horizontal="right" vertical="center"/>
    </xf>
    <xf numFmtId="0" fontId="22" fillId="0" borderId="17" xfId="0" applyFont="1" applyFill="1" applyBorder="1" applyAlignment="1">
      <alignment vertical="center"/>
    </xf>
    <xf numFmtId="165" fontId="18" fillId="0" borderId="113" xfId="2" applyNumberFormat="1" applyFont="1" applyBorder="1" applyAlignment="1">
      <alignment horizontal="center" vertical="center"/>
    </xf>
    <xf numFmtId="165" fontId="18" fillId="0" borderId="12" xfId="2" applyNumberFormat="1" applyFont="1" applyBorder="1" applyAlignment="1">
      <alignment horizontal="center" vertical="center"/>
    </xf>
    <xf numFmtId="165" fontId="18" fillId="0" borderId="14" xfId="2" applyNumberFormat="1" applyFont="1" applyBorder="1" applyAlignment="1">
      <alignment horizontal="center" vertical="center"/>
    </xf>
    <xf numFmtId="165" fontId="18" fillId="0" borderId="5" xfId="2" applyNumberFormat="1" applyFont="1" applyBorder="1" applyAlignment="1">
      <alignment horizontal="center" vertical="center"/>
    </xf>
    <xf numFmtId="165" fontId="18" fillId="0" borderId="16" xfId="2" applyNumberFormat="1" applyFont="1" applyBorder="1" applyAlignment="1">
      <alignment horizontal="center" vertical="center"/>
    </xf>
    <xf numFmtId="165" fontId="12" fillId="0" borderId="82" xfId="2" applyNumberFormat="1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165" fontId="14" fillId="2" borderId="62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/>
    </xf>
    <xf numFmtId="3" fontId="14" fillId="2" borderId="0" xfId="0" applyNumberFormat="1" applyFont="1" applyFill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165" fontId="12" fillId="0" borderId="8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3" fontId="12" fillId="0" borderId="0" xfId="0" applyNumberFormat="1" applyFont="1" applyAlignment="1">
      <alignment horizontal="center"/>
    </xf>
    <xf numFmtId="165" fontId="14" fillId="2" borderId="54" xfId="2" applyNumberFormat="1" applyFont="1" applyFill="1" applyBorder="1" applyAlignment="1">
      <alignment horizontal="center" vertical="center" wrapText="1"/>
    </xf>
    <xf numFmtId="0" fontId="0" fillId="0" borderId="121" xfId="0" applyBorder="1" applyAlignment="1">
      <alignment horizontal="center"/>
    </xf>
    <xf numFmtId="165" fontId="12" fillId="0" borderId="117" xfId="2" applyNumberFormat="1" applyFont="1" applyBorder="1" applyAlignment="1">
      <alignment horizontal="center" vertical="center"/>
    </xf>
    <xf numFmtId="165" fontId="12" fillId="0" borderId="22" xfId="2" applyNumberFormat="1" applyFont="1" applyBorder="1" applyAlignment="1">
      <alignment horizontal="center" vertical="center"/>
    </xf>
    <xf numFmtId="165" fontId="12" fillId="0" borderId="27" xfId="2" applyNumberFormat="1" applyFont="1" applyBorder="1" applyAlignment="1">
      <alignment horizontal="center" vertical="center"/>
    </xf>
    <xf numFmtId="165" fontId="12" fillId="0" borderId="18" xfId="2" applyNumberFormat="1" applyFont="1" applyBorder="1" applyAlignment="1">
      <alignment horizontal="center" vertical="center"/>
    </xf>
    <xf numFmtId="165" fontId="12" fillId="0" borderId="13" xfId="2" applyNumberFormat="1" applyFont="1" applyBorder="1" applyAlignment="1">
      <alignment horizontal="center" vertical="center"/>
    </xf>
    <xf numFmtId="165" fontId="12" fillId="0" borderId="6" xfId="2" quotePrefix="1" applyNumberFormat="1" applyFont="1" applyBorder="1" applyAlignment="1">
      <alignment horizontal="center" vertical="center"/>
    </xf>
    <xf numFmtId="165" fontId="12" fillId="0" borderId="8" xfId="2" quotePrefix="1" applyNumberFormat="1" applyFont="1" applyBorder="1" applyAlignment="1">
      <alignment horizontal="center" vertical="center"/>
    </xf>
    <xf numFmtId="165" fontId="12" fillId="0" borderId="17" xfId="2" quotePrefix="1" applyNumberFormat="1" applyFont="1" applyBorder="1" applyAlignment="1">
      <alignment horizontal="center" vertical="center"/>
    </xf>
    <xf numFmtId="165" fontId="12" fillId="0" borderId="20" xfId="2" quotePrefix="1" applyNumberFormat="1" applyFont="1" applyBorder="1" applyAlignment="1">
      <alignment horizontal="center" vertical="center"/>
    </xf>
    <xf numFmtId="165" fontId="12" fillId="0" borderId="22" xfId="2" quotePrefix="1" applyNumberFormat="1" applyFont="1" applyBorder="1" applyAlignment="1">
      <alignment horizontal="center" vertical="center"/>
    </xf>
    <xf numFmtId="165" fontId="12" fillId="0" borderId="13" xfId="2" quotePrefix="1" applyNumberFormat="1" applyFont="1" applyBorder="1" applyAlignment="1">
      <alignment horizontal="center" vertical="center"/>
    </xf>
    <xf numFmtId="165" fontId="24" fillId="3" borderId="26" xfId="2" applyNumberFormat="1" applyFont="1" applyFill="1" applyBorder="1" applyAlignment="1">
      <alignment horizontal="center" vertical="center" wrapText="1"/>
    </xf>
    <xf numFmtId="165" fontId="12" fillId="0" borderId="15" xfId="2" quotePrefix="1" applyNumberFormat="1" applyFont="1" applyBorder="1" applyAlignment="1">
      <alignment horizontal="center" vertical="center"/>
    </xf>
    <xf numFmtId="165" fontId="24" fillId="3" borderId="15" xfId="2" applyNumberFormat="1" applyFont="1" applyFill="1" applyBorder="1" applyAlignment="1">
      <alignment horizontal="center" vertical="center" wrapText="1"/>
    </xf>
    <xf numFmtId="167" fontId="12" fillId="0" borderId="0" xfId="247" applyNumberFormat="1" applyFont="1" applyAlignment="1">
      <alignment horizontal="center"/>
    </xf>
    <xf numFmtId="165" fontId="24" fillId="3" borderId="0" xfId="2" applyNumberFormat="1" applyFont="1" applyFill="1" applyBorder="1" applyAlignment="1">
      <alignment horizontal="center" vertical="center" wrapText="1"/>
    </xf>
    <xf numFmtId="165" fontId="12" fillId="0" borderId="114" xfId="2" applyNumberFormat="1" applyFont="1" applyBorder="1" applyAlignment="1">
      <alignment horizontal="center" vertical="center"/>
    </xf>
    <xf numFmtId="165" fontId="12" fillId="0" borderId="79" xfId="2" applyNumberFormat="1" applyFont="1" applyBorder="1" applyAlignment="1">
      <alignment horizontal="center" vertical="center"/>
    </xf>
    <xf numFmtId="165" fontId="12" fillId="0" borderId="99" xfId="2" applyNumberFormat="1" applyFont="1" applyBorder="1" applyAlignment="1">
      <alignment horizontal="center" vertical="center"/>
    </xf>
    <xf numFmtId="165" fontId="12" fillId="0" borderId="103" xfId="2" applyNumberFormat="1" applyFont="1" applyBorder="1" applyAlignment="1">
      <alignment horizontal="center" vertical="center"/>
    </xf>
    <xf numFmtId="165" fontId="12" fillId="0" borderId="105" xfId="2" applyNumberFormat="1" applyFont="1" applyBorder="1" applyAlignment="1">
      <alignment horizontal="center" vertical="center"/>
    </xf>
    <xf numFmtId="165" fontId="12" fillId="0" borderId="59" xfId="2" quotePrefix="1" applyNumberFormat="1" applyFont="1" applyBorder="1" applyAlignment="1">
      <alignment horizontal="center" vertical="center"/>
    </xf>
    <xf numFmtId="165" fontId="12" fillId="0" borderId="82" xfId="2" quotePrefix="1" applyNumberFormat="1" applyFont="1" applyBorder="1" applyAlignment="1">
      <alignment horizontal="center" vertical="center"/>
    </xf>
    <xf numFmtId="165" fontId="12" fillId="0" borderId="101" xfId="2" quotePrefix="1" applyNumberFormat="1" applyFont="1" applyBorder="1" applyAlignment="1">
      <alignment horizontal="center" vertical="center"/>
    </xf>
    <xf numFmtId="165" fontId="12" fillId="0" borderId="103" xfId="2" quotePrefix="1" applyNumberFormat="1" applyFont="1" applyBorder="1" applyAlignment="1">
      <alignment horizontal="center" vertical="center"/>
    </xf>
    <xf numFmtId="165" fontId="24" fillId="3" borderId="42" xfId="2" applyNumberFormat="1" applyFont="1" applyFill="1" applyBorder="1" applyAlignment="1">
      <alignment horizontal="center" vertical="center" wrapText="1"/>
    </xf>
    <xf numFmtId="165" fontId="12" fillId="0" borderId="80" xfId="2" quotePrefix="1" applyNumberFormat="1" applyFont="1" applyBorder="1" applyAlignment="1">
      <alignment horizontal="center" vertical="center"/>
    </xf>
    <xf numFmtId="165" fontId="12" fillId="0" borderId="79" xfId="2" quotePrefix="1" applyNumberFormat="1" applyFont="1" applyBorder="1" applyAlignment="1">
      <alignment horizontal="center" vertical="center"/>
    </xf>
    <xf numFmtId="165" fontId="24" fillId="3" borderId="80" xfId="2" applyNumberFormat="1" applyFont="1" applyFill="1" applyBorder="1" applyAlignment="1">
      <alignment horizontal="center" vertical="center" wrapText="1"/>
    </xf>
    <xf numFmtId="165" fontId="12" fillId="0" borderId="24" xfId="2" applyNumberFormat="1" applyFont="1" applyBorder="1" applyAlignment="1">
      <alignment horizontal="center" vertical="center"/>
    </xf>
    <xf numFmtId="165" fontId="12" fillId="0" borderId="85" xfId="2" applyNumberFormat="1" applyFont="1" applyFill="1" applyBorder="1" applyAlignment="1">
      <alignment horizontal="center" vertical="center"/>
    </xf>
    <xf numFmtId="165" fontId="12" fillId="0" borderId="59" xfId="2" applyNumberFormat="1" applyFont="1" applyFill="1" applyBorder="1" applyAlignment="1">
      <alignment horizontal="center" vertical="center"/>
    </xf>
    <xf numFmtId="166" fontId="12" fillId="0" borderId="0" xfId="247" applyNumberFormat="1" applyFont="1" applyAlignment="1">
      <alignment horizontal="center"/>
    </xf>
    <xf numFmtId="43" fontId="0" fillId="0" borderId="0" xfId="247" applyFont="1" applyAlignment="1">
      <alignment horizontal="center"/>
    </xf>
    <xf numFmtId="3" fontId="0" fillId="0" borderId="0" xfId="0" applyNumberFormat="1" applyAlignment="1">
      <alignment horizontal="center"/>
    </xf>
    <xf numFmtId="165" fontId="14" fillId="2" borderId="54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165" fontId="12" fillId="0" borderId="152" xfId="2" applyNumberFormat="1" applyFont="1" applyBorder="1" applyAlignment="1">
      <alignment horizontal="center" vertical="center"/>
    </xf>
    <xf numFmtId="0" fontId="0" fillId="0" borderId="27" xfId="0" applyBorder="1"/>
    <xf numFmtId="3" fontId="22" fillId="0" borderId="0" xfId="0" applyNumberFormat="1" applyFont="1" applyBorder="1"/>
    <xf numFmtId="165" fontId="18" fillId="0" borderId="82" xfId="2" quotePrefix="1" applyNumberFormat="1" applyFont="1" applyBorder="1" applyAlignment="1">
      <alignment horizontal="center" vertical="center"/>
    </xf>
    <xf numFmtId="3" fontId="12" fillId="0" borderId="8" xfId="0" applyNumberFormat="1" applyFont="1" applyBorder="1" applyAlignment="1">
      <alignment horizontal="center"/>
    </xf>
    <xf numFmtId="3" fontId="12" fillId="0" borderId="8" xfId="0" applyNumberFormat="1" applyFont="1" applyBorder="1"/>
    <xf numFmtId="0" fontId="0" fillId="0" borderId="59" xfId="0" applyBorder="1" applyAlignment="1">
      <alignment vertical="center"/>
    </xf>
    <xf numFmtId="165" fontId="12" fillId="0" borderId="72" xfId="2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center"/>
    </xf>
    <xf numFmtId="3" fontId="0" fillId="0" borderId="0" xfId="0" applyNumberFormat="1" applyFont="1"/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165" fontId="14" fillId="0" borderId="0" xfId="2" applyNumberFormat="1" applyFont="1" applyFill="1" applyBorder="1" applyAlignment="1">
      <alignment horizontal="center" vertical="center" wrapText="1"/>
    </xf>
    <xf numFmtId="165" fontId="62" fillId="0" borderId="0" xfId="2" applyNumberFormat="1" applyFont="1" applyBorder="1" applyAlignment="1">
      <alignment vertical="center"/>
    </xf>
    <xf numFmtId="165" fontId="62" fillId="0" borderId="0" xfId="2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3" fontId="14" fillId="0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22" fillId="0" borderId="140" xfId="0" applyFont="1" applyFill="1" applyBorder="1" applyAlignment="1">
      <alignment vertical="center"/>
    </xf>
    <xf numFmtId="0" fontId="66" fillId="0" borderId="0" xfId="1" applyFont="1"/>
    <xf numFmtId="0" fontId="7" fillId="0" borderId="0" xfId="1" applyFont="1"/>
    <xf numFmtId="0" fontId="67" fillId="0" borderId="0" xfId="0" applyFont="1"/>
    <xf numFmtId="3" fontId="12" fillId="0" borderId="10" xfId="0" applyNumberFormat="1" applyFont="1" applyFill="1" applyBorder="1" applyAlignment="1">
      <alignment horizontal="right" vertical="center"/>
    </xf>
    <xf numFmtId="165" fontId="18" fillId="0" borderId="79" xfId="2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153" xfId="0" quotePrefix="1" applyFont="1" applyFill="1" applyBorder="1" applyAlignment="1">
      <alignment horizontal="center"/>
    </xf>
    <xf numFmtId="0" fontId="13" fillId="0" borderId="45" xfId="0" applyFont="1" applyFill="1" applyBorder="1" applyAlignment="1">
      <alignment horizontal="center"/>
    </xf>
    <xf numFmtId="17" fontId="17" fillId="0" borderId="39" xfId="0" quotePrefix="1" applyNumberFormat="1" applyFont="1" applyFill="1" applyBorder="1" applyAlignment="1">
      <alignment horizontal="center"/>
    </xf>
    <xf numFmtId="17" fontId="17" fillId="0" borderId="55" xfId="0" quotePrefix="1" applyNumberFormat="1" applyFont="1" applyFill="1" applyBorder="1" applyAlignment="1">
      <alignment horizontal="center"/>
    </xf>
    <xf numFmtId="0" fontId="17" fillId="0" borderId="55" xfId="0" applyFont="1" applyFill="1" applyBorder="1" applyAlignment="1">
      <alignment horizontal="center"/>
    </xf>
    <xf numFmtId="0" fontId="17" fillId="0" borderId="40" xfId="0" applyFont="1" applyFill="1" applyBorder="1" applyAlignment="1">
      <alignment horizontal="center"/>
    </xf>
    <xf numFmtId="0" fontId="13" fillId="0" borderId="53" xfId="0" quotePrefix="1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17" fontId="13" fillId="0" borderId="53" xfId="0" quotePrefix="1" applyNumberFormat="1" applyFont="1" applyBorder="1" applyAlignment="1">
      <alignment horizontal="center"/>
    </xf>
    <xf numFmtId="17" fontId="17" fillId="0" borderId="39" xfId="0" quotePrefix="1" applyNumberFormat="1" applyFont="1" applyBorder="1" applyAlignment="1">
      <alignment horizontal="center"/>
    </xf>
    <xf numFmtId="0" fontId="17" fillId="0" borderId="55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39" xfId="0" quotePrefix="1" applyFont="1" applyBorder="1" applyAlignment="1">
      <alignment horizontal="center"/>
    </xf>
    <xf numFmtId="0" fontId="13" fillId="0" borderId="35" xfId="0" quotePrefix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39" xfId="0" quotePrefix="1" applyFont="1" applyBorder="1" applyAlignment="1">
      <alignment horizontal="center"/>
    </xf>
    <xf numFmtId="0" fontId="0" fillId="0" borderId="55" xfId="0" applyBorder="1" applyAlignment="1"/>
    <xf numFmtId="0" fontId="17" fillId="0" borderId="39" xfId="0" quotePrefix="1" applyNumberFormat="1" applyFont="1" applyBorder="1" applyAlignment="1">
      <alignment horizontal="center"/>
    </xf>
    <xf numFmtId="0" fontId="17" fillId="0" borderId="55" xfId="0" applyNumberFormat="1" applyFont="1" applyBorder="1" applyAlignment="1">
      <alignment horizontal="center"/>
    </xf>
    <xf numFmtId="0" fontId="17" fillId="0" borderId="40" xfId="0" applyNumberFormat="1" applyFont="1" applyBorder="1" applyAlignment="1">
      <alignment horizontal="center"/>
    </xf>
    <xf numFmtId="17" fontId="13" fillId="0" borderId="39" xfId="0" quotePrefix="1" applyNumberFormat="1" applyFont="1" applyBorder="1" applyAlignment="1">
      <alignment horizontal="center"/>
    </xf>
    <xf numFmtId="0" fontId="13" fillId="0" borderId="143" xfId="0" applyFont="1" applyBorder="1" applyAlignment="1">
      <alignment horizontal="center"/>
    </xf>
    <xf numFmtId="0" fontId="27" fillId="0" borderId="0" xfId="1" applyFont="1" applyAlignment="1">
      <alignment wrapText="1"/>
    </xf>
    <xf numFmtId="0" fontId="12" fillId="0" borderId="42" xfId="0" applyFont="1" applyBorder="1"/>
    <xf numFmtId="0" fontId="7" fillId="0" borderId="0" xfId="1" applyFont="1" applyAlignment="1">
      <alignment wrapText="1"/>
    </xf>
    <xf numFmtId="0" fontId="67" fillId="0" borderId="0" xfId="0" applyFont="1" applyBorder="1"/>
    <xf numFmtId="0" fontId="10" fillId="0" borderId="0" xfId="1" applyFont="1" applyAlignment="1">
      <alignment wrapText="1"/>
    </xf>
    <xf numFmtId="0" fontId="0" fillId="0" borderId="0" xfId="0" applyAlignment="1">
      <alignment wrapText="1"/>
    </xf>
    <xf numFmtId="0" fontId="10" fillId="0" borderId="0" xfId="1" applyFont="1" applyAlignment="1"/>
    <xf numFmtId="0" fontId="0" fillId="0" borderId="0" xfId="0" applyAlignment="1"/>
  </cellXfs>
  <cellStyles count="289">
    <cellStyle name="20% - Èmfasi1" xfId="220" builtinId="30" customBuiltin="1"/>
    <cellStyle name="20% - Èmfasi1 2" xfId="166"/>
    <cellStyle name="20% - Èmfasi1 2 2" xfId="192"/>
    <cellStyle name="20% - Èmfasi1 3" xfId="30"/>
    <cellStyle name="20% - Èmfasi1 4" xfId="250"/>
    <cellStyle name="20% - Èmfasi1 5" xfId="264"/>
    <cellStyle name="20% - Èmfasi1 6" xfId="277"/>
    <cellStyle name="20% - Èmfasi2" xfId="224" builtinId="34" customBuiltin="1"/>
    <cellStyle name="20% - Èmfasi2 2" xfId="170"/>
    <cellStyle name="20% - Èmfasi2 2 2" xfId="194"/>
    <cellStyle name="20% - Èmfasi2 3" xfId="34"/>
    <cellStyle name="20% - Èmfasi2 4" xfId="252"/>
    <cellStyle name="20% - Èmfasi2 5" xfId="266"/>
    <cellStyle name="20% - Èmfasi2 6" xfId="279"/>
    <cellStyle name="20% - Èmfasi3" xfId="228" builtinId="38" customBuiltin="1"/>
    <cellStyle name="20% - Èmfasi3 2" xfId="174"/>
    <cellStyle name="20% - Èmfasi3 2 2" xfId="196"/>
    <cellStyle name="20% - Èmfasi3 3" xfId="38"/>
    <cellStyle name="20% - Èmfasi3 4" xfId="254"/>
    <cellStyle name="20% - Èmfasi3 5" xfId="268"/>
    <cellStyle name="20% - Èmfasi3 6" xfId="281"/>
    <cellStyle name="20% - Èmfasi4" xfId="232" builtinId="42" customBuiltin="1"/>
    <cellStyle name="20% - Èmfasi4 2" xfId="178"/>
    <cellStyle name="20% - Èmfasi4 2 2" xfId="198"/>
    <cellStyle name="20% - Èmfasi4 3" xfId="42"/>
    <cellStyle name="20% - Èmfasi4 4" xfId="256"/>
    <cellStyle name="20% - Èmfasi4 5" xfId="270"/>
    <cellStyle name="20% - Èmfasi4 6" xfId="283"/>
    <cellStyle name="20% - Èmfasi5" xfId="236" builtinId="46" customBuiltin="1"/>
    <cellStyle name="20% - Èmfasi5 2" xfId="182"/>
    <cellStyle name="20% - Èmfasi5 2 2" xfId="200"/>
    <cellStyle name="20% - Èmfasi5 3" xfId="46"/>
    <cellStyle name="20% - Èmfasi5 4" xfId="258"/>
    <cellStyle name="20% - Èmfasi5 5" xfId="272"/>
    <cellStyle name="20% - Èmfasi5 6" xfId="285"/>
    <cellStyle name="20% - Èmfasi6" xfId="240" builtinId="50" customBuiltin="1"/>
    <cellStyle name="20% - Èmfasi6 2" xfId="186"/>
    <cellStyle name="20% - Èmfasi6 2 2" xfId="202"/>
    <cellStyle name="20% - Èmfasi6 3" xfId="50"/>
    <cellStyle name="20% - Èmfasi6 4" xfId="260"/>
    <cellStyle name="20% - Èmfasi6 5" xfId="274"/>
    <cellStyle name="20% - Èmfasi6 6" xfId="287"/>
    <cellStyle name="20% - Énfasis1 2" xfId="60"/>
    <cellStyle name="20% - Énfasis1 3" xfId="73"/>
    <cellStyle name="20% - Énfasis1 4" xfId="87"/>
    <cellStyle name="20% - Énfasis1 5" xfId="102"/>
    <cellStyle name="20% - Énfasis1 6" xfId="113"/>
    <cellStyle name="20% - Énfasis1 7" xfId="126"/>
    <cellStyle name="20% - Énfasis1 8" xfId="114"/>
    <cellStyle name="20% - Énfasis2 2" xfId="63"/>
    <cellStyle name="20% - Énfasis2 3" xfId="62"/>
    <cellStyle name="20% - Énfasis2 4" xfId="67"/>
    <cellStyle name="20% - Énfasis2 5" xfId="91"/>
    <cellStyle name="20% - Énfasis2 6" xfId="103"/>
    <cellStyle name="20% - Énfasis2 7" xfId="130"/>
    <cellStyle name="20% - Énfasis2 8" xfId="139"/>
    <cellStyle name="20% - Énfasis3 2" xfId="65"/>
    <cellStyle name="20% - Énfasis3 3" xfId="79"/>
    <cellStyle name="20% - Énfasis3 4" xfId="92"/>
    <cellStyle name="20% - Énfasis3 5" xfId="104"/>
    <cellStyle name="20% - Énfasis3 6" xfId="115"/>
    <cellStyle name="20% - Énfasis3 7" xfId="132"/>
    <cellStyle name="20% - Énfasis3 8" xfId="128"/>
    <cellStyle name="20% - Énfasis4 2" xfId="68"/>
    <cellStyle name="20% - Énfasis4 3" xfId="82"/>
    <cellStyle name="20% - Énfasis4 4" xfId="94"/>
    <cellStyle name="20% - Énfasis4 5" xfId="106"/>
    <cellStyle name="20% - Énfasis4 6" xfId="117"/>
    <cellStyle name="20% - Énfasis4 7" xfId="134"/>
    <cellStyle name="20% - Énfasis4 8" xfId="143"/>
    <cellStyle name="20% - Énfasis5 2" xfId="71"/>
    <cellStyle name="20% - Énfasis5 3" xfId="85"/>
    <cellStyle name="20% - Énfasis5 4" xfId="97"/>
    <cellStyle name="20% - Énfasis5 5" xfId="108"/>
    <cellStyle name="20% - Énfasis5 6" xfId="120"/>
    <cellStyle name="20% - Énfasis5 7" xfId="137"/>
    <cellStyle name="20% - Énfasis5 8" xfId="145"/>
    <cellStyle name="20% - Énfasis6 2" xfId="74"/>
    <cellStyle name="20% - Énfasis6 3" xfId="88"/>
    <cellStyle name="20% - Énfasis6 4" xfId="100"/>
    <cellStyle name="20% - Énfasis6 5" xfId="111"/>
    <cellStyle name="20% - Énfasis6 6" xfId="122"/>
    <cellStyle name="20% - Énfasis6 7" xfId="140"/>
    <cellStyle name="20% - Énfasis6 8" xfId="147"/>
    <cellStyle name="40% - Èmfasi1" xfId="221" builtinId="31" customBuiltin="1"/>
    <cellStyle name="40% - Èmfasi1 2" xfId="167"/>
    <cellStyle name="40% - Èmfasi1 2 2" xfId="193"/>
    <cellStyle name="40% - Èmfasi1 3" xfId="31"/>
    <cellStyle name="40% - Èmfasi1 4" xfId="251"/>
    <cellStyle name="40% - Èmfasi1 5" xfId="265"/>
    <cellStyle name="40% - Èmfasi1 6" xfId="278"/>
    <cellStyle name="40% - Èmfasi2" xfId="225" builtinId="35" customBuiltin="1"/>
    <cellStyle name="40% - Èmfasi2 2" xfId="171"/>
    <cellStyle name="40% - Èmfasi2 2 2" xfId="195"/>
    <cellStyle name="40% - Èmfasi2 3" xfId="35"/>
    <cellStyle name="40% - Èmfasi2 4" xfId="253"/>
    <cellStyle name="40% - Èmfasi2 5" xfId="267"/>
    <cellStyle name="40% - Èmfasi2 6" xfId="280"/>
    <cellStyle name="40% - Èmfasi3" xfId="229" builtinId="39" customBuiltin="1"/>
    <cellStyle name="40% - Èmfasi3 2" xfId="175"/>
    <cellStyle name="40% - Èmfasi3 2 2" xfId="197"/>
    <cellStyle name="40% - Èmfasi3 3" xfId="39"/>
    <cellStyle name="40% - Èmfasi3 4" xfId="255"/>
    <cellStyle name="40% - Èmfasi3 5" xfId="269"/>
    <cellStyle name="40% - Èmfasi3 6" xfId="282"/>
    <cellStyle name="40% - Èmfasi4" xfId="233" builtinId="43" customBuiltin="1"/>
    <cellStyle name="40% - Èmfasi4 2" xfId="179"/>
    <cellStyle name="40% - Èmfasi4 2 2" xfId="199"/>
    <cellStyle name="40% - Èmfasi4 3" xfId="43"/>
    <cellStyle name="40% - Èmfasi4 4" xfId="257"/>
    <cellStyle name="40% - Èmfasi4 5" xfId="271"/>
    <cellStyle name="40% - Èmfasi4 6" xfId="284"/>
    <cellStyle name="40% - Èmfasi5" xfId="237" builtinId="47" customBuiltin="1"/>
    <cellStyle name="40% - Èmfasi5 2" xfId="183"/>
    <cellStyle name="40% - Èmfasi5 2 2" xfId="201"/>
    <cellStyle name="40% - Èmfasi5 3" xfId="47"/>
    <cellStyle name="40% - Èmfasi5 4" xfId="259"/>
    <cellStyle name="40% - Èmfasi5 5" xfId="273"/>
    <cellStyle name="40% - Èmfasi5 6" xfId="286"/>
    <cellStyle name="40% - Èmfasi6" xfId="241" builtinId="51" customBuiltin="1"/>
    <cellStyle name="40% - Èmfasi6 2" xfId="187"/>
    <cellStyle name="40% - Èmfasi6 2 2" xfId="203"/>
    <cellStyle name="40% - Èmfasi6 3" xfId="51"/>
    <cellStyle name="40% - Èmfasi6 4" xfId="261"/>
    <cellStyle name="40% - Èmfasi6 5" xfId="275"/>
    <cellStyle name="40% - Èmfasi6 6" xfId="288"/>
    <cellStyle name="40% - Énfasis1 2" xfId="61"/>
    <cellStyle name="40% - Énfasis1 3" xfId="70"/>
    <cellStyle name="40% - Énfasis1 4" xfId="84"/>
    <cellStyle name="40% - Énfasis1 5" xfId="99"/>
    <cellStyle name="40% - Énfasis1 6" xfId="110"/>
    <cellStyle name="40% - Énfasis1 7" xfId="127"/>
    <cellStyle name="40% - Énfasis1 8" xfId="119"/>
    <cellStyle name="40% - Énfasis2 2" xfId="64"/>
    <cellStyle name="40% - Énfasis2 3" xfId="77"/>
    <cellStyle name="40% - Énfasis2 4" xfId="90"/>
    <cellStyle name="40% - Énfasis2 5" xfId="81"/>
    <cellStyle name="40% - Énfasis2 6" xfId="96"/>
    <cellStyle name="40% - Énfasis2 7" xfId="131"/>
    <cellStyle name="40% - Énfasis2 8" xfId="136"/>
    <cellStyle name="40% - Énfasis3 2" xfId="66"/>
    <cellStyle name="40% - Énfasis3 3" xfId="80"/>
    <cellStyle name="40% - Énfasis3 4" xfId="93"/>
    <cellStyle name="40% - Énfasis3 5" xfId="105"/>
    <cellStyle name="40% - Énfasis3 6" xfId="116"/>
    <cellStyle name="40% - Énfasis3 7" xfId="133"/>
    <cellStyle name="40% - Énfasis3 8" xfId="142"/>
    <cellStyle name="40% - Énfasis4 2" xfId="69"/>
    <cellStyle name="40% - Énfasis4 3" xfId="83"/>
    <cellStyle name="40% - Énfasis4 4" xfId="95"/>
    <cellStyle name="40% - Énfasis4 5" xfId="107"/>
    <cellStyle name="40% - Énfasis4 6" xfId="118"/>
    <cellStyle name="40% - Énfasis4 7" xfId="135"/>
    <cellStyle name="40% - Énfasis4 8" xfId="144"/>
    <cellStyle name="40% - Énfasis5 2" xfId="72"/>
    <cellStyle name="40% - Énfasis5 3" xfId="86"/>
    <cellStyle name="40% - Énfasis5 4" xfId="98"/>
    <cellStyle name="40% - Énfasis5 5" xfId="109"/>
    <cellStyle name="40% - Énfasis5 6" xfId="121"/>
    <cellStyle name="40% - Énfasis5 7" xfId="138"/>
    <cellStyle name="40% - Énfasis5 8" xfId="146"/>
    <cellStyle name="40% - Énfasis6 2" xfId="75"/>
    <cellStyle name="40% - Énfasis6 3" xfId="89"/>
    <cellStyle name="40% - Énfasis6 4" xfId="101"/>
    <cellStyle name="40% - Énfasis6 5" xfId="112"/>
    <cellStyle name="40% - Énfasis6 6" xfId="123"/>
    <cellStyle name="40% - Énfasis6 7" xfId="141"/>
    <cellStyle name="40% - Énfasis6 8" xfId="148"/>
    <cellStyle name="60% - Èmfasi1" xfId="222" builtinId="32" customBuiltin="1"/>
    <cellStyle name="60% - Èmfasi1 2" xfId="168"/>
    <cellStyle name="60% - Èmfasi1 3" xfId="32"/>
    <cellStyle name="60% - Èmfasi2" xfId="226" builtinId="36" customBuiltin="1"/>
    <cellStyle name="60% - Èmfasi2 2" xfId="172"/>
    <cellStyle name="60% - Èmfasi2 3" xfId="36"/>
    <cellStyle name="60% - Èmfasi3" xfId="230" builtinId="40" customBuiltin="1"/>
    <cellStyle name="60% - Èmfasi3 2" xfId="176"/>
    <cellStyle name="60% - Èmfasi3 3" xfId="40"/>
    <cellStyle name="60% - Èmfasi4" xfId="234" builtinId="44" customBuiltin="1"/>
    <cellStyle name="60% - Èmfasi4 2" xfId="180"/>
    <cellStyle name="60% - Èmfasi4 3" xfId="44"/>
    <cellStyle name="60% - Èmfasi5" xfId="238" builtinId="48" customBuiltin="1"/>
    <cellStyle name="60% - Èmfasi5 2" xfId="184"/>
    <cellStyle name="60% - Èmfasi5 3" xfId="48"/>
    <cellStyle name="60% - Èmfasi6" xfId="242" builtinId="52" customBuiltin="1"/>
    <cellStyle name="60% - Èmfasi6 2" xfId="188"/>
    <cellStyle name="60% - Èmfasi6 3" xfId="52"/>
    <cellStyle name="Bé" xfId="208" builtinId="26" customBuiltin="1"/>
    <cellStyle name="Bé 2" xfId="154"/>
    <cellStyle name="Bé 3" xfId="18"/>
    <cellStyle name="Càlcul" xfId="213" builtinId="22" customBuiltin="1"/>
    <cellStyle name="Càlcul 2" xfId="159"/>
    <cellStyle name="Càlcul 3" xfId="23"/>
    <cellStyle name="Cel·la de comprovació" xfId="215" builtinId="23" customBuiltin="1"/>
    <cellStyle name="Cel·la de comprovació 2" xfId="161"/>
    <cellStyle name="Cel·la de comprovació 3" xfId="25"/>
    <cellStyle name="Cel·la enllaçada" xfId="214" builtinId="24" customBuiltin="1"/>
    <cellStyle name="Cel·la enllaçada 2" xfId="160"/>
    <cellStyle name="Cel·la enllaçada 3" xfId="24"/>
    <cellStyle name="Coma" xfId="247" builtinId="3"/>
    <cellStyle name="Èmfasi1" xfId="219" builtinId="29" customBuiltin="1"/>
    <cellStyle name="Èmfasi1 2" xfId="165"/>
    <cellStyle name="Èmfasi1 3" xfId="29"/>
    <cellStyle name="Èmfasi2" xfId="223" builtinId="33" customBuiltin="1"/>
    <cellStyle name="Èmfasi2 2" xfId="169"/>
    <cellStyle name="Èmfasi2 3" xfId="33"/>
    <cellStyle name="Èmfasi3" xfId="227" builtinId="37" customBuiltin="1"/>
    <cellStyle name="Èmfasi3 2" xfId="173"/>
    <cellStyle name="Èmfasi3 3" xfId="37"/>
    <cellStyle name="Èmfasi4" xfId="231" builtinId="41" customBuiltin="1"/>
    <cellStyle name="Èmfasi4 2" xfId="177"/>
    <cellStyle name="Èmfasi4 3" xfId="41"/>
    <cellStyle name="Èmfasi5" xfId="235" builtinId="45" customBuiltin="1"/>
    <cellStyle name="Èmfasi5 2" xfId="181"/>
    <cellStyle name="Èmfasi5 3" xfId="45"/>
    <cellStyle name="Èmfasi6" xfId="239" builtinId="49" customBuiltin="1"/>
    <cellStyle name="Èmfasi6 2" xfId="185"/>
    <cellStyle name="Èmfasi6 3" xfId="49"/>
    <cellStyle name="Enllaç" xfId="3" builtinId="8"/>
    <cellStyle name="Entrada" xfId="211" builtinId="20" customBuiltin="1"/>
    <cellStyle name="Entrada 2" xfId="157"/>
    <cellStyle name="Entrada 3" xfId="21"/>
    <cellStyle name="Incorrecte" xfId="209" builtinId="27" customBuiltin="1"/>
    <cellStyle name="Incorrecte 2" xfId="155"/>
    <cellStyle name="Incorrecte 3" xfId="19"/>
    <cellStyle name="Neutral" xfId="210" builtinId="28" customBuiltin="1"/>
    <cellStyle name="Neutral 2" xfId="156"/>
    <cellStyle name="Neutral 3" xfId="20"/>
    <cellStyle name="Normal" xfId="0" builtinId="0"/>
    <cellStyle name="Normal 10" xfId="189"/>
    <cellStyle name="Normal 11" xfId="243"/>
    <cellStyle name="Normal 12" xfId="248"/>
    <cellStyle name="Normal 13" xfId="10"/>
    <cellStyle name="Normal 14" xfId="246"/>
    <cellStyle name="Normal 15" xfId="262"/>
    <cellStyle name="Normal 2" xfId="11"/>
    <cellStyle name="Normal 2 2" xfId="53"/>
    <cellStyle name="Normal 3" xfId="12"/>
    <cellStyle name="Normal 3 2" xfId="245"/>
    <cellStyle name="Normal 4" xfId="55"/>
    <cellStyle name="Normal 5" xfId="59"/>
    <cellStyle name="Normal 6" xfId="7"/>
    <cellStyle name="Normal 6 2" xfId="204"/>
    <cellStyle name="Normal 6 3" xfId="190"/>
    <cellStyle name="Normal 7" xfId="14"/>
    <cellStyle name="Normal 8" xfId="8"/>
    <cellStyle name="Normal 9" xfId="9"/>
    <cellStyle name="Normal 9 2" xfId="125"/>
    <cellStyle name="Normal_D 2011" xfId="4"/>
    <cellStyle name="Normal_Hoja1" xfId="5"/>
    <cellStyle name="Normal_Hoja2" xfId="6"/>
    <cellStyle name="Nota 2" xfId="149"/>
    <cellStyle name="Nota 3" xfId="191"/>
    <cellStyle name="Nota 4" xfId="244"/>
    <cellStyle name="Nota 5" xfId="249"/>
    <cellStyle name="Nota 6" xfId="263"/>
    <cellStyle name="Nota 7" xfId="276"/>
    <cellStyle name="Notas 2" xfId="54"/>
    <cellStyle name="Notas 3" xfId="58"/>
    <cellStyle name="Notas 4" xfId="57"/>
    <cellStyle name="Notas 5" xfId="56"/>
    <cellStyle name="Notas 6" xfId="76"/>
    <cellStyle name="Notas 7" xfId="78"/>
    <cellStyle name="Notas 8" xfId="124"/>
    <cellStyle name="Notas 9" xfId="129"/>
    <cellStyle name="Percentatge" xfId="2" builtinId="5"/>
    <cellStyle name="Resultat" xfId="212" builtinId="21" customBuiltin="1"/>
    <cellStyle name="Resultat 2" xfId="158"/>
    <cellStyle name="Resultat 3" xfId="22"/>
    <cellStyle name="Text d'advertiment" xfId="216" builtinId="11" customBuiltin="1"/>
    <cellStyle name="Text d'advertiment 2" xfId="162"/>
    <cellStyle name="Text d'advertiment 3" xfId="26"/>
    <cellStyle name="Text explicatiu" xfId="217" builtinId="53" customBuiltin="1"/>
    <cellStyle name="Text explicatiu 2" xfId="163"/>
    <cellStyle name="Text explicatiu 3" xfId="27"/>
    <cellStyle name="Títol" xfId="13" builtinId="15" customBuiltin="1"/>
    <cellStyle name="Títol 1" xfId="205" builtinId="16" customBuiltin="1"/>
    <cellStyle name="Títol 1 2" xfId="150"/>
    <cellStyle name="Títol 1 3" xfId="15"/>
    <cellStyle name="Títol 2" xfId="206" builtinId="17" customBuiltin="1"/>
    <cellStyle name="Títol 2 2" xfId="151"/>
    <cellStyle name="Títol 2 3" xfId="16"/>
    <cellStyle name="Títol 3" xfId="207" builtinId="18" customBuiltin="1"/>
    <cellStyle name="Títol 3 2" xfId="152"/>
    <cellStyle name="Títol 3 3" xfId="17"/>
    <cellStyle name="Títol 4" xfId="1" builtinId="19" customBuiltin="1"/>
    <cellStyle name="Títol 4 2" xfId="153"/>
    <cellStyle name="Total" xfId="218" builtinId="25" customBuiltin="1"/>
    <cellStyle name="Total 2" xfId="164"/>
    <cellStyle name="Total 3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u="none" cap="small" baseline="0"/>
            </a:pPr>
            <a:r>
              <a:rPr lang="ca-ES" sz="1600" u="none" cap="small" baseline="0"/>
              <a:t>Grau Execució Despeses a MAIG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Operacions Corrents</c:v>
          </c:tx>
          <c:spPr>
            <a:solidFill>
              <a:schemeClr val="tx2"/>
            </a:solidFill>
          </c:spPr>
          <c:invertIfNegative val="0"/>
          <c:dLbls>
            <c:dLbl>
              <c:idx val="1"/>
              <c:layout>
                <c:manualLayout>
                  <c:x val="-1.7897091722595078E-2"/>
                  <c:y val="0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2014</c:v>
              </c:pt>
              <c:pt idx="1">
                <c:v>2015</c:v>
              </c:pt>
            </c:numLit>
          </c:cat>
          <c:val>
            <c:numRef>
              <c:f>(DCap!$O$10,DCap!$M$10)</c:f>
              <c:numCache>
                <c:formatCode>0.0%</c:formatCode>
                <c:ptCount val="2"/>
                <c:pt idx="0">
                  <c:v>0.36234485873807537</c:v>
                </c:pt>
                <c:pt idx="1">
                  <c:v>0.36477768431073393</c:v>
                </c:pt>
              </c:numCache>
            </c:numRef>
          </c:val>
        </c:ser>
        <c:ser>
          <c:idx val="1"/>
          <c:order val="1"/>
          <c:tx>
            <c:v>Operacions Capital</c:v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-1.4914243102162566E-2"/>
                  <c:y val="0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948545861297539E-3"/>
                  <c:y val="0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2014</c:v>
              </c:pt>
              <c:pt idx="1">
                <c:v>2015</c:v>
              </c:pt>
            </c:numLit>
          </c:cat>
          <c:val>
            <c:numRef>
              <c:f>(DCap!$O$13,DCap!$M$13)</c:f>
              <c:numCache>
                <c:formatCode>0.0%</c:formatCode>
                <c:ptCount val="2"/>
                <c:pt idx="0">
                  <c:v>0.16420047282359326</c:v>
                </c:pt>
                <c:pt idx="1">
                  <c:v>0.35130220198660078</c:v>
                </c:pt>
              </c:numCache>
            </c:numRef>
          </c:val>
        </c:ser>
        <c:ser>
          <c:idx val="2"/>
          <c:order val="2"/>
          <c:tx>
            <c:v>Operacions Financeres</c:v>
          </c:tx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2014</c:v>
              </c:pt>
              <c:pt idx="1">
                <c:v>2015</c:v>
              </c:pt>
            </c:numLit>
          </c:cat>
          <c:val>
            <c:numRef>
              <c:f>(DCap!$O$16,DCap!$M$16)</c:f>
              <c:numCache>
                <c:formatCode>0.0%</c:formatCode>
                <c:ptCount val="2"/>
                <c:pt idx="0">
                  <c:v>0.51664233210761235</c:v>
                </c:pt>
                <c:pt idx="1">
                  <c:v>0.86349155738792926</c:v>
                </c:pt>
              </c:numCache>
            </c:numRef>
          </c:val>
        </c:ser>
        <c:ser>
          <c:idx val="3"/>
          <c:order val="3"/>
          <c:tx>
            <c:v>Total</c:v>
          </c:tx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2014</c:v>
              </c:pt>
              <c:pt idx="1">
                <c:v>2015</c:v>
              </c:pt>
            </c:numLit>
          </c:cat>
          <c:val>
            <c:numRef>
              <c:f>(DCap!$O$17,DCap!$M$17)</c:f>
              <c:numCache>
                <c:formatCode>0.0%</c:formatCode>
                <c:ptCount val="2"/>
                <c:pt idx="0">
                  <c:v>0.33716323151081778</c:v>
                </c:pt>
                <c:pt idx="1">
                  <c:v>0.39728127256841606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459699328"/>
        <c:axId val="459700864"/>
      </c:barChart>
      <c:catAx>
        <c:axId val="459699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459700864"/>
        <c:crosses val="autoZero"/>
        <c:auto val="1"/>
        <c:lblAlgn val="ctr"/>
        <c:lblOffset val="100"/>
        <c:noMultiLvlLbl val="0"/>
      </c:catAx>
      <c:valAx>
        <c:axId val="4597008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5969932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cap="small" baseline="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cap="small" baseline="0"/>
            </a:pPr>
            <a:r>
              <a:rPr lang="ca-ES" sz="2000" cap="small" baseline="0"/>
              <a:t>Despeses per capítols.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(DCap!$B$10,DCap!$B$13,DCap!$B$16)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(DCap!$M$10,DCap!$M$13,DCap!$M$16)</c:f>
              <c:numCache>
                <c:formatCode>0.0%</c:formatCode>
                <c:ptCount val="3"/>
                <c:pt idx="0">
                  <c:v>0.36477768431073393</c:v>
                </c:pt>
                <c:pt idx="1">
                  <c:v>0.35130220198660078</c:v>
                </c:pt>
                <c:pt idx="2">
                  <c:v>0.86349155738792926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3690368"/>
        <c:axId val="463713792"/>
      </c:barChart>
      <c:catAx>
        <c:axId val="4636903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63713792"/>
        <c:crosses val="autoZero"/>
        <c:auto val="1"/>
        <c:lblAlgn val="ctr"/>
        <c:lblOffset val="100"/>
        <c:noMultiLvlLbl val="0"/>
      </c:catAx>
      <c:valAx>
        <c:axId val="4637137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3690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Despeses per capítols. Variació obligat 15/14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(DCap!$B$10,DCap!$B$13,DCap!$B$16)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(DCap!$P$10,DCap!$P$13,DCap!$P$16)</c:f>
              <c:numCache>
                <c:formatCode>0.0%</c:formatCode>
                <c:ptCount val="3"/>
                <c:pt idx="0">
                  <c:v>6.351003586295878E-2</c:v>
                </c:pt>
                <c:pt idx="1">
                  <c:v>0.62422113592936213</c:v>
                </c:pt>
                <c:pt idx="2">
                  <c:v>0.21775298003659493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4275328"/>
        <c:axId val="464276864"/>
      </c:barChart>
      <c:catAx>
        <c:axId val="4642753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64276864"/>
        <c:crosses val="autoZero"/>
        <c:auto val="1"/>
        <c:lblAlgn val="ctr"/>
        <c:lblOffset val="100"/>
        <c:noMultiLvlLbl val="0"/>
      </c:catAx>
      <c:valAx>
        <c:axId val="4642768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4275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Despeses. Obligat/Crèd. Actual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(DCap!$B$5,DCap!$B$6,DCap!$B$7,DCap!$B$8,DCap!$B$9,DCap!$B$11,DCap!$B$12,DCap!$B$14,DCap!$B$15)</c:f>
              <c:strCache>
                <c:ptCount val="9"/>
                <c:pt idx="0">
                  <c:v>Despeses de personal</c:v>
                </c:pt>
                <c:pt idx="1">
                  <c:v>Despeses en 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  <c:pt idx="4">
                  <c:v>Fons de contingència</c:v>
                </c:pt>
                <c:pt idx="5">
                  <c:v>Inversions reals</c:v>
                </c:pt>
                <c:pt idx="6">
                  <c:v>Transferències de capital</c:v>
                </c:pt>
                <c:pt idx="7">
                  <c:v>Actius financers</c:v>
                </c:pt>
                <c:pt idx="8">
                  <c:v>Passius financers</c:v>
                </c:pt>
              </c:strCache>
            </c:strRef>
          </c:cat>
          <c:val>
            <c:numRef>
              <c:f>(DCap!$M$5,DCap!$M$6,DCap!$M$7,DCap!$M$8,DCap!$M$9,DCap!$M$11,DCap!$M$12,DCap!$M$14,DCap!$M$15)</c:f>
              <c:numCache>
                <c:formatCode>0.0%</c:formatCode>
                <c:ptCount val="9"/>
                <c:pt idx="0">
                  <c:v>0.38954188304777559</c:v>
                </c:pt>
                <c:pt idx="1">
                  <c:v>0.23918367087443135</c:v>
                </c:pt>
                <c:pt idx="2">
                  <c:v>0.36263816646702918</c:v>
                </c:pt>
                <c:pt idx="3">
                  <c:v>0.43052133492626099</c:v>
                </c:pt>
                <c:pt idx="4">
                  <c:v>0</c:v>
                </c:pt>
                <c:pt idx="5">
                  <c:v>0.36210227788214983</c:v>
                </c:pt>
                <c:pt idx="6">
                  <c:v>0.23774347184437583</c:v>
                </c:pt>
                <c:pt idx="7">
                  <c:v>0.36512513238459754</c:v>
                </c:pt>
                <c:pt idx="8">
                  <c:v>0.93055731790494334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4302080"/>
        <c:axId val="464303616"/>
      </c:barChart>
      <c:catAx>
        <c:axId val="4643020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464303616"/>
        <c:crosses val="autoZero"/>
        <c:auto val="1"/>
        <c:lblAlgn val="ctr"/>
        <c:lblOffset val="100"/>
        <c:noMultiLvlLbl val="0"/>
      </c:catAx>
      <c:valAx>
        <c:axId val="4643036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4302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Despeses. Variació Obligat (%)  15/14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9.7222222222222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5555555555555558E-3"/>
                  <c:y val="9.722331583552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0.125000000000000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(DCap!$B$5,DCap!$B$6,DCap!$B$7,DCap!$B$8,DCap!$B$9,DCap!$B$11,DCap!$B$12,DCap!$B$14,DCap!$B$15)</c:f>
              <c:strCache>
                <c:ptCount val="9"/>
                <c:pt idx="0">
                  <c:v>Despeses de personal</c:v>
                </c:pt>
                <c:pt idx="1">
                  <c:v>Despeses en 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  <c:pt idx="4">
                  <c:v>Fons de contingència</c:v>
                </c:pt>
                <c:pt idx="5">
                  <c:v>Inversions reals</c:v>
                </c:pt>
                <c:pt idx="6">
                  <c:v>Transferències de capital</c:v>
                </c:pt>
                <c:pt idx="7">
                  <c:v>Actius financers</c:v>
                </c:pt>
                <c:pt idx="8">
                  <c:v>Passius financers</c:v>
                </c:pt>
              </c:strCache>
            </c:strRef>
          </c:cat>
          <c:val>
            <c:numRef>
              <c:f>(DCap!$P$5,DCap!$P$6,DCap!$P$7,DCap!$P$8,DCap!$P$9,DCap!$P$11,DCap!$P$12,DCap!$P$14,DCap!$P$15)</c:f>
              <c:numCache>
                <c:formatCode>0.0%</c:formatCode>
                <c:ptCount val="9"/>
                <c:pt idx="0">
                  <c:v>2.1108227722999029E-3</c:v>
                </c:pt>
                <c:pt idx="1">
                  <c:v>2.4152885836787208E-2</c:v>
                </c:pt>
                <c:pt idx="2">
                  <c:v>-0.27307481438348924</c:v>
                </c:pt>
                <c:pt idx="3">
                  <c:v>0.11377754015209551</c:v>
                </c:pt>
                <c:pt idx="4">
                  <c:v>0</c:v>
                </c:pt>
                <c:pt idx="5">
                  <c:v>0.62173116979987686</c:v>
                </c:pt>
                <c:pt idx="6">
                  <c:v>0.66516494191323883</c:v>
                </c:pt>
                <c:pt idx="7">
                  <c:v>-0.20362585903787478</c:v>
                </c:pt>
                <c:pt idx="8">
                  <c:v>0.2527532825756813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5064320"/>
        <c:axId val="465067008"/>
      </c:barChart>
      <c:catAx>
        <c:axId val="4650643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465067008"/>
        <c:crosses val="autoZero"/>
        <c:auto val="1"/>
        <c:lblAlgn val="ctr"/>
        <c:lblOffset val="100"/>
        <c:noMultiLvlLbl val="0"/>
      </c:catAx>
      <c:valAx>
        <c:axId val="4650670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506432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cap="small" baseline="0"/>
            </a:pPr>
            <a:r>
              <a:rPr lang="ca-ES" cap="small" baseline="0"/>
              <a:t>Despesa Corrent.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(DDetallCorrent!$B$11,DDetallCorrent!$B$57,DDetallCorrent!$B$61,DDetallCorrent!$B$128)</c:f>
              <c:strCache>
                <c:ptCount val="4"/>
                <c:pt idx="0">
                  <c:v>Despeses de personal</c:v>
                </c:pt>
                <c:pt idx="1">
                  <c:v>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</c:strCache>
            </c:strRef>
          </c:cat>
          <c:val>
            <c:numRef>
              <c:f>(DDetallCorrent!$J$11,DDetallCorrent!$J$57,DDetallCorrent!$J$61,DDetallCorrent!$J$128)</c:f>
              <c:numCache>
                <c:formatCode>0.0%</c:formatCode>
                <c:ptCount val="4"/>
                <c:pt idx="0">
                  <c:v>0.38954188304777571</c:v>
                </c:pt>
                <c:pt idx="1">
                  <c:v>0.23918367087443138</c:v>
                </c:pt>
                <c:pt idx="2">
                  <c:v>0.36263816646702923</c:v>
                </c:pt>
                <c:pt idx="3">
                  <c:v>0.4301674159118109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2991744"/>
        <c:axId val="462993280"/>
      </c:barChart>
      <c:catAx>
        <c:axId val="4629917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cap="small" baseline="0"/>
            </a:pPr>
            <a:endParaRPr lang="ca-ES"/>
          </a:p>
        </c:txPr>
        <c:crossAx val="462993280"/>
        <c:crosses val="autoZero"/>
        <c:auto val="1"/>
        <c:lblAlgn val="ctr"/>
        <c:lblOffset val="100"/>
        <c:noMultiLvlLbl val="0"/>
      </c:catAx>
      <c:valAx>
        <c:axId val="4629932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2991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Corrent. Variació Obligat 15/14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6116411145220519E-2"/>
          <c:y val="0.14066137584668295"/>
          <c:w val="0.96358265563707868"/>
          <c:h val="0.8593386241533170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0.157407407407407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0.199074074074074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(DDetallCorrent!$B$11,DDetallCorrent!$B$57,DDetallCorrent!$B$61,DDetallCorrent!$B$128)</c:f>
              <c:strCache>
                <c:ptCount val="4"/>
                <c:pt idx="0">
                  <c:v>Despeses de personal</c:v>
                </c:pt>
                <c:pt idx="1">
                  <c:v>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</c:strCache>
            </c:strRef>
          </c:cat>
          <c:val>
            <c:numRef>
              <c:f>(DDetallCorrent!$M$11,DDetallCorrent!$M$57,DDetallCorrent!$M$61,DDetallCorrent!$M$128)</c:f>
              <c:numCache>
                <c:formatCode>0.0%</c:formatCode>
                <c:ptCount val="4"/>
                <c:pt idx="0">
                  <c:v>2.1108227723001249E-3</c:v>
                </c:pt>
                <c:pt idx="1">
                  <c:v>2.415288583678743E-2</c:v>
                </c:pt>
                <c:pt idx="2">
                  <c:v>-0.27307481438348913</c:v>
                </c:pt>
                <c:pt idx="3">
                  <c:v>0.11377754015209529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3844096"/>
        <c:axId val="463846784"/>
      </c:barChart>
      <c:catAx>
        <c:axId val="4638440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63846784"/>
        <c:crosses val="autoZero"/>
        <c:auto val="1"/>
        <c:lblAlgn val="ctr"/>
        <c:lblOffset val="100"/>
        <c:noMultiLvlLbl val="0"/>
      </c:catAx>
      <c:valAx>
        <c:axId val="4638467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384409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total per Àrees de Despesa de programes. Obligat/Prev. Def.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(DProg!$B$6,DProg!$B$27,DProg!$B$34,DProg!$B$53,DProg!$B$61,DProg!$B$75)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Marçal</c:v>
                </c:pt>
              </c:strCache>
            </c:strRef>
          </c:cat>
          <c:val>
            <c:numRef>
              <c:f>(DProg!$J$6,DProg!$J$27,DProg!$J$34,DProg!$J$53,DProg!$J$61,DProg!$J$75)</c:f>
              <c:numCache>
                <c:formatCode>0.0%</c:formatCode>
                <c:ptCount val="6"/>
                <c:pt idx="0">
                  <c:v>0.80794182070521603</c:v>
                </c:pt>
                <c:pt idx="1">
                  <c:v>0.32436669656353112</c:v>
                </c:pt>
                <c:pt idx="2" formatCode="0%">
                  <c:v>0.37442285044072376</c:v>
                </c:pt>
                <c:pt idx="3">
                  <c:v>0.47584790626539658</c:v>
                </c:pt>
                <c:pt idx="4">
                  <c:v>0.41659371753082247</c:v>
                </c:pt>
                <c:pt idx="5">
                  <c:v>0.34662258054624095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5682816"/>
        <c:axId val="465684352"/>
      </c:barChart>
      <c:catAx>
        <c:axId val="4656828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465684352"/>
        <c:crosses val="autoZero"/>
        <c:auto val="1"/>
        <c:lblAlgn val="ctr"/>
        <c:lblOffset val="100"/>
        <c:noMultiLvlLbl val="0"/>
      </c:catAx>
      <c:valAx>
        <c:axId val="4656843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5682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per programes. Variació Obligat 15/14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(DProg!$B$6,DProg!$B$27,DProg!$B$34,DProg!$B$53,DProg!$B$61,DProg!$B$75)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Marçal</c:v>
                </c:pt>
              </c:strCache>
            </c:strRef>
          </c:cat>
          <c:val>
            <c:numRef>
              <c:f>(DProg!$M$6,DProg!$M$27,DProg!$M$34,DProg!$M$53,DProg!$M$61,DProg!$M$75)</c:f>
              <c:numCache>
                <c:formatCode>0.0%</c:formatCode>
                <c:ptCount val="6"/>
                <c:pt idx="0">
                  <c:v>0.1867865440592229</c:v>
                </c:pt>
                <c:pt idx="1">
                  <c:v>0.16098099834383151</c:v>
                </c:pt>
                <c:pt idx="2">
                  <c:v>8.9356223325145478E-2</c:v>
                </c:pt>
                <c:pt idx="3">
                  <c:v>0.11325835136216278</c:v>
                </c:pt>
                <c:pt idx="4">
                  <c:v>0.27932054926333594</c:v>
                </c:pt>
                <c:pt idx="5">
                  <c:v>1.9575170369212191E-2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5692928"/>
        <c:axId val="465506304"/>
      </c:barChart>
      <c:catAx>
        <c:axId val="4656929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65506304"/>
        <c:crosses val="autoZero"/>
        <c:auto val="1"/>
        <c:lblAlgn val="ctr"/>
        <c:lblOffset val="100"/>
        <c:noMultiLvlLbl val="0"/>
      </c:catAx>
      <c:valAx>
        <c:axId val="4655063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5692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Corrent Total </a:t>
            </a:r>
            <a:r>
              <a:rPr lang="ca-ES" sz="1400" b="1" i="0" u="none" strike="noStrike" cap="small" baseline="0">
                <a:effectLst/>
              </a:rPr>
              <a:t>per Àrees de Despesa de</a:t>
            </a:r>
            <a:r>
              <a:rPr lang="ca-ES" sz="1400" cap="small" baseline="0"/>
              <a:t> programes. Obligat/Prev. Def.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(DProg!$B$83,DProg!$B$104,DProg!$B$111,DProg!$B$130,DProg!$B$138,DProg!$B$152)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Marçal</c:v>
                </c:pt>
              </c:strCache>
            </c:strRef>
          </c:cat>
          <c:val>
            <c:numRef>
              <c:f>(DProg!$J$83,DProg!$J$104,DProg!$J$111,DProg!$J$130,DProg!$J$138,DProg!$J$152)</c:f>
              <c:numCache>
                <c:formatCode>0.0%</c:formatCode>
                <c:ptCount val="6"/>
                <c:pt idx="0">
                  <c:v>0.36347390528072782</c:v>
                </c:pt>
                <c:pt idx="1">
                  <c:v>0.28916349747938691</c:v>
                </c:pt>
                <c:pt idx="2" formatCode="0%">
                  <c:v>0.3741785460414962</c:v>
                </c:pt>
                <c:pt idx="3">
                  <c:v>0.53158905556843394</c:v>
                </c:pt>
                <c:pt idx="4">
                  <c:v>0.43313779081631076</c:v>
                </c:pt>
                <c:pt idx="5">
                  <c:v>0.3615545608060175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5547648"/>
        <c:axId val="465549184"/>
      </c:barChart>
      <c:catAx>
        <c:axId val="4655476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465549184"/>
        <c:crosses val="autoZero"/>
        <c:auto val="1"/>
        <c:lblAlgn val="ctr"/>
        <c:lblOffset val="100"/>
        <c:noMultiLvlLbl val="0"/>
      </c:catAx>
      <c:valAx>
        <c:axId val="4655491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5547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Corrent per programes. Variació Obligat 15/14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2.5462668816039986E-17"/>
                  <c:y val="0.277777777777777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(DProg!$B$83,DProg!$B$104,DProg!$B$111,DProg!$B$130,DProg!$B$138,DProg!$B$152)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Marçal</c:v>
                </c:pt>
              </c:strCache>
            </c:strRef>
          </c:cat>
          <c:val>
            <c:numRef>
              <c:f>(DProg!$M$83,DProg!$M$104,DProg!$M$111,DProg!$M$130,DProg!$M$138,DProg!$M$152)</c:f>
              <c:numCache>
                <c:formatCode>0.0%</c:formatCode>
                <c:ptCount val="6"/>
                <c:pt idx="0">
                  <c:v>-0.25374104212733462</c:v>
                </c:pt>
                <c:pt idx="1">
                  <c:v>-1.5171697563704067E-2</c:v>
                </c:pt>
                <c:pt idx="2">
                  <c:v>8.7460357425267921E-2</c:v>
                </c:pt>
                <c:pt idx="3">
                  <c:v>0.12020188727499082</c:v>
                </c:pt>
                <c:pt idx="4">
                  <c:v>0.28066133113108283</c:v>
                </c:pt>
                <c:pt idx="5">
                  <c:v>4.9939869875019305E-2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5711872"/>
        <c:axId val="465714560"/>
      </c:barChart>
      <c:catAx>
        <c:axId val="4657118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65714560"/>
        <c:crosses val="autoZero"/>
        <c:auto val="1"/>
        <c:lblAlgn val="ctr"/>
        <c:lblOffset val="100"/>
        <c:noMultiLvlLbl val="0"/>
      </c:catAx>
      <c:valAx>
        <c:axId val="4657145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5711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Grau Execució Ingressos a MAIG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'ICap '!$B$10</c:f>
              <c:strCache>
                <c:ptCount val="1"/>
                <c:pt idx="0">
                  <c:v>Operacions corrents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2014</c:v>
              </c:pt>
              <c:pt idx="1">
                <c:v>2015</c:v>
              </c:pt>
            </c:numLit>
          </c:cat>
          <c:val>
            <c:numRef>
              <c:f>('ICap '!$M$10,'ICap '!$I$10)</c:f>
              <c:numCache>
                <c:formatCode>0.0%</c:formatCode>
                <c:ptCount val="2"/>
                <c:pt idx="0">
                  <c:v>0.45788114766627169</c:v>
                </c:pt>
                <c:pt idx="1">
                  <c:v>0.47634449714209842</c:v>
                </c:pt>
              </c:numCache>
            </c:numRef>
          </c:val>
        </c:ser>
        <c:ser>
          <c:idx val="1"/>
          <c:order val="1"/>
          <c:tx>
            <c:strRef>
              <c:f>'ICap '!$B$13</c:f>
              <c:strCache>
                <c:ptCount val="1"/>
                <c:pt idx="0">
                  <c:v>Operacions de capital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2014</c:v>
              </c:pt>
              <c:pt idx="1">
                <c:v>2015</c:v>
              </c:pt>
            </c:numLit>
          </c:cat>
          <c:val>
            <c:numRef>
              <c:f>('ICap '!$M$13,'ICap '!$I$13)</c:f>
              <c:numCache>
                <c:formatCode>0.0%</c:formatCode>
                <c:ptCount val="2"/>
                <c:pt idx="0">
                  <c:v>0.22543658365435965</c:v>
                </c:pt>
                <c:pt idx="1">
                  <c:v>0.14727730022592475</c:v>
                </c:pt>
              </c:numCache>
            </c:numRef>
          </c:val>
        </c:ser>
        <c:ser>
          <c:idx val="2"/>
          <c:order val="2"/>
          <c:tx>
            <c:strRef>
              <c:f>'ICap '!$B$16</c:f>
              <c:strCache>
                <c:ptCount val="1"/>
                <c:pt idx="0">
                  <c:v>Operacions financeres</c:v>
                </c:pt>
              </c:strCache>
            </c:strRef>
          </c:tx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2014</c:v>
              </c:pt>
              <c:pt idx="1">
                <c:v>2015</c:v>
              </c:pt>
            </c:numLit>
          </c:cat>
          <c:val>
            <c:numRef>
              <c:f>('ICap '!$M$16,'ICap '!$I$16)</c:f>
              <c:numCache>
                <c:formatCode>0.0%</c:formatCode>
                <c:ptCount val="2"/>
                <c:pt idx="0">
                  <c:v>1.8123211049058097E-3</c:v>
                </c:pt>
                <c:pt idx="1">
                  <c:v>3.9003157440226418E-3</c:v>
                </c:pt>
              </c:numCache>
            </c:numRef>
          </c:val>
        </c:ser>
        <c:ser>
          <c:idx val="3"/>
          <c:order val="3"/>
          <c:tx>
            <c:strRef>
              <c:f>'ICap '!$B$18</c:f>
              <c:strCache>
                <c:ptCount val="1"/>
                <c:pt idx="0">
                  <c:v>Ingressos Totals</c:v>
                </c:pt>
              </c:strCache>
            </c:strRef>
          </c:tx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2014</c:v>
              </c:pt>
              <c:pt idx="1">
                <c:v>2015</c:v>
              </c:pt>
            </c:numLit>
          </c:cat>
          <c:val>
            <c:numRef>
              <c:f>('ICap '!$M$18,'ICap '!$I$18)</c:f>
              <c:numCache>
                <c:formatCode>0.0%</c:formatCode>
                <c:ptCount val="2"/>
                <c:pt idx="0">
                  <c:v>0.39775173523545271</c:v>
                </c:pt>
                <c:pt idx="1">
                  <c:v>0.43506775332417713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1728384"/>
        <c:axId val="461746560"/>
      </c:barChart>
      <c:catAx>
        <c:axId val="46172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461746560"/>
        <c:crosses val="autoZero"/>
        <c:auto val="1"/>
        <c:lblAlgn val="ctr"/>
        <c:lblOffset val="100"/>
        <c:noMultiLvlLbl val="0"/>
      </c:catAx>
      <c:valAx>
        <c:axId val="4617465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172838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cap="small" baseline="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cap="small" baseline="0"/>
            </a:pPr>
            <a:r>
              <a:rPr lang="ca-ES" sz="1700" cap="small" baseline="0"/>
              <a:t>Despesa Total per Orgànics. Obl/Prev. Def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(DOrg!$B$15,DOrg!$B$26)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(DOrg!$J$15,DOrg!$J$26)</c:f>
              <c:numCache>
                <c:formatCode>0.0%</c:formatCode>
                <c:ptCount val="2"/>
                <c:pt idx="0">
                  <c:v>0.40742797591168967</c:v>
                </c:pt>
                <c:pt idx="1">
                  <c:v>0.3245670352169715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4219264"/>
        <c:axId val="474220800"/>
      </c:barChart>
      <c:catAx>
        <c:axId val="4742192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74220800"/>
        <c:crosses val="autoZero"/>
        <c:auto val="1"/>
        <c:lblAlgn val="ctr"/>
        <c:lblOffset val="100"/>
        <c:noMultiLvlLbl val="0"/>
      </c:catAx>
      <c:valAx>
        <c:axId val="4742208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4219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500" cap="small" baseline="0"/>
            </a:pPr>
            <a:r>
              <a:rPr lang="ca-ES" sz="1500" cap="small" baseline="0"/>
              <a:t>Despesa per Orgànics. Variació Obligat 15/14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0"/>
                  <c:y val="0.337962962962962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(DOrg!$B$15,DOrg!$B$26)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(DOrg!$M$15,DOrg!$M$26)</c:f>
              <c:numCache>
                <c:formatCode>0.0%</c:formatCode>
                <c:ptCount val="2"/>
                <c:pt idx="0">
                  <c:v>0.17286300347605765</c:v>
                </c:pt>
                <c:pt idx="1">
                  <c:v>-9.2235677633441981E-2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4256512"/>
        <c:axId val="474259456"/>
      </c:barChart>
      <c:catAx>
        <c:axId val="4742565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</c:spPr>
        <c:txPr>
          <a:bodyPr rot="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74259456"/>
        <c:crosses val="autoZero"/>
        <c:auto val="1"/>
        <c:lblAlgn val="ctr"/>
        <c:lblOffset val="100"/>
        <c:noMultiLvlLbl val="0"/>
      </c:catAx>
      <c:valAx>
        <c:axId val="4742594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4256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Total Corrent per Orgànics. Obligat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(DOrg!$B$44,DOrg!$B$55)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(DOrg!$J$44,DOrg!$J$55)</c:f>
              <c:numCache>
                <c:formatCode>0.0%</c:formatCode>
                <c:ptCount val="2"/>
                <c:pt idx="0">
                  <c:v>0.369521499451336</c:v>
                </c:pt>
                <c:pt idx="1">
                  <c:v>0.3369549069419851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4280320"/>
        <c:axId val="474281856"/>
      </c:barChart>
      <c:catAx>
        <c:axId val="4742803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74281856"/>
        <c:crosses val="autoZero"/>
        <c:auto val="1"/>
        <c:lblAlgn val="ctr"/>
        <c:lblOffset val="100"/>
        <c:noMultiLvlLbl val="0"/>
      </c:catAx>
      <c:valAx>
        <c:axId val="4742818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4280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Corrent per Orgànics. Variació Obligat 15/14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(DOrg!$B$44,DOrg!$B$55)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(DOrg!$M$44,DOrg!$M$55)</c:f>
              <c:numCache>
                <c:formatCode>0.0%</c:formatCode>
                <c:ptCount val="2"/>
                <c:pt idx="0">
                  <c:v>7.0657235481059288E-2</c:v>
                </c:pt>
                <c:pt idx="1">
                  <c:v>1.9726598598393208E-2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4396928"/>
        <c:axId val="474398720"/>
      </c:barChart>
      <c:catAx>
        <c:axId val="4743969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74398720"/>
        <c:crosses val="autoZero"/>
        <c:auto val="1"/>
        <c:lblAlgn val="ctr"/>
        <c:lblOffset val="100"/>
        <c:noMultiLvlLbl val="0"/>
      </c:catAx>
      <c:valAx>
        <c:axId val="4743987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4396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Sector de Recursos (Cap. 2 i 4)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01'!$B$6,'DCap 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01'!$J$6,'DCap 01'!$J$8)</c:f>
              <c:numCache>
                <c:formatCode>0.0%</c:formatCode>
                <c:ptCount val="2"/>
                <c:pt idx="0">
                  <c:v>0.29581312413566835</c:v>
                </c:pt>
                <c:pt idx="1">
                  <c:v>0.43319201054030382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6312704"/>
        <c:axId val="476314240"/>
      </c:barChart>
      <c:catAx>
        <c:axId val="4763127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76314240"/>
        <c:crosses val="autoZero"/>
        <c:auto val="1"/>
        <c:lblAlgn val="ctr"/>
        <c:lblOffset val="100"/>
        <c:noMultiLvlLbl val="0"/>
      </c:catAx>
      <c:valAx>
        <c:axId val="4763142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6312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Sector de Recursos (Cap. 2 i 4) Var. Obligat 15/14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01'!$B$6,'DCap 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01'!$M$6,'DCap 01'!$M$8)</c:f>
              <c:numCache>
                <c:formatCode>0.0%</c:formatCode>
                <c:ptCount val="2"/>
                <c:pt idx="0">
                  <c:v>2.4629656026508018E-2</c:v>
                </c:pt>
                <c:pt idx="1">
                  <c:v>0.32129107974744087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5343872"/>
        <c:axId val="475357952"/>
      </c:barChart>
      <c:catAx>
        <c:axId val="4753438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75357952"/>
        <c:crosses val="autoZero"/>
        <c:auto val="1"/>
        <c:lblAlgn val="ctr"/>
        <c:lblOffset val="100"/>
        <c:noMultiLvlLbl val="0"/>
      </c:catAx>
      <c:valAx>
        <c:axId val="4753579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5343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Sector de Recursos (Cap. 6 i 7)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01'!$B$10,'DCap 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01'!$J$10,'DCap 01'!$J$11)</c:f>
              <c:numCache>
                <c:formatCode>0.0%</c:formatCode>
                <c:ptCount val="2"/>
                <c:pt idx="0">
                  <c:v>0.73855045359099303</c:v>
                </c:pt>
                <c:pt idx="1">
                  <c:v>5.9955971883642191E-2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5378816"/>
        <c:axId val="475380352"/>
      </c:barChart>
      <c:catAx>
        <c:axId val="4753788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75380352"/>
        <c:crosses val="autoZero"/>
        <c:auto val="1"/>
        <c:lblAlgn val="ctr"/>
        <c:lblOffset val="100"/>
        <c:noMultiLvlLbl val="0"/>
      </c:catAx>
      <c:valAx>
        <c:axId val="4753803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5378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Sector de Recursos (Cap. 6 i 7) Var. Obligat 15/14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01'!$B$10,'DCap 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01'!$M$10,'DCap 01'!$M$11)</c:f>
              <c:numCache>
                <c:formatCode>0.0%</c:formatCode>
                <c:ptCount val="2"/>
                <c:pt idx="0">
                  <c:v>0.63977927382269906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7170688"/>
        <c:axId val="477172480"/>
      </c:barChart>
      <c:catAx>
        <c:axId val="4771706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77172480"/>
        <c:crosses val="autoZero"/>
        <c:auto val="1"/>
        <c:lblAlgn val="ctr"/>
        <c:lblOffset val="100"/>
        <c:noMultiLvlLbl val="0"/>
      </c:catAx>
      <c:valAx>
        <c:axId val="4771724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7170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 QVIiE (Cap. 2 i 4) 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02'!$B$6,'DCap 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02'!$J$6,'DCap 02'!$J$8)</c:f>
              <c:numCache>
                <c:formatCode>0.0%</c:formatCode>
                <c:ptCount val="2"/>
                <c:pt idx="0">
                  <c:v>0.24020392992374315</c:v>
                </c:pt>
                <c:pt idx="1">
                  <c:v>0.44656549262548179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6379008"/>
        <c:axId val="476380544"/>
      </c:barChart>
      <c:catAx>
        <c:axId val="4763790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76380544"/>
        <c:crosses val="autoZero"/>
        <c:auto val="1"/>
        <c:lblAlgn val="ctr"/>
        <c:lblOffset val="100"/>
        <c:noMultiLvlLbl val="0"/>
      </c:catAx>
      <c:valAx>
        <c:axId val="4763805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6379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ca-ES" sz="2000" b="1" i="0" cap="small" baseline="0">
                <a:effectLst/>
              </a:rPr>
              <a:t>Despesa Sector QVIiE (Cap. 2 i 4) Var. Obligat 15/14 (%)</a:t>
            </a:r>
            <a:endParaRPr lang="ca-ES" sz="20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02'!$B$6,'DCap 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02'!$M$6,'DCap 02'!$M$8)</c:f>
              <c:numCache>
                <c:formatCode>0.0%</c:formatCode>
                <c:ptCount val="2"/>
                <c:pt idx="0">
                  <c:v>-2.1517115841971135E-2</c:v>
                </c:pt>
                <c:pt idx="1">
                  <c:v>0.32395630565463818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6405760"/>
        <c:axId val="476407296"/>
      </c:barChart>
      <c:catAx>
        <c:axId val="4764057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76407296"/>
        <c:crosses val="autoZero"/>
        <c:auto val="1"/>
        <c:lblAlgn val="ctr"/>
        <c:lblOffset val="100"/>
        <c:noMultiLvlLbl val="0"/>
      </c:catAx>
      <c:valAx>
        <c:axId val="4764072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6405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normalizeH="0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'!$B$5:$B$9,'ICap '!$B$11:$B$12,'ICap '!$B$14:$B$15)</c:f>
              <c:strCache>
                <c:ptCount val="9"/>
                <c:pt idx="0">
                  <c:v>Impostos directes</c:v>
                </c:pt>
                <c:pt idx="1">
                  <c:v>Impostos indirectes</c:v>
                </c:pt>
                <c:pt idx="2">
                  <c:v>Taxes, preus públics i altres ingressos</c:v>
                </c:pt>
                <c:pt idx="3">
                  <c:v>Transferències corrents</c:v>
                </c:pt>
                <c:pt idx="4">
                  <c:v>Ingressos patrimonials</c:v>
                </c:pt>
                <c:pt idx="5">
                  <c:v>Venda d'inversions reals</c:v>
                </c:pt>
                <c:pt idx="6">
                  <c:v>Transferències de capital</c:v>
                </c:pt>
                <c:pt idx="7">
                  <c:v>Actius financers*</c:v>
                </c:pt>
                <c:pt idx="8">
                  <c:v>Passius financers</c:v>
                </c:pt>
              </c:strCache>
            </c:strRef>
          </c:cat>
          <c:val>
            <c:numRef>
              <c:f>('ICap '!$I$5:$I$9,'ICap '!$I$11:$I$12,'ICap '!$I$14:$I$15)</c:f>
              <c:numCache>
                <c:formatCode>0.0%</c:formatCode>
                <c:ptCount val="9"/>
                <c:pt idx="0">
                  <c:v>0.55741735047575081</c:v>
                </c:pt>
                <c:pt idx="1">
                  <c:v>0.47212941447851198</c:v>
                </c:pt>
                <c:pt idx="2">
                  <c:v>0.41203595211755556</c:v>
                </c:pt>
                <c:pt idx="3">
                  <c:v>0.42924496172738352</c:v>
                </c:pt>
                <c:pt idx="4">
                  <c:v>0.24700926050018146</c:v>
                </c:pt>
                <c:pt idx="5">
                  <c:v>4.3756506758918574</c:v>
                </c:pt>
                <c:pt idx="6">
                  <c:v>0.10210850140240821</c:v>
                </c:pt>
                <c:pt idx="7">
                  <c:v>0</c:v>
                </c:pt>
                <c:pt idx="8">
                  <c:v>4.5558005571030638E-3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2131584"/>
        <c:axId val="462134272"/>
      </c:barChart>
      <c:catAx>
        <c:axId val="46213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462134272"/>
        <c:crosses val="autoZero"/>
        <c:auto val="1"/>
        <c:lblAlgn val="ctr"/>
        <c:lblOffset val="100"/>
        <c:noMultiLvlLbl val="0"/>
      </c:catAx>
      <c:valAx>
        <c:axId val="4621342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2131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 QVIiE (Cap. 6 i 7) Obligat/Crèdit Actual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02'!$B$11,'DCap 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02'!$J$11,'DCap 02'!$J$12)</c:f>
              <c:numCache>
                <c:formatCode>0.0%</c:formatCode>
                <c:ptCount val="2"/>
                <c:pt idx="0">
                  <c:v>0.10736351511112736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6444544"/>
        <c:axId val="476446080"/>
      </c:barChart>
      <c:catAx>
        <c:axId val="4764445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ysClr val="windowText" lastClr="000000"/>
                </a:solidFill>
              </a:defRPr>
            </a:pPr>
            <a:endParaRPr lang="ca-ES"/>
          </a:p>
        </c:txPr>
        <c:crossAx val="476446080"/>
        <c:crosses val="autoZero"/>
        <c:auto val="1"/>
        <c:lblAlgn val="ctr"/>
        <c:lblOffset val="100"/>
        <c:noMultiLvlLbl val="0"/>
      </c:catAx>
      <c:valAx>
        <c:axId val="4764460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6444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Sector QVIiE (Cap. 6 i 7) Var. Obligat 15/14 (%)</a:t>
            </a:r>
          </a:p>
        </c:rich>
      </c:tx>
      <c:layout>
        <c:manualLayout>
          <c:xMode val="edge"/>
          <c:yMode val="edge"/>
          <c:x val="0.13676924612611344"/>
          <c:y val="2.777788578896773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02'!$B$11,'DCap 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02'!$M$11,'DCap 02'!$M$12)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6483584"/>
        <c:axId val="476485120"/>
      </c:barChart>
      <c:catAx>
        <c:axId val="4764835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476485120"/>
        <c:crosses val="autoZero"/>
        <c:auto val="1"/>
        <c:lblAlgn val="ctr"/>
        <c:lblOffset val="100"/>
        <c:noMultiLvlLbl val="0"/>
      </c:catAx>
      <c:valAx>
        <c:axId val="4764851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648358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Sector Prev. Seg. i Mob. (Cap. 2 i 4) Obligat/</a:t>
            </a:r>
            <a:r>
              <a:rPr lang="ca-ES" sz="1400" b="1" i="0" u="none" strike="noStrike" cap="small" baseline="0">
                <a:effectLst/>
              </a:rPr>
              <a:t>Crèdit Actual </a:t>
            </a:r>
            <a:r>
              <a:rPr lang="ca-ES" sz="1400" b="1" i="0" cap="small" baseline="0">
                <a:effectLst/>
              </a:rPr>
              <a:t>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04'!$B$6,'DCap 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04'!$J$6,'DCap 04'!$J$8)</c:f>
              <c:numCache>
                <c:formatCode>0.0%</c:formatCode>
                <c:ptCount val="2"/>
                <c:pt idx="0">
                  <c:v>0.18998984696356519</c:v>
                </c:pt>
                <c:pt idx="1">
                  <c:v>0.79432839434516389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8538368"/>
        <c:axId val="478540160"/>
      </c:barChart>
      <c:catAx>
        <c:axId val="4785383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78540160"/>
        <c:crosses val="autoZero"/>
        <c:auto val="1"/>
        <c:lblAlgn val="ctr"/>
        <c:lblOffset val="100"/>
        <c:noMultiLvlLbl val="0"/>
      </c:catAx>
      <c:valAx>
        <c:axId val="4785401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8538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Sector Prev. Seg. i Mob. (Cap. 2 i 4) Var. Obligat 15/14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0.166666666666666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04'!$B$6,'DCap 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04'!$M$6,'DCap 04'!$M$8)</c:f>
              <c:numCache>
                <c:formatCode>0.0%</c:formatCode>
                <c:ptCount val="2"/>
                <c:pt idx="0">
                  <c:v>-0.1204181505341626</c:v>
                </c:pt>
                <c:pt idx="1">
                  <c:v>9.0779772717233254E-2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8747648"/>
        <c:axId val="478766976"/>
      </c:barChart>
      <c:catAx>
        <c:axId val="4787476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78766976"/>
        <c:crosses val="autoZero"/>
        <c:auto val="1"/>
        <c:lblAlgn val="ctr"/>
        <c:lblOffset val="100"/>
        <c:noMultiLvlLbl val="0"/>
      </c:catAx>
      <c:valAx>
        <c:axId val="4787669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8747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Sector Prev. Seg. i Mob. 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04'!$B$10,'DCap 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04'!$J$10,'DCap 04'!$J$11)</c:f>
              <c:numCache>
                <c:formatCode>0.0%</c:formatCode>
                <c:ptCount val="2"/>
                <c:pt idx="0">
                  <c:v>5.3159448935313311E-2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9070464"/>
        <c:axId val="479072256"/>
      </c:barChart>
      <c:catAx>
        <c:axId val="4790704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79072256"/>
        <c:crosses val="autoZero"/>
        <c:auto val="1"/>
        <c:lblAlgn val="ctr"/>
        <c:lblOffset val="100"/>
        <c:noMultiLvlLbl val="0"/>
      </c:catAx>
      <c:valAx>
        <c:axId val="4790722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9070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Sector Prev. Seg. i Mob. (Cap. 6 i 7) Var. Obligat 15/14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04'!$B$10,'DCap 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04'!$M$10,'DCap 04'!$M$11)</c:f>
              <c:numCache>
                <c:formatCode>General</c:formatCode>
                <c:ptCount val="2"/>
                <c:pt idx="0" formatCode="0.0%">
                  <c:v>-0.52171360995582539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9105408"/>
        <c:axId val="479106944"/>
      </c:barChart>
      <c:catAx>
        <c:axId val="4791054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79106944"/>
        <c:crosses val="autoZero"/>
        <c:auto val="1"/>
        <c:lblAlgn val="ctr"/>
        <c:lblOffset val="100"/>
        <c:noMultiLvlLbl val="0"/>
      </c:catAx>
      <c:valAx>
        <c:axId val="4791069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9105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Hàbitat Urbà (Cap. 2 i 4) 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0501'!$B$6,'DCap 0501'!$B$8)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0501'!$J$6,'DCap 0501'!$J$8)</c:f>
              <c:numCache>
                <c:formatCode>0.0%</c:formatCode>
                <c:ptCount val="2"/>
                <c:pt idx="0">
                  <c:v>0.29407384484182891</c:v>
                </c:pt>
                <c:pt idx="1">
                  <c:v>0.31625681437269609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7498368"/>
        <c:axId val="477524736"/>
      </c:barChart>
      <c:catAx>
        <c:axId val="4774983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77524736"/>
        <c:crosses val="autoZero"/>
        <c:auto val="1"/>
        <c:lblAlgn val="ctr"/>
        <c:lblOffset val="100"/>
        <c:noMultiLvlLbl val="0"/>
      </c:catAx>
      <c:valAx>
        <c:axId val="4775247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7498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Hàbitat Urbà (Cap. 2 i 4) Var. Obligat 15/14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0.26388888888888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0501'!$B$6,'DCap 0501'!$B$8)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0501'!$M$6,'DCap 0501'!$M$8)</c:f>
              <c:numCache>
                <c:formatCode>0.0%</c:formatCode>
                <c:ptCount val="2"/>
                <c:pt idx="0">
                  <c:v>0.22336774899918344</c:v>
                </c:pt>
                <c:pt idx="1">
                  <c:v>-6.54126902404083E-2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4189184"/>
        <c:axId val="477534464"/>
      </c:barChart>
      <c:catAx>
        <c:axId val="4741891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77534464"/>
        <c:crosses val="autoZero"/>
        <c:auto val="1"/>
        <c:lblAlgn val="ctr"/>
        <c:lblOffset val="100"/>
        <c:noMultiLvlLbl val="0"/>
      </c:catAx>
      <c:valAx>
        <c:axId val="4775344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4189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Hàbitat Urbà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0501'!$B$10,'DCap 0501'!$B$11)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0501'!$J$10,'DCap 0501'!$J$11)</c:f>
              <c:numCache>
                <c:formatCode>0.0%</c:formatCode>
                <c:ptCount val="2"/>
                <c:pt idx="0">
                  <c:v>0.51634156276776089</c:v>
                </c:pt>
                <c:pt idx="1">
                  <c:v>0.56212051599615576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9128192"/>
        <c:axId val="477630848"/>
      </c:barChart>
      <c:catAx>
        <c:axId val="4791281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77630848"/>
        <c:crosses val="autoZero"/>
        <c:auto val="1"/>
        <c:lblAlgn val="ctr"/>
        <c:lblOffset val="100"/>
        <c:noMultiLvlLbl val="0"/>
      </c:catAx>
      <c:valAx>
        <c:axId val="4776308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9128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Hàbitat Urbà (Cap. 6 i 7) Var. Obligat 15/14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0501'!$B$10,'DCap 0501'!$B$11)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0501'!$M$10,'DCap 0501'!$M$11)</c:f>
              <c:numCache>
                <c:formatCode>0.0%</c:formatCode>
                <c:ptCount val="2"/>
                <c:pt idx="0">
                  <c:v>0.70023529107597549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7655808"/>
        <c:axId val="477657344"/>
      </c:barChart>
      <c:catAx>
        <c:axId val="4776558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77657344"/>
        <c:crosses val="autoZero"/>
        <c:auto val="1"/>
        <c:lblAlgn val="ctr"/>
        <c:lblOffset val="100"/>
        <c:noMultiLvlLbl val="0"/>
      </c:catAx>
      <c:valAx>
        <c:axId val="4776573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7655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Ingressos. Variació DL (%)  15/14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2"/>
              <c:layout>
                <c:manualLayout>
                  <c:x val="0"/>
                  <c:y val="0.106481481481481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0.15740740740740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'!$B$5:$B$9,'ICap '!$B$11:$B$12,'ICap '!$B$14:$B$15)</c:f>
              <c:strCache>
                <c:ptCount val="9"/>
                <c:pt idx="0">
                  <c:v>Impostos directes</c:v>
                </c:pt>
                <c:pt idx="1">
                  <c:v>Impostos indirectes</c:v>
                </c:pt>
                <c:pt idx="2">
                  <c:v>Taxes, preus públics i altres ingressos</c:v>
                </c:pt>
                <c:pt idx="3">
                  <c:v>Transferències corrents</c:v>
                </c:pt>
                <c:pt idx="4">
                  <c:v>Ingressos patrimonials</c:v>
                </c:pt>
                <c:pt idx="5">
                  <c:v>Venda d'inversions reals</c:v>
                </c:pt>
                <c:pt idx="6">
                  <c:v>Transferències de capital</c:v>
                </c:pt>
                <c:pt idx="7">
                  <c:v>Actius financers*</c:v>
                </c:pt>
                <c:pt idx="8">
                  <c:v>Passius financers</c:v>
                </c:pt>
              </c:strCache>
            </c:strRef>
          </c:cat>
          <c:val>
            <c:numRef>
              <c:f>('ICap '!$N$5:$N$9,'ICap '!$N$11:$N$12,'ICap '!$N$14:$N$15)</c:f>
              <c:numCache>
                <c:formatCode>0.0%</c:formatCode>
                <c:ptCount val="9"/>
                <c:pt idx="0">
                  <c:v>7.4447397668202964E-2</c:v>
                </c:pt>
                <c:pt idx="1">
                  <c:v>0.20079886391614599</c:v>
                </c:pt>
                <c:pt idx="2">
                  <c:v>-4.6346050434290409E-2</c:v>
                </c:pt>
                <c:pt idx="3">
                  <c:v>6.0812625534409248E-2</c:v>
                </c:pt>
                <c:pt idx="4">
                  <c:v>-5.3239743509033599E-2</c:v>
                </c:pt>
                <c:pt idx="5">
                  <c:v>0</c:v>
                </c:pt>
                <c:pt idx="6">
                  <c:v>-0.23862097818716499</c:v>
                </c:pt>
                <c:pt idx="7">
                  <c:v>0</c:v>
                </c:pt>
                <c:pt idx="8">
                  <c:v>0.19225952773024324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2146176"/>
        <c:axId val="462632448"/>
      </c:barChart>
      <c:catAx>
        <c:axId val="462146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62632448"/>
        <c:crosses val="autoZero"/>
        <c:auto val="1"/>
        <c:lblAlgn val="ctr"/>
        <c:lblOffset val="100"/>
        <c:noMultiLvlLbl val="0"/>
      </c:catAx>
      <c:valAx>
        <c:axId val="4626324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2146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a-ES" sz="1200" b="1" i="0" cap="small" baseline="0">
                <a:effectLst/>
              </a:rPr>
              <a:t>Despesa Gerència Medi Ambient i Serv. Urbans (Cap. 2 i 4) Obligat</a:t>
            </a:r>
            <a:r>
              <a:rPr lang="ca-ES" sz="1200" b="1" i="0" u="none" strike="noStrike" cap="small" baseline="0">
                <a:effectLst/>
              </a:rPr>
              <a:t>/Crèdit Actual </a:t>
            </a:r>
            <a:r>
              <a:rPr lang="ca-ES" sz="1200" b="1" i="0" cap="small" baseline="0">
                <a:effectLst/>
              </a:rPr>
              <a:t>(%)</a:t>
            </a:r>
            <a:endParaRPr lang="ca-E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0502'!$B$6,'DCap 0502'!$B$8)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0502'!$J$6,'DCap 0502'!$J$8)</c:f>
              <c:numCache>
                <c:formatCode>0.0%</c:formatCode>
                <c:ptCount val="2"/>
                <c:pt idx="0">
                  <c:v>0.22045063379772734</c:v>
                </c:pt>
                <c:pt idx="1">
                  <c:v>0.39667262866572933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5270528"/>
        <c:axId val="475272320"/>
      </c:barChart>
      <c:catAx>
        <c:axId val="4752705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75272320"/>
        <c:crosses val="autoZero"/>
        <c:auto val="1"/>
        <c:lblAlgn val="ctr"/>
        <c:lblOffset val="100"/>
        <c:noMultiLvlLbl val="0"/>
      </c:catAx>
      <c:valAx>
        <c:axId val="4752723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5270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</a:t>
            </a:r>
            <a:r>
              <a:rPr lang="ca-ES" sz="1400" b="1" i="0" u="none" strike="noStrike" cap="small" baseline="0">
                <a:effectLst/>
              </a:rPr>
              <a:t>Gerència Medi Ambient i Serv. Urbans </a:t>
            </a:r>
            <a:r>
              <a:rPr lang="ca-ES" sz="1400" b="1" i="0" cap="small" baseline="0">
                <a:effectLst/>
              </a:rPr>
              <a:t>(Cap. 2 i 4) Var. Obligat 15/14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0"/>
                  <c:y val="0.208333333333333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0502'!$B$6,'DCap 0502'!$B$8)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0502'!$M$6,'DCap 0502'!$M$8)</c:f>
              <c:numCache>
                <c:formatCode>0.0%</c:formatCode>
                <c:ptCount val="2"/>
                <c:pt idx="0">
                  <c:v>6.0957137989135823E-2</c:v>
                </c:pt>
                <c:pt idx="1">
                  <c:v>-7.5422352149815297E-2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5308032"/>
        <c:axId val="475310720"/>
      </c:barChart>
      <c:catAx>
        <c:axId val="4753080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75310720"/>
        <c:crosses val="autoZero"/>
        <c:auto val="1"/>
        <c:lblAlgn val="ctr"/>
        <c:lblOffset val="100"/>
        <c:noMultiLvlLbl val="0"/>
      </c:catAx>
      <c:valAx>
        <c:axId val="4753107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5308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Medi Ambient i Serv. Urbans 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0502'!$B$10,'DCap 0502'!$B$11)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0502'!$J$10,'DCap 0502'!$J$11)</c:f>
              <c:numCache>
                <c:formatCode>General</c:formatCode>
                <c:ptCount val="2"/>
                <c:pt idx="0" formatCode="0.0%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5319296"/>
        <c:axId val="479732480"/>
      </c:barChart>
      <c:catAx>
        <c:axId val="475319296"/>
        <c:scaling>
          <c:orientation val="minMax"/>
        </c:scaling>
        <c:delete val="0"/>
        <c:axPos val="b"/>
        <c:majorTickMark val="none"/>
        <c:minorTickMark val="none"/>
        <c:tickLblPos val="nextTo"/>
        <c:crossAx val="479732480"/>
        <c:crosses val="autoZero"/>
        <c:auto val="1"/>
        <c:lblAlgn val="ctr"/>
        <c:lblOffset val="100"/>
        <c:noMultiLvlLbl val="0"/>
      </c:catAx>
      <c:valAx>
        <c:axId val="4797324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5319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Medi Ambient i Serv. Urbans (Cap. 6 i 7) Var. Obligat 15/14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0502'!$B$10,'DCap 0502'!$B$11)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0502'!$M$10,'DCap 0502'!$M$11)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9786112"/>
        <c:axId val="479787648"/>
      </c:barChart>
      <c:catAx>
        <c:axId val="4797861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479787648"/>
        <c:crosses val="autoZero"/>
        <c:auto val="1"/>
        <c:lblAlgn val="ctr"/>
        <c:lblOffset val="100"/>
        <c:noMultiLvlLbl val="0"/>
      </c:catAx>
      <c:valAx>
        <c:axId val="4797876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978611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2 i 4) Obligat</a:t>
            </a:r>
            <a:r>
              <a:rPr lang="ca-ES" sz="1400" b="1" i="0" u="none" strike="noStrike" cap="small" baseline="0">
                <a:effectLst/>
              </a:rPr>
              <a:t>/Crèdit Actual </a:t>
            </a:r>
            <a:r>
              <a:rPr lang="ca-ES" sz="1400" b="1" i="0" cap="small" baseline="0">
                <a:effectLst/>
              </a:rPr>
              <a:t>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0503'!$B$6,'DCap 0503'!$B$8)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0503'!$J$6,'DCap 0503'!$J$8)</c:f>
              <c:numCache>
                <c:formatCode>0.0%</c:formatCode>
                <c:ptCount val="2"/>
                <c:pt idx="0">
                  <c:v>0.13835164775241068</c:v>
                </c:pt>
                <c:pt idx="1">
                  <c:v>0.50559639999999995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1549696"/>
        <c:axId val="482034816"/>
      </c:barChart>
      <c:catAx>
        <c:axId val="4815496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82034816"/>
        <c:crosses val="autoZero"/>
        <c:auto val="1"/>
        <c:lblAlgn val="ctr"/>
        <c:lblOffset val="100"/>
        <c:noMultiLvlLbl val="0"/>
      </c:catAx>
      <c:valAx>
        <c:axId val="4820348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1549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Urbanisme (Cap. 2 i 4) Var. Obligat 15/14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0503'!$B$6,'DCap 0503'!$B$8)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0503'!$M$6,'DCap 0503'!$M$8)</c:f>
              <c:numCache>
                <c:formatCode>0.0%</c:formatCode>
                <c:ptCount val="2"/>
                <c:pt idx="0">
                  <c:v>0.8134983428988074</c:v>
                </c:pt>
                <c:pt idx="1">
                  <c:v>61.089224527706293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2051584"/>
        <c:axId val="482053120"/>
      </c:barChart>
      <c:catAx>
        <c:axId val="4820515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82053120"/>
        <c:crosses val="autoZero"/>
        <c:auto val="1"/>
        <c:lblAlgn val="ctr"/>
        <c:lblOffset val="100"/>
        <c:noMultiLvlLbl val="0"/>
      </c:catAx>
      <c:valAx>
        <c:axId val="4820531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2051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6 i 7) Obligat/Crèdit Actual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0503'!$B$10,'DCap 0503'!$B$11)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0503'!$J$10,'DCap 0503'!$J$11)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1975680"/>
        <c:axId val="481981568"/>
      </c:barChart>
      <c:catAx>
        <c:axId val="4819756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81981568"/>
        <c:crosses val="autoZero"/>
        <c:auto val="1"/>
        <c:lblAlgn val="ctr"/>
        <c:lblOffset val="100"/>
        <c:noMultiLvlLbl val="0"/>
      </c:catAx>
      <c:valAx>
        <c:axId val="4819815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1975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6 i 7) Var. Obligat 15/14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0503'!$B$10,'DCap 0503'!$B$11)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0503'!$M$10,'DCap 0503'!$M$11)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2006528"/>
        <c:axId val="482008064"/>
      </c:barChart>
      <c:catAx>
        <c:axId val="4820065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82008064"/>
        <c:crosses val="autoZero"/>
        <c:auto val="1"/>
        <c:lblAlgn val="ctr"/>
        <c:lblOffset val="100"/>
        <c:noMultiLvlLbl val="0"/>
      </c:catAx>
      <c:valAx>
        <c:axId val="4820080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2006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d'Infraestructures i Coord. Urbana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0504'!$B$6,'DCap 0504'!$B$8)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0504'!$J$6,'DCap 0504'!$J$8)</c:f>
              <c:numCache>
                <c:formatCode>0.0%</c:formatCode>
                <c:ptCount val="2"/>
                <c:pt idx="0">
                  <c:v>0.27550000305316813</c:v>
                </c:pt>
                <c:pt idx="1">
                  <c:v>0.39499639588007329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0688384"/>
        <c:axId val="480711808"/>
      </c:barChart>
      <c:catAx>
        <c:axId val="4806883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80711808"/>
        <c:crosses val="autoZero"/>
        <c:auto val="1"/>
        <c:lblAlgn val="ctr"/>
        <c:lblOffset val="100"/>
        <c:noMultiLvlLbl val="0"/>
      </c:catAx>
      <c:valAx>
        <c:axId val="4807118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0688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600" b="1" i="0" cap="small" baseline="0">
                <a:effectLst/>
              </a:rPr>
              <a:t>Despesa Gerència d'Infraestructures i Coord. Urbana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15/14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0504'!$B$6,'DCap 0504'!$B$8)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0504'!$M$6,'DCap 0504'!$M$8)</c:f>
              <c:numCache>
                <c:formatCode>0.0%</c:formatCode>
                <c:ptCount val="2"/>
                <c:pt idx="0">
                  <c:v>9.7599408385903086E-2</c:v>
                </c:pt>
                <c:pt idx="1">
                  <c:v>2.2860037829708468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0749056"/>
        <c:axId val="480750592"/>
      </c:barChart>
      <c:catAx>
        <c:axId val="4807490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80750592"/>
        <c:crosses val="autoZero"/>
        <c:auto val="1"/>
        <c:lblAlgn val="ctr"/>
        <c:lblOffset val="100"/>
        <c:noMultiLvlLbl val="0"/>
      </c:catAx>
      <c:valAx>
        <c:axId val="4807505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0749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per Operacions. DL/Prev.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('ICap '!$B$10,'ICap '!$B$13,'ICap '!$B$16)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('ICap '!$I$10,'ICap '!$I$13,'ICap '!$I$16)</c:f>
              <c:numCache>
                <c:formatCode>0.0%</c:formatCode>
                <c:ptCount val="3"/>
                <c:pt idx="0">
                  <c:v>0.47634449714209842</c:v>
                </c:pt>
                <c:pt idx="1">
                  <c:v>0.14727730022592475</c:v>
                </c:pt>
                <c:pt idx="2">
                  <c:v>3.9003157440226418E-3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2665600"/>
        <c:axId val="462667136"/>
      </c:barChart>
      <c:catAx>
        <c:axId val="4626656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62667136"/>
        <c:crosses val="autoZero"/>
        <c:auto val="1"/>
        <c:lblAlgn val="ctr"/>
        <c:lblOffset val="100"/>
        <c:noMultiLvlLbl val="0"/>
      </c:catAx>
      <c:valAx>
        <c:axId val="4626671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2665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d'Infraestructures i Coord. Urbana (Cap. 6 i 7) Obligat/Crèdit Actual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0504'!$B$10,'DCap 0504'!$B$11)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0504'!$J$10,'DCap 0504'!$J$11)</c:f>
              <c:numCache>
                <c:formatCode>0.0%</c:formatCode>
                <c:ptCount val="2"/>
                <c:pt idx="0">
                  <c:v>0.37893204353248533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0763264"/>
        <c:axId val="480777344"/>
      </c:barChart>
      <c:catAx>
        <c:axId val="4807632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80777344"/>
        <c:crosses val="autoZero"/>
        <c:auto val="1"/>
        <c:lblAlgn val="ctr"/>
        <c:lblOffset val="100"/>
        <c:noMultiLvlLbl val="0"/>
      </c:catAx>
      <c:valAx>
        <c:axId val="4807773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0763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</a:t>
            </a:r>
            <a:r>
              <a:rPr lang="ca-ES" sz="1400" b="1" i="0" u="none" strike="noStrike" cap="small" baseline="0">
                <a:effectLst/>
              </a:rPr>
              <a:t>Gerència d'Infraestructures i Coord. Urbana </a:t>
            </a:r>
            <a:r>
              <a:rPr lang="ca-ES" sz="1400" b="1" i="0" cap="small" baseline="0">
                <a:effectLst/>
              </a:rPr>
              <a:t>(Cap. 6 i 7) Var. Obligat 15/14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0504'!$B$10,'DCap 0504'!$B$11)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0504'!$M$10,'DCap 0504'!$M$11)</c:f>
              <c:numCache>
                <c:formatCode>0.0%</c:formatCode>
                <c:ptCount val="2"/>
                <c:pt idx="0">
                  <c:v>2.3570574648855422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0826880"/>
        <c:axId val="480828416"/>
      </c:barChart>
      <c:catAx>
        <c:axId val="4808268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80828416"/>
        <c:crosses val="autoZero"/>
        <c:auto val="1"/>
        <c:lblAlgn val="ctr"/>
        <c:lblOffset val="100"/>
        <c:noMultiLvlLbl val="0"/>
      </c:catAx>
      <c:valAx>
        <c:axId val="4808284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0826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 Economia, Empresa i Ocupació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07'!$B$6,'DCap 07'!$B$8)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07'!$J$6,'DCap 07'!$J$8)</c:f>
              <c:numCache>
                <c:formatCode>0.0%</c:formatCode>
                <c:ptCount val="2"/>
                <c:pt idx="0">
                  <c:v>0.27842680484871446</c:v>
                </c:pt>
                <c:pt idx="1">
                  <c:v>0.51739866874753848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5239168"/>
        <c:axId val="475240704"/>
      </c:barChart>
      <c:catAx>
        <c:axId val="4752391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75240704"/>
        <c:crosses val="autoZero"/>
        <c:auto val="1"/>
        <c:lblAlgn val="ctr"/>
        <c:lblOffset val="100"/>
        <c:noMultiLvlLbl val="0"/>
      </c:catAx>
      <c:valAx>
        <c:axId val="4752407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5239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 Economia, Empresa i Ocupació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15/14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07'!$B$6,'DCap 07'!$B$8)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07'!$M$6,'DCap 07'!$M$8)</c:f>
              <c:numCache>
                <c:formatCode>0.0%</c:formatCode>
                <c:ptCount val="2"/>
                <c:pt idx="0">
                  <c:v>8.0990124997345152</c:v>
                </c:pt>
                <c:pt idx="1">
                  <c:v>0.33368646656179446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5261568"/>
        <c:axId val="475263360"/>
      </c:barChart>
      <c:catAx>
        <c:axId val="4752615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75263360"/>
        <c:crosses val="autoZero"/>
        <c:auto val="1"/>
        <c:lblAlgn val="ctr"/>
        <c:lblOffset val="100"/>
        <c:noMultiLvlLbl val="0"/>
      </c:catAx>
      <c:valAx>
        <c:axId val="4752633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5261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Sector Economia, Empresa i Ocupació 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07'!$B$10,'DCap 07'!$B$11)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07'!$J$10,'DCap 07'!$J$11)</c:f>
              <c:numCache>
                <c:formatCode>0.0%</c:formatCode>
                <c:ptCount val="2"/>
                <c:pt idx="0">
                  <c:v>0.10209831460674157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3783424"/>
        <c:axId val="483784960"/>
      </c:barChart>
      <c:catAx>
        <c:axId val="4837834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83784960"/>
        <c:crosses val="autoZero"/>
        <c:auto val="1"/>
        <c:lblAlgn val="ctr"/>
        <c:lblOffset val="100"/>
        <c:noMultiLvlLbl val="0"/>
      </c:catAx>
      <c:valAx>
        <c:axId val="483784960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483783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Sector Economia, Empresa i Ocupació (Cap. 6 i 7) Var. Obligat 15/14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07'!$B$10,'DCap 07'!$B$11)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07'!$M$10,'DCap 07'!$M$11)</c:f>
              <c:numCache>
                <c:formatCode>0.0%</c:formatCode>
                <c:ptCount val="2"/>
                <c:pt idx="0">
                  <c:v>-0.10565244778646088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4596352"/>
        <c:axId val="484618624"/>
      </c:barChart>
      <c:catAx>
        <c:axId val="4845963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484618624"/>
        <c:crosses val="autoZero"/>
        <c:auto val="1"/>
        <c:lblAlgn val="ctr"/>
        <c:lblOffset val="100"/>
        <c:noMultiLvlLbl val="0"/>
      </c:catAx>
      <c:valAx>
        <c:axId val="4846186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459635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0703'!$B$6,'DCap 0703'!$B$8)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0703'!$J$6,'DCap 0703'!$J$8)</c:f>
              <c:numCache>
                <c:formatCode>0.0%</c:formatCode>
                <c:ptCount val="2"/>
                <c:pt idx="0">
                  <c:v>0.31935691358571439</c:v>
                </c:pt>
                <c:pt idx="1">
                  <c:v>0.30691466134316125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2768384"/>
        <c:axId val="482769920"/>
      </c:barChart>
      <c:catAx>
        <c:axId val="4827683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82769920"/>
        <c:crosses val="autoZero"/>
        <c:auto val="1"/>
        <c:lblAlgn val="ctr"/>
        <c:lblOffset val="100"/>
        <c:noMultiLvlLbl val="0"/>
      </c:catAx>
      <c:valAx>
        <c:axId val="4827699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2768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15/14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0703'!$B$6,'DCap 0703'!$B$8)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0703'!$M$6,'DCap 0703'!$M$8)</c:f>
              <c:numCache>
                <c:formatCode>0.0%</c:formatCode>
                <c:ptCount val="2"/>
                <c:pt idx="0">
                  <c:v>4.7390584829639906</c:v>
                </c:pt>
                <c:pt idx="1">
                  <c:v>2.7625821513584059E-2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2803072"/>
        <c:axId val="482804864"/>
      </c:barChart>
      <c:catAx>
        <c:axId val="4828030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82804864"/>
        <c:crosses val="autoZero"/>
        <c:auto val="1"/>
        <c:lblAlgn val="ctr"/>
        <c:lblOffset val="100"/>
        <c:noMultiLvlLbl val="0"/>
      </c:catAx>
      <c:valAx>
        <c:axId val="4828048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2803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Serveis Centrals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0703'!$B$11,'DCap 0703'!$B$12)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0703'!$J$11,'DCap 0703'!$J$12)</c:f>
              <c:numCache>
                <c:formatCode>0.0%</c:formatCode>
                <c:ptCount val="2"/>
                <c:pt idx="0">
                  <c:v>0.37024631026388766</c:v>
                </c:pt>
                <c:pt idx="1">
                  <c:v>6.3163811922858863E-3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2825728"/>
        <c:axId val="482827264"/>
      </c:barChart>
      <c:catAx>
        <c:axId val="4828257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82827264"/>
        <c:crosses val="autoZero"/>
        <c:auto val="1"/>
        <c:lblAlgn val="ctr"/>
        <c:lblOffset val="100"/>
        <c:noMultiLvlLbl val="0"/>
      </c:catAx>
      <c:valAx>
        <c:axId val="4828272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2825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15/14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0703'!$B$11,'DCap 0703'!$B$12)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0703'!$M$11,'DCap 0703'!$M$12)</c:f>
              <c:numCache>
                <c:formatCode>0.0%</c:formatCode>
                <c:ptCount val="2"/>
                <c:pt idx="0">
                  <c:v>0.50451759121534234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5961088"/>
        <c:axId val="485962880"/>
      </c:barChart>
      <c:catAx>
        <c:axId val="4859610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85962880"/>
        <c:crosses val="autoZero"/>
        <c:auto val="1"/>
        <c:lblAlgn val="ctr"/>
        <c:lblOffset val="100"/>
        <c:noMultiLvlLbl val="0"/>
      </c:catAx>
      <c:valAx>
        <c:axId val="4859628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5961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Ingressos per Operacions. Variació DL 15/14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('ICap '!$B$10,'ICap '!$B$13,'ICap '!$B$16)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('ICap '!$N$10,'ICap '!$N$13,'ICap '!$N$16)</c:f>
              <c:numCache>
                <c:formatCode>0.0%</c:formatCode>
                <c:ptCount val="3"/>
                <c:pt idx="0">
                  <c:v>5.7473786311156516E-2</c:v>
                </c:pt>
                <c:pt idx="1">
                  <c:v>0.10991439335356934</c:v>
                </c:pt>
                <c:pt idx="2">
                  <c:v>0.19225952773024324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2970880"/>
        <c:axId val="462972416"/>
      </c:barChart>
      <c:catAx>
        <c:axId val="4629708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62972416"/>
        <c:crosses val="autoZero"/>
        <c:auto val="1"/>
        <c:lblAlgn val="ctr"/>
        <c:lblOffset val="100"/>
        <c:noMultiLvlLbl val="0"/>
      </c:catAx>
      <c:valAx>
        <c:axId val="462972416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462970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Sector Cultura, Coneix. i Innovació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Obligat/Crèdit Actual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08'!$B$6,'DCap 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08'!$J$6,'DCap 08'!$J$8)</c:f>
              <c:numCache>
                <c:formatCode>0.0%</c:formatCode>
                <c:ptCount val="2"/>
                <c:pt idx="0">
                  <c:v>0</c:v>
                </c:pt>
                <c:pt idx="1">
                  <c:v>0.54561549957448285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4870400"/>
        <c:axId val="484880384"/>
      </c:barChart>
      <c:catAx>
        <c:axId val="4848704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84880384"/>
        <c:crosses val="autoZero"/>
        <c:auto val="1"/>
        <c:lblAlgn val="ctr"/>
        <c:lblOffset val="100"/>
        <c:noMultiLvlLbl val="0"/>
      </c:catAx>
      <c:valAx>
        <c:axId val="4848803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4870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Sector Cultura, Coneix. i Innovació </a:t>
            </a: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15/14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08'!$B$6,'DCap 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08'!$M$6,'DCap 08'!$M$8)</c:f>
              <c:numCache>
                <c:formatCode>0.0%</c:formatCode>
                <c:ptCount val="2"/>
                <c:pt idx="0">
                  <c:v>0</c:v>
                </c:pt>
                <c:pt idx="1">
                  <c:v>0.10752278103522173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5884288"/>
        <c:axId val="485885824"/>
      </c:barChart>
      <c:catAx>
        <c:axId val="4858842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85885824"/>
        <c:crosses val="autoZero"/>
        <c:auto val="1"/>
        <c:lblAlgn val="ctr"/>
        <c:lblOffset val="100"/>
        <c:noMultiLvlLbl val="0"/>
      </c:catAx>
      <c:valAx>
        <c:axId val="4858858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5884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Sector Cultura, Coneix. i Innovació </a:t>
            </a:r>
            <a:r>
              <a:rPr lang="ca-ES" sz="1600" b="1" i="0" cap="small" baseline="0">
                <a:effectLst/>
              </a:rPr>
              <a:t>(Cap. 6 i 7) Obligat/Crèdit Actual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08'!$B$10,'DCap 08'!$B$11)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08'!$J$10,'DCap 08'!$J$11)</c:f>
              <c:numCache>
                <c:formatCode>0.0%</c:formatCode>
                <c:ptCount val="2"/>
                <c:pt idx="0">
                  <c:v>0</c:v>
                </c:pt>
                <c:pt idx="1">
                  <c:v>0.19847004680527053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5914880"/>
        <c:axId val="485928960"/>
      </c:barChart>
      <c:catAx>
        <c:axId val="4859148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85928960"/>
        <c:crosses val="autoZero"/>
        <c:auto val="1"/>
        <c:lblAlgn val="ctr"/>
        <c:lblOffset val="100"/>
        <c:noMultiLvlLbl val="0"/>
      </c:catAx>
      <c:valAx>
        <c:axId val="4859289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5914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Sector Cultura, Coneix. i Innovació </a:t>
            </a:r>
            <a:r>
              <a:rPr lang="ca-ES" sz="1600" b="1" i="0" cap="small" baseline="0">
                <a:effectLst/>
              </a:rPr>
              <a:t>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15/14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08'!$B$10,'DCap 08'!$B$11)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08'!$M$10,'DCap 08'!$M$11)</c:f>
              <c:numCache>
                <c:formatCode>0.0%</c:formatCode>
                <c:ptCount val="2"/>
                <c:pt idx="0">
                  <c:v>0</c:v>
                </c:pt>
                <c:pt idx="1">
                  <c:v>-0.67076407361767987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6941056"/>
        <c:axId val="486942592"/>
      </c:barChart>
      <c:catAx>
        <c:axId val="4869410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86942592"/>
        <c:crosses val="autoZero"/>
        <c:auto val="1"/>
        <c:lblAlgn val="ctr"/>
        <c:lblOffset val="100"/>
        <c:noMultiLvlLbl val="0"/>
      </c:catAx>
      <c:valAx>
        <c:axId val="4869425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6941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06'!$B$6,'DCap 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06'!$J$6,'DCap 06'!$J$8)</c:f>
              <c:numCache>
                <c:formatCode>0.0%</c:formatCode>
                <c:ptCount val="2"/>
                <c:pt idx="0">
                  <c:v>0.23156998015668481</c:v>
                </c:pt>
                <c:pt idx="1">
                  <c:v>0.51262057524237459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2699904"/>
        <c:axId val="482722176"/>
      </c:barChart>
      <c:catAx>
        <c:axId val="4826999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82722176"/>
        <c:crosses val="autoZero"/>
        <c:auto val="1"/>
        <c:lblAlgn val="ctr"/>
        <c:lblOffset val="100"/>
        <c:noMultiLvlLbl val="0"/>
      </c:catAx>
      <c:valAx>
        <c:axId val="4827221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2699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15/14 (%)</a:t>
            </a:r>
            <a:endParaRPr lang="ca-E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06'!$B$6,'DCap 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06'!$M$6,'DCap 06'!$M$8)</c:f>
              <c:numCache>
                <c:formatCode>0.0%</c:formatCode>
                <c:ptCount val="2"/>
                <c:pt idx="0">
                  <c:v>-1.2860691229172438E-2</c:v>
                </c:pt>
                <c:pt idx="1">
                  <c:v>5.6953736696099488E-2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6957824"/>
        <c:axId val="486959360"/>
      </c:barChart>
      <c:catAx>
        <c:axId val="4869578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86959360"/>
        <c:crosses val="autoZero"/>
        <c:auto val="1"/>
        <c:lblAlgn val="ctr"/>
        <c:lblOffset val="100"/>
        <c:noMultiLvlLbl val="0"/>
      </c:catAx>
      <c:valAx>
        <c:axId val="4869593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6957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6 i 7) Obligat</a:t>
            </a:r>
            <a:r>
              <a:rPr lang="ca-ES" sz="1800" b="1" i="0" u="none" strike="noStrike" cap="small" baseline="0">
                <a:effectLst/>
              </a:rPr>
              <a:t>/Crèdit Actual</a:t>
            </a:r>
            <a:r>
              <a:rPr lang="ca-ES" sz="1800" b="1" i="0" cap="small" baseline="0">
                <a:effectLst/>
              </a:rPr>
              <a:t> (%)</a:t>
            </a:r>
            <a:endParaRPr lang="ca-E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06'!$B$10,'DCap 06'!$B$11)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06'!$J$10,'DCap 06'!$J$11)</c:f>
              <c:numCache>
                <c:formatCode>0.0%</c:formatCode>
                <c:ptCount val="2"/>
                <c:pt idx="0">
                  <c:v>0.1799314814278492</c:v>
                </c:pt>
                <c:pt idx="1">
                  <c:v>0.15916897642948841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6156928"/>
        <c:axId val="486183296"/>
      </c:barChart>
      <c:catAx>
        <c:axId val="4861569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86183296"/>
        <c:crosses val="autoZero"/>
        <c:auto val="1"/>
        <c:lblAlgn val="ctr"/>
        <c:lblOffset val="100"/>
        <c:noMultiLvlLbl val="0"/>
      </c:catAx>
      <c:valAx>
        <c:axId val="4861832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6156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6 i 7)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15/14 (%)</a:t>
            </a:r>
            <a:endParaRPr lang="ca-ES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06'!$B$10,'DCap 06'!$B$11)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06'!$M$10,'DCap 06'!$M$11)</c:f>
              <c:numCache>
                <c:formatCode>0.0%</c:formatCode>
                <c:ptCount val="2"/>
                <c:pt idx="0">
                  <c:v>-0.73789620097041919</c:v>
                </c:pt>
                <c:pt idx="1">
                  <c:v>-0.23454955430714575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86216448"/>
        <c:axId val="486217984"/>
      </c:barChart>
      <c:catAx>
        <c:axId val="4862164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86217984"/>
        <c:crosses val="autoZero"/>
        <c:auto val="1"/>
        <c:lblAlgn val="ctr"/>
        <c:lblOffset val="100"/>
        <c:noMultiLvlLbl val="0"/>
      </c:catAx>
      <c:valAx>
        <c:axId val="4862179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86216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cap="small" baseline="0"/>
            </a:pPr>
            <a:r>
              <a:rPr lang="ca-ES" sz="1700" cap="small" baseline="0"/>
              <a:t>Ingressos Corrents.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(IDetallCorrent!$B$11,IDetallCorrent!$B$14,IDetallCorrent!$B$37,IDetallCorrent!$B$60,IDetallCorrent!$B$67,IDetallCorrent!$B$68)</c:f>
              <c:strCache>
                <c:ptCount val="6"/>
                <c:pt idx="0">
                  <c:v>Impostos locals</c:v>
                </c:pt>
                <c:pt idx="1">
                  <c:v>Participació Tributs de l'Estat</c:v>
                </c:pt>
                <c:pt idx="2">
                  <c:v>Taxes i altres ingressos</c:v>
                </c:pt>
                <c:pt idx="3">
                  <c:v>Transferències corrents (exc. FCF)</c:v>
                </c:pt>
                <c:pt idx="4">
                  <c:v>Ingressos patrimonials</c:v>
                </c:pt>
                <c:pt idx="5">
                  <c:v>Ingressos corrents</c:v>
                </c:pt>
              </c:strCache>
            </c:strRef>
          </c:cat>
          <c:val>
            <c:numRef>
              <c:f>(IDetallCorrent!$F$11,IDetallCorrent!$F$14,IDetallCorrent!$F$37,IDetallCorrent!$F$60,IDetallCorrent!$F$67,IDetallCorrent!$F$68)</c:f>
              <c:numCache>
                <c:formatCode>0.0%</c:formatCode>
                <c:ptCount val="6"/>
                <c:pt idx="0">
                  <c:v>0.5661752778043766</c:v>
                </c:pt>
                <c:pt idx="1">
                  <c:v>0.43846164619133421</c:v>
                </c:pt>
                <c:pt idx="2">
                  <c:v>0.41203595211755545</c:v>
                </c:pt>
                <c:pt idx="3">
                  <c:v>0.34053782857930898</c:v>
                </c:pt>
                <c:pt idx="4">
                  <c:v>0.2470092605001814</c:v>
                </c:pt>
                <c:pt idx="5">
                  <c:v>0.47634449714209842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2982144"/>
        <c:axId val="463264000"/>
      </c:barChart>
      <c:catAx>
        <c:axId val="4629821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463264000"/>
        <c:crosses val="autoZero"/>
        <c:auto val="1"/>
        <c:lblAlgn val="ctr"/>
        <c:lblOffset val="100"/>
        <c:noMultiLvlLbl val="0"/>
      </c:catAx>
      <c:valAx>
        <c:axId val="4632640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2982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corrents. Variació DL (%) 15/14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Lbls>
            <c:dLbl>
              <c:idx val="2"/>
              <c:layout>
                <c:manualLayout>
                  <c:x val="-5.0925337632079971E-17"/>
                  <c:y val="0.148148148148148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7777777777777779E-3"/>
                  <c:y val="0.379629994167395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(IDetallCorrent!$B$11,IDetallCorrent!$B$14,IDetallCorrent!$B$37,IDetallCorrent!$B$60,IDetallCorrent!$B$67,IDetallCorrent!$B$68)</c:f>
              <c:strCache>
                <c:ptCount val="6"/>
                <c:pt idx="0">
                  <c:v>Impostos locals</c:v>
                </c:pt>
                <c:pt idx="1">
                  <c:v>Participació Tributs de l'Estat</c:v>
                </c:pt>
                <c:pt idx="2">
                  <c:v>Taxes i altres ingressos</c:v>
                </c:pt>
                <c:pt idx="3">
                  <c:v>Transferències corrents (exc. FCF)</c:v>
                </c:pt>
                <c:pt idx="4">
                  <c:v>Ingressos patrimonials</c:v>
                </c:pt>
                <c:pt idx="5">
                  <c:v>Ingressos corrents</c:v>
                </c:pt>
              </c:strCache>
            </c:strRef>
          </c:cat>
          <c:val>
            <c:numRef>
              <c:f>(IDetallCorrent!$K$11,IDetallCorrent!$K$14,IDetallCorrent!$K$37,IDetallCorrent!$K$60,IDetallCorrent!$K$67,IDetallCorrent!$K$68)</c:f>
              <c:numCache>
                <c:formatCode>0.0%</c:formatCode>
                <c:ptCount val="6"/>
                <c:pt idx="0">
                  <c:v>7.7711297737761198E-2</c:v>
                </c:pt>
                <c:pt idx="1">
                  <c:v>6.4825210708575609E-2</c:v>
                </c:pt>
                <c:pt idx="2">
                  <c:v>-4.634605043429052E-2</c:v>
                </c:pt>
                <c:pt idx="3">
                  <c:v>6.0057503729505024E-2</c:v>
                </c:pt>
                <c:pt idx="4">
                  <c:v>-5.3239743509033821E-2</c:v>
                </c:pt>
                <c:pt idx="5">
                  <c:v>5.7473786311156516E-2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50638976"/>
        <c:axId val="450642304"/>
      </c:barChart>
      <c:catAx>
        <c:axId val="4506389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50642304"/>
        <c:crosses val="autoZero"/>
        <c:auto val="1"/>
        <c:lblAlgn val="ctr"/>
        <c:lblOffset val="100"/>
        <c:noMultiLvlLbl val="0"/>
      </c:catAx>
      <c:valAx>
        <c:axId val="4506423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50638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de Capital.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2"/>
            <c:invertIfNegative val="0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(IDetallCapital!$B$8,IDetallCapital!$B$16,IDetallCapital!$B$17)</c:f>
              <c:strCache>
                <c:ptCount val="3"/>
                <c:pt idx="0">
                  <c:v>Vendes Inversions reals</c:v>
                </c:pt>
                <c:pt idx="1">
                  <c:v>Transferències de capital</c:v>
                </c:pt>
                <c:pt idx="2">
                  <c:v>Ingressos capital</c:v>
                </c:pt>
              </c:strCache>
            </c:strRef>
          </c:cat>
          <c:val>
            <c:numRef>
              <c:f>(IDetallCapital!$F$8,IDetallCapital!$F$16,IDetallCapital!$F$17)</c:f>
              <c:numCache>
                <c:formatCode>0.0%</c:formatCode>
                <c:ptCount val="3"/>
                <c:pt idx="0">
                  <c:v>4.3756506758918574</c:v>
                </c:pt>
                <c:pt idx="1">
                  <c:v>0.10210850140240821</c:v>
                </c:pt>
                <c:pt idx="2">
                  <c:v>0.14727730022592475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3740928"/>
        <c:axId val="463744000"/>
      </c:barChart>
      <c:catAx>
        <c:axId val="4637409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63744000"/>
        <c:crosses val="autoZero"/>
        <c:auto val="1"/>
        <c:lblAlgn val="ctr"/>
        <c:lblOffset val="100"/>
        <c:noMultiLvlLbl val="0"/>
      </c:catAx>
      <c:valAx>
        <c:axId val="4637440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3740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4" Type="http://schemas.openxmlformats.org/officeDocument/2006/relationships/chart" Target="../charts/chart3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4" Type="http://schemas.openxmlformats.org/officeDocument/2006/relationships/chart" Target="../charts/chart35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4" Type="http://schemas.openxmlformats.org/officeDocument/2006/relationships/chart" Target="../charts/chart39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4" Type="http://schemas.openxmlformats.org/officeDocument/2006/relationships/chart" Target="../charts/chart43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4" Type="http://schemas.openxmlformats.org/officeDocument/2006/relationships/chart" Target="../charts/chart47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Relationship Id="rId4" Type="http://schemas.openxmlformats.org/officeDocument/2006/relationships/chart" Target="../charts/chart51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4" Type="http://schemas.openxmlformats.org/officeDocument/2006/relationships/chart" Target="../charts/chart55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4" Type="http://schemas.openxmlformats.org/officeDocument/2006/relationships/chart" Target="../charts/chart59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chart" Target="../charts/chart60.xml"/><Relationship Id="rId4" Type="http://schemas.openxmlformats.org/officeDocument/2006/relationships/chart" Target="../charts/chart63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4" Type="http://schemas.openxmlformats.org/officeDocument/2006/relationships/chart" Target="../charts/chart67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chart" Target="../charts/chart2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4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20</xdr:row>
      <xdr:rowOff>4762</xdr:rowOff>
    </xdr:from>
    <xdr:to>
      <xdr:col>4</xdr:col>
      <xdr:colOff>180975</xdr:colOff>
      <xdr:row>35</xdr:row>
      <xdr:rowOff>28575</xdr:rowOff>
    </xdr:to>
    <xdr:graphicFrame macro="">
      <xdr:nvGraphicFramePr>
        <xdr:cNvPr id="4" name="Gràfic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390525</xdr:colOff>
      <xdr:row>20</xdr:row>
      <xdr:rowOff>4762</xdr:rowOff>
    </xdr:from>
    <xdr:to>
      <xdr:col>9</xdr:col>
      <xdr:colOff>57150</xdr:colOff>
      <xdr:row>35</xdr:row>
      <xdr:rowOff>28575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152400</xdr:rowOff>
    </xdr:from>
    <xdr:to>
      <xdr:col>4</xdr:col>
      <xdr:colOff>704850</xdr:colOff>
      <xdr:row>14</xdr:row>
      <xdr:rowOff>76200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1</xdr:row>
      <xdr:rowOff>142875</xdr:rowOff>
    </xdr:from>
    <xdr:to>
      <xdr:col>12</xdr:col>
      <xdr:colOff>476250</xdr:colOff>
      <xdr:row>14</xdr:row>
      <xdr:rowOff>66675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16</xdr:row>
      <xdr:rowOff>142875</xdr:rowOff>
    </xdr:from>
    <xdr:to>
      <xdr:col>4</xdr:col>
      <xdr:colOff>704850</xdr:colOff>
      <xdr:row>30</xdr:row>
      <xdr:rowOff>19050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381000</xdr:colOff>
      <xdr:row>16</xdr:row>
      <xdr:rowOff>142875</xdr:rowOff>
    </xdr:from>
    <xdr:to>
      <xdr:col>12</xdr:col>
      <xdr:colOff>476250</xdr:colOff>
      <xdr:row>30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180976</xdr:rowOff>
    </xdr:from>
    <xdr:to>
      <xdr:col>4</xdr:col>
      <xdr:colOff>428625</xdr:colOff>
      <xdr:row>16</xdr:row>
      <xdr:rowOff>114301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3</xdr:row>
      <xdr:rowOff>180976</xdr:rowOff>
    </xdr:from>
    <xdr:to>
      <xdr:col>12</xdr:col>
      <xdr:colOff>333375</xdr:colOff>
      <xdr:row>16</xdr:row>
      <xdr:rowOff>114301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17</xdr:row>
      <xdr:rowOff>57150</xdr:rowOff>
    </xdr:from>
    <xdr:to>
      <xdr:col>4</xdr:col>
      <xdr:colOff>438150</xdr:colOff>
      <xdr:row>32</xdr:row>
      <xdr:rowOff>142875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171450</xdr:colOff>
      <xdr:row>17</xdr:row>
      <xdr:rowOff>57150</xdr:rowOff>
    </xdr:from>
    <xdr:to>
      <xdr:col>12</xdr:col>
      <xdr:colOff>323850</xdr:colOff>
      <xdr:row>32</xdr:row>
      <xdr:rowOff>133350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695325</xdr:colOff>
      <xdr:row>15</xdr:row>
      <xdr:rowOff>200025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238125</xdr:colOff>
      <xdr:row>2</xdr:row>
      <xdr:rowOff>0</xdr:rowOff>
    </xdr:from>
    <xdr:to>
      <xdr:col>13</xdr:col>
      <xdr:colOff>123825</xdr:colOff>
      <xdr:row>15</xdr:row>
      <xdr:rowOff>200025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17</xdr:row>
      <xdr:rowOff>9525</xdr:rowOff>
    </xdr:from>
    <xdr:to>
      <xdr:col>4</xdr:col>
      <xdr:colOff>704850</xdr:colOff>
      <xdr:row>33</xdr:row>
      <xdr:rowOff>38100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257175</xdr:colOff>
      <xdr:row>17</xdr:row>
      <xdr:rowOff>9525</xdr:rowOff>
    </xdr:from>
    <xdr:to>
      <xdr:col>13</xdr:col>
      <xdr:colOff>142875</xdr:colOff>
      <xdr:row>33</xdr:row>
      <xdr:rowOff>38100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47625</xdr:rowOff>
    </xdr:from>
    <xdr:to>
      <xdr:col>4</xdr:col>
      <xdr:colOff>419100</xdr:colOff>
      <xdr:row>15</xdr:row>
      <xdr:rowOff>76200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352425</xdr:colOff>
      <xdr:row>2</xdr:row>
      <xdr:rowOff>47625</xdr:rowOff>
    </xdr:from>
    <xdr:to>
      <xdr:col>12</xdr:col>
      <xdr:colOff>419100</xdr:colOff>
      <xdr:row>15</xdr:row>
      <xdr:rowOff>76200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161925</xdr:colOff>
      <xdr:row>16</xdr:row>
      <xdr:rowOff>76200</xdr:rowOff>
    </xdr:from>
    <xdr:to>
      <xdr:col>4</xdr:col>
      <xdr:colOff>390525</xdr:colOff>
      <xdr:row>32</xdr:row>
      <xdr:rowOff>9525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361951</xdr:colOff>
      <xdr:row>16</xdr:row>
      <xdr:rowOff>66676</xdr:rowOff>
    </xdr:from>
    <xdr:to>
      <xdr:col>12</xdr:col>
      <xdr:colOff>428626</xdr:colOff>
      <xdr:row>32</xdr:row>
      <xdr:rowOff>9526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4</xdr:row>
      <xdr:rowOff>66675</xdr:rowOff>
    </xdr:from>
    <xdr:to>
      <xdr:col>4</xdr:col>
      <xdr:colOff>295275</xdr:colOff>
      <xdr:row>16</xdr:row>
      <xdr:rowOff>247650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114300</xdr:colOff>
      <xdr:row>4</xdr:row>
      <xdr:rowOff>66675</xdr:rowOff>
    </xdr:from>
    <xdr:to>
      <xdr:col>12</xdr:col>
      <xdr:colOff>104775</xdr:colOff>
      <xdr:row>16</xdr:row>
      <xdr:rowOff>247650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18</xdr:row>
      <xdr:rowOff>9526</xdr:rowOff>
    </xdr:from>
    <xdr:to>
      <xdr:col>4</xdr:col>
      <xdr:colOff>304800</xdr:colOff>
      <xdr:row>31</xdr:row>
      <xdr:rowOff>95251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114300</xdr:colOff>
      <xdr:row>18</xdr:row>
      <xdr:rowOff>1</xdr:rowOff>
    </xdr:from>
    <xdr:to>
      <xdr:col>12</xdr:col>
      <xdr:colOff>114300</xdr:colOff>
      <xdr:row>31</xdr:row>
      <xdr:rowOff>85726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3</xdr:row>
      <xdr:rowOff>152400</xdr:rowOff>
    </xdr:from>
    <xdr:to>
      <xdr:col>4</xdr:col>
      <xdr:colOff>257175</xdr:colOff>
      <xdr:row>16</xdr:row>
      <xdr:rowOff>57150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762000</xdr:colOff>
      <xdr:row>3</xdr:row>
      <xdr:rowOff>152400</xdr:rowOff>
    </xdr:from>
    <xdr:to>
      <xdr:col>12</xdr:col>
      <xdr:colOff>57150</xdr:colOff>
      <xdr:row>16</xdr:row>
      <xdr:rowOff>57150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104775</xdr:colOff>
      <xdr:row>17</xdr:row>
      <xdr:rowOff>200025</xdr:rowOff>
    </xdr:from>
    <xdr:to>
      <xdr:col>4</xdr:col>
      <xdr:colOff>266700</xdr:colOff>
      <xdr:row>32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9525</xdr:colOff>
      <xdr:row>17</xdr:row>
      <xdr:rowOff>209550</xdr:rowOff>
    </xdr:from>
    <xdr:to>
      <xdr:col>12</xdr:col>
      <xdr:colOff>85725</xdr:colOff>
      <xdr:row>32</xdr:row>
      <xdr:rowOff>38100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4</xdr:row>
      <xdr:rowOff>0</xdr:rowOff>
    </xdr:from>
    <xdr:to>
      <xdr:col>4</xdr:col>
      <xdr:colOff>676275</xdr:colOff>
      <xdr:row>17</xdr:row>
      <xdr:rowOff>76200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342900</xdr:colOff>
      <xdr:row>4</xdr:row>
      <xdr:rowOff>1</xdr:rowOff>
    </xdr:from>
    <xdr:to>
      <xdr:col>13</xdr:col>
      <xdr:colOff>66675</xdr:colOff>
      <xdr:row>17</xdr:row>
      <xdr:rowOff>76200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142876</xdr:colOff>
      <xdr:row>18</xdr:row>
      <xdr:rowOff>152401</xdr:rowOff>
    </xdr:from>
    <xdr:to>
      <xdr:col>4</xdr:col>
      <xdr:colOff>676276</xdr:colOff>
      <xdr:row>34</xdr:row>
      <xdr:rowOff>38101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333376</xdr:colOff>
      <xdr:row>18</xdr:row>
      <xdr:rowOff>152401</xdr:rowOff>
    </xdr:from>
    <xdr:to>
      <xdr:col>13</xdr:col>
      <xdr:colOff>57151</xdr:colOff>
      <xdr:row>34</xdr:row>
      <xdr:rowOff>38101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76200</xdr:rowOff>
    </xdr:from>
    <xdr:to>
      <xdr:col>4</xdr:col>
      <xdr:colOff>228600</xdr:colOff>
      <xdr:row>14</xdr:row>
      <xdr:rowOff>57150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114300</xdr:colOff>
      <xdr:row>2</xdr:row>
      <xdr:rowOff>85725</xdr:rowOff>
    </xdr:from>
    <xdr:to>
      <xdr:col>12</xdr:col>
      <xdr:colOff>28575</xdr:colOff>
      <xdr:row>14</xdr:row>
      <xdr:rowOff>66675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17</xdr:row>
      <xdr:rowOff>0</xdr:rowOff>
    </xdr:from>
    <xdr:to>
      <xdr:col>4</xdr:col>
      <xdr:colOff>228600</xdr:colOff>
      <xdr:row>30</xdr:row>
      <xdr:rowOff>104775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104775</xdr:colOff>
      <xdr:row>17</xdr:row>
      <xdr:rowOff>9525</xdr:rowOff>
    </xdr:from>
    <xdr:to>
      <xdr:col>12</xdr:col>
      <xdr:colOff>19050</xdr:colOff>
      <xdr:row>30</xdr:row>
      <xdr:rowOff>114300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3</xdr:row>
      <xdr:rowOff>0</xdr:rowOff>
    </xdr:from>
    <xdr:to>
      <xdr:col>4</xdr:col>
      <xdr:colOff>400049</xdr:colOff>
      <xdr:row>15</xdr:row>
      <xdr:rowOff>85725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600074</xdr:colOff>
      <xdr:row>2</xdr:row>
      <xdr:rowOff>152400</xdr:rowOff>
    </xdr:from>
    <xdr:to>
      <xdr:col>11</xdr:col>
      <xdr:colOff>304799</xdr:colOff>
      <xdr:row>15</xdr:row>
      <xdr:rowOff>76200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17</xdr:row>
      <xdr:rowOff>85725</xdr:rowOff>
    </xdr:from>
    <xdr:to>
      <xdr:col>4</xdr:col>
      <xdr:colOff>400049</xdr:colOff>
      <xdr:row>32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581024</xdr:colOff>
      <xdr:row>17</xdr:row>
      <xdr:rowOff>76200</xdr:rowOff>
    </xdr:from>
    <xdr:to>
      <xdr:col>11</xdr:col>
      <xdr:colOff>285749</xdr:colOff>
      <xdr:row>31</xdr:row>
      <xdr:rowOff>152400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</xdr:row>
      <xdr:rowOff>0</xdr:rowOff>
    </xdr:from>
    <xdr:to>
      <xdr:col>5</xdr:col>
      <xdr:colOff>47625</xdr:colOff>
      <xdr:row>14</xdr:row>
      <xdr:rowOff>71438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228600</xdr:colOff>
      <xdr:row>3</xdr:row>
      <xdr:rowOff>0</xdr:rowOff>
    </xdr:from>
    <xdr:to>
      <xdr:col>13</xdr:col>
      <xdr:colOff>152400</xdr:colOff>
      <xdr:row>14</xdr:row>
      <xdr:rowOff>95250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15</xdr:row>
      <xdr:rowOff>38100</xdr:rowOff>
    </xdr:from>
    <xdr:to>
      <xdr:col>5</xdr:col>
      <xdr:colOff>57149</xdr:colOff>
      <xdr:row>29</xdr:row>
      <xdr:rowOff>142875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238125</xdr:colOff>
      <xdr:row>15</xdr:row>
      <xdr:rowOff>38100</xdr:rowOff>
    </xdr:from>
    <xdr:to>
      <xdr:col>13</xdr:col>
      <xdr:colOff>152400</xdr:colOff>
      <xdr:row>30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2600325</xdr:colOff>
      <xdr:row>4</xdr:row>
      <xdr:rowOff>76200</xdr:rowOff>
    </xdr:from>
    <xdr:to>
      <xdr:col>5</xdr:col>
      <xdr:colOff>228600</xdr:colOff>
      <xdr:row>18</xdr:row>
      <xdr:rowOff>133350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2571750</xdr:colOff>
      <xdr:row>20</xdr:row>
      <xdr:rowOff>47625</xdr:rowOff>
    </xdr:from>
    <xdr:to>
      <xdr:col>5</xdr:col>
      <xdr:colOff>219075</xdr:colOff>
      <xdr:row>34</xdr:row>
      <xdr:rowOff>66675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1943100</xdr:colOff>
      <xdr:row>6</xdr:row>
      <xdr:rowOff>142875</xdr:rowOff>
    </xdr:from>
    <xdr:to>
      <xdr:col>6</xdr:col>
      <xdr:colOff>723900</xdr:colOff>
      <xdr:row>21</xdr:row>
      <xdr:rowOff>114300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18</xdr:row>
      <xdr:rowOff>104775</xdr:rowOff>
    </xdr:from>
    <xdr:to>
      <xdr:col>5</xdr:col>
      <xdr:colOff>9525</xdr:colOff>
      <xdr:row>35</xdr:row>
      <xdr:rowOff>95250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152400</xdr:colOff>
      <xdr:row>18</xdr:row>
      <xdr:rowOff>104775</xdr:rowOff>
    </xdr:from>
    <xdr:to>
      <xdr:col>12</xdr:col>
      <xdr:colOff>171450</xdr:colOff>
      <xdr:row>35</xdr:row>
      <xdr:rowOff>95250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314325</xdr:colOff>
      <xdr:row>2</xdr:row>
      <xdr:rowOff>114300</xdr:rowOff>
    </xdr:from>
    <xdr:to>
      <xdr:col>5</xdr:col>
      <xdr:colOff>19050</xdr:colOff>
      <xdr:row>17</xdr:row>
      <xdr:rowOff>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152400</xdr:colOff>
      <xdr:row>2</xdr:row>
      <xdr:rowOff>114300</xdr:rowOff>
    </xdr:from>
    <xdr:to>
      <xdr:col>12</xdr:col>
      <xdr:colOff>171450</xdr:colOff>
      <xdr:row>17</xdr:row>
      <xdr:rowOff>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1643344</xdr:colOff>
      <xdr:row>3</xdr:row>
      <xdr:rowOff>79001</xdr:rowOff>
    </xdr:from>
    <xdr:to>
      <xdr:col>8</xdr:col>
      <xdr:colOff>537883</xdr:colOff>
      <xdr:row>22</xdr:row>
      <xdr:rowOff>67236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1632136</xdr:colOff>
      <xdr:row>23</xdr:row>
      <xdr:rowOff>61630</xdr:rowOff>
    </xdr:from>
    <xdr:to>
      <xdr:col>8</xdr:col>
      <xdr:colOff>605117</xdr:colOff>
      <xdr:row>43</xdr:row>
      <xdr:rowOff>89647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2330824</xdr:colOff>
      <xdr:row>4</xdr:row>
      <xdr:rowOff>145677</xdr:rowOff>
    </xdr:from>
    <xdr:to>
      <xdr:col>8</xdr:col>
      <xdr:colOff>672353</xdr:colOff>
      <xdr:row>26</xdr:row>
      <xdr:rowOff>22412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33620</xdr:colOff>
      <xdr:row>4</xdr:row>
      <xdr:rowOff>145677</xdr:rowOff>
    </xdr:from>
    <xdr:to>
      <xdr:col>12</xdr:col>
      <xdr:colOff>3374572</xdr:colOff>
      <xdr:row>26</xdr:row>
      <xdr:rowOff>13607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2422070</xdr:colOff>
      <xdr:row>37</xdr:row>
      <xdr:rowOff>49625</xdr:rowOff>
    </xdr:from>
    <xdr:to>
      <xdr:col>8</xdr:col>
      <xdr:colOff>704368</xdr:colOff>
      <xdr:row>38</xdr:row>
      <xdr:rowOff>3714751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22410</xdr:colOff>
      <xdr:row>37</xdr:row>
      <xdr:rowOff>49626</xdr:rowOff>
    </xdr:from>
    <xdr:to>
      <xdr:col>12</xdr:col>
      <xdr:colOff>3415393</xdr:colOff>
      <xdr:row>38</xdr:row>
      <xdr:rowOff>3728357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802820</xdr:colOff>
      <xdr:row>4</xdr:row>
      <xdr:rowOff>0</xdr:rowOff>
    </xdr:from>
    <xdr:to>
      <xdr:col>4</xdr:col>
      <xdr:colOff>204106</xdr:colOff>
      <xdr:row>15</xdr:row>
      <xdr:rowOff>27214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12246</xdr:colOff>
      <xdr:row>4</xdr:row>
      <xdr:rowOff>0</xdr:rowOff>
    </xdr:from>
    <xdr:to>
      <xdr:col>10</xdr:col>
      <xdr:colOff>489857</xdr:colOff>
      <xdr:row>15</xdr:row>
      <xdr:rowOff>27214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802823</xdr:colOff>
      <xdr:row>18</xdr:row>
      <xdr:rowOff>190499</xdr:rowOff>
    </xdr:from>
    <xdr:to>
      <xdr:col>4</xdr:col>
      <xdr:colOff>190499</xdr:colOff>
      <xdr:row>30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395966</xdr:colOff>
      <xdr:row>19</xdr:row>
      <xdr:rowOff>0</xdr:rowOff>
    </xdr:from>
    <xdr:to>
      <xdr:col>10</xdr:col>
      <xdr:colOff>449035</xdr:colOff>
      <xdr:row>30</xdr:row>
      <xdr:rowOff>13607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104775</xdr:rowOff>
    </xdr:from>
    <xdr:to>
      <xdr:col>5</xdr:col>
      <xdr:colOff>19050</xdr:colOff>
      <xdr:row>16</xdr:row>
      <xdr:rowOff>19050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1</xdr:row>
      <xdr:rowOff>104775</xdr:rowOff>
    </xdr:from>
    <xdr:to>
      <xdr:col>13</xdr:col>
      <xdr:colOff>161925</xdr:colOff>
      <xdr:row>16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17</xdr:row>
      <xdr:rowOff>19050</xdr:rowOff>
    </xdr:from>
    <xdr:to>
      <xdr:col>5</xdr:col>
      <xdr:colOff>9525</xdr:colOff>
      <xdr:row>34</xdr:row>
      <xdr:rowOff>9525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180975</xdr:colOff>
      <xdr:row>17</xdr:row>
      <xdr:rowOff>9525</xdr:rowOff>
    </xdr:from>
    <xdr:to>
      <xdr:col>13</xdr:col>
      <xdr:colOff>171450</xdr:colOff>
      <xdr:row>34</xdr:row>
      <xdr:rowOff>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QUOTA/GF_D_PRESSUPOSTOS/2014/Informaci&#243;%20P14/Execuci&#243;%20pressupost&#224;ria/05_maig%202014_ExecPpostA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s"/>
      <sheetName val="ICap "/>
      <sheetName val="IDetallCorrent"/>
      <sheetName val="IDetallCapital"/>
      <sheetName val="DCap"/>
      <sheetName val="DDetallCorrent"/>
      <sheetName val="DProg"/>
      <sheetName val="DOrg"/>
      <sheetName val="DCap 01"/>
      <sheetName val="DCap 02"/>
      <sheetName val="DCap 04"/>
      <sheetName val="DCap 0501"/>
      <sheetName val="DCap 0502"/>
      <sheetName val="DCap 0503"/>
      <sheetName val="DCap 0504"/>
      <sheetName val="DCap 07"/>
      <sheetName val="DCap 0703"/>
      <sheetName val="DCap 08"/>
      <sheetName val="DCap 06"/>
      <sheetName val="Full de 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4">
          <cell r="D14">
            <v>46322563.140000001</v>
          </cell>
          <cell r="I14">
            <v>10030697.52</v>
          </cell>
        </row>
        <row r="15">
          <cell r="D15">
            <v>10649162</v>
          </cell>
          <cell r="I15">
            <v>4113995.29</v>
          </cell>
        </row>
        <row r="27">
          <cell r="D27">
            <v>107771470.68000001</v>
          </cell>
          <cell r="I27">
            <v>41070662.770000003</v>
          </cell>
        </row>
        <row r="29">
          <cell r="D29">
            <v>60332349.899999999</v>
          </cell>
          <cell r="I29">
            <v>26305210.210000001</v>
          </cell>
        </row>
        <row r="38">
          <cell r="D38">
            <v>2047300</v>
          </cell>
          <cell r="I38">
            <v>0</v>
          </cell>
        </row>
        <row r="39">
          <cell r="D39">
            <v>7198371.0999999996</v>
          </cell>
          <cell r="I39">
            <v>30000</v>
          </cell>
        </row>
        <row r="44">
          <cell r="D44">
            <v>46414427.799999997</v>
          </cell>
          <cell r="I44">
            <v>18087100</v>
          </cell>
        </row>
        <row r="46">
          <cell r="D46">
            <v>17219551.329999998</v>
          </cell>
          <cell r="I46">
            <v>0</v>
          </cell>
        </row>
        <row r="91">
          <cell r="D91">
            <v>24312328.199999999</v>
          </cell>
          <cell r="I91">
            <v>7154626.7800000003</v>
          </cell>
        </row>
        <row r="92">
          <cell r="D92">
            <v>10649162</v>
          </cell>
          <cell r="I92">
            <v>4113995.29</v>
          </cell>
        </row>
        <row r="104">
          <cell r="D104">
            <v>107371470.68000001</v>
          </cell>
          <cell r="I104">
            <v>41049055.079999998</v>
          </cell>
        </row>
        <row r="106">
          <cell r="D106">
            <v>60332349.899999999</v>
          </cell>
          <cell r="I106">
            <v>26305210.210000001</v>
          </cell>
        </row>
        <row r="115">
          <cell r="D115">
            <v>2047300</v>
          </cell>
          <cell r="I115">
            <v>0</v>
          </cell>
        </row>
        <row r="116">
          <cell r="D116">
            <v>7198371.0999999996</v>
          </cell>
          <cell r="I116">
            <v>30000</v>
          </cell>
        </row>
        <row r="121">
          <cell r="D121">
            <v>46414427.799999997</v>
          </cell>
          <cell r="I121">
            <v>18087100</v>
          </cell>
        </row>
        <row r="123">
          <cell r="D123">
            <v>17219551.329999998</v>
          </cell>
          <cell r="I123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Ajuntament de Barcelona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C00000"/>
      </a:accent1>
      <a:accent2>
        <a:srgbClr val="DE6B5C"/>
      </a:accent2>
      <a:accent3>
        <a:srgbClr val="E99C92"/>
      </a:accent3>
      <a:accent4>
        <a:srgbClr val="F4CDC9"/>
      </a:accent4>
      <a:accent5>
        <a:srgbClr val="4D160F"/>
      </a:accent5>
      <a:accent6>
        <a:srgbClr val="855D5D"/>
      </a:accent6>
      <a:hlink>
        <a:srgbClr val="453D2B"/>
      </a:hlink>
      <a:folHlink>
        <a:srgbClr val="453D2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22@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19"/>
  <sheetViews>
    <sheetView zoomScaleNormal="100" workbookViewId="0">
      <selection activeCell="J7" sqref="J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3.7109375" bestFit="1" customWidth="1"/>
    <col min="4" max="4" width="14" bestFit="1" customWidth="1"/>
    <col min="5" max="5" width="15.140625" bestFit="1" customWidth="1"/>
    <col min="6" max="8" width="14" bestFit="1" customWidth="1"/>
    <col min="9" max="9" width="13.42578125" bestFit="1" customWidth="1"/>
    <col min="10" max="10" width="8" bestFit="1" customWidth="1"/>
    <col min="12" max="12" width="6.28515625" customWidth="1"/>
  </cols>
  <sheetData>
    <row r="1" spans="1:13" ht="15.75" thickBot="1" x14ac:dyDescent="0.3">
      <c r="A1" s="7" t="s">
        <v>405</v>
      </c>
    </row>
    <row r="2" spans="1:13" x14ac:dyDescent="0.2">
      <c r="A2" s="8" t="s">
        <v>406</v>
      </c>
      <c r="H2" s="568" t="s">
        <v>573</v>
      </c>
      <c r="I2" s="569"/>
      <c r="J2" s="570"/>
    </row>
    <row r="3" spans="1:13" ht="22.5" x14ac:dyDescent="0.2">
      <c r="C3" s="14"/>
      <c r="D3" s="14"/>
      <c r="E3" s="14"/>
      <c r="F3" s="146"/>
      <c r="G3" s="14"/>
      <c r="H3" s="116"/>
      <c r="I3" s="147"/>
      <c r="J3" s="117" t="s">
        <v>538</v>
      </c>
    </row>
    <row r="4" spans="1:13" x14ac:dyDescent="0.2">
      <c r="A4" s="1"/>
      <c r="B4" s="2" t="s">
        <v>407</v>
      </c>
      <c r="C4" s="3" t="s">
        <v>535</v>
      </c>
      <c r="D4" s="3" t="s">
        <v>449</v>
      </c>
      <c r="E4" s="3" t="s">
        <v>536</v>
      </c>
      <c r="F4" s="3" t="s">
        <v>479</v>
      </c>
      <c r="G4" s="3" t="s">
        <v>501</v>
      </c>
      <c r="H4" s="11" t="s">
        <v>537</v>
      </c>
      <c r="I4" s="97" t="s">
        <v>479</v>
      </c>
      <c r="J4" s="12" t="s">
        <v>18</v>
      </c>
    </row>
    <row r="5" spans="1:13" x14ac:dyDescent="0.2">
      <c r="A5" s="6"/>
      <c r="B5" s="6" t="s">
        <v>211</v>
      </c>
      <c r="C5" s="118">
        <v>2075269286.7199998</v>
      </c>
      <c r="D5" s="118">
        <v>2430506527.5099998</v>
      </c>
      <c r="E5" s="118">
        <v>2313220529.2600002</v>
      </c>
      <c r="F5" s="118">
        <v>2648823066.1900001</v>
      </c>
      <c r="G5" s="118">
        <v>2354409500.5</v>
      </c>
      <c r="H5" s="119">
        <f>'ICap '!G10</f>
        <v>1124643004.0599999</v>
      </c>
      <c r="I5" s="120">
        <f>'ICap '!L10</f>
        <v>1063518565.3</v>
      </c>
      <c r="J5" s="61">
        <f t="shared" ref="J5:J13" si="0">+H5/I5-1</f>
        <v>5.7473786311156516E-2</v>
      </c>
    </row>
    <row r="6" spans="1:13" x14ac:dyDescent="0.2">
      <c r="A6" s="6"/>
      <c r="B6" s="6" t="s">
        <v>298</v>
      </c>
      <c r="C6" s="118">
        <v>1811995732.4200001</v>
      </c>
      <c r="D6" s="118">
        <v>1838420398.8499999</v>
      </c>
      <c r="E6" s="118">
        <v>1899831248.1999998</v>
      </c>
      <c r="F6" s="118">
        <v>1885498459.3</v>
      </c>
      <c r="G6" s="118">
        <v>1996110606.45</v>
      </c>
      <c r="H6" s="119">
        <f>DCap!K10</f>
        <v>735355909.32999992</v>
      </c>
      <c r="I6" s="120">
        <f>DCap!N10</f>
        <v>691442379.03999996</v>
      </c>
      <c r="J6" s="61">
        <f t="shared" si="0"/>
        <v>6.351003586295878E-2</v>
      </c>
    </row>
    <row r="7" spans="1:13" x14ac:dyDescent="0.2">
      <c r="A7" s="9"/>
      <c r="B7" s="2" t="s">
        <v>408</v>
      </c>
      <c r="C7" s="121">
        <f>+C5-C6</f>
        <v>263273554.29999971</v>
      </c>
      <c r="D7" s="121">
        <f>+D5-D6</f>
        <v>592086128.65999985</v>
      </c>
      <c r="E7" s="121">
        <f>+E5-E6</f>
        <v>413389281.06000042</v>
      </c>
      <c r="F7" s="121">
        <f>+F5-F6</f>
        <v>763324606.8900001</v>
      </c>
      <c r="G7" s="121">
        <f>+G5-G6</f>
        <v>358298894.04999995</v>
      </c>
      <c r="H7" s="122">
        <f t="shared" ref="H7:I7" si="1">+H5-H6</f>
        <v>389287094.73000002</v>
      </c>
      <c r="I7" s="123">
        <f t="shared" si="1"/>
        <v>372076186.25999999</v>
      </c>
      <c r="J7" s="44">
        <f t="shared" si="0"/>
        <v>4.6256409589119363E-2</v>
      </c>
    </row>
    <row r="8" spans="1:13" x14ac:dyDescent="0.2">
      <c r="A8" s="6"/>
      <c r="B8" s="6" t="s">
        <v>409</v>
      </c>
      <c r="C8" s="118">
        <v>6000200</v>
      </c>
      <c r="D8" s="118">
        <v>28408197.229999997</v>
      </c>
      <c r="E8" s="118">
        <v>23479180</v>
      </c>
      <c r="F8" s="118">
        <v>48611906.079999998</v>
      </c>
      <c r="G8" s="118">
        <v>29606729</v>
      </c>
      <c r="H8" s="119">
        <f>'ICap '!G13</f>
        <v>6968266.5199999996</v>
      </c>
      <c r="I8" s="120">
        <f>'ICap '!L13</f>
        <v>6278201.7800000003</v>
      </c>
      <c r="J8" s="61">
        <f t="shared" si="0"/>
        <v>0.10991439335356934</v>
      </c>
      <c r="M8" s="541"/>
    </row>
    <row r="9" spans="1:13" x14ac:dyDescent="0.2">
      <c r="A9" s="6"/>
      <c r="B9" s="6" t="s">
        <v>410</v>
      </c>
      <c r="C9" s="118">
        <v>151630998.19</v>
      </c>
      <c r="D9" s="118">
        <v>334091750.25</v>
      </c>
      <c r="E9" s="118">
        <v>426289690.11000001</v>
      </c>
      <c r="F9" s="118">
        <v>613191186.36000001</v>
      </c>
      <c r="G9" s="118">
        <v>373850342.10000002</v>
      </c>
      <c r="H9" s="119">
        <f>DCap!K13</f>
        <v>142693653.09999999</v>
      </c>
      <c r="I9" s="120">
        <f>DCap!N13</f>
        <v>87853587.140000001</v>
      </c>
      <c r="J9" s="61">
        <f t="shared" si="0"/>
        <v>0.62422113592936213</v>
      </c>
    </row>
    <row r="10" spans="1:13" x14ac:dyDescent="0.2">
      <c r="A10" s="9"/>
      <c r="B10" s="2" t="s">
        <v>411</v>
      </c>
      <c r="C10" s="121">
        <f t="shared" ref="C10:I10" si="2">+C7+C8-C9</f>
        <v>117642756.10999972</v>
      </c>
      <c r="D10" s="121">
        <f t="shared" si="2"/>
        <v>286402575.63999987</v>
      </c>
      <c r="E10" s="121">
        <f>+E7+E8-E9</f>
        <v>10578770.950000405</v>
      </c>
      <c r="F10" s="121">
        <f t="shared" si="2"/>
        <v>198745326.61000013</v>
      </c>
      <c r="G10" s="121">
        <f>+G7+G8-G9</f>
        <v>14055280.949999928</v>
      </c>
      <c r="H10" s="122">
        <f t="shared" si="2"/>
        <v>253561708.15000001</v>
      </c>
      <c r="I10" s="123">
        <f t="shared" si="2"/>
        <v>290500800.89999998</v>
      </c>
      <c r="J10" s="44">
        <f t="shared" si="0"/>
        <v>-0.12715659521611999</v>
      </c>
    </row>
    <row r="11" spans="1:13" x14ac:dyDescent="0.2">
      <c r="A11" s="6"/>
      <c r="B11" s="6" t="s">
        <v>212</v>
      </c>
      <c r="C11" s="118">
        <v>1232200</v>
      </c>
      <c r="D11" s="118">
        <v>41248296.100000001</v>
      </c>
      <c r="E11" s="118">
        <v>237300010</v>
      </c>
      <c r="F11" s="118">
        <v>1753884.59</v>
      </c>
      <c r="G11" s="118">
        <v>166550000</v>
      </c>
      <c r="H11" s="119">
        <f>'ICap '!G16</f>
        <v>735989.58</v>
      </c>
      <c r="I11" s="120">
        <f>+'ICap '!L16</f>
        <v>617306.52</v>
      </c>
      <c r="J11" s="61">
        <f t="shared" si="0"/>
        <v>0.19225952773024324</v>
      </c>
    </row>
    <row r="12" spans="1:13" ht="13.5" thickBot="1" x14ac:dyDescent="0.25">
      <c r="A12" s="6"/>
      <c r="B12" s="6" t="s">
        <v>2</v>
      </c>
      <c r="C12" s="118">
        <v>98971840.909999996</v>
      </c>
      <c r="D12" s="118">
        <v>112759752.78999999</v>
      </c>
      <c r="E12" s="118">
        <v>247878780.94999999</v>
      </c>
      <c r="F12" s="118">
        <v>148301777.84</v>
      </c>
      <c r="G12" s="118">
        <v>180605280.94999999</v>
      </c>
      <c r="H12" s="119">
        <f>+DCap!K16</f>
        <v>155951135.31999999</v>
      </c>
      <c r="I12" s="120">
        <f>DCap!N16</f>
        <v>128064671.47</v>
      </c>
      <c r="J12" s="296">
        <f t="shared" si="0"/>
        <v>0.21775298003659493</v>
      </c>
    </row>
    <row r="13" spans="1:13" ht="13.5" thickBot="1" x14ac:dyDescent="0.25">
      <c r="A13" s="5"/>
      <c r="B13" s="4" t="s">
        <v>412</v>
      </c>
      <c r="C13" s="124">
        <f t="shared" ref="C13:I13" si="3">+C10+C11-C12</f>
        <v>19903115.19999972</v>
      </c>
      <c r="D13" s="124">
        <f t="shared" si="3"/>
        <v>214891118.9499999</v>
      </c>
      <c r="E13" s="124">
        <f t="shared" si="3"/>
        <v>4.1723251342773438E-7</v>
      </c>
      <c r="F13" s="124">
        <f t="shared" si="3"/>
        <v>52197433.360000134</v>
      </c>
      <c r="G13" s="124">
        <f t="shared" si="3"/>
        <v>0</v>
      </c>
      <c r="H13" s="125">
        <f t="shared" si="3"/>
        <v>98346562.410000026</v>
      </c>
      <c r="I13" s="126">
        <f t="shared" si="3"/>
        <v>163053435.94999996</v>
      </c>
      <c r="J13" s="288">
        <f t="shared" si="0"/>
        <v>-0.39684458756111207</v>
      </c>
    </row>
    <row r="14" spans="1:13" ht="13.5" thickBot="1" x14ac:dyDescent="0.25"/>
    <row r="15" spans="1:13" x14ac:dyDescent="0.2">
      <c r="H15" s="571" t="s">
        <v>573</v>
      </c>
      <c r="I15" s="572"/>
    </row>
    <row r="16" spans="1:13" x14ac:dyDescent="0.2">
      <c r="A16" s="1"/>
      <c r="B16" s="2" t="s">
        <v>413</v>
      </c>
      <c r="C16" s="3" t="s">
        <v>481</v>
      </c>
      <c r="D16" s="3" t="s">
        <v>449</v>
      </c>
      <c r="E16" s="3" t="s">
        <v>482</v>
      </c>
      <c r="F16" s="3" t="s">
        <v>479</v>
      </c>
      <c r="G16" s="3" t="s">
        <v>501</v>
      </c>
      <c r="H16" s="127" t="s">
        <v>537</v>
      </c>
      <c r="I16" s="128" t="s">
        <v>479</v>
      </c>
    </row>
    <row r="17" spans="1:11" x14ac:dyDescent="0.2">
      <c r="B17" t="s">
        <v>414</v>
      </c>
      <c r="C17" s="129">
        <f t="shared" ref="C17:I17" si="4">+C7/C5</f>
        <v>0.12686235756715133</v>
      </c>
      <c r="D17" s="129">
        <f t="shared" si="4"/>
        <v>0.24360606398641479</v>
      </c>
      <c r="E17" s="129">
        <f t="shared" si="4"/>
        <v>0.17870725070568336</v>
      </c>
      <c r="F17" s="129">
        <f t="shared" si="4"/>
        <v>0.28817500747150576</v>
      </c>
      <c r="G17" s="129">
        <f t="shared" si="4"/>
        <v>0.15218206262500594</v>
      </c>
      <c r="H17" s="130">
        <f t="shared" si="4"/>
        <v>0.34614281449727619</v>
      </c>
      <c r="I17" s="131">
        <f t="shared" si="4"/>
        <v>0.34985396437818067</v>
      </c>
      <c r="K17" s="109" t="s">
        <v>154</v>
      </c>
    </row>
    <row r="18" spans="1:11" ht="37.5" thickBot="1" x14ac:dyDescent="0.25">
      <c r="A18" s="6"/>
      <c r="B18" s="132" t="s">
        <v>415</v>
      </c>
      <c r="C18" s="133">
        <f>+C10/(C5+C8)</f>
        <v>5.6524518742356693E-2</v>
      </c>
      <c r="D18" s="133">
        <f>+D10/(D5+D8)</f>
        <v>0.11647519645899207</v>
      </c>
      <c r="E18" s="133">
        <f>+E10/(E5+E8)</f>
        <v>4.5272274002852303E-3</v>
      </c>
      <c r="F18" s="133">
        <f>+F10/(F5+F8)</f>
        <v>7.367937639021116E-2</v>
      </c>
      <c r="G18" s="133">
        <f>+G10/(G5+G8)</f>
        <v>5.895631403880058E-3</v>
      </c>
      <c r="H18" s="134">
        <f t="shared" ref="H18:I18" si="5">+H10/(H5+H8)</f>
        <v>0.2240713880660084</v>
      </c>
      <c r="I18" s="135">
        <f t="shared" si="5"/>
        <v>0.27154765263772401</v>
      </c>
      <c r="J18" s="6"/>
    </row>
    <row r="19" spans="1:11" x14ac:dyDescent="0.2">
      <c r="A19" s="136"/>
      <c r="B19" s="136"/>
      <c r="C19" s="136"/>
      <c r="D19" s="136"/>
      <c r="E19" s="136"/>
      <c r="F19" s="136"/>
      <c r="G19" s="136"/>
      <c r="H19" s="136"/>
      <c r="I19" s="136"/>
    </row>
  </sheetData>
  <mergeCells count="2">
    <mergeCell ref="H2:J2"/>
    <mergeCell ref="H15:I15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Maig&amp;R&amp;"Arial,Negreta"&amp;8&amp;K03+000Direcció de Pressupostos i Política Fiscal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rgb="FF92D050"/>
  </sheetPr>
  <dimension ref="A1:P216"/>
  <sheetViews>
    <sheetView topLeftCell="A112" zoomScaleNormal="100" workbookViewId="0">
      <selection activeCell="I129" sqref="I129"/>
    </sheetView>
  </sheetViews>
  <sheetFormatPr defaultColWidth="11.42578125" defaultRowHeight="12.75" x14ac:dyDescent="0.2"/>
  <cols>
    <col min="1" max="1" width="0.7109375" customWidth="1"/>
    <col min="2" max="2" width="31.7109375" customWidth="1"/>
    <col min="3" max="3" width="13.5703125" customWidth="1"/>
    <col min="4" max="4" width="13.7109375" customWidth="1"/>
    <col min="5" max="5" width="11.28515625" customWidth="1"/>
    <col min="6" max="6" width="6.28515625" style="105" customWidth="1"/>
    <col min="7" max="7" width="12.28515625" customWidth="1"/>
    <col min="8" max="8" width="8.140625" style="105" customWidth="1"/>
    <col min="9" max="9" width="12.5703125" customWidth="1"/>
    <col min="10" max="10" width="8.42578125" style="105" customWidth="1"/>
    <col min="11" max="11" width="11.140625" customWidth="1"/>
    <col min="12" max="12" width="6.28515625" style="105" bestFit="1" customWidth="1"/>
    <col min="13" max="13" width="6.85546875" style="105" bestFit="1" customWidth="1"/>
    <col min="14" max="14" width="15.42578125" style="64" bestFit="1" customWidth="1"/>
    <col min="15" max="15" width="12.140625" customWidth="1"/>
    <col min="16" max="16" width="11.7109375" bestFit="1" customWidth="1"/>
  </cols>
  <sheetData>
    <row r="1" spans="1:16" ht="15.75" thickBot="1" x14ac:dyDescent="0.3">
      <c r="A1" s="7" t="s">
        <v>239</v>
      </c>
    </row>
    <row r="2" spans="1:16" x14ac:dyDescent="0.2">
      <c r="A2" s="8" t="s">
        <v>297</v>
      </c>
      <c r="C2" s="182" t="s">
        <v>501</v>
      </c>
      <c r="D2" s="585" t="s">
        <v>574</v>
      </c>
      <c r="E2" s="583"/>
      <c r="F2" s="583"/>
      <c r="G2" s="583"/>
      <c r="H2" s="583"/>
      <c r="I2" s="583"/>
      <c r="J2" s="584"/>
      <c r="K2" s="593" t="s">
        <v>575</v>
      </c>
      <c r="L2" s="594"/>
      <c r="M2" s="432"/>
    </row>
    <row r="3" spans="1:16" x14ac:dyDescent="0.2">
      <c r="C3" s="175">
        <v>1</v>
      </c>
      <c r="D3" s="166">
        <v>2</v>
      </c>
      <c r="E3" s="95">
        <v>3</v>
      </c>
      <c r="F3" s="96" t="s">
        <v>39</v>
      </c>
      <c r="G3" s="95">
        <v>4</v>
      </c>
      <c r="H3" s="96" t="s">
        <v>40</v>
      </c>
      <c r="I3" s="95">
        <v>5</v>
      </c>
      <c r="J3" s="167" t="s">
        <v>41</v>
      </c>
      <c r="K3" s="166" t="s">
        <v>42</v>
      </c>
      <c r="L3" s="16" t="s">
        <v>43</v>
      </c>
      <c r="M3" s="433" t="s">
        <v>368</v>
      </c>
    </row>
    <row r="4" spans="1:16" ht="25.5" x14ac:dyDescent="0.2">
      <c r="A4" s="1"/>
      <c r="B4" s="2" t="s">
        <v>156</v>
      </c>
      <c r="C4" s="176" t="s">
        <v>13</v>
      </c>
      <c r="D4" s="127" t="s">
        <v>356</v>
      </c>
      <c r="E4" s="97" t="s">
        <v>15</v>
      </c>
      <c r="F4" s="97" t="s">
        <v>18</v>
      </c>
      <c r="G4" s="97" t="s">
        <v>16</v>
      </c>
      <c r="H4" s="97" t="s">
        <v>18</v>
      </c>
      <c r="I4" s="97" t="s">
        <v>17</v>
      </c>
      <c r="J4" s="128" t="s">
        <v>18</v>
      </c>
      <c r="K4" s="97" t="s">
        <v>17</v>
      </c>
      <c r="L4" s="12" t="s">
        <v>18</v>
      </c>
      <c r="M4" s="158" t="s">
        <v>538</v>
      </c>
      <c r="N4" s="62" t="s">
        <v>169</v>
      </c>
    </row>
    <row r="5" spans="1:16" ht="15" customHeight="1" x14ac:dyDescent="0.2">
      <c r="A5" s="21"/>
      <c r="B5" s="21" t="s">
        <v>240</v>
      </c>
      <c r="C5" s="212">
        <v>14925213.640000001</v>
      </c>
      <c r="D5" s="217">
        <v>15488746.26</v>
      </c>
      <c r="E5" s="271">
        <v>5747006.1399999997</v>
      </c>
      <c r="F5" s="353">
        <f t="shared" ref="F5:F12" si="0">+E5/D5</f>
        <v>0.37104398532512339</v>
      </c>
      <c r="G5" s="271">
        <v>5747006.1399999997</v>
      </c>
      <c r="H5" s="49">
        <f>+G5/D5</f>
        <v>0.37104398532512339</v>
      </c>
      <c r="I5" s="271">
        <v>5747006.1399999997</v>
      </c>
      <c r="J5" s="171">
        <f>I5/D5</f>
        <v>0.37104398532512339</v>
      </c>
      <c r="K5" s="31">
        <v>5672220.75</v>
      </c>
      <c r="L5" s="53">
        <v>0.37898460672478201</v>
      </c>
      <c r="M5" s="159">
        <f>+I5/K5-1</f>
        <v>1.3184499210472378E-2</v>
      </c>
      <c r="N5" s="63">
        <v>10</v>
      </c>
    </row>
    <row r="6" spans="1:16" ht="15" customHeight="1" x14ac:dyDescent="0.2">
      <c r="A6" s="23"/>
      <c r="B6" s="23" t="s">
        <v>241</v>
      </c>
      <c r="C6" s="212">
        <v>7647590.8899999997</v>
      </c>
      <c r="D6" s="217">
        <v>7714848.4000000004</v>
      </c>
      <c r="E6" s="271">
        <v>2876846.38</v>
      </c>
      <c r="F6" s="325">
        <f t="shared" si="0"/>
        <v>0.37289733133317304</v>
      </c>
      <c r="G6" s="271">
        <v>2876846.38</v>
      </c>
      <c r="H6" s="325">
        <f t="shared" ref="H6:H61" si="1">+G6/D6</f>
        <v>0.37289733133317304</v>
      </c>
      <c r="I6" s="271">
        <v>2876846.38</v>
      </c>
      <c r="J6" s="198">
        <f t="shared" ref="J6:J61" si="2">I6/D6</f>
        <v>0.37289733133317304</v>
      </c>
      <c r="K6" s="33">
        <v>2739617.4</v>
      </c>
      <c r="L6" s="55">
        <v>0.35946665705575759</v>
      </c>
      <c r="M6" s="160">
        <f>+I6/K6-1</f>
        <v>5.0090563740761818E-2</v>
      </c>
      <c r="N6" s="64">
        <v>11</v>
      </c>
    </row>
    <row r="7" spans="1:16" ht="15" customHeight="1" x14ac:dyDescent="0.2">
      <c r="A7" s="23"/>
      <c r="B7" s="23" t="s">
        <v>242</v>
      </c>
      <c r="C7" s="212">
        <v>211435284.93000001</v>
      </c>
      <c r="D7" s="217">
        <v>211792150.84999999</v>
      </c>
      <c r="E7" s="271">
        <v>74595773.219999999</v>
      </c>
      <c r="F7" s="325">
        <f t="shared" si="0"/>
        <v>0.35221217085061773</v>
      </c>
      <c r="G7" s="271">
        <v>74595773.219999999</v>
      </c>
      <c r="H7" s="325">
        <f t="shared" si="1"/>
        <v>0.35221217085061773</v>
      </c>
      <c r="I7" s="271">
        <v>74595773.219999999</v>
      </c>
      <c r="J7" s="198">
        <f t="shared" si="2"/>
        <v>0.35221217085061773</v>
      </c>
      <c r="K7" s="33">
        <v>75099433.739999995</v>
      </c>
      <c r="L7" s="55">
        <v>0.35534568872306593</v>
      </c>
      <c r="M7" s="160">
        <f>+I7/K7-1</f>
        <v>-6.7065821260877678E-3</v>
      </c>
      <c r="N7" s="64">
        <v>12</v>
      </c>
    </row>
    <row r="8" spans="1:16" ht="15" customHeight="1" x14ac:dyDescent="0.2">
      <c r="A8" s="23"/>
      <c r="B8" s="23" t="s">
        <v>243</v>
      </c>
      <c r="C8" s="212">
        <v>9078946.1799999997</v>
      </c>
      <c r="D8" s="217">
        <v>9264416.9199999999</v>
      </c>
      <c r="E8" s="271">
        <v>3289792.79</v>
      </c>
      <c r="F8" s="325">
        <f>+E8/D8</f>
        <v>0.35509982100416959</v>
      </c>
      <c r="G8" s="271">
        <v>3289792.79</v>
      </c>
      <c r="H8" s="325">
        <f>+G8/D8</f>
        <v>0.35509982100416959</v>
      </c>
      <c r="I8" s="271">
        <v>3289792.79</v>
      </c>
      <c r="J8" s="198">
        <f>I8/D8</f>
        <v>0.35509982100416959</v>
      </c>
      <c r="K8" s="33">
        <v>3295872.35</v>
      </c>
      <c r="L8" s="55">
        <v>0.35745385342011465</v>
      </c>
      <c r="M8" s="272">
        <f>+I8/K8-1</f>
        <v>-1.8445981380316168E-3</v>
      </c>
      <c r="N8" s="64">
        <v>13</v>
      </c>
    </row>
    <row r="9" spans="1:16" ht="15" customHeight="1" x14ac:dyDescent="0.2">
      <c r="A9" s="25"/>
      <c r="B9" s="25" t="s">
        <v>245</v>
      </c>
      <c r="C9" s="212">
        <v>33397253.91</v>
      </c>
      <c r="D9" s="217">
        <v>30907000.48</v>
      </c>
      <c r="E9" s="271">
        <v>19093567.82</v>
      </c>
      <c r="F9" s="325">
        <f>+E9/D9</f>
        <v>0.61777485758786255</v>
      </c>
      <c r="G9" s="271">
        <v>19093567.82</v>
      </c>
      <c r="H9" s="325">
        <f>+G9/D9</f>
        <v>0.61777485758786255</v>
      </c>
      <c r="I9" s="271">
        <v>19093567.82</v>
      </c>
      <c r="J9" s="198">
        <f>I9/D9</f>
        <v>0.61777485758786255</v>
      </c>
      <c r="K9" s="35">
        <v>18840596.379999999</v>
      </c>
      <c r="L9" s="380">
        <v>0.704122649481284</v>
      </c>
      <c r="M9" s="184">
        <f t="shared" ref="M9:M56" si="3">+I9/K9-1</f>
        <v>1.3426933781593986E-2</v>
      </c>
      <c r="N9" s="64">
        <v>15</v>
      </c>
      <c r="O9" s="423"/>
      <c r="P9" s="423"/>
    </row>
    <row r="10" spans="1:16" ht="15" customHeight="1" x14ac:dyDescent="0.2">
      <c r="A10" s="25"/>
      <c r="B10" s="25" t="s">
        <v>244</v>
      </c>
      <c r="C10" s="212">
        <v>79302175</v>
      </c>
      <c r="D10" s="217">
        <v>80856301.640000001</v>
      </c>
      <c r="E10" s="271">
        <v>33848784.640000001</v>
      </c>
      <c r="F10" s="464">
        <f>+E10/D10</f>
        <v>0.41862890032624056</v>
      </c>
      <c r="G10" s="271">
        <v>33475430.899999999</v>
      </c>
      <c r="H10" s="464">
        <f>+G10/D10</f>
        <v>0.41401140320570318</v>
      </c>
      <c r="I10" s="271">
        <v>33083064.440000001</v>
      </c>
      <c r="J10" s="466">
        <f>I10/D10</f>
        <v>0.40915876399216422</v>
      </c>
      <c r="K10" s="35">
        <v>32746185.120000001</v>
      </c>
      <c r="L10" s="380">
        <v>0.41886724922429153</v>
      </c>
      <c r="M10" s="161">
        <f t="shared" si="3"/>
        <v>1.0287589799101493E-2</v>
      </c>
      <c r="N10" s="64">
        <v>16</v>
      </c>
    </row>
    <row r="11" spans="1:16" ht="15" customHeight="1" x14ac:dyDescent="0.2">
      <c r="A11" s="9"/>
      <c r="B11" s="2" t="s">
        <v>0</v>
      </c>
      <c r="C11" s="180">
        <f>SUM(C5:C10)</f>
        <v>355786464.55000001</v>
      </c>
      <c r="D11" s="170">
        <f>SUM(D5:D10)</f>
        <v>356023464.54999995</v>
      </c>
      <c r="E11" s="92">
        <f>SUM(E5:E10)</f>
        <v>139451770.99000001</v>
      </c>
      <c r="F11" s="98">
        <f t="shared" si="0"/>
        <v>0.39169264072597493</v>
      </c>
      <c r="G11" s="92">
        <f>SUM(G5:G10)</f>
        <v>139078417.25</v>
      </c>
      <c r="H11" s="98">
        <f t="shared" si="1"/>
        <v>0.39064396338536228</v>
      </c>
      <c r="I11" s="92">
        <f>SUM(I5:I10)</f>
        <v>138686050.78999999</v>
      </c>
      <c r="J11" s="189">
        <f t="shared" si="2"/>
        <v>0.38954188304777571</v>
      </c>
      <c r="K11" s="92">
        <f>SUM(K5:K10)</f>
        <v>138393925.73999998</v>
      </c>
      <c r="L11" s="44">
        <v>0.39758538475674648</v>
      </c>
      <c r="M11" s="162">
        <f t="shared" si="3"/>
        <v>2.1108227723001249E-3</v>
      </c>
      <c r="N11" s="64">
        <v>1</v>
      </c>
    </row>
    <row r="12" spans="1:16" ht="15" customHeight="1" x14ac:dyDescent="0.2">
      <c r="A12" s="21"/>
      <c r="B12" s="21" t="s">
        <v>249</v>
      </c>
      <c r="C12" s="270">
        <v>22568354.18</v>
      </c>
      <c r="D12" s="217">
        <v>22278841.670000002</v>
      </c>
      <c r="E12" s="271">
        <v>20924321.670000002</v>
      </c>
      <c r="F12" s="49">
        <f t="shared" si="0"/>
        <v>0.93920150696954974</v>
      </c>
      <c r="G12" s="271">
        <v>20568796.210000001</v>
      </c>
      <c r="H12" s="49">
        <f t="shared" si="1"/>
        <v>0.92324352022741396</v>
      </c>
      <c r="I12" s="76">
        <v>9860701.9700000007</v>
      </c>
      <c r="J12" s="171">
        <f t="shared" si="2"/>
        <v>0.44260388919941546</v>
      </c>
      <c r="K12" s="154">
        <v>9548261.4000000004</v>
      </c>
      <c r="L12" s="53">
        <v>0.43053365094207618</v>
      </c>
      <c r="M12" s="159">
        <f t="shared" si="3"/>
        <v>3.2722247214555855E-2</v>
      </c>
      <c r="N12" s="63">
        <v>20</v>
      </c>
    </row>
    <row r="13" spans="1:16" ht="15" customHeight="1" x14ac:dyDescent="0.2">
      <c r="A13" s="269"/>
      <c r="B13" s="269" t="s">
        <v>250</v>
      </c>
      <c r="C13" s="270">
        <v>18088653.18</v>
      </c>
      <c r="D13" s="217">
        <v>17820767.890000001</v>
      </c>
      <c r="E13" s="271">
        <v>15843538.41</v>
      </c>
      <c r="F13" s="503">
        <f t="shared" ref="F13:F55" si="4">+E13/D13</f>
        <v>0.88904914242727395</v>
      </c>
      <c r="G13" s="271">
        <v>14427828.65</v>
      </c>
      <c r="H13" s="503">
        <f t="shared" si="1"/>
        <v>0.80960757353761814</v>
      </c>
      <c r="I13" s="76">
        <v>2934753.65</v>
      </c>
      <c r="J13" s="519">
        <f t="shared" si="2"/>
        <v>0.16468166063970882</v>
      </c>
      <c r="K13" s="154">
        <v>2739274.7</v>
      </c>
      <c r="L13" s="400">
        <v>0.19438907117275669</v>
      </c>
      <c r="M13" s="272">
        <f t="shared" si="3"/>
        <v>7.1361572462958822E-2</v>
      </c>
      <c r="N13" s="63">
        <v>21</v>
      </c>
    </row>
    <row r="14" spans="1:16" ht="15" customHeight="1" x14ac:dyDescent="0.2">
      <c r="A14" s="65"/>
      <c r="B14" s="65" t="s">
        <v>251</v>
      </c>
      <c r="C14" s="213">
        <v>1505977.68</v>
      </c>
      <c r="D14" s="218">
        <v>1621333.2</v>
      </c>
      <c r="E14" s="78">
        <v>1193291.1499999999</v>
      </c>
      <c r="F14" s="504">
        <f t="shared" si="4"/>
        <v>0.73599377968698843</v>
      </c>
      <c r="G14" s="78">
        <v>791618.3</v>
      </c>
      <c r="H14" s="504">
        <f t="shared" si="1"/>
        <v>0.48825145873778447</v>
      </c>
      <c r="I14" s="78">
        <v>611276.22</v>
      </c>
      <c r="J14" s="520">
        <f t="shared" si="2"/>
        <v>0.37702072590630969</v>
      </c>
      <c r="K14" s="66">
        <v>586901.59</v>
      </c>
      <c r="L14" s="413">
        <v>0.37222603957063477</v>
      </c>
      <c r="M14" s="183">
        <f t="shared" si="3"/>
        <v>4.1531034189224103E-2</v>
      </c>
      <c r="N14" s="63">
        <v>220</v>
      </c>
    </row>
    <row r="15" spans="1:16" ht="15" customHeight="1" x14ac:dyDescent="0.2">
      <c r="A15" s="73"/>
      <c r="B15" s="73" t="s">
        <v>253</v>
      </c>
      <c r="C15" s="214">
        <v>10857573.289999999</v>
      </c>
      <c r="D15" s="219">
        <v>10914346.73</v>
      </c>
      <c r="E15" s="90">
        <v>10862934.029999999</v>
      </c>
      <c r="F15" s="505">
        <f t="shared" si="4"/>
        <v>0.99528943863779917</v>
      </c>
      <c r="G15" s="90">
        <v>10785895.800000001</v>
      </c>
      <c r="H15" s="505">
        <f t="shared" si="1"/>
        <v>0.98823100152692334</v>
      </c>
      <c r="I15" s="90">
        <v>921924.88</v>
      </c>
      <c r="J15" s="521">
        <f t="shared" si="2"/>
        <v>8.4469084848287565E-2</v>
      </c>
      <c r="K15" s="74">
        <v>1626665.73</v>
      </c>
      <c r="L15" s="79">
        <v>0.14121686564484642</v>
      </c>
      <c r="M15" s="272">
        <f t="shared" si="3"/>
        <v>-0.43324257528926979</v>
      </c>
      <c r="N15" s="63">
        <v>22100</v>
      </c>
    </row>
    <row r="16" spans="1:16" ht="15" customHeight="1" x14ac:dyDescent="0.2">
      <c r="A16" s="75"/>
      <c r="B16" s="75" t="s">
        <v>255</v>
      </c>
      <c r="C16" s="270">
        <v>1153400</v>
      </c>
      <c r="D16" s="217">
        <v>1018400</v>
      </c>
      <c r="E16" s="271">
        <v>1003521.8</v>
      </c>
      <c r="F16" s="148">
        <f>+E16/D16</f>
        <v>0.98539061272584449</v>
      </c>
      <c r="G16" s="271">
        <v>961510.43</v>
      </c>
      <c r="H16" s="148">
        <f>+G16/D16</f>
        <v>0.94413828554595447</v>
      </c>
      <c r="I16" s="76">
        <v>336816.59</v>
      </c>
      <c r="J16" s="223">
        <f>I16/D16</f>
        <v>0.33073113707776908</v>
      </c>
      <c r="K16" s="76">
        <v>323568.90999999997</v>
      </c>
      <c r="L16" s="80">
        <v>0.29851551756364308</v>
      </c>
      <c r="M16" s="272">
        <f t="shared" si="3"/>
        <v>4.0942376076861242E-2</v>
      </c>
      <c r="N16" s="63">
        <v>22101</v>
      </c>
    </row>
    <row r="17" spans="1:14" ht="15" customHeight="1" x14ac:dyDescent="0.2">
      <c r="A17" s="75"/>
      <c r="B17" s="75" t="s">
        <v>254</v>
      </c>
      <c r="C17" s="270">
        <v>20646455.879999999</v>
      </c>
      <c r="D17" s="219">
        <v>19853576.760000002</v>
      </c>
      <c r="E17" s="271">
        <v>19270067.809999999</v>
      </c>
      <c r="F17" s="148">
        <f>+E17/D17</f>
        <v>0.97060937900239574</v>
      </c>
      <c r="G17" s="271">
        <v>19270067.809999999</v>
      </c>
      <c r="H17" s="148">
        <f>+G17/D17</f>
        <v>0.97060937900239574</v>
      </c>
      <c r="I17" s="76">
        <v>5708412.5999999996</v>
      </c>
      <c r="J17" s="223">
        <f>I17/D17</f>
        <v>0.28752565187654372</v>
      </c>
      <c r="K17" s="76">
        <v>6496749.0700000003</v>
      </c>
      <c r="L17" s="80">
        <v>0.41253343773137424</v>
      </c>
      <c r="M17" s="272">
        <f t="shared" si="3"/>
        <v>-0.12134322281897836</v>
      </c>
      <c r="N17" s="63">
        <v>22120</v>
      </c>
    </row>
    <row r="18" spans="1:14" ht="15" customHeight="1" x14ac:dyDescent="0.2">
      <c r="A18" s="75"/>
      <c r="B18" s="75" t="s">
        <v>256</v>
      </c>
      <c r="C18" s="270">
        <v>556922.39</v>
      </c>
      <c r="D18" s="219">
        <v>557222.39</v>
      </c>
      <c r="E18" s="271">
        <v>545372.49</v>
      </c>
      <c r="F18" s="148">
        <f>+E18/D18</f>
        <v>0.9787339844689299</v>
      </c>
      <c r="G18" s="271">
        <v>545372.49</v>
      </c>
      <c r="H18" s="148">
        <f>+G18/D18</f>
        <v>0.9787339844689299</v>
      </c>
      <c r="I18" s="76">
        <v>38129.14</v>
      </c>
      <c r="J18" s="223">
        <f>I18/D18</f>
        <v>6.8427149885344693E-2</v>
      </c>
      <c r="K18" s="76">
        <v>152199.87</v>
      </c>
      <c r="L18" s="80">
        <v>0.31405958470639944</v>
      </c>
      <c r="M18" s="272">
        <f t="shared" si="3"/>
        <v>-0.74947981230207361</v>
      </c>
      <c r="N18" s="63">
        <v>22121</v>
      </c>
    </row>
    <row r="19" spans="1:14" ht="15" customHeight="1" x14ac:dyDescent="0.2">
      <c r="A19" s="75"/>
      <c r="B19" s="75" t="s">
        <v>252</v>
      </c>
      <c r="C19" s="270">
        <v>1124173.03</v>
      </c>
      <c r="D19" s="219">
        <v>1124173.03</v>
      </c>
      <c r="E19" s="271">
        <v>914853.21</v>
      </c>
      <c r="F19" s="148">
        <f t="shared" si="4"/>
        <v>0.81380106583770284</v>
      </c>
      <c r="G19" s="271">
        <v>914853.21</v>
      </c>
      <c r="H19" s="148">
        <f t="shared" si="1"/>
        <v>0.81380106583770284</v>
      </c>
      <c r="I19" s="76">
        <v>118193.04</v>
      </c>
      <c r="J19" s="223">
        <f t="shared" si="2"/>
        <v>0.10513776513567488</v>
      </c>
      <c r="K19" s="76">
        <v>298234.51</v>
      </c>
      <c r="L19" s="80">
        <v>0.24912188016171638</v>
      </c>
      <c r="M19" s="272">
        <f t="shared" si="3"/>
        <v>-0.60369093435900489</v>
      </c>
      <c r="N19" s="64" t="s">
        <v>257</v>
      </c>
    </row>
    <row r="20" spans="1:14" ht="15" customHeight="1" x14ac:dyDescent="0.2">
      <c r="A20" s="77"/>
      <c r="B20" s="77" t="s">
        <v>258</v>
      </c>
      <c r="C20" s="213">
        <v>5399766.2199999997</v>
      </c>
      <c r="D20" s="218">
        <v>5418146.3300000001</v>
      </c>
      <c r="E20" s="271">
        <v>4417707.5999999996</v>
      </c>
      <c r="F20" s="504">
        <f t="shared" si="4"/>
        <v>0.8153540585530844</v>
      </c>
      <c r="G20" s="271">
        <v>3139811.02</v>
      </c>
      <c r="H20" s="504">
        <f t="shared" si="1"/>
        <v>0.57949911810521371</v>
      </c>
      <c r="I20" s="78">
        <v>654631.55000000005</v>
      </c>
      <c r="J20" s="522">
        <f t="shared" si="2"/>
        <v>0.12082205059234714</v>
      </c>
      <c r="K20" s="78">
        <v>776246.88000000082</v>
      </c>
      <c r="L20" s="81">
        <v>0.15034841547734604</v>
      </c>
      <c r="M20" s="273">
        <f t="shared" si="3"/>
        <v>-0.15667094211058297</v>
      </c>
      <c r="N20" s="64" t="s">
        <v>259</v>
      </c>
    </row>
    <row r="21" spans="1:14" ht="15" customHeight="1" x14ac:dyDescent="0.2">
      <c r="A21" s="73"/>
      <c r="B21" s="73" t="s">
        <v>260</v>
      </c>
      <c r="C21" s="214">
        <v>3726957.63</v>
      </c>
      <c r="D21" s="217">
        <v>3788341.1</v>
      </c>
      <c r="E21" s="74">
        <v>3782701.1</v>
      </c>
      <c r="F21" s="506">
        <f t="shared" si="4"/>
        <v>0.99851122170598627</v>
      </c>
      <c r="G21" s="74">
        <v>3760458.99</v>
      </c>
      <c r="H21" s="506">
        <f t="shared" si="1"/>
        <v>0.99264002124835071</v>
      </c>
      <c r="I21" s="74">
        <v>776470.11</v>
      </c>
      <c r="J21" s="523">
        <f t="shared" si="2"/>
        <v>0.20496309321248818</v>
      </c>
      <c r="K21" s="74">
        <v>1350233.59</v>
      </c>
      <c r="L21" s="79">
        <v>0.35993392479155284</v>
      </c>
      <c r="M21" s="272">
        <f t="shared" si="3"/>
        <v>-0.4249364585871398</v>
      </c>
      <c r="N21" s="63">
        <v>22200</v>
      </c>
    </row>
    <row r="22" spans="1:14" ht="15" customHeight="1" x14ac:dyDescent="0.2">
      <c r="A22" s="77"/>
      <c r="B22" s="77" t="s">
        <v>261</v>
      </c>
      <c r="C22" s="213">
        <v>823380.51</v>
      </c>
      <c r="D22" s="218">
        <v>1165005.01</v>
      </c>
      <c r="E22" s="78">
        <v>1047205.5900000001</v>
      </c>
      <c r="F22" s="507">
        <f t="shared" si="4"/>
        <v>0.8988850528634208</v>
      </c>
      <c r="G22" s="271">
        <v>945062.47</v>
      </c>
      <c r="H22" s="507">
        <f t="shared" si="1"/>
        <v>0.81120893205429212</v>
      </c>
      <c r="I22" s="66">
        <v>373377.01</v>
      </c>
      <c r="J22" s="522">
        <f t="shared" si="2"/>
        <v>0.3204939092922871</v>
      </c>
      <c r="K22" s="78">
        <v>179433.68</v>
      </c>
      <c r="L22" s="81">
        <v>0.17948397140878872</v>
      </c>
      <c r="M22" s="272">
        <f t="shared" si="3"/>
        <v>1.0808635814636363</v>
      </c>
      <c r="N22" s="64" t="s">
        <v>262</v>
      </c>
    </row>
    <row r="23" spans="1:14" ht="15" customHeight="1" x14ac:dyDescent="0.2">
      <c r="A23" s="73"/>
      <c r="B23" s="73" t="s">
        <v>263</v>
      </c>
      <c r="C23" s="214">
        <v>622330.44999999995</v>
      </c>
      <c r="D23" s="220">
        <v>674822.15</v>
      </c>
      <c r="E23" s="90">
        <v>660834.06999999995</v>
      </c>
      <c r="F23" s="506">
        <f t="shared" si="4"/>
        <v>0.9792714569312817</v>
      </c>
      <c r="G23" s="74">
        <v>503394.19</v>
      </c>
      <c r="H23" s="506">
        <f t="shared" si="1"/>
        <v>0.74596571852302118</v>
      </c>
      <c r="I23" s="74">
        <v>182661.94</v>
      </c>
      <c r="J23" s="521">
        <f t="shared" si="2"/>
        <v>0.27068160107074135</v>
      </c>
      <c r="K23" s="74">
        <v>203212.02</v>
      </c>
      <c r="L23" s="79">
        <v>0.37336141560426489</v>
      </c>
      <c r="M23" s="272">
        <f t="shared" ref="M23:M25" si="5">+I23/K23-1</f>
        <v>-0.10112630148551249</v>
      </c>
      <c r="N23" s="63">
        <v>223</v>
      </c>
    </row>
    <row r="24" spans="1:14" ht="15" customHeight="1" x14ac:dyDescent="0.2">
      <c r="A24" s="75"/>
      <c r="B24" s="75" t="s">
        <v>264</v>
      </c>
      <c r="C24" s="214">
        <v>2466584.48</v>
      </c>
      <c r="D24" s="478">
        <v>2466584.48</v>
      </c>
      <c r="E24" s="271">
        <v>2239892.58</v>
      </c>
      <c r="F24" s="148">
        <f t="shared" si="4"/>
        <v>0.90809481619701105</v>
      </c>
      <c r="G24" s="90">
        <v>2239892.5</v>
      </c>
      <c r="H24" s="148">
        <f t="shared" si="1"/>
        <v>0.90809478376349795</v>
      </c>
      <c r="I24" s="90">
        <v>583.54</v>
      </c>
      <c r="J24" s="223">
        <f t="shared" si="2"/>
        <v>2.3657815279856133E-4</v>
      </c>
      <c r="K24" s="76">
        <v>1835620.99</v>
      </c>
      <c r="L24" s="80">
        <v>0.76759135472529161</v>
      </c>
      <c r="M24" s="272">
        <f t="shared" si="5"/>
        <v>-0.99968210213155173</v>
      </c>
      <c r="N24" s="63">
        <v>224</v>
      </c>
    </row>
    <row r="25" spans="1:14" ht="15" customHeight="1" x14ac:dyDescent="0.2">
      <c r="A25" s="77"/>
      <c r="B25" s="77" t="s">
        <v>265</v>
      </c>
      <c r="C25" s="213">
        <v>844814.86</v>
      </c>
      <c r="D25" s="186">
        <v>632492</v>
      </c>
      <c r="E25" s="78">
        <v>609798.71</v>
      </c>
      <c r="F25" s="504">
        <f t="shared" si="4"/>
        <v>0.96412082682468703</v>
      </c>
      <c r="G25" s="66">
        <v>20420.349999999999</v>
      </c>
      <c r="H25" s="504">
        <f t="shared" si="1"/>
        <v>3.228554669466175E-2</v>
      </c>
      <c r="I25" s="66">
        <v>20420.349999999999</v>
      </c>
      <c r="J25" s="522">
        <f t="shared" si="2"/>
        <v>3.228554669466175E-2</v>
      </c>
      <c r="K25" s="78">
        <v>199358.76</v>
      </c>
      <c r="L25" s="81">
        <v>0.31241137274107006</v>
      </c>
      <c r="M25" s="272">
        <f t="shared" si="5"/>
        <v>-0.89756983841592919</v>
      </c>
      <c r="N25" s="63">
        <v>225</v>
      </c>
    </row>
    <row r="26" spans="1:14" ht="15" customHeight="1" x14ac:dyDescent="0.2">
      <c r="A26" s="73"/>
      <c r="B26" s="73" t="s">
        <v>267</v>
      </c>
      <c r="C26" s="214">
        <v>1326385.93</v>
      </c>
      <c r="D26" s="217">
        <v>1160681.3999999999</v>
      </c>
      <c r="E26" s="90">
        <v>842338.18</v>
      </c>
      <c r="F26" s="506">
        <f t="shared" si="4"/>
        <v>0.72572730122150675</v>
      </c>
      <c r="G26" s="90">
        <v>308994.78000000003</v>
      </c>
      <c r="H26" s="506">
        <f t="shared" si="1"/>
        <v>0.26621842996708661</v>
      </c>
      <c r="I26" s="90">
        <v>308994.78000000003</v>
      </c>
      <c r="J26" s="521">
        <f t="shared" si="2"/>
        <v>0.26621842996708661</v>
      </c>
      <c r="K26" s="74">
        <v>248886.02</v>
      </c>
      <c r="L26" s="79">
        <v>0.22751058596106058</v>
      </c>
      <c r="M26" s="272">
        <f t="shared" si="3"/>
        <v>0.24151119456207315</v>
      </c>
      <c r="N26" s="63">
        <v>22601</v>
      </c>
    </row>
    <row r="27" spans="1:14" ht="15" customHeight="1" x14ac:dyDescent="0.2">
      <c r="A27" s="75"/>
      <c r="B27" s="75" t="s">
        <v>266</v>
      </c>
      <c r="C27" s="214">
        <v>13040585.99</v>
      </c>
      <c r="D27" s="217">
        <v>12625074.560000001</v>
      </c>
      <c r="E27" s="90">
        <v>11888125.17</v>
      </c>
      <c r="F27" s="148">
        <f t="shared" si="4"/>
        <v>0.94162811581843042</v>
      </c>
      <c r="G27" s="90">
        <v>11018557.98</v>
      </c>
      <c r="H27" s="148">
        <f t="shared" si="1"/>
        <v>0.8727519134746401</v>
      </c>
      <c r="I27" s="90">
        <v>4679011.79</v>
      </c>
      <c r="J27" s="223">
        <f t="shared" si="2"/>
        <v>0.37061260650487593</v>
      </c>
      <c r="K27" s="76">
        <v>3206196.44</v>
      </c>
      <c r="L27" s="80">
        <v>0.26392353460770668</v>
      </c>
      <c r="M27" s="272">
        <f t="shared" si="3"/>
        <v>0.45936528767401419</v>
      </c>
      <c r="N27" s="63">
        <v>22602</v>
      </c>
    </row>
    <row r="28" spans="1:14" ht="15" customHeight="1" x14ac:dyDescent="0.2">
      <c r="A28" s="75"/>
      <c r="B28" s="75" t="s">
        <v>268</v>
      </c>
      <c r="C28" s="214">
        <v>643129.06000000006</v>
      </c>
      <c r="D28" s="478">
        <v>890147.5</v>
      </c>
      <c r="E28" s="271">
        <v>620709.81000000006</v>
      </c>
      <c r="F28" s="148">
        <f t="shared" si="4"/>
        <v>0.69731118719088692</v>
      </c>
      <c r="G28" s="90">
        <v>228090.35</v>
      </c>
      <c r="H28" s="148">
        <f t="shared" si="1"/>
        <v>0.25623882558789413</v>
      </c>
      <c r="I28" s="90">
        <v>216514.67</v>
      </c>
      <c r="J28" s="223">
        <f t="shared" si="2"/>
        <v>0.24323459876031783</v>
      </c>
      <c r="K28" s="76">
        <v>74859.88</v>
      </c>
      <c r="L28" s="80">
        <v>0.1273433787903088</v>
      </c>
      <c r="M28" s="272">
        <f t="shared" si="3"/>
        <v>1.8922657904340752</v>
      </c>
      <c r="N28" s="63">
        <v>22606</v>
      </c>
    </row>
    <row r="29" spans="1:14" ht="15" customHeight="1" x14ac:dyDescent="0.2">
      <c r="A29" s="75"/>
      <c r="B29" s="75" t="s">
        <v>269</v>
      </c>
      <c r="C29" s="214">
        <v>17342647.079999998</v>
      </c>
      <c r="D29" s="478">
        <v>23417775.899999999</v>
      </c>
      <c r="E29" s="271">
        <v>17500667.050000001</v>
      </c>
      <c r="F29" s="148">
        <f t="shared" si="4"/>
        <v>0.74732404668711527</v>
      </c>
      <c r="G29" s="90">
        <v>12163962.6</v>
      </c>
      <c r="H29" s="148">
        <f t="shared" si="1"/>
        <v>0.51943287235915514</v>
      </c>
      <c r="I29" s="90">
        <v>5006027.1500000004</v>
      </c>
      <c r="J29" s="223">
        <f t="shared" si="2"/>
        <v>0.21377039268703568</v>
      </c>
      <c r="K29" s="76">
        <v>3373349.09</v>
      </c>
      <c r="L29" s="80">
        <v>0.17642789461732</v>
      </c>
      <c r="M29" s="272">
        <f t="shared" si="3"/>
        <v>0.48399321162459374</v>
      </c>
      <c r="N29" s="63">
        <v>22610</v>
      </c>
    </row>
    <row r="30" spans="1:14" ht="15" customHeight="1" x14ac:dyDescent="0.2">
      <c r="A30" s="77"/>
      <c r="B30" s="77" t="s">
        <v>270</v>
      </c>
      <c r="C30" s="213">
        <v>16396084.01</v>
      </c>
      <c r="D30" s="186">
        <v>12139035.33</v>
      </c>
      <c r="E30" s="78">
        <v>5429919.5599999996</v>
      </c>
      <c r="F30" s="504">
        <f t="shared" si="4"/>
        <v>0.44731063156070405</v>
      </c>
      <c r="G30" s="66">
        <v>4235338.88</v>
      </c>
      <c r="H30" s="504">
        <f t="shared" si="1"/>
        <v>0.34890242633472918</v>
      </c>
      <c r="I30" s="66">
        <v>1641367.79</v>
      </c>
      <c r="J30" s="522">
        <f t="shared" si="2"/>
        <v>0.13521402198604524</v>
      </c>
      <c r="K30" s="78">
        <v>794745.2200000016</v>
      </c>
      <c r="L30" s="81">
        <v>0.12085256148814612</v>
      </c>
      <c r="M30" s="204">
        <f t="shared" si="3"/>
        <v>1.0652754476459725</v>
      </c>
      <c r="N30" s="64" t="s">
        <v>271</v>
      </c>
    </row>
    <row r="31" spans="1:14" ht="15" customHeight="1" x14ac:dyDescent="0.2">
      <c r="A31" s="73"/>
      <c r="B31" s="73" t="s">
        <v>272</v>
      </c>
      <c r="C31" s="212">
        <v>11908878.640000001</v>
      </c>
      <c r="D31" s="217">
        <v>11896579.369999999</v>
      </c>
      <c r="E31" s="76">
        <v>11543301.5</v>
      </c>
      <c r="F31" s="505">
        <f t="shared" si="4"/>
        <v>0.97030424805210214</v>
      </c>
      <c r="G31" s="76">
        <v>11517407.380000001</v>
      </c>
      <c r="H31" s="148">
        <f t="shared" si="1"/>
        <v>0.96812764592180434</v>
      </c>
      <c r="I31" s="76">
        <v>3492892.83</v>
      </c>
      <c r="J31" s="521">
        <f t="shared" si="2"/>
        <v>0.29360480196586125</v>
      </c>
      <c r="K31" s="74">
        <v>3430221.43</v>
      </c>
      <c r="L31" s="79">
        <v>0.29878948481270123</v>
      </c>
      <c r="M31" s="272">
        <f t="shared" si="3"/>
        <v>1.8270365712221626E-2</v>
      </c>
      <c r="N31" s="63">
        <v>22700</v>
      </c>
    </row>
    <row r="32" spans="1:14" ht="15" customHeight="1" x14ac:dyDescent="0.2">
      <c r="A32" s="75"/>
      <c r="B32" s="75" t="s">
        <v>273</v>
      </c>
      <c r="C32" s="212">
        <v>2874262.5</v>
      </c>
      <c r="D32" s="217">
        <v>4785301.7300000004</v>
      </c>
      <c r="E32" s="76">
        <v>3927323.7</v>
      </c>
      <c r="F32" s="148">
        <f t="shared" si="4"/>
        <v>0.82070555245844445</v>
      </c>
      <c r="G32" s="76">
        <v>2549195.31</v>
      </c>
      <c r="H32" s="148">
        <f t="shared" si="1"/>
        <v>0.53271359965006837</v>
      </c>
      <c r="I32" s="76">
        <v>908035.67</v>
      </c>
      <c r="J32" s="223">
        <f t="shared" si="2"/>
        <v>0.18975515468697518</v>
      </c>
      <c r="K32" s="76">
        <v>558703.44999999995</v>
      </c>
      <c r="L32" s="80">
        <v>0.16819762488959294</v>
      </c>
      <c r="M32" s="272">
        <f t="shared" si="3"/>
        <v>0.62525516890937416</v>
      </c>
      <c r="N32" s="63">
        <v>22703</v>
      </c>
    </row>
    <row r="33" spans="1:14" ht="15" customHeight="1" x14ac:dyDescent="0.2">
      <c r="A33" s="75"/>
      <c r="B33" s="75" t="s">
        <v>274</v>
      </c>
      <c r="C33" s="212">
        <v>2461274.11</v>
      </c>
      <c r="D33" s="217">
        <v>2452511.5099999998</v>
      </c>
      <c r="E33" s="76">
        <v>1271423.24</v>
      </c>
      <c r="F33" s="148">
        <f t="shared" si="4"/>
        <v>0.51841682895914321</v>
      </c>
      <c r="G33" s="76">
        <v>1159181.81</v>
      </c>
      <c r="H33" s="148">
        <f t="shared" si="1"/>
        <v>0.47265091530600001</v>
      </c>
      <c r="I33" s="76">
        <v>431918.17</v>
      </c>
      <c r="J33" s="223">
        <f t="shared" si="2"/>
        <v>0.17611259651132077</v>
      </c>
      <c r="K33" s="76">
        <v>413310.75</v>
      </c>
      <c r="L33" s="80">
        <v>0.17203590367934893</v>
      </c>
      <c r="M33" s="272">
        <f t="shared" si="3"/>
        <v>4.5020411397477478E-2</v>
      </c>
      <c r="N33" s="63" t="s">
        <v>275</v>
      </c>
    </row>
    <row r="34" spans="1:14" ht="15" customHeight="1" x14ac:dyDescent="0.2">
      <c r="A34" s="75"/>
      <c r="B34" s="75" t="s">
        <v>276</v>
      </c>
      <c r="C34" s="212">
        <v>3735000</v>
      </c>
      <c r="D34" s="217">
        <v>3597602</v>
      </c>
      <c r="E34" s="76">
        <v>1591415.47</v>
      </c>
      <c r="F34" s="148">
        <f t="shared" si="4"/>
        <v>0.44235451003196019</v>
      </c>
      <c r="G34" s="76">
        <v>1591415.47</v>
      </c>
      <c r="H34" s="148">
        <f t="shared" si="1"/>
        <v>0.44235451003196019</v>
      </c>
      <c r="I34" s="76">
        <v>1159121</v>
      </c>
      <c r="J34" s="223">
        <f t="shared" si="2"/>
        <v>0.32219267167407623</v>
      </c>
      <c r="K34" s="76">
        <v>727149.09</v>
      </c>
      <c r="L34" s="80">
        <v>0.18195785799186737</v>
      </c>
      <c r="M34" s="272">
        <f t="shared" si="3"/>
        <v>0.59406236759506914</v>
      </c>
      <c r="N34" s="64">
        <v>22708</v>
      </c>
    </row>
    <row r="35" spans="1:14" ht="15" customHeight="1" x14ac:dyDescent="0.2">
      <c r="A35" s="75"/>
      <c r="B35" s="75" t="s">
        <v>277</v>
      </c>
      <c r="C35" s="212">
        <v>15900827.689999999</v>
      </c>
      <c r="D35" s="217">
        <v>16223931.189999999</v>
      </c>
      <c r="E35" s="76">
        <v>15913449.27</v>
      </c>
      <c r="F35" s="148">
        <f t="shared" si="4"/>
        <v>0.98086271962301141</v>
      </c>
      <c r="G35" s="76">
        <v>15415851.279999999</v>
      </c>
      <c r="H35" s="148">
        <f t="shared" si="1"/>
        <v>0.95019210199202031</v>
      </c>
      <c r="I35" s="76">
        <v>4456204.2699999996</v>
      </c>
      <c r="J35" s="223">
        <f t="shared" si="2"/>
        <v>0.27466858789112009</v>
      </c>
      <c r="K35" s="76">
        <v>4248339.45</v>
      </c>
      <c r="L35" s="80">
        <v>0.31837337469158639</v>
      </c>
      <c r="M35" s="272">
        <f t="shared" si="3"/>
        <v>4.8928486634936652E-2</v>
      </c>
      <c r="N35" s="63">
        <v>22712</v>
      </c>
    </row>
    <row r="36" spans="1:14" ht="15" customHeight="1" x14ac:dyDescent="0.2">
      <c r="A36" s="75"/>
      <c r="B36" s="75" t="s">
        <v>278</v>
      </c>
      <c r="C36" s="212">
        <v>11600000</v>
      </c>
      <c r="D36" s="217">
        <v>12516606.189999999</v>
      </c>
      <c r="E36" s="76">
        <v>12516606.189999999</v>
      </c>
      <c r="F36" s="148">
        <f t="shared" si="4"/>
        <v>1</v>
      </c>
      <c r="G36" s="76">
        <v>12516606.189999999</v>
      </c>
      <c r="H36" s="148">
        <f t="shared" si="1"/>
        <v>1</v>
      </c>
      <c r="I36" s="76">
        <v>3113906.15</v>
      </c>
      <c r="J36" s="223">
        <f t="shared" si="2"/>
        <v>0.24878198632532034</v>
      </c>
      <c r="K36" s="76" t="s">
        <v>135</v>
      </c>
      <c r="L36" s="80" t="s">
        <v>135</v>
      </c>
      <c r="M36" s="272" t="s">
        <v>135</v>
      </c>
      <c r="N36" s="63">
        <v>22714</v>
      </c>
    </row>
    <row r="37" spans="1:14" ht="15" customHeight="1" x14ac:dyDescent="0.2">
      <c r="A37" s="75"/>
      <c r="B37" s="75" t="s">
        <v>279</v>
      </c>
      <c r="C37" s="212">
        <v>0</v>
      </c>
      <c r="D37" s="217">
        <v>0</v>
      </c>
      <c r="E37" s="76">
        <v>0</v>
      </c>
      <c r="F37" s="148" t="s">
        <v>135</v>
      </c>
      <c r="G37" s="76">
        <v>0</v>
      </c>
      <c r="H37" s="148" t="s">
        <v>135</v>
      </c>
      <c r="I37" s="76">
        <v>0</v>
      </c>
      <c r="J37" s="223" t="s">
        <v>135</v>
      </c>
      <c r="K37" s="76" t="s">
        <v>135</v>
      </c>
      <c r="L37" s="80" t="s">
        <v>135</v>
      </c>
      <c r="M37" s="272" t="s">
        <v>135</v>
      </c>
      <c r="N37" s="63">
        <v>22715</v>
      </c>
    </row>
    <row r="38" spans="1:14" ht="15" customHeight="1" x14ac:dyDescent="0.2">
      <c r="A38" s="75"/>
      <c r="B38" s="75" t="s">
        <v>280</v>
      </c>
      <c r="C38" s="212">
        <v>13595150.939999999</v>
      </c>
      <c r="D38" s="217">
        <v>13669282.439999999</v>
      </c>
      <c r="E38" s="76">
        <v>13293025.49</v>
      </c>
      <c r="F38" s="148">
        <f t="shared" si="4"/>
        <v>0.97247427202916148</v>
      </c>
      <c r="G38" s="76">
        <v>13293025.49</v>
      </c>
      <c r="H38" s="148">
        <f t="shared" si="1"/>
        <v>0.97247427202916148</v>
      </c>
      <c r="I38" s="76">
        <v>3464283.52</v>
      </c>
      <c r="J38" s="223">
        <f t="shared" si="2"/>
        <v>0.25343565291054154</v>
      </c>
      <c r="K38" s="76">
        <v>3225361.65</v>
      </c>
      <c r="L38" s="80">
        <v>0.23627984864999096</v>
      </c>
      <c r="M38" s="272">
        <f t="shared" si="3"/>
        <v>7.407599392768871E-2</v>
      </c>
      <c r="N38" s="63">
        <v>22716</v>
      </c>
    </row>
    <row r="39" spans="1:14" ht="15" customHeight="1" x14ac:dyDescent="0.2">
      <c r="A39" s="75"/>
      <c r="B39" s="75" t="s">
        <v>487</v>
      </c>
      <c r="C39" s="212">
        <v>209726</v>
      </c>
      <c r="D39" s="217">
        <v>200846.19</v>
      </c>
      <c r="E39" s="76">
        <v>196444.27</v>
      </c>
      <c r="F39" s="148">
        <f t="shared" si="4"/>
        <v>0.97808312918457641</v>
      </c>
      <c r="G39" s="76">
        <v>196444.27</v>
      </c>
      <c r="H39" s="148">
        <f t="shared" si="1"/>
        <v>0.97808312918457641</v>
      </c>
      <c r="I39" s="76">
        <v>41910.82</v>
      </c>
      <c r="J39" s="223">
        <f t="shared" si="2"/>
        <v>0.20867122249120085</v>
      </c>
      <c r="K39" s="76">
        <v>60034.879999999997</v>
      </c>
      <c r="L39" s="80">
        <v>0.32043439322862888</v>
      </c>
      <c r="M39" s="272">
        <f t="shared" si="3"/>
        <v>-0.30189216668709917</v>
      </c>
      <c r="N39" s="63" t="s">
        <v>488</v>
      </c>
    </row>
    <row r="40" spans="1:14" ht="15" customHeight="1" x14ac:dyDescent="0.2">
      <c r="A40" s="75"/>
      <c r="B40" s="75" t="s">
        <v>489</v>
      </c>
      <c r="C40" s="212">
        <v>120000.38</v>
      </c>
      <c r="D40" s="217">
        <v>125362.31</v>
      </c>
      <c r="E40" s="76">
        <v>125362.31</v>
      </c>
      <c r="F40" s="148">
        <f t="shared" si="4"/>
        <v>1</v>
      </c>
      <c r="G40" s="76">
        <v>125362.31</v>
      </c>
      <c r="H40" s="148">
        <f t="shared" si="1"/>
        <v>1</v>
      </c>
      <c r="I40" s="76">
        <v>76317.320000000007</v>
      </c>
      <c r="J40" s="223">
        <f t="shared" si="2"/>
        <v>0.6087740406187474</v>
      </c>
      <c r="K40" s="76">
        <v>68887.520000000004</v>
      </c>
      <c r="L40" s="80">
        <v>0.58196885910988927</v>
      </c>
      <c r="M40" s="272">
        <f t="shared" si="3"/>
        <v>0.10785407864878871</v>
      </c>
      <c r="N40" s="63" t="s">
        <v>490</v>
      </c>
    </row>
    <row r="41" spans="1:14" ht="15" customHeight="1" x14ac:dyDescent="0.2">
      <c r="A41" s="75"/>
      <c r="B41" s="75" t="s">
        <v>286</v>
      </c>
      <c r="C41" s="212">
        <v>63029764.009999998</v>
      </c>
      <c r="D41" s="217">
        <v>61117026.770000003</v>
      </c>
      <c r="E41" s="76">
        <v>54721778.200000003</v>
      </c>
      <c r="F41" s="148">
        <f t="shared" ref="F41:F51" si="6">+E41/D41</f>
        <v>0.89536060721561173</v>
      </c>
      <c r="G41" s="76">
        <v>51564117.670000002</v>
      </c>
      <c r="H41" s="148">
        <f t="shared" ref="H41:H51" si="7">+G41/D41</f>
        <v>0.84369479988039675</v>
      </c>
      <c r="I41" s="76">
        <v>15218286.369999999</v>
      </c>
      <c r="J41" s="223">
        <f t="shared" ref="J41:J51" si="8">I41/D41</f>
        <v>0.24900240038296612</v>
      </c>
      <c r="K41" s="76">
        <v>15598495.16</v>
      </c>
      <c r="L41" s="80">
        <v>0.2740481431816662</v>
      </c>
      <c r="M41" s="272">
        <f t="shared" si="3"/>
        <v>-2.4374709617821955E-2</v>
      </c>
      <c r="N41" s="63">
        <v>22719</v>
      </c>
    </row>
    <row r="42" spans="1:14" ht="15" customHeight="1" x14ac:dyDescent="0.2">
      <c r="A42" s="75"/>
      <c r="B42" s="75" t="s">
        <v>281</v>
      </c>
      <c r="C42" s="212">
        <v>1550000</v>
      </c>
      <c r="D42" s="217">
        <v>1500000</v>
      </c>
      <c r="E42" s="76">
        <v>1500000</v>
      </c>
      <c r="F42" s="148">
        <f t="shared" si="6"/>
        <v>1</v>
      </c>
      <c r="G42" s="76">
        <v>1500000</v>
      </c>
      <c r="H42" s="148">
        <f t="shared" si="7"/>
        <v>1</v>
      </c>
      <c r="I42" s="76">
        <v>752206.98</v>
      </c>
      <c r="J42" s="223">
        <f t="shared" si="8"/>
        <v>0.50147131999999994</v>
      </c>
      <c r="K42" s="76">
        <v>432860.09</v>
      </c>
      <c r="L42" s="80">
        <v>0.26814465845649599</v>
      </c>
      <c r="M42" s="272">
        <f t="shared" si="3"/>
        <v>0.73776006931015492</v>
      </c>
      <c r="N42" s="63">
        <v>22720</v>
      </c>
    </row>
    <row r="43" spans="1:14" ht="15" customHeight="1" x14ac:dyDescent="0.2">
      <c r="A43" s="75"/>
      <c r="B43" s="75" t="s">
        <v>283</v>
      </c>
      <c r="C43" s="212">
        <v>2113545.42</v>
      </c>
      <c r="D43" s="217">
        <v>1655346.81</v>
      </c>
      <c r="E43" s="76">
        <v>1415138.13</v>
      </c>
      <c r="F43" s="148">
        <f t="shared" si="6"/>
        <v>0.85488921200748247</v>
      </c>
      <c r="G43" s="76">
        <v>1415138.13</v>
      </c>
      <c r="H43" s="148">
        <f t="shared" si="7"/>
        <v>0.85488921200748247</v>
      </c>
      <c r="I43" s="76">
        <v>275706.53999999998</v>
      </c>
      <c r="J43" s="223">
        <f t="shared" si="8"/>
        <v>0.16655515227047799</v>
      </c>
      <c r="K43" s="76">
        <v>320218.75</v>
      </c>
      <c r="L43" s="80">
        <v>0.23719907407407406</v>
      </c>
      <c r="M43" s="272">
        <f t="shared" si="3"/>
        <v>-0.13900563286815659</v>
      </c>
      <c r="N43" s="63">
        <v>22721</v>
      </c>
    </row>
    <row r="44" spans="1:14" ht="15" customHeight="1" x14ac:dyDescent="0.2">
      <c r="A44" s="75"/>
      <c r="B44" s="75" t="s">
        <v>282</v>
      </c>
      <c r="C44" s="212">
        <v>2650000</v>
      </c>
      <c r="D44" s="217">
        <v>2660530.91</v>
      </c>
      <c r="E44" s="76">
        <v>2660530.91</v>
      </c>
      <c r="F44" s="148">
        <f t="shared" si="6"/>
        <v>1</v>
      </c>
      <c r="G44" s="76">
        <v>2660530.91</v>
      </c>
      <c r="H44" s="148">
        <f t="shared" si="7"/>
        <v>1</v>
      </c>
      <c r="I44" s="76">
        <v>465059.9</v>
      </c>
      <c r="J44" s="223">
        <f t="shared" si="8"/>
        <v>0.17479966056849908</v>
      </c>
      <c r="K44" s="76">
        <v>282150.51</v>
      </c>
      <c r="L44" s="80">
        <v>9.8929539784750192E-2</v>
      </c>
      <c r="M44" s="272">
        <f t="shared" si="3"/>
        <v>0.64826886189218658</v>
      </c>
      <c r="N44" s="63">
        <v>22723</v>
      </c>
    </row>
    <row r="45" spans="1:14" ht="15" customHeight="1" x14ac:dyDescent="0.2">
      <c r="A45" s="75"/>
      <c r="B45" s="75" t="s">
        <v>285</v>
      </c>
      <c r="C45" s="212">
        <v>9307905.2899999991</v>
      </c>
      <c r="D45" s="217">
        <v>8928450.7899999991</v>
      </c>
      <c r="E45" s="76">
        <v>8647518.2799999993</v>
      </c>
      <c r="F45" s="148">
        <f t="shared" si="6"/>
        <v>0.96853513374183031</v>
      </c>
      <c r="G45" s="76">
        <v>7221487.8099999996</v>
      </c>
      <c r="H45" s="148">
        <f t="shared" si="7"/>
        <v>0.80881756307467989</v>
      </c>
      <c r="I45" s="76">
        <v>1961009.94</v>
      </c>
      <c r="J45" s="223">
        <f t="shared" si="8"/>
        <v>0.21963608089729977</v>
      </c>
      <c r="K45" s="76">
        <v>2054173.35</v>
      </c>
      <c r="L45" s="80">
        <v>0.22443293130014694</v>
      </c>
      <c r="M45" s="272">
        <f t="shared" si="3"/>
        <v>-4.5353236619489867E-2</v>
      </c>
      <c r="N45" s="63">
        <v>22724</v>
      </c>
    </row>
    <row r="46" spans="1:14" ht="15" customHeight="1" x14ac:dyDescent="0.2">
      <c r="A46" s="75"/>
      <c r="B46" s="75" t="s">
        <v>492</v>
      </c>
      <c r="C46" s="212">
        <v>30380.83</v>
      </c>
      <c r="D46" s="217">
        <v>100346.73</v>
      </c>
      <c r="E46" s="76">
        <v>75363.899999999994</v>
      </c>
      <c r="F46" s="148">
        <f t="shared" si="6"/>
        <v>0.75103493656445008</v>
      </c>
      <c r="G46" s="76">
        <v>50363.9</v>
      </c>
      <c r="H46" s="148">
        <f t="shared" si="7"/>
        <v>0.50189876640723619</v>
      </c>
      <c r="I46" s="76">
        <v>0</v>
      </c>
      <c r="J46" s="223">
        <f t="shared" si="8"/>
        <v>0</v>
      </c>
      <c r="K46" s="76">
        <v>29375.8</v>
      </c>
      <c r="L46" s="80">
        <v>0.59039120516917387</v>
      </c>
      <c r="M46" s="272">
        <f t="shared" si="3"/>
        <v>-1</v>
      </c>
      <c r="N46" s="63" t="s">
        <v>491</v>
      </c>
    </row>
    <row r="47" spans="1:14" ht="15" customHeight="1" x14ac:dyDescent="0.2">
      <c r="A47" s="75"/>
      <c r="B47" s="75" t="s">
        <v>493</v>
      </c>
      <c r="C47" s="212">
        <v>19644.86</v>
      </c>
      <c r="D47" s="217">
        <v>19644.86</v>
      </c>
      <c r="E47" s="76">
        <v>19644.86</v>
      </c>
      <c r="F47" s="148">
        <f t="shared" si="6"/>
        <v>1</v>
      </c>
      <c r="G47" s="76">
        <v>19644.86</v>
      </c>
      <c r="H47" s="148">
        <f t="shared" si="7"/>
        <v>1</v>
      </c>
      <c r="I47" s="76">
        <v>15715.88</v>
      </c>
      <c r="J47" s="223">
        <f t="shared" si="8"/>
        <v>0.7999995927687954</v>
      </c>
      <c r="K47" s="76">
        <v>15867.31</v>
      </c>
      <c r="L47" s="80">
        <v>0.33333347338373603</v>
      </c>
      <c r="M47" s="272">
        <f t="shared" si="3"/>
        <v>-9.5435206093534841E-3</v>
      </c>
      <c r="N47" s="63" t="s">
        <v>494</v>
      </c>
    </row>
    <row r="48" spans="1:14" ht="15" customHeight="1" x14ac:dyDescent="0.2">
      <c r="A48" s="75"/>
      <c r="B48" s="75" t="s">
        <v>287</v>
      </c>
      <c r="C48" s="212">
        <v>261303122.13999999</v>
      </c>
      <c r="D48" s="217">
        <v>259496368.96000001</v>
      </c>
      <c r="E48" s="76">
        <v>256436783.59999999</v>
      </c>
      <c r="F48" s="148">
        <f t="shared" si="6"/>
        <v>0.98820952534996109</v>
      </c>
      <c r="G48" s="76">
        <v>256436783.59999999</v>
      </c>
      <c r="H48" s="148">
        <f t="shared" si="7"/>
        <v>0.98820952534996109</v>
      </c>
      <c r="I48" s="76">
        <v>57889717.380000003</v>
      </c>
      <c r="J48" s="223">
        <f t="shared" si="8"/>
        <v>0.22308488404677213</v>
      </c>
      <c r="K48" s="76">
        <v>59061331.890000001</v>
      </c>
      <c r="L48" s="80">
        <v>0.22768986438457312</v>
      </c>
      <c r="M48" s="272">
        <f t="shared" si="3"/>
        <v>-1.9837251760290386E-2</v>
      </c>
      <c r="N48" s="63">
        <v>22727</v>
      </c>
    </row>
    <row r="49" spans="1:14" ht="15" customHeight="1" x14ac:dyDescent="0.2">
      <c r="A49" s="75"/>
      <c r="B49" s="75" t="s">
        <v>284</v>
      </c>
      <c r="C49" s="212">
        <v>1874554.49</v>
      </c>
      <c r="D49" s="217">
        <v>1721589.74</v>
      </c>
      <c r="E49" s="76">
        <v>1200277.23</v>
      </c>
      <c r="F49" s="148">
        <f t="shared" si="6"/>
        <v>0.69719120770317788</v>
      </c>
      <c r="G49" s="76">
        <v>1200277.23</v>
      </c>
      <c r="H49" s="148">
        <f t="shared" si="7"/>
        <v>0.69719120770317788</v>
      </c>
      <c r="I49" s="76">
        <v>117907.91</v>
      </c>
      <c r="J49" s="223">
        <f t="shared" si="8"/>
        <v>6.8487809412711764E-2</v>
      </c>
      <c r="K49" s="76">
        <v>351280.18</v>
      </c>
      <c r="L49" s="80">
        <v>0.22691565276651821</v>
      </c>
      <c r="M49" s="272">
        <f t="shared" si="3"/>
        <v>-0.66434795723459261</v>
      </c>
      <c r="N49" s="63">
        <v>22729</v>
      </c>
    </row>
    <row r="50" spans="1:14" ht="15" customHeight="1" x14ac:dyDescent="0.2">
      <c r="A50" s="75"/>
      <c r="B50" s="75" t="s">
        <v>289</v>
      </c>
      <c r="C50" s="212">
        <v>50122831.859999999</v>
      </c>
      <c r="D50" s="217">
        <v>49243173.140000001</v>
      </c>
      <c r="E50" s="76">
        <v>41941749.189999998</v>
      </c>
      <c r="F50" s="148">
        <f t="shared" si="6"/>
        <v>0.85172718400494196</v>
      </c>
      <c r="G50" s="76">
        <v>41862331.039999999</v>
      </c>
      <c r="H50" s="148">
        <f t="shared" si="7"/>
        <v>0.85011440917879078</v>
      </c>
      <c r="I50" s="76">
        <v>12691667.890000001</v>
      </c>
      <c r="J50" s="223">
        <f t="shared" si="8"/>
        <v>0.2577345666559131</v>
      </c>
      <c r="K50" s="76">
        <v>12796660.890000001</v>
      </c>
      <c r="L50" s="80">
        <v>0.29131469253073167</v>
      </c>
      <c r="M50" s="272">
        <f t="shared" si="3"/>
        <v>-8.2047184732423339E-3</v>
      </c>
      <c r="N50" s="63">
        <v>22731</v>
      </c>
    </row>
    <row r="51" spans="1:14" ht="15" customHeight="1" x14ac:dyDescent="0.2">
      <c r="A51" s="75"/>
      <c r="B51" s="75" t="s">
        <v>288</v>
      </c>
      <c r="C51" s="212">
        <v>4217686.7</v>
      </c>
      <c r="D51" s="217">
        <v>4219513.26</v>
      </c>
      <c r="E51" s="76">
        <v>4133678.45</v>
      </c>
      <c r="F51" s="148">
        <f t="shared" si="6"/>
        <v>0.97965765131876859</v>
      </c>
      <c r="G51" s="76">
        <v>4133678.45</v>
      </c>
      <c r="H51" s="148">
        <f t="shared" si="7"/>
        <v>0.97965765131876859</v>
      </c>
      <c r="I51" s="76">
        <v>1404242.55</v>
      </c>
      <c r="J51" s="223">
        <f t="shared" si="8"/>
        <v>0.33279728335300934</v>
      </c>
      <c r="K51" s="76">
        <v>1204835.23</v>
      </c>
      <c r="L51" s="80">
        <v>0.28765758378114015</v>
      </c>
      <c r="M51" s="272">
        <f t="shared" si="3"/>
        <v>0.16550588415313849</v>
      </c>
      <c r="N51" s="63">
        <v>22732</v>
      </c>
    </row>
    <row r="52" spans="1:14" ht="15" customHeight="1" x14ac:dyDescent="0.2">
      <c r="A52" s="77"/>
      <c r="B52" s="77" t="s">
        <v>290</v>
      </c>
      <c r="C52" s="213">
        <v>2249365.83</v>
      </c>
      <c r="D52" s="218">
        <v>3293175.0300000003</v>
      </c>
      <c r="E52" s="78">
        <v>2735174.7399999993</v>
      </c>
      <c r="F52" s="504">
        <f t="shared" si="4"/>
        <v>0.83055856888359769</v>
      </c>
      <c r="G52" s="78">
        <v>1910815.8099999998</v>
      </c>
      <c r="H52" s="504">
        <f t="shared" si="1"/>
        <v>0.58023512039079184</v>
      </c>
      <c r="I52" s="78">
        <v>765679.22</v>
      </c>
      <c r="J52" s="522">
        <f t="shared" si="2"/>
        <v>0.23250486628401282</v>
      </c>
      <c r="K52" s="78">
        <v>549584.44999997318</v>
      </c>
      <c r="L52" s="80">
        <v>0.16189059119579602</v>
      </c>
      <c r="M52" s="204">
        <f t="shared" si="3"/>
        <v>0.39319665976727936</v>
      </c>
      <c r="N52" s="64" t="s">
        <v>291</v>
      </c>
    </row>
    <row r="53" spans="1:14" ht="15" customHeight="1" x14ac:dyDescent="0.2">
      <c r="A53" s="73"/>
      <c r="B53" s="73" t="s">
        <v>292</v>
      </c>
      <c r="C53" s="212">
        <v>2085705.4</v>
      </c>
      <c r="D53" s="217">
        <v>1712633.72</v>
      </c>
      <c r="E53" s="76">
        <v>1529782.13</v>
      </c>
      <c r="F53" s="505">
        <f t="shared" si="4"/>
        <v>0.89323368571769091</v>
      </c>
      <c r="G53" s="90">
        <v>607712.43000000005</v>
      </c>
      <c r="H53" s="505">
        <f t="shared" si="1"/>
        <v>0.35484086463041264</v>
      </c>
      <c r="I53" s="76">
        <v>607712.43000000005</v>
      </c>
      <c r="J53" s="523">
        <f t="shared" si="2"/>
        <v>0.35484086463041264</v>
      </c>
      <c r="K53" s="90">
        <v>726675.68</v>
      </c>
      <c r="L53" s="79">
        <v>0.348346250523208</v>
      </c>
      <c r="M53" s="205">
        <f t="shared" si="3"/>
        <v>-0.16370886390473394</v>
      </c>
      <c r="N53" s="63">
        <v>230</v>
      </c>
    </row>
    <row r="54" spans="1:14" ht="15" customHeight="1" x14ac:dyDescent="0.2">
      <c r="A54" s="75"/>
      <c r="B54" s="75" t="s">
        <v>293</v>
      </c>
      <c r="C54" s="212">
        <v>1009644.36</v>
      </c>
      <c r="D54" s="217">
        <v>1194486.22</v>
      </c>
      <c r="E54" s="76">
        <v>401064.96000000002</v>
      </c>
      <c r="F54" s="148">
        <f t="shared" si="4"/>
        <v>0.33576357205694685</v>
      </c>
      <c r="G54" s="76">
        <v>318476.90000000002</v>
      </c>
      <c r="H54" s="148">
        <f t="shared" si="1"/>
        <v>0.26662249816494327</v>
      </c>
      <c r="I54" s="76">
        <v>240557.4</v>
      </c>
      <c r="J54" s="223">
        <f t="shared" si="2"/>
        <v>0.20138984943668919</v>
      </c>
      <c r="K54" s="76">
        <v>389014.38</v>
      </c>
      <c r="L54" s="80">
        <v>0.34471941107583465</v>
      </c>
      <c r="M54" s="272">
        <f t="shared" si="3"/>
        <v>-0.38162337340845864</v>
      </c>
      <c r="N54" s="63">
        <v>231</v>
      </c>
    </row>
    <row r="55" spans="1:14" ht="15" customHeight="1" x14ac:dyDescent="0.2">
      <c r="A55" s="77"/>
      <c r="B55" s="77" t="s">
        <v>294</v>
      </c>
      <c r="C55" s="213">
        <v>365380.73</v>
      </c>
      <c r="D55" s="218">
        <v>310360.12</v>
      </c>
      <c r="E55" s="78">
        <v>260750</v>
      </c>
      <c r="F55" s="504">
        <f t="shared" si="4"/>
        <v>0.84015304543637892</v>
      </c>
      <c r="G55" s="78">
        <v>97856.6</v>
      </c>
      <c r="H55" s="504">
        <f t="shared" si="1"/>
        <v>0.31530017451984488</v>
      </c>
      <c r="I55" s="78">
        <v>97856.6</v>
      </c>
      <c r="J55" s="522">
        <f t="shared" si="2"/>
        <v>0.31530017451984488</v>
      </c>
      <c r="K55" s="78">
        <v>82662.19</v>
      </c>
      <c r="L55" s="80">
        <v>0.25313543072703437</v>
      </c>
      <c r="M55" s="204">
        <f t="shared" si="3"/>
        <v>0.18381330085738123</v>
      </c>
      <c r="N55" s="63">
        <v>233</v>
      </c>
    </row>
    <row r="56" spans="1:14" ht="15" customHeight="1" x14ac:dyDescent="0.2">
      <c r="A56" s="59"/>
      <c r="B56" s="59" t="s">
        <v>295</v>
      </c>
      <c r="C56" s="196">
        <v>0</v>
      </c>
      <c r="D56" s="191">
        <v>0</v>
      </c>
      <c r="E56" s="60">
        <v>0</v>
      </c>
      <c r="F56" s="86" t="s">
        <v>135</v>
      </c>
      <c r="G56" s="60">
        <v>0</v>
      </c>
      <c r="H56" s="86" t="s">
        <v>135</v>
      </c>
      <c r="I56" s="60">
        <v>0</v>
      </c>
      <c r="J56" s="192" t="s">
        <v>135</v>
      </c>
      <c r="K56" s="35">
        <v>100</v>
      </c>
      <c r="L56" s="532">
        <v>1.1982648521016084E-5</v>
      </c>
      <c r="M56" s="205">
        <f t="shared" si="3"/>
        <v>-1</v>
      </c>
      <c r="N56" s="63">
        <v>27</v>
      </c>
    </row>
    <row r="57" spans="1:14" ht="15" customHeight="1" x14ac:dyDescent="0.2">
      <c r="A57" s="9"/>
      <c r="B57" s="91" t="s">
        <v>246</v>
      </c>
      <c r="C57" s="180">
        <f>SUM(C12:C56)</f>
        <v>603468828.03000009</v>
      </c>
      <c r="D57" s="170">
        <f>SUM(D12:D56)</f>
        <v>602207437.42000008</v>
      </c>
      <c r="E57" s="92">
        <f>SUM(E12:E56)</f>
        <v>557655386.01000011</v>
      </c>
      <c r="F57" s="98">
        <f>+E57/D57</f>
        <v>0.92601876256980231</v>
      </c>
      <c r="G57" s="92">
        <f>SUM(G12:G56)</f>
        <v>536193631.86000001</v>
      </c>
      <c r="H57" s="98">
        <f t="shared" si="1"/>
        <v>0.89038028848859974</v>
      </c>
      <c r="I57" s="92">
        <f>SUM(I12:I56)</f>
        <v>144038185.51000002</v>
      </c>
      <c r="J57" s="189">
        <f t="shared" si="2"/>
        <v>0.23918367087443138</v>
      </c>
      <c r="K57" s="92">
        <f>SUM(K12:K56)</f>
        <v>140641292.43000001</v>
      </c>
      <c r="L57" s="44">
        <v>0.24860644557507186</v>
      </c>
      <c r="M57" s="162">
        <f>+I57/K57-1</f>
        <v>2.415288583678743E-2</v>
      </c>
    </row>
    <row r="58" spans="1:14" ht="15" customHeight="1" x14ac:dyDescent="0.2">
      <c r="A58" s="75"/>
      <c r="B58" s="89" t="s">
        <v>352</v>
      </c>
      <c r="C58" s="212">
        <v>33425949.170000002</v>
      </c>
      <c r="D58" s="217">
        <v>33425949.170000002</v>
      </c>
      <c r="E58" s="76">
        <v>12528850.82</v>
      </c>
      <c r="F58" s="505">
        <f>+E58/D58</f>
        <v>0.37482408521235716</v>
      </c>
      <c r="G58" s="90">
        <v>12528850.82</v>
      </c>
      <c r="H58" s="505">
        <f t="shared" si="1"/>
        <v>0.37482408521235716</v>
      </c>
      <c r="I58" s="90">
        <v>12528850.82</v>
      </c>
      <c r="J58" s="523">
        <f t="shared" si="2"/>
        <v>0.37482408521235716</v>
      </c>
      <c r="K58" s="90">
        <v>17290538.309999999</v>
      </c>
      <c r="L58" s="115">
        <v>0.45770320247924995</v>
      </c>
      <c r="M58" s="205">
        <f>+I58/K58-1</f>
        <v>-0.2753926687896161</v>
      </c>
      <c r="N58" s="63" t="s">
        <v>354</v>
      </c>
    </row>
    <row r="59" spans="1:14" ht="15" customHeight="1" x14ac:dyDescent="0.2">
      <c r="A59" s="75"/>
      <c r="B59" s="75" t="s">
        <v>353</v>
      </c>
      <c r="C59" s="212">
        <v>1031803.03</v>
      </c>
      <c r="D59" s="217">
        <v>1031803.03</v>
      </c>
      <c r="E59" s="76">
        <v>50138.409999999996</v>
      </c>
      <c r="F59" s="148">
        <f>+E59/D59</f>
        <v>4.8593005197900996E-2</v>
      </c>
      <c r="G59" s="76">
        <v>50138.409999999996</v>
      </c>
      <c r="H59" s="148">
        <f t="shared" si="1"/>
        <v>4.8593005197900996E-2</v>
      </c>
      <c r="I59" s="76">
        <v>50138.409999999996</v>
      </c>
      <c r="J59" s="223">
        <f t="shared" si="2"/>
        <v>4.8593005197900996E-2</v>
      </c>
      <c r="K59" s="76">
        <v>5552.7</v>
      </c>
      <c r="L59" s="80">
        <v>3.4540243433106741E-3</v>
      </c>
      <c r="M59" s="205">
        <f t="shared" ref="M59:M60" si="9">+I59/K59-1</f>
        <v>8.0295549912655098</v>
      </c>
      <c r="N59" s="63" t="s">
        <v>355</v>
      </c>
    </row>
    <row r="60" spans="1:14" ht="15" customHeight="1" x14ac:dyDescent="0.2">
      <c r="A60" s="75"/>
      <c r="B60" s="87" t="s">
        <v>189</v>
      </c>
      <c r="C60" s="479">
        <v>250000</v>
      </c>
      <c r="D60" s="220">
        <v>250000</v>
      </c>
      <c r="E60" s="88">
        <v>7366.39</v>
      </c>
      <c r="F60" s="282">
        <f>+E60/D60</f>
        <v>2.9465560000000002E-2</v>
      </c>
      <c r="G60" s="88">
        <v>7366.39</v>
      </c>
      <c r="H60" s="282">
        <f t="shared" si="1"/>
        <v>2.9465560000000002E-2</v>
      </c>
      <c r="I60" s="88">
        <v>7366.39</v>
      </c>
      <c r="J60" s="224">
        <f t="shared" si="2"/>
        <v>2.9465560000000002E-2</v>
      </c>
      <c r="K60" s="88">
        <v>18422.05</v>
      </c>
      <c r="L60" s="401">
        <v>7.3688199999999995E-2</v>
      </c>
      <c r="M60" s="205">
        <f t="shared" si="9"/>
        <v>-0.60013190714388465</v>
      </c>
      <c r="N60" s="63">
        <v>352</v>
      </c>
    </row>
    <row r="61" spans="1:14" ht="15" customHeight="1" thickBot="1" x14ac:dyDescent="0.25">
      <c r="A61" s="9"/>
      <c r="B61" s="2" t="s">
        <v>2</v>
      </c>
      <c r="C61" s="185">
        <f>SUM(C58:C60)</f>
        <v>34707752.200000003</v>
      </c>
      <c r="D61" s="188">
        <f t="shared" ref="D61:I61" si="10">SUM(D58:D60)</f>
        <v>34707752.200000003</v>
      </c>
      <c r="E61" s="194">
        <f t="shared" si="10"/>
        <v>12586355.620000001</v>
      </c>
      <c r="F61" s="451">
        <f>+E61/D61</f>
        <v>0.36263816646702923</v>
      </c>
      <c r="G61" s="194">
        <f t="shared" si="10"/>
        <v>12586355.620000001</v>
      </c>
      <c r="H61" s="451">
        <f t="shared" si="1"/>
        <v>0.36263816646702923</v>
      </c>
      <c r="I61" s="194">
        <f t="shared" si="10"/>
        <v>12586355.620000001</v>
      </c>
      <c r="J61" s="195">
        <f t="shared" si="2"/>
        <v>0.36263816646702923</v>
      </c>
      <c r="K61" s="215">
        <f>SUM(K58:K60)</f>
        <v>17314513.059999999</v>
      </c>
      <c r="L61" s="206">
        <v>0.43685623274927415</v>
      </c>
      <c r="M61" s="207">
        <f>+I61/K61-1</f>
        <v>-0.27307481438348913</v>
      </c>
      <c r="N61" s="64">
        <v>3</v>
      </c>
    </row>
    <row r="63" spans="1:14" ht="15.75" thickBot="1" x14ac:dyDescent="0.3">
      <c r="A63" s="7" t="s">
        <v>239</v>
      </c>
    </row>
    <row r="64" spans="1:14" x14ac:dyDescent="0.2">
      <c r="A64" s="8" t="s">
        <v>296</v>
      </c>
      <c r="C64" s="182" t="s">
        <v>501</v>
      </c>
      <c r="D64" s="585" t="s">
        <v>574</v>
      </c>
      <c r="E64" s="583"/>
      <c r="F64" s="583"/>
      <c r="G64" s="583"/>
      <c r="H64" s="583"/>
      <c r="I64" s="583"/>
      <c r="J64" s="584"/>
      <c r="K64" s="593" t="s">
        <v>575</v>
      </c>
      <c r="L64" s="594"/>
      <c r="M64" s="432"/>
    </row>
    <row r="65" spans="1:16" x14ac:dyDescent="0.2">
      <c r="C65" s="175">
        <v>1</v>
      </c>
      <c r="D65" s="166">
        <v>2</v>
      </c>
      <c r="E65" s="95">
        <v>3</v>
      </c>
      <c r="F65" s="96" t="s">
        <v>39</v>
      </c>
      <c r="G65" s="95">
        <v>4</v>
      </c>
      <c r="H65" s="96" t="s">
        <v>40</v>
      </c>
      <c r="I65" s="95">
        <v>5</v>
      </c>
      <c r="J65" s="167" t="s">
        <v>41</v>
      </c>
      <c r="K65" s="166" t="s">
        <v>42</v>
      </c>
      <c r="L65" s="16" t="s">
        <v>43</v>
      </c>
      <c r="M65" s="433" t="s">
        <v>368</v>
      </c>
    </row>
    <row r="66" spans="1:16" ht="25.5" x14ac:dyDescent="0.2">
      <c r="A66" s="1"/>
      <c r="B66" s="2" t="s">
        <v>156</v>
      </c>
      <c r="C66" s="176" t="s">
        <v>13</v>
      </c>
      <c r="D66" s="127" t="s">
        <v>356</v>
      </c>
      <c r="E66" s="97" t="s">
        <v>15</v>
      </c>
      <c r="F66" s="97" t="s">
        <v>18</v>
      </c>
      <c r="G66" s="97" t="s">
        <v>16</v>
      </c>
      <c r="H66" s="97" t="s">
        <v>18</v>
      </c>
      <c r="I66" s="97" t="s">
        <v>17</v>
      </c>
      <c r="J66" s="128" t="s">
        <v>18</v>
      </c>
      <c r="K66" s="97" t="s">
        <v>17</v>
      </c>
      <c r="L66" s="12" t="s">
        <v>18</v>
      </c>
      <c r="M66" s="158" t="s">
        <v>538</v>
      </c>
      <c r="N66" s="62" t="s">
        <v>169</v>
      </c>
      <c r="P66" s="424"/>
    </row>
    <row r="67" spans="1:16" ht="15" customHeight="1" x14ac:dyDescent="0.2">
      <c r="A67" s="21"/>
      <c r="B67" s="21" t="s">
        <v>299</v>
      </c>
      <c r="C67" s="214">
        <v>24587855.940000001</v>
      </c>
      <c r="D67" s="217">
        <v>24587855.940000001</v>
      </c>
      <c r="E67" s="90">
        <v>24587855.940000001</v>
      </c>
      <c r="F67" s="508">
        <f t="shared" ref="F67:F84" si="11">+E67/D67</f>
        <v>1</v>
      </c>
      <c r="G67" s="90">
        <v>24587855.940000001</v>
      </c>
      <c r="H67" s="508">
        <f>+G67/D67</f>
        <v>1</v>
      </c>
      <c r="I67" s="90">
        <v>11700000</v>
      </c>
      <c r="J67" s="408">
        <f>I67/D67</f>
        <v>0.47584466203766118</v>
      </c>
      <c r="K67" s="154">
        <v>11100000</v>
      </c>
      <c r="L67" s="53">
        <v>0.463062482769591</v>
      </c>
      <c r="M67" s="160">
        <f t="shared" ref="M67:M96" si="12">+I67/K67-1</f>
        <v>5.4054054054053946E-2</v>
      </c>
      <c r="N67" s="64" t="s">
        <v>370</v>
      </c>
      <c r="P67" s="423"/>
    </row>
    <row r="68" spans="1:16" ht="15" customHeight="1" x14ac:dyDescent="0.2">
      <c r="A68" s="23"/>
      <c r="B68" s="23" t="s">
        <v>300</v>
      </c>
      <c r="C68" s="214">
        <v>858841</v>
      </c>
      <c r="D68" s="217">
        <v>858841</v>
      </c>
      <c r="E68" s="90">
        <v>858841</v>
      </c>
      <c r="F68" s="509">
        <f t="shared" si="11"/>
        <v>1</v>
      </c>
      <c r="G68" s="90">
        <v>858841</v>
      </c>
      <c r="H68" s="509">
        <f t="shared" ref="H68:H88" si="13">+G68/D68</f>
        <v>1</v>
      </c>
      <c r="I68" s="90">
        <v>430000</v>
      </c>
      <c r="J68" s="524">
        <f t="shared" ref="J68:J88" si="14">I68/D68</f>
        <v>0.50067474654796407</v>
      </c>
      <c r="K68" s="151">
        <v>430000</v>
      </c>
      <c r="L68" s="55">
        <v>0.50067474654796407</v>
      </c>
      <c r="M68" s="160">
        <f t="shared" si="12"/>
        <v>0</v>
      </c>
      <c r="N68" s="64" t="s">
        <v>371</v>
      </c>
      <c r="P68" s="423"/>
    </row>
    <row r="69" spans="1:16" ht="15" customHeight="1" x14ac:dyDescent="0.2">
      <c r="A69" s="23"/>
      <c r="B69" s="23" t="s">
        <v>301</v>
      </c>
      <c r="C69" s="214">
        <v>43098862</v>
      </c>
      <c r="D69" s="217">
        <v>46932016.5</v>
      </c>
      <c r="E69" s="90">
        <v>45245516.5</v>
      </c>
      <c r="F69" s="509">
        <f t="shared" si="11"/>
        <v>0.96406504289028361</v>
      </c>
      <c r="G69" s="90">
        <v>45245516.5</v>
      </c>
      <c r="H69" s="509">
        <f t="shared" si="13"/>
        <v>0.96406504289028361</v>
      </c>
      <c r="I69" s="90">
        <v>23830026.68</v>
      </c>
      <c r="J69" s="524">
        <f t="shared" si="14"/>
        <v>0.50775629212522755</v>
      </c>
      <c r="K69" s="151">
        <v>24830000</v>
      </c>
      <c r="L69" s="55">
        <v>0.59591026997711183</v>
      </c>
      <c r="M69" s="160">
        <f t="shared" si="12"/>
        <v>-4.027278775674592E-2</v>
      </c>
      <c r="N69" s="64" t="s">
        <v>372</v>
      </c>
      <c r="P69" s="423"/>
    </row>
    <row r="70" spans="1:16" ht="15" customHeight="1" x14ac:dyDescent="0.2">
      <c r="A70" s="23"/>
      <c r="B70" s="23" t="s">
        <v>302</v>
      </c>
      <c r="C70" s="214">
        <v>32481396.359999999</v>
      </c>
      <c r="D70" s="217">
        <v>44308605.630000003</v>
      </c>
      <c r="E70" s="90">
        <v>38727921.32</v>
      </c>
      <c r="F70" s="509">
        <f t="shared" si="11"/>
        <v>0.87404965174030458</v>
      </c>
      <c r="G70" s="90">
        <v>38727921.32</v>
      </c>
      <c r="H70" s="509">
        <f t="shared" si="13"/>
        <v>0.87404965174030458</v>
      </c>
      <c r="I70" s="90">
        <v>20760249.949999999</v>
      </c>
      <c r="J70" s="524">
        <f t="shared" si="14"/>
        <v>0.46853764984975893</v>
      </c>
      <c r="K70" s="151">
        <v>13483216.190000001</v>
      </c>
      <c r="L70" s="55">
        <v>0.42414846250686078</v>
      </c>
      <c r="M70" s="160">
        <f t="shared" si="12"/>
        <v>0.53971053029596172</v>
      </c>
      <c r="N70" s="64" t="s">
        <v>547</v>
      </c>
      <c r="P70" s="424"/>
    </row>
    <row r="71" spans="1:16" ht="15" customHeight="1" x14ac:dyDescent="0.2">
      <c r="A71" s="23"/>
      <c r="B71" s="23" t="s">
        <v>303</v>
      </c>
      <c r="C71" s="214">
        <v>97214659.010000005</v>
      </c>
      <c r="D71" s="217">
        <v>108914659.01000001</v>
      </c>
      <c r="E71" s="90">
        <v>108914659.01000001</v>
      </c>
      <c r="F71" s="509">
        <f t="shared" si="11"/>
        <v>1</v>
      </c>
      <c r="G71" s="90">
        <v>108914659.01000001</v>
      </c>
      <c r="H71" s="509">
        <f t="shared" si="13"/>
        <v>1</v>
      </c>
      <c r="I71" s="90">
        <v>52450000</v>
      </c>
      <c r="J71" s="524">
        <f t="shared" si="14"/>
        <v>0.48156970307536195</v>
      </c>
      <c r="K71" s="151">
        <v>44775413.060000002</v>
      </c>
      <c r="L71" s="55">
        <v>0.47977728243445722</v>
      </c>
      <c r="M71" s="160">
        <f t="shared" si="12"/>
        <v>0.17140181218911121</v>
      </c>
      <c r="N71" s="64" t="s">
        <v>469</v>
      </c>
      <c r="P71" s="423"/>
    </row>
    <row r="72" spans="1:16" ht="15" customHeight="1" x14ac:dyDescent="0.2">
      <c r="A72" s="23"/>
      <c r="B72" s="23" t="s">
        <v>304</v>
      </c>
      <c r="C72" s="214">
        <v>2215090.08</v>
      </c>
      <c r="D72" s="217">
        <v>2215090.08</v>
      </c>
      <c r="E72" s="90">
        <v>1965090</v>
      </c>
      <c r="F72" s="509">
        <f t="shared" si="11"/>
        <v>0.88713773662875139</v>
      </c>
      <c r="G72" s="90">
        <v>1965090</v>
      </c>
      <c r="H72" s="509">
        <f t="shared" si="13"/>
        <v>0.88713773662875139</v>
      </c>
      <c r="I72" s="90">
        <v>1965090</v>
      </c>
      <c r="J72" s="524">
        <f t="shared" si="14"/>
        <v>0.88713773662875139</v>
      </c>
      <c r="K72" s="151">
        <v>1947510</v>
      </c>
      <c r="L72" s="55">
        <v>0.88623487492662145</v>
      </c>
      <c r="M72" s="160">
        <f t="shared" si="12"/>
        <v>9.0269112867200629E-3</v>
      </c>
      <c r="N72" s="64" t="s">
        <v>373</v>
      </c>
      <c r="P72" s="423"/>
    </row>
    <row r="73" spans="1:16" ht="15" customHeight="1" x14ac:dyDescent="0.2">
      <c r="A73" s="23"/>
      <c r="B73" s="23" t="s">
        <v>305</v>
      </c>
      <c r="C73" s="214">
        <v>7713147</v>
      </c>
      <c r="D73" s="217">
        <v>7774447</v>
      </c>
      <c r="E73" s="90">
        <v>7728147</v>
      </c>
      <c r="F73" s="509">
        <f t="shared" si="11"/>
        <v>0.99404459249641808</v>
      </c>
      <c r="G73" s="90">
        <v>7728147</v>
      </c>
      <c r="H73" s="509">
        <f t="shared" si="13"/>
        <v>0.99404459249641808</v>
      </c>
      <c r="I73" s="90">
        <v>1915000</v>
      </c>
      <c r="J73" s="524">
        <f t="shared" si="14"/>
        <v>0.24631977039653111</v>
      </c>
      <c r="K73" s="151">
        <v>3800000</v>
      </c>
      <c r="L73" s="55">
        <v>0.49266531546721459</v>
      </c>
      <c r="M73" s="160">
        <f t="shared" si="12"/>
        <v>-0.49605263157894741</v>
      </c>
      <c r="N73" s="64" t="s">
        <v>374</v>
      </c>
      <c r="P73" s="423"/>
    </row>
    <row r="74" spans="1:16" ht="15" customHeight="1" x14ac:dyDescent="0.2">
      <c r="A74" s="23"/>
      <c r="B74" s="23" t="s">
        <v>306</v>
      </c>
      <c r="C74" s="214">
        <v>22591226.289999999</v>
      </c>
      <c r="D74" s="217">
        <v>22933967.289999999</v>
      </c>
      <c r="E74" s="90">
        <v>22891226.289999999</v>
      </c>
      <c r="F74" s="509">
        <f t="shared" si="11"/>
        <v>0.99813634512251892</v>
      </c>
      <c r="G74" s="90">
        <v>22891226.289999999</v>
      </c>
      <c r="H74" s="509">
        <f t="shared" si="13"/>
        <v>0.99813634512251892</v>
      </c>
      <c r="I74" s="90">
        <v>10700000</v>
      </c>
      <c r="J74" s="524">
        <f t="shared" si="14"/>
        <v>0.466556870196007</v>
      </c>
      <c r="K74" s="151">
        <v>6700000</v>
      </c>
      <c r="L74" s="55">
        <v>0.2965132896061497</v>
      </c>
      <c r="M74" s="160">
        <f t="shared" si="12"/>
        <v>0.59701492537313428</v>
      </c>
      <c r="N74" s="64" t="s">
        <v>375</v>
      </c>
      <c r="P74" s="423"/>
    </row>
    <row r="75" spans="1:16" ht="15" customHeight="1" x14ac:dyDescent="0.2">
      <c r="A75" s="70"/>
      <c r="B75" s="70" t="s">
        <v>307</v>
      </c>
      <c r="C75" s="480">
        <v>8663077.6099999994</v>
      </c>
      <c r="D75" s="218">
        <v>9318077.6099999994</v>
      </c>
      <c r="E75" s="66">
        <v>9318077.6099999994</v>
      </c>
      <c r="F75" s="510">
        <f t="shared" si="11"/>
        <v>1</v>
      </c>
      <c r="G75" s="66">
        <v>9318077.6099999994</v>
      </c>
      <c r="H75" s="510">
        <f t="shared" si="13"/>
        <v>1</v>
      </c>
      <c r="I75" s="66">
        <v>4055000</v>
      </c>
      <c r="J75" s="525">
        <f t="shared" si="14"/>
        <v>0.43517559841401665</v>
      </c>
      <c r="K75" s="71">
        <v>3679700</v>
      </c>
      <c r="L75" s="72">
        <v>0.43101071555983883</v>
      </c>
      <c r="M75" s="208">
        <f t="shared" si="12"/>
        <v>0.10199201021822435</v>
      </c>
      <c r="N75" s="381" t="s">
        <v>376</v>
      </c>
      <c r="P75" s="423"/>
    </row>
    <row r="76" spans="1:16" ht="15" customHeight="1" x14ac:dyDescent="0.2">
      <c r="A76" s="73"/>
      <c r="B76" s="73" t="s">
        <v>308</v>
      </c>
      <c r="C76" s="217">
        <v>103023093</v>
      </c>
      <c r="D76" s="217">
        <v>104960541.61</v>
      </c>
      <c r="E76" s="90">
        <v>104927541.61</v>
      </c>
      <c r="F76" s="429">
        <f t="shared" si="11"/>
        <v>0.9996855961345682</v>
      </c>
      <c r="G76" s="90">
        <v>104927541.61</v>
      </c>
      <c r="H76" s="429">
        <f t="shared" si="13"/>
        <v>0.9996855961345682</v>
      </c>
      <c r="I76" s="90">
        <v>61334758.469999999</v>
      </c>
      <c r="J76" s="323">
        <f t="shared" si="14"/>
        <v>0.58436015600891678</v>
      </c>
      <c r="K76" s="90">
        <v>50296072.82</v>
      </c>
      <c r="L76" s="79">
        <v>0.49072615716452506</v>
      </c>
      <c r="M76" s="159">
        <f t="shared" si="12"/>
        <v>0.21947410664656331</v>
      </c>
      <c r="N76" s="382" t="s">
        <v>445</v>
      </c>
      <c r="P76" s="423"/>
    </row>
    <row r="77" spans="1:16" ht="15" customHeight="1" x14ac:dyDescent="0.2">
      <c r="A77" s="75"/>
      <c r="B77" s="75" t="s">
        <v>309</v>
      </c>
      <c r="C77" s="217">
        <v>47794228</v>
      </c>
      <c r="D77" s="217">
        <v>47494228</v>
      </c>
      <c r="E77" s="90">
        <v>47494228</v>
      </c>
      <c r="F77" s="511">
        <f t="shared" si="11"/>
        <v>1</v>
      </c>
      <c r="G77" s="90">
        <v>47494228</v>
      </c>
      <c r="H77" s="511">
        <f t="shared" si="13"/>
        <v>1</v>
      </c>
      <c r="I77" s="90">
        <v>18500000</v>
      </c>
      <c r="J77" s="526">
        <f t="shared" si="14"/>
        <v>0.38952101716444365</v>
      </c>
      <c r="K77" s="76">
        <v>17700000</v>
      </c>
      <c r="L77" s="80">
        <v>0.36956436587724101</v>
      </c>
      <c r="M77" s="160">
        <f t="shared" si="12"/>
        <v>4.5197740112994378E-2</v>
      </c>
      <c r="N77" s="64" t="s">
        <v>377</v>
      </c>
      <c r="P77" s="423"/>
    </row>
    <row r="78" spans="1:16" ht="15" customHeight="1" x14ac:dyDescent="0.2">
      <c r="A78" s="75"/>
      <c r="B78" s="75" t="s">
        <v>310</v>
      </c>
      <c r="C78" s="217">
        <v>2040648.37</v>
      </c>
      <c r="D78" s="217">
        <v>2040648.37</v>
      </c>
      <c r="E78" s="90">
        <v>1726096.42</v>
      </c>
      <c r="F78" s="511">
        <f t="shared" si="11"/>
        <v>0.84585685871985861</v>
      </c>
      <c r="G78" s="90">
        <v>1726096.42</v>
      </c>
      <c r="H78" s="511">
        <f t="shared" si="13"/>
        <v>0.84585685871985861</v>
      </c>
      <c r="I78" s="90">
        <v>863000</v>
      </c>
      <c r="J78" s="526">
        <f t="shared" si="14"/>
        <v>0.42290480451563539</v>
      </c>
      <c r="K78" s="76">
        <v>1290000</v>
      </c>
      <c r="L78" s="80">
        <v>0.36724397381392182</v>
      </c>
      <c r="M78" s="160">
        <f t="shared" si="12"/>
        <v>-0.33100775193798448</v>
      </c>
      <c r="N78" s="64" t="s">
        <v>378</v>
      </c>
      <c r="P78" s="423"/>
    </row>
    <row r="79" spans="1:16" ht="15" customHeight="1" x14ac:dyDescent="0.2">
      <c r="A79" s="77"/>
      <c r="B79" s="77" t="s">
        <v>311</v>
      </c>
      <c r="C79" s="480">
        <v>617526</v>
      </c>
      <c r="D79" s="218">
        <v>947526</v>
      </c>
      <c r="E79" s="66">
        <v>947526</v>
      </c>
      <c r="F79" s="512">
        <f t="shared" si="11"/>
        <v>1</v>
      </c>
      <c r="G79" s="66">
        <v>947526</v>
      </c>
      <c r="H79" s="512">
        <f t="shared" si="13"/>
        <v>1</v>
      </c>
      <c r="I79" s="66">
        <v>835351</v>
      </c>
      <c r="J79" s="527">
        <f t="shared" si="14"/>
        <v>0.88161274730192096</v>
      </c>
      <c r="K79" s="78">
        <v>617526</v>
      </c>
      <c r="L79" s="81">
        <v>1</v>
      </c>
      <c r="M79" s="160">
        <f t="shared" si="12"/>
        <v>0.35273818430317094</v>
      </c>
      <c r="N79" s="64" t="s">
        <v>379</v>
      </c>
      <c r="P79" s="423"/>
    </row>
    <row r="80" spans="1:16" ht="15" customHeight="1" x14ac:dyDescent="0.2">
      <c r="A80" s="73"/>
      <c r="B80" s="73" t="s">
        <v>312</v>
      </c>
      <c r="C80" s="217">
        <v>30350633.390000001</v>
      </c>
      <c r="D80" s="217">
        <v>32754741.609999999</v>
      </c>
      <c r="E80" s="90">
        <v>15239743.299999999</v>
      </c>
      <c r="F80" s="429">
        <f t="shared" si="11"/>
        <v>0.46526831081296993</v>
      </c>
      <c r="G80" s="90">
        <v>15239743.299999999</v>
      </c>
      <c r="H80" s="429">
        <f t="shared" si="13"/>
        <v>0.46526831081296993</v>
      </c>
      <c r="I80" s="90">
        <v>15226543.77</v>
      </c>
      <c r="J80" s="277">
        <f t="shared" si="14"/>
        <v>0.46486533007335179</v>
      </c>
      <c r="K80" s="74">
        <v>11494244.85</v>
      </c>
      <c r="L80" s="79">
        <v>0.34245719436069172</v>
      </c>
      <c r="M80" s="202">
        <f t="shared" si="12"/>
        <v>0.32471023270397792</v>
      </c>
      <c r="N80" s="383" t="s">
        <v>475</v>
      </c>
      <c r="P80" s="423"/>
    </row>
    <row r="81" spans="1:16" ht="15" customHeight="1" x14ac:dyDescent="0.2">
      <c r="A81" s="75"/>
      <c r="B81" s="75" t="s">
        <v>313</v>
      </c>
      <c r="C81" s="217">
        <v>17159000</v>
      </c>
      <c r="D81" s="217">
        <v>17159000</v>
      </c>
      <c r="E81" s="90">
        <v>17159000</v>
      </c>
      <c r="F81" s="511">
        <f t="shared" si="11"/>
        <v>1</v>
      </c>
      <c r="G81" s="90">
        <v>17159000</v>
      </c>
      <c r="H81" s="511">
        <f t="shared" si="13"/>
        <v>1</v>
      </c>
      <c r="I81" s="90">
        <v>9000000</v>
      </c>
      <c r="J81" s="526">
        <f t="shared" si="14"/>
        <v>0.52450609009849058</v>
      </c>
      <c r="K81" s="76">
        <v>8800000</v>
      </c>
      <c r="L81" s="80">
        <v>0.53576864535768642</v>
      </c>
      <c r="M81" s="203">
        <f t="shared" si="12"/>
        <v>2.2727272727272707E-2</v>
      </c>
      <c r="N81" s="64" t="s">
        <v>380</v>
      </c>
      <c r="P81" s="423"/>
    </row>
    <row r="82" spans="1:16" ht="15" customHeight="1" x14ac:dyDescent="0.2">
      <c r="A82" s="75"/>
      <c r="B82" s="75" t="s">
        <v>314</v>
      </c>
      <c r="C82" s="217">
        <v>52736587</v>
      </c>
      <c r="D82" s="217">
        <v>53439355</v>
      </c>
      <c r="E82" s="90">
        <v>1602768</v>
      </c>
      <c r="F82" s="511">
        <f t="shared" si="11"/>
        <v>2.9992278162788454E-2</v>
      </c>
      <c r="G82" s="90">
        <v>1602768</v>
      </c>
      <c r="H82" s="511">
        <f t="shared" si="13"/>
        <v>2.9992278162788454E-2</v>
      </c>
      <c r="I82" s="90">
        <v>702768</v>
      </c>
      <c r="J82" s="526">
        <f t="shared" si="14"/>
        <v>1.3150757526920001E-2</v>
      </c>
      <c r="K82" s="76">
        <v>0</v>
      </c>
      <c r="L82" s="80">
        <v>0</v>
      </c>
      <c r="M82" s="203" t="s">
        <v>135</v>
      </c>
      <c r="N82" s="63" t="s">
        <v>381</v>
      </c>
      <c r="P82" s="423"/>
    </row>
    <row r="83" spans="1:16" ht="15" customHeight="1" x14ac:dyDescent="0.2">
      <c r="A83" s="75"/>
      <c r="B83" s="75" t="s">
        <v>315</v>
      </c>
      <c r="C83" s="217">
        <v>2726590</v>
      </c>
      <c r="D83" s="217">
        <v>2726590</v>
      </c>
      <c r="E83" s="90">
        <v>2726590</v>
      </c>
      <c r="F83" s="511">
        <f t="shared" si="11"/>
        <v>1</v>
      </c>
      <c r="G83" s="90">
        <v>2726590</v>
      </c>
      <c r="H83" s="511">
        <f t="shared" si="13"/>
        <v>1</v>
      </c>
      <c r="I83" s="90">
        <v>1591000</v>
      </c>
      <c r="J83" s="526">
        <f t="shared" si="14"/>
        <v>0.5835127393557521</v>
      </c>
      <c r="K83" s="76">
        <v>1675000</v>
      </c>
      <c r="L83" s="80">
        <v>0.61432045155303883</v>
      </c>
      <c r="M83" s="203">
        <f t="shared" si="12"/>
        <v>-5.0149253731343268E-2</v>
      </c>
      <c r="N83" s="64" t="s">
        <v>382</v>
      </c>
      <c r="P83" s="423"/>
    </row>
    <row r="84" spans="1:16" ht="15" customHeight="1" x14ac:dyDescent="0.2">
      <c r="A84" s="75"/>
      <c r="B84" s="75" t="s">
        <v>316</v>
      </c>
      <c r="C84" s="217">
        <v>2730474</v>
      </c>
      <c r="D84" s="217">
        <v>3225498.46</v>
      </c>
      <c r="E84" s="90">
        <v>2809833.85</v>
      </c>
      <c r="F84" s="511">
        <f t="shared" si="11"/>
        <v>0.87113166688661203</v>
      </c>
      <c r="G84" s="90">
        <v>2809833.85</v>
      </c>
      <c r="H84" s="511">
        <f t="shared" si="13"/>
        <v>0.87113166688661203</v>
      </c>
      <c r="I84" s="90">
        <v>1272808.18</v>
      </c>
      <c r="J84" s="526">
        <f t="shared" si="14"/>
        <v>0.39460821196609713</v>
      </c>
      <c r="K84" s="76">
        <v>1135777.18</v>
      </c>
      <c r="L84" s="80">
        <v>0.41139450347499867</v>
      </c>
      <c r="M84" s="203">
        <f t="shared" si="12"/>
        <v>0.12064954501022807</v>
      </c>
      <c r="N84" s="64" t="s">
        <v>383</v>
      </c>
      <c r="P84" s="423"/>
    </row>
    <row r="85" spans="1:16" ht="15" customHeight="1" x14ac:dyDescent="0.2">
      <c r="A85" s="75"/>
      <c r="B85" s="75" t="s">
        <v>317</v>
      </c>
      <c r="C85" s="217">
        <v>0</v>
      </c>
      <c r="D85" s="217">
        <v>0</v>
      </c>
      <c r="E85" s="90">
        <v>0</v>
      </c>
      <c r="F85" s="511" t="s">
        <v>135</v>
      </c>
      <c r="G85" s="90">
        <v>0</v>
      </c>
      <c r="H85" s="511" t="s">
        <v>135</v>
      </c>
      <c r="I85" s="90">
        <v>0</v>
      </c>
      <c r="J85" s="526" t="s">
        <v>135</v>
      </c>
      <c r="K85" s="76" t="s">
        <v>135</v>
      </c>
      <c r="L85" s="80" t="s">
        <v>135</v>
      </c>
      <c r="M85" s="203" t="s">
        <v>135</v>
      </c>
      <c r="N85" s="64" t="s">
        <v>384</v>
      </c>
      <c r="P85" s="424"/>
    </row>
    <row r="86" spans="1:16" ht="15" customHeight="1" x14ac:dyDescent="0.2">
      <c r="A86" s="75"/>
      <c r="B86" s="75" t="s">
        <v>318</v>
      </c>
      <c r="C86" s="217">
        <v>0</v>
      </c>
      <c r="D86" s="217">
        <v>0</v>
      </c>
      <c r="E86" s="90">
        <v>0</v>
      </c>
      <c r="F86" s="511" t="s">
        <v>135</v>
      </c>
      <c r="G86" s="90">
        <v>0</v>
      </c>
      <c r="H86" s="511" t="s">
        <v>135</v>
      </c>
      <c r="I86" s="90">
        <v>0</v>
      </c>
      <c r="J86" s="526" t="s">
        <v>135</v>
      </c>
      <c r="K86" s="76" t="s">
        <v>135</v>
      </c>
      <c r="L86" s="80" t="s">
        <v>135</v>
      </c>
      <c r="M86" s="203" t="s">
        <v>135</v>
      </c>
      <c r="N86" s="64" t="s">
        <v>385</v>
      </c>
      <c r="P86" s="423"/>
    </row>
    <row r="87" spans="1:16" ht="15" customHeight="1" x14ac:dyDescent="0.2">
      <c r="A87" s="75"/>
      <c r="B87" s="75" t="s">
        <v>319</v>
      </c>
      <c r="C87" s="217">
        <v>4843478</v>
      </c>
      <c r="D87" s="217">
        <v>4843478</v>
      </c>
      <c r="E87" s="90">
        <v>4843478</v>
      </c>
      <c r="F87" s="511">
        <f t="shared" ref="F87:F88" si="15">+E87/D87</f>
        <v>1</v>
      </c>
      <c r="G87" s="90">
        <v>4843478</v>
      </c>
      <c r="H87" s="511">
        <f t="shared" si="13"/>
        <v>1</v>
      </c>
      <c r="I87" s="90">
        <v>2928000</v>
      </c>
      <c r="J87" s="526">
        <f t="shared" si="14"/>
        <v>0.60452426954349747</v>
      </c>
      <c r="K87" s="76">
        <v>2900000</v>
      </c>
      <c r="L87" s="80">
        <v>0.59262553137053031</v>
      </c>
      <c r="M87" s="203">
        <f t="shared" si="12"/>
        <v>9.6551724137932116E-3</v>
      </c>
      <c r="N87" s="64" t="s">
        <v>386</v>
      </c>
      <c r="P87" s="424"/>
    </row>
    <row r="88" spans="1:16" ht="15" customHeight="1" x14ac:dyDescent="0.2">
      <c r="A88" s="75"/>
      <c r="B88" s="75" t="s">
        <v>320</v>
      </c>
      <c r="C88" s="217">
        <v>0</v>
      </c>
      <c r="D88" s="217">
        <v>45000</v>
      </c>
      <c r="E88" s="90">
        <v>45000</v>
      </c>
      <c r="F88" s="511">
        <f t="shared" si="15"/>
        <v>1</v>
      </c>
      <c r="G88" s="90">
        <v>45000</v>
      </c>
      <c r="H88" s="511">
        <f t="shared" si="13"/>
        <v>1</v>
      </c>
      <c r="I88" s="90">
        <v>0</v>
      </c>
      <c r="J88" s="526">
        <f t="shared" si="14"/>
        <v>0</v>
      </c>
      <c r="K88" s="76" t="s">
        <v>135</v>
      </c>
      <c r="L88" s="80" t="s">
        <v>135</v>
      </c>
      <c r="M88" s="203" t="s">
        <v>135</v>
      </c>
      <c r="N88" s="64" t="s">
        <v>387</v>
      </c>
      <c r="P88" s="423"/>
    </row>
    <row r="89" spans="1:16" ht="15" customHeight="1" x14ac:dyDescent="0.2">
      <c r="A89" s="75"/>
      <c r="B89" s="82" t="s">
        <v>321</v>
      </c>
      <c r="C89" s="217">
        <v>0</v>
      </c>
      <c r="D89" s="217">
        <v>0</v>
      </c>
      <c r="E89" s="90">
        <v>0</v>
      </c>
      <c r="F89" s="511" t="s">
        <v>135</v>
      </c>
      <c r="G89" s="90">
        <v>0</v>
      </c>
      <c r="H89" s="511" t="s">
        <v>135</v>
      </c>
      <c r="I89" s="90">
        <v>0</v>
      </c>
      <c r="J89" s="526" t="s">
        <v>135</v>
      </c>
      <c r="K89" s="76" t="s">
        <v>135</v>
      </c>
      <c r="L89" s="80" t="s">
        <v>135</v>
      </c>
      <c r="M89" s="203" t="s">
        <v>135</v>
      </c>
      <c r="N89" s="64" t="s">
        <v>388</v>
      </c>
      <c r="P89" s="423"/>
    </row>
    <row r="90" spans="1:16" ht="15" customHeight="1" x14ac:dyDescent="0.2">
      <c r="A90" s="75"/>
      <c r="B90" s="82" t="s">
        <v>422</v>
      </c>
      <c r="C90" s="217">
        <v>0</v>
      </c>
      <c r="D90" s="217">
        <v>0</v>
      </c>
      <c r="E90" s="90">
        <v>0</v>
      </c>
      <c r="F90" s="511" t="s">
        <v>135</v>
      </c>
      <c r="G90" s="90">
        <v>0</v>
      </c>
      <c r="H90" s="511" t="s">
        <v>135</v>
      </c>
      <c r="I90" s="90">
        <v>0</v>
      </c>
      <c r="J90" s="526" t="s">
        <v>135</v>
      </c>
      <c r="K90" s="76" t="s">
        <v>135</v>
      </c>
      <c r="L90" s="80" t="s">
        <v>135</v>
      </c>
      <c r="M90" s="203" t="s">
        <v>135</v>
      </c>
      <c r="N90" s="64">
        <v>44438</v>
      </c>
      <c r="P90" s="423"/>
    </row>
    <row r="91" spans="1:16" ht="15" customHeight="1" x14ac:dyDescent="0.2">
      <c r="A91" s="75"/>
      <c r="B91" s="82" t="s">
        <v>477</v>
      </c>
      <c r="C91" s="217">
        <v>0</v>
      </c>
      <c r="D91" s="217">
        <v>0</v>
      </c>
      <c r="E91" s="90">
        <v>0</v>
      </c>
      <c r="F91" s="511" t="s">
        <v>135</v>
      </c>
      <c r="G91" s="90">
        <v>0</v>
      </c>
      <c r="H91" s="511" t="s">
        <v>135</v>
      </c>
      <c r="I91" s="90">
        <v>0</v>
      </c>
      <c r="J91" s="526" t="s">
        <v>135</v>
      </c>
      <c r="K91" s="76">
        <v>1962488.72</v>
      </c>
      <c r="L91" s="80">
        <v>1</v>
      </c>
      <c r="M91" s="203">
        <f t="shared" si="12"/>
        <v>-1</v>
      </c>
      <c r="N91" s="64" t="s">
        <v>495</v>
      </c>
      <c r="P91" s="423"/>
    </row>
    <row r="92" spans="1:16" ht="15" customHeight="1" x14ac:dyDescent="0.2">
      <c r="A92" s="75"/>
      <c r="B92" s="75" t="s">
        <v>322</v>
      </c>
      <c r="C92" s="217">
        <v>12029885</v>
      </c>
      <c r="D92" s="217">
        <v>12029885</v>
      </c>
      <c r="E92" s="90">
        <v>0</v>
      </c>
      <c r="F92" s="511" t="s">
        <v>135</v>
      </c>
      <c r="G92" s="90">
        <v>0</v>
      </c>
      <c r="H92" s="511" t="s">
        <v>135</v>
      </c>
      <c r="I92" s="90">
        <v>0</v>
      </c>
      <c r="J92" s="526" t="s">
        <v>135</v>
      </c>
      <c r="K92" s="76">
        <v>0</v>
      </c>
      <c r="L92" s="80">
        <v>0</v>
      </c>
      <c r="M92" s="203" t="s">
        <v>135</v>
      </c>
      <c r="N92" s="64" t="s">
        <v>390</v>
      </c>
      <c r="P92" s="424"/>
    </row>
    <row r="93" spans="1:16" ht="15" customHeight="1" x14ac:dyDescent="0.2">
      <c r="A93" s="75"/>
      <c r="B93" s="75" t="s">
        <v>323</v>
      </c>
      <c r="C93" s="212">
        <v>4129996.75</v>
      </c>
      <c r="D93" s="217">
        <v>3923505.94</v>
      </c>
      <c r="E93" s="90">
        <v>3883860.49</v>
      </c>
      <c r="F93" s="511">
        <f>+E92/D92</f>
        <v>0</v>
      </c>
      <c r="G93" s="76">
        <v>3883860.49</v>
      </c>
      <c r="H93" s="511">
        <f>+G92/D92</f>
        <v>0</v>
      </c>
      <c r="I93" s="76">
        <v>0</v>
      </c>
      <c r="J93" s="526">
        <f>I92/D92</f>
        <v>0</v>
      </c>
      <c r="K93" s="76">
        <v>1267891.5</v>
      </c>
      <c r="L93" s="80">
        <v>0.3167049426185447</v>
      </c>
      <c r="M93" s="203" t="s">
        <v>135</v>
      </c>
      <c r="N93" s="64" t="s">
        <v>391</v>
      </c>
      <c r="P93" s="424"/>
    </row>
    <row r="94" spans="1:16" ht="15" customHeight="1" x14ac:dyDescent="0.2">
      <c r="A94" s="87"/>
      <c r="B94" s="138" t="s">
        <v>389</v>
      </c>
      <c r="C94" s="217">
        <v>0</v>
      </c>
      <c r="D94" s="217">
        <v>0</v>
      </c>
      <c r="E94" s="90">
        <v>0</v>
      </c>
      <c r="F94" s="148" t="s">
        <v>135</v>
      </c>
      <c r="G94" s="90">
        <v>0</v>
      </c>
      <c r="H94" s="505" t="s">
        <v>135</v>
      </c>
      <c r="I94" s="90">
        <v>0</v>
      </c>
      <c r="J94" s="224" t="s">
        <v>135</v>
      </c>
      <c r="K94" s="76" t="s">
        <v>135</v>
      </c>
      <c r="L94" s="80" t="s">
        <v>135</v>
      </c>
      <c r="M94" s="203" t="s">
        <v>135</v>
      </c>
      <c r="N94" s="137" t="s">
        <v>392</v>
      </c>
      <c r="P94" s="424"/>
    </row>
    <row r="95" spans="1:16" ht="15" customHeight="1" x14ac:dyDescent="0.2">
      <c r="A95" s="77"/>
      <c r="B95" s="77" t="s">
        <v>324</v>
      </c>
      <c r="C95" s="213">
        <v>479279.81</v>
      </c>
      <c r="D95" s="218">
        <v>577652.9</v>
      </c>
      <c r="E95" s="78">
        <v>111679.57</v>
      </c>
      <c r="F95" s="512">
        <f>+E95/D95</f>
        <v>0.19333334949067166</v>
      </c>
      <c r="G95" s="78">
        <v>111679.57</v>
      </c>
      <c r="H95" s="512">
        <f>+G95/D95</f>
        <v>0.19333334949067166</v>
      </c>
      <c r="I95" s="78">
        <v>0</v>
      </c>
      <c r="J95" s="527">
        <f>I95/D95</f>
        <v>0</v>
      </c>
      <c r="K95" s="218">
        <v>0</v>
      </c>
      <c r="L95" s="81">
        <v>0</v>
      </c>
      <c r="M95" s="204" t="s">
        <v>135</v>
      </c>
      <c r="N95" s="64" t="s">
        <v>393</v>
      </c>
      <c r="P95" s="423"/>
    </row>
    <row r="96" spans="1:16" ht="15" customHeight="1" x14ac:dyDescent="0.2">
      <c r="A96" s="59"/>
      <c r="B96" s="59" t="s">
        <v>496</v>
      </c>
      <c r="C96" s="213">
        <v>8561000</v>
      </c>
      <c r="D96" s="217">
        <v>8561000</v>
      </c>
      <c r="E96" s="90">
        <v>8561000</v>
      </c>
      <c r="F96" s="513">
        <f>+E96/D96</f>
        <v>1</v>
      </c>
      <c r="G96" s="88">
        <v>8561000</v>
      </c>
      <c r="H96" s="512">
        <f>+G96/D96</f>
        <v>1</v>
      </c>
      <c r="I96" s="60">
        <v>5100000</v>
      </c>
      <c r="J96" s="527">
        <f>I96/D96</f>
        <v>0.59572479850484761</v>
      </c>
      <c r="K96" s="482">
        <v>10688000</v>
      </c>
      <c r="L96" s="69">
        <v>0.54728246721924723</v>
      </c>
      <c r="M96" s="547">
        <f t="shared" si="12"/>
        <v>-0.52282934131736525</v>
      </c>
      <c r="N96" s="64">
        <v>44453</v>
      </c>
      <c r="P96" s="424"/>
    </row>
    <row r="97" spans="1:16" ht="15" customHeight="1" x14ac:dyDescent="0.2">
      <c r="A97" s="73"/>
      <c r="B97" s="274" t="s">
        <v>369</v>
      </c>
      <c r="C97" s="211">
        <v>0</v>
      </c>
      <c r="D97" s="275">
        <v>0</v>
      </c>
      <c r="E97" s="74">
        <v>0</v>
      </c>
      <c r="F97" s="276" t="s">
        <v>135</v>
      </c>
      <c r="G97" s="74">
        <v>0</v>
      </c>
      <c r="H97" s="276" t="s">
        <v>135</v>
      </c>
      <c r="I97" s="74">
        <v>0</v>
      </c>
      <c r="J97" s="277" t="s">
        <v>135</v>
      </c>
      <c r="K97" s="90" t="s">
        <v>135</v>
      </c>
      <c r="L97" s="115" t="s">
        <v>135</v>
      </c>
      <c r="M97" s="205" t="s">
        <v>135</v>
      </c>
      <c r="N97" s="64">
        <v>449</v>
      </c>
      <c r="P97" s="424"/>
    </row>
    <row r="98" spans="1:16" ht="15" customHeight="1" x14ac:dyDescent="0.2">
      <c r="A98" s="142"/>
      <c r="B98" s="143" t="s">
        <v>350</v>
      </c>
      <c r="C98" s="221">
        <f>SUM(C67:C97)</f>
        <v>528646574.61000001</v>
      </c>
      <c r="D98" s="225">
        <f>SUM(D67:D97)</f>
        <v>562572210.95000005</v>
      </c>
      <c r="E98" s="144">
        <f>SUM(E67:E97)</f>
        <v>472315679.91000003</v>
      </c>
      <c r="F98" s="514">
        <f>E98/D98</f>
        <v>0.83956454072342757</v>
      </c>
      <c r="G98" s="144">
        <f>SUM(G67:G97)</f>
        <v>472315679.91000003</v>
      </c>
      <c r="H98" s="518">
        <f>+G98/D98</f>
        <v>0.83956454072342757</v>
      </c>
      <c r="I98" s="144">
        <f>SUM(I67:I97)</f>
        <v>245159596.05000001</v>
      </c>
      <c r="J98" s="528">
        <f>I98/D98</f>
        <v>0.43578333817094489</v>
      </c>
      <c r="K98" s="144">
        <f>+SUM(K67:K97)</f>
        <v>220572840.31999999</v>
      </c>
      <c r="L98" s="145">
        <v>0.40964714702958249</v>
      </c>
      <c r="M98" s="285">
        <f>+I98/K98-1</f>
        <v>0.11146773870405058</v>
      </c>
      <c r="P98" s="424"/>
    </row>
    <row r="99" spans="1:16" ht="15" customHeight="1" x14ac:dyDescent="0.2">
      <c r="A99" s="89"/>
      <c r="B99" s="278" t="s">
        <v>447</v>
      </c>
      <c r="C99" s="214">
        <v>4032000</v>
      </c>
      <c r="D99" s="280">
        <v>1032000</v>
      </c>
      <c r="E99" s="90">
        <v>0</v>
      </c>
      <c r="F99" s="429">
        <f>+E99/D99</f>
        <v>0</v>
      </c>
      <c r="G99" s="90">
        <v>0</v>
      </c>
      <c r="H99" s="429">
        <f>+G99/D99</f>
        <v>0</v>
      </c>
      <c r="I99" s="90">
        <v>0</v>
      </c>
      <c r="J99" s="323">
        <f>+I99/D99</f>
        <v>0</v>
      </c>
      <c r="K99" s="291">
        <v>0</v>
      </c>
      <c r="L99" s="115">
        <v>0</v>
      </c>
      <c r="M99" s="431" t="s">
        <v>135</v>
      </c>
      <c r="N99" s="137" t="s">
        <v>478</v>
      </c>
      <c r="P99" s="424"/>
    </row>
    <row r="100" spans="1:16" ht="15" customHeight="1" x14ac:dyDescent="0.2">
      <c r="A100" s="75"/>
      <c r="B100" s="279" t="s">
        <v>404</v>
      </c>
      <c r="C100" s="214">
        <v>40000</v>
      </c>
      <c r="D100" s="280">
        <v>40000</v>
      </c>
      <c r="E100" s="90">
        <v>36232.42</v>
      </c>
      <c r="F100" s="429">
        <f>+E100/D100</f>
        <v>0.90581049999999996</v>
      </c>
      <c r="G100" s="90">
        <v>36232.42</v>
      </c>
      <c r="H100" s="429">
        <f>+G100/D100</f>
        <v>0.90581049999999996</v>
      </c>
      <c r="I100" s="90">
        <v>0</v>
      </c>
      <c r="J100" s="323">
        <f>+I100/D100</f>
        <v>0</v>
      </c>
      <c r="K100" s="291">
        <v>0</v>
      </c>
      <c r="L100" s="313">
        <v>0</v>
      </c>
      <c r="M100" s="430"/>
      <c r="N100" s="137">
        <v>46101</v>
      </c>
      <c r="P100" s="424"/>
    </row>
    <row r="101" spans="1:16" ht="15" customHeight="1" x14ac:dyDescent="0.2">
      <c r="A101" s="75"/>
      <c r="B101" s="279" t="s">
        <v>419</v>
      </c>
      <c r="C101" s="214">
        <v>0</v>
      </c>
      <c r="D101" s="280">
        <v>0</v>
      </c>
      <c r="E101" s="90">
        <v>0</v>
      </c>
      <c r="F101" s="511" t="s">
        <v>135</v>
      </c>
      <c r="G101" s="90">
        <v>0</v>
      </c>
      <c r="H101" s="429" t="s">
        <v>135</v>
      </c>
      <c r="I101" s="90">
        <v>0</v>
      </c>
      <c r="J101" s="323" t="s">
        <v>135</v>
      </c>
      <c r="K101" s="76" t="s">
        <v>135</v>
      </c>
      <c r="L101" s="80" t="s">
        <v>135</v>
      </c>
      <c r="M101" s="203" t="s">
        <v>135</v>
      </c>
      <c r="N101" s="137">
        <v>46102</v>
      </c>
      <c r="P101" s="424"/>
    </row>
    <row r="102" spans="1:16" ht="15" customHeight="1" x14ac:dyDescent="0.2">
      <c r="A102" s="89"/>
      <c r="B102" s="278" t="s">
        <v>443</v>
      </c>
      <c r="C102" s="214">
        <v>0</v>
      </c>
      <c r="D102" s="280">
        <v>0</v>
      </c>
      <c r="E102" s="90">
        <v>0</v>
      </c>
      <c r="F102" s="511" t="s">
        <v>135</v>
      </c>
      <c r="G102" s="90">
        <v>0</v>
      </c>
      <c r="H102" s="429" t="s">
        <v>135</v>
      </c>
      <c r="I102" s="90">
        <v>0</v>
      </c>
      <c r="J102" s="323" t="s">
        <v>135</v>
      </c>
      <c r="K102" s="90" t="s">
        <v>135</v>
      </c>
      <c r="L102" s="115" t="s">
        <v>135</v>
      </c>
      <c r="M102" s="203" t="s">
        <v>135</v>
      </c>
      <c r="N102" s="137">
        <v>462</v>
      </c>
      <c r="P102" s="424"/>
    </row>
    <row r="103" spans="1:16" ht="15" customHeight="1" x14ac:dyDescent="0.2">
      <c r="A103" s="89"/>
      <c r="B103" s="89" t="s">
        <v>325</v>
      </c>
      <c r="C103" s="214">
        <v>0</v>
      </c>
      <c r="D103" s="280">
        <v>0</v>
      </c>
      <c r="E103" s="90">
        <v>0</v>
      </c>
      <c r="F103" s="86" t="s">
        <v>135</v>
      </c>
      <c r="G103" s="90">
        <v>0</v>
      </c>
      <c r="H103" s="86" t="s">
        <v>135</v>
      </c>
      <c r="I103" s="90">
        <v>0</v>
      </c>
      <c r="J103" s="192" t="s">
        <v>135</v>
      </c>
      <c r="K103" s="90" t="s">
        <v>135</v>
      </c>
      <c r="L103" s="115" t="s">
        <v>135</v>
      </c>
      <c r="M103" s="203" t="s">
        <v>135</v>
      </c>
      <c r="N103" s="64">
        <v>463</v>
      </c>
      <c r="P103" s="424"/>
    </row>
    <row r="104" spans="1:16" ht="15" customHeight="1" x14ac:dyDescent="0.2">
      <c r="A104" s="75"/>
      <c r="B104" s="75" t="s">
        <v>326</v>
      </c>
      <c r="C104" s="214">
        <v>54878421</v>
      </c>
      <c r="D104" s="280">
        <v>54878421</v>
      </c>
      <c r="E104" s="90">
        <v>54878421</v>
      </c>
      <c r="F104" s="511">
        <f t="shared" ref="F104:F113" si="16">+E104/D104</f>
        <v>1</v>
      </c>
      <c r="G104" s="90">
        <v>54878421</v>
      </c>
      <c r="H104" s="511">
        <f t="shared" ref="H104:H109" si="17">+G104/D104</f>
        <v>1</v>
      </c>
      <c r="I104" s="90">
        <v>22357740.460000001</v>
      </c>
      <c r="J104" s="526">
        <f t="shared" ref="J104:J111" si="18">I104/D104</f>
        <v>0.40740495175690278</v>
      </c>
      <c r="K104" s="76">
        <v>20119954.940000001</v>
      </c>
      <c r="L104" s="80">
        <v>0.36662469385193308</v>
      </c>
      <c r="M104" s="203">
        <f t="shared" ref="M104" si="19">+I104/K104-1</f>
        <v>0.11122219342306328</v>
      </c>
      <c r="N104" s="64">
        <v>46401</v>
      </c>
      <c r="P104" s="424"/>
    </row>
    <row r="105" spans="1:16" ht="15" customHeight="1" x14ac:dyDescent="0.2">
      <c r="A105" s="75"/>
      <c r="B105" s="75" t="s">
        <v>327</v>
      </c>
      <c r="C105" s="214">
        <v>910000</v>
      </c>
      <c r="D105" s="280">
        <v>1997000</v>
      </c>
      <c r="E105" s="90">
        <v>1891160.19</v>
      </c>
      <c r="F105" s="511">
        <f t="shared" si="16"/>
        <v>0.94700059589384078</v>
      </c>
      <c r="G105" s="90">
        <v>1891160.19</v>
      </c>
      <c r="H105" s="511">
        <f t="shared" si="17"/>
        <v>0.94700059589384078</v>
      </c>
      <c r="I105" s="90">
        <v>1891160.19</v>
      </c>
      <c r="J105" s="526">
        <f t="shared" si="18"/>
        <v>0.94700059589384078</v>
      </c>
      <c r="K105" s="76">
        <v>0</v>
      </c>
      <c r="L105" s="80">
        <v>0</v>
      </c>
      <c r="M105" s="203" t="s">
        <v>135</v>
      </c>
      <c r="N105" s="64">
        <v>46410</v>
      </c>
      <c r="P105" s="424"/>
    </row>
    <row r="106" spans="1:16" ht="15" customHeight="1" x14ac:dyDescent="0.2">
      <c r="A106" s="77"/>
      <c r="B106" s="77" t="s">
        <v>328</v>
      </c>
      <c r="C106" s="213">
        <v>89194580.229999989</v>
      </c>
      <c r="D106" s="481">
        <v>92299280.229999989</v>
      </c>
      <c r="E106" s="90">
        <v>89387229.569999993</v>
      </c>
      <c r="F106" s="512">
        <f t="shared" si="16"/>
        <v>0.96844990933034936</v>
      </c>
      <c r="G106" s="90">
        <v>89387229.569999993</v>
      </c>
      <c r="H106" s="512">
        <f t="shared" si="17"/>
        <v>0.96844990933034936</v>
      </c>
      <c r="I106" s="90">
        <v>33769508.280000001</v>
      </c>
      <c r="J106" s="527">
        <f t="shared" si="18"/>
        <v>0.36586968171203477</v>
      </c>
      <c r="K106" s="78">
        <v>37133582.810000002</v>
      </c>
      <c r="L106" s="81">
        <v>0.41571106182677126</v>
      </c>
      <c r="M106" s="204">
        <f>+I106/K106-1</f>
        <v>-9.0593858050617815E-2</v>
      </c>
      <c r="N106" s="64" t="s">
        <v>334</v>
      </c>
      <c r="P106" s="424"/>
    </row>
    <row r="107" spans="1:16" ht="15" customHeight="1" x14ac:dyDescent="0.2">
      <c r="A107" s="67"/>
      <c r="B107" s="67" t="s">
        <v>329</v>
      </c>
      <c r="C107" s="480">
        <v>5830790</v>
      </c>
      <c r="D107" s="482">
        <v>5830790</v>
      </c>
      <c r="E107" s="68">
        <v>5830790</v>
      </c>
      <c r="F107" s="515">
        <f t="shared" si="16"/>
        <v>1</v>
      </c>
      <c r="G107" s="68">
        <v>5830790</v>
      </c>
      <c r="H107" s="515">
        <f t="shared" si="17"/>
        <v>1</v>
      </c>
      <c r="I107" s="68">
        <v>1943596.67</v>
      </c>
      <c r="J107" s="529">
        <f t="shared" si="18"/>
        <v>0.33333333390501113</v>
      </c>
      <c r="K107" s="68">
        <v>0</v>
      </c>
      <c r="L107" s="69">
        <v>0</v>
      </c>
      <c r="M107" s="205"/>
      <c r="N107" s="64">
        <v>465</v>
      </c>
      <c r="P107" s="424"/>
    </row>
    <row r="108" spans="1:16" ht="15" customHeight="1" x14ac:dyDescent="0.2">
      <c r="A108" s="73"/>
      <c r="B108" s="73" t="s">
        <v>330</v>
      </c>
      <c r="C108" s="212">
        <v>116594341</v>
      </c>
      <c r="D108" s="217">
        <v>116257341</v>
      </c>
      <c r="E108" s="76">
        <v>100924325</v>
      </c>
      <c r="F108" s="429">
        <f t="shared" si="16"/>
        <v>0.86811141672335346</v>
      </c>
      <c r="G108" s="76">
        <v>100924325</v>
      </c>
      <c r="H108" s="429">
        <f t="shared" si="17"/>
        <v>0.86811141672335346</v>
      </c>
      <c r="I108" s="76">
        <v>50462162.520000003</v>
      </c>
      <c r="J108" s="277">
        <f t="shared" si="18"/>
        <v>0.43405570853370889</v>
      </c>
      <c r="K108" s="74">
        <v>42090000</v>
      </c>
      <c r="L108" s="79">
        <v>0.46676257349306466</v>
      </c>
      <c r="M108" s="202">
        <f>+I108/K108-1</f>
        <v>0.19891096507483974</v>
      </c>
      <c r="N108" s="64">
        <v>46701</v>
      </c>
      <c r="P108" s="424"/>
    </row>
    <row r="109" spans="1:16" ht="15" customHeight="1" x14ac:dyDescent="0.2">
      <c r="A109" s="75"/>
      <c r="B109" s="75" t="s">
        <v>331</v>
      </c>
      <c r="C109" s="212">
        <v>59615875.520000003</v>
      </c>
      <c r="D109" s="217">
        <v>63324298.579999998</v>
      </c>
      <c r="E109" s="76">
        <v>62639491.75</v>
      </c>
      <c r="F109" s="511">
        <f t="shared" si="16"/>
        <v>0.98918571787834564</v>
      </c>
      <c r="G109" s="76">
        <v>62639491.75</v>
      </c>
      <c r="H109" s="511">
        <f t="shared" si="17"/>
        <v>0.98918571787834564</v>
      </c>
      <c r="I109" s="76">
        <v>32838314.199999999</v>
      </c>
      <c r="J109" s="526">
        <f t="shared" si="18"/>
        <v>0.51857367450369951</v>
      </c>
      <c r="K109" s="76">
        <v>31712300</v>
      </c>
      <c r="L109" s="80">
        <v>0.52121116253363886</v>
      </c>
      <c r="M109" s="203">
        <f>+I109/K109-1</f>
        <v>3.5507175449273509E-2</v>
      </c>
      <c r="N109" s="64">
        <v>46703</v>
      </c>
      <c r="P109" s="424"/>
    </row>
    <row r="110" spans="1:16" ht="15" customHeight="1" x14ac:dyDescent="0.2">
      <c r="A110" s="75"/>
      <c r="B110" s="75" t="s">
        <v>342</v>
      </c>
      <c r="C110" s="212">
        <v>0</v>
      </c>
      <c r="D110" s="217">
        <v>0</v>
      </c>
      <c r="E110" s="76">
        <v>0</v>
      </c>
      <c r="F110" s="511" t="s">
        <v>135</v>
      </c>
      <c r="G110" s="76">
        <v>0</v>
      </c>
      <c r="H110" s="511" t="s">
        <v>135</v>
      </c>
      <c r="I110" s="76">
        <v>0</v>
      </c>
      <c r="J110" s="526" t="s">
        <v>135</v>
      </c>
      <c r="K110" s="76">
        <v>0</v>
      </c>
      <c r="L110" s="80">
        <v>0</v>
      </c>
      <c r="M110" s="203"/>
      <c r="N110" s="64" t="s">
        <v>401</v>
      </c>
      <c r="P110" s="424"/>
    </row>
    <row r="111" spans="1:16" ht="15" customHeight="1" x14ac:dyDescent="0.2">
      <c r="A111" s="75"/>
      <c r="B111" s="75" t="s">
        <v>343</v>
      </c>
      <c r="C111" s="212">
        <v>1514016</v>
      </c>
      <c r="D111" s="217">
        <v>1827592.94</v>
      </c>
      <c r="E111" s="76">
        <v>1467592.94</v>
      </c>
      <c r="F111" s="511">
        <f t="shared" si="16"/>
        <v>0.80301959363007824</v>
      </c>
      <c r="G111" s="76">
        <v>1467592.94</v>
      </c>
      <c r="H111" s="511">
        <f t="shared" ref="H111:H113" si="20">+G111/D111</f>
        <v>0.80301959363007824</v>
      </c>
      <c r="I111" s="76">
        <v>990592.94</v>
      </c>
      <c r="J111" s="526">
        <f t="shared" si="18"/>
        <v>0.54202055518993197</v>
      </c>
      <c r="K111" s="76">
        <v>665000</v>
      </c>
      <c r="L111" s="80">
        <v>0.44274300932090543</v>
      </c>
      <c r="M111" s="203">
        <f>+I111/K111-1</f>
        <v>0.48961344360902248</v>
      </c>
      <c r="N111" s="64" t="s">
        <v>402</v>
      </c>
      <c r="P111" s="424"/>
    </row>
    <row r="112" spans="1:16" ht="15" customHeight="1" x14ac:dyDescent="0.2">
      <c r="A112" s="75"/>
      <c r="B112" s="75" t="s">
        <v>341</v>
      </c>
      <c r="C112" s="212">
        <v>271003.62</v>
      </c>
      <c r="D112" s="217">
        <v>271003.62</v>
      </c>
      <c r="E112" s="76">
        <v>0</v>
      </c>
      <c r="F112" s="511">
        <f t="shared" si="16"/>
        <v>0</v>
      </c>
      <c r="G112" s="76">
        <v>0</v>
      </c>
      <c r="H112" s="511">
        <f t="shared" si="20"/>
        <v>0</v>
      </c>
      <c r="I112" s="76">
        <v>0</v>
      </c>
      <c r="J112" s="526">
        <f>I112/D112</f>
        <v>0</v>
      </c>
      <c r="K112" s="76">
        <v>0</v>
      </c>
      <c r="L112" s="80">
        <v>0</v>
      </c>
      <c r="M112" s="203"/>
      <c r="N112" s="64" t="s">
        <v>397</v>
      </c>
      <c r="P112" s="424"/>
    </row>
    <row r="113" spans="1:16" ht="15" customHeight="1" x14ac:dyDescent="0.2">
      <c r="A113" s="75"/>
      <c r="B113" s="75" t="s">
        <v>338</v>
      </c>
      <c r="C113" s="212">
        <v>15540453.550000001</v>
      </c>
      <c r="D113" s="217">
        <v>15540453.550000001</v>
      </c>
      <c r="E113" s="76">
        <v>15409576.619999999</v>
      </c>
      <c r="F113" s="511">
        <f t="shared" si="16"/>
        <v>0.99157830692785653</v>
      </c>
      <c r="G113" s="76">
        <v>15409576.619999999</v>
      </c>
      <c r="H113" s="511">
        <f t="shared" si="20"/>
        <v>0.99157830692785653</v>
      </c>
      <c r="I113" s="76">
        <v>8770000</v>
      </c>
      <c r="J113" s="526">
        <f>I113/D113</f>
        <v>0.56433359372577641</v>
      </c>
      <c r="K113" s="76">
        <v>8711540</v>
      </c>
      <c r="L113" s="80">
        <v>0.56505637303793066</v>
      </c>
      <c r="M113" s="203">
        <f>+I113/K113-1</f>
        <v>6.7106389914985964E-3</v>
      </c>
      <c r="N113" s="64" t="s">
        <v>394</v>
      </c>
      <c r="P113" s="424"/>
    </row>
    <row r="114" spans="1:16" ht="15" customHeight="1" x14ac:dyDescent="0.2">
      <c r="A114" s="75"/>
      <c r="B114" s="75" t="s">
        <v>340</v>
      </c>
      <c r="C114" s="212">
        <v>0</v>
      </c>
      <c r="D114" s="217">
        <v>0</v>
      </c>
      <c r="E114" s="76">
        <v>0</v>
      </c>
      <c r="F114" s="148" t="s">
        <v>135</v>
      </c>
      <c r="G114" s="76">
        <v>0</v>
      </c>
      <c r="H114" s="148" t="s">
        <v>135</v>
      </c>
      <c r="I114" s="76">
        <v>0</v>
      </c>
      <c r="J114" s="223" t="s">
        <v>135</v>
      </c>
      <c r="K114" s="76" t="s">
        <v>135</v>
      </c>
      <c r="L114" s="80" t="s">
        <v>135</v>
      </c>
      <c r="M114" s="203"/>
      <c r="N114" s="64" t="s">
        <v>395</v>
      </c>
      <c r="P114" s="424"/>
    </row>
    <row r="115" spans="1:16" ht="15" customHeight="1" x14ac:dyDescent="0.2">
      <c r="A115" s="75"/>
      <c r="B115" s="75" t="s">
        <v>339</v>
      </c>
      <c r="C115" s="212">
        <v>2248848</v>
      </c>
      <c r="D115" s="217">
        <v>2248848</v>
      </c>
      <c r="E115" s="76">
        <v>2248848</v>
      </c>
      <c r="F115" s="511">
        <f t="shared" ref="F115:F129" si="21">+E115/D115</f>
        <v>1</v>
      </c>
      <c r="G115" s="76">
        <v>2248848</v>
      </c>
      <c r="H115" s="511">
        <f t="shared" ref="H115:H129" si="22">+G115/D115</f>
        <v>1</v>
      </c>
      <c r="I115" s="76">
        <v>1500000</v>
      </c>
      <c r="J115" s="526">
        <f t="shared" ref="J115:J129" si="23">I115/D115</f>
        <v>0.66700817485219099</v>
      </c>
      <c r="K115" s="76">
        <v>1486000</v>
      </c>
      <c r="L115" s="80">
        <v>0.66606902734199913</v>
      </c>
      <c r="M115" s="203">
        <f>+I115/K115-1</f>
        <v>9.421265141319024E-3</v>
      </c>
      <c r="N115" s="64" t="s">
        <v>396</v>
      </c>
      <c r="P115" s="424"/>
    </row>
    <row r="116" spans="1:16" ht="15" customHeight="1" x14ac:dyDescent="0.2">
      <c r="A116" s="75"/>
      <c r="B116" s="75" t="s">
        <v>337</v>
      </c>
      <c r="C116" s="212">
        <v>1919978</v>
      </c>
      <c r="D116" s="217">
        <v>2169978</v>
      </c>
      <c r="E116" s="76">
        <v>1753504</v>
      </c>
      <c r="F116" s="511">
        <f t="shared" si="21"/>
        <v>0.80807455190789956</v>
      </c>
      <c r="G116" s="76">
        <v>1753504</v>
      </c>
      <c r="H116" s="511">
        <f t="shared" si="22"/>
        <v>0.80807455190789956</v>
      </c>
      <c r="I116" s="76">
        <v>456915.75</v>
      </c>
      <c r="J116" s="526">
        <f t="shared" si="23"/>
        <v>0.21056238819011069</v>
      </c>
      <c r="K116" s="76">
        <v>1011187.1</v>
      </c>
      <c r="L116" s="80">
        <v>0.49105989579412906</v>
      </c>
      <c r="M116" s="203">
        <f>+I116/K116-1</f>
        <v>-0.54813926127024359</v>
      </c>
      <c r="N116" s="64" t="s">
        <v>400</v>
      </c>
      <c r="P116" s="424"/>
    </row>
    <row r="117" spans="1:16" ht="15" customHeight="1" x14ac:dyDescent="0.2">
      <c r="A117" s="75"/>
      <c r="B117" s="75" t="s">
        <v>335</v>
      </c>
      <c r="C117" s="212">
        <v>155101.56</v>
      </c>
      <c r="D117" s="217">
        <v>155101.56</v>
      </c>
      <c r="E117" s="76">
        <v>155101.56</v>
      </c>
      <c r="F117" s="511">
        <f t="shared" si="21"/>
        <v>1</v>
      </c>
      <c r="G117" s="76">
        <v>155101.56</v>
      </c>
      <c r="H117" s="511">
        <f t="shared" si="22"/>
        <v>1</v>
      </c>
      <c r="I117" s="76">
        <v>77500</v>
      </c>
      <c r="J117" s="526">
        <f t="shared" si="23"/>
        <v>0.49967260161664395</v>
      </c>
      <c r="K117" s="76">
        <v>77500</v>
      </c>
      <c r="L117" s="80">
        <v>0.38083246143174532</v>
      </c>
      <c r="M117" s="203">
        <f t="shared" ref="M117:M119" si="24">+I117/K117-1</f>
        <v>0</v>
      </c>
      <c r="N117" s="64" t="s">
        <v>398</v>
      </c>
      <c r="P117" s="424"/>
    </row>
    <row r="118" spans="1:16" ht="15" customHeight="1" x14ac:dyDescent="0.2">
      <c r="A118" s="75"/>
      <c r="B118" s="75" t="s">
        <v>336</v>
      </c>
      <c r="C118" s="212">
        <v>1008512.45</v>
      </c>
      <c r="D118" s="217">
        <v>1008512.45</v>
      </c>
      <c r="E118" s="76">
        <v>1008512.45</v>
      </c>
      <c r="F118" s="511">
        <f t="shared" si="21"/>
        <v>1</v>
      </c>
      <c r="G118" s="76">
        <v>1008512.45</v>
      </c>
      <c r="H118" s="511">
        <f t="shared" si="22"/>
        <v>1</v>
      </c>
      <c r="I118" s="76">
        <v>670000</v>
      </c>
      <c r="J118" s="526">
        <f t="shared" si="23"/>
        <v>0.66434479812321601</v>
      </c>
      <c r="K118" s="76">
        <v>670000</v>
      </c>
      <c r="L118" s="80">
        <v>0.66434479812321601</v>
      </c>
      <c r="M118" s="203">
        <f t="shared" si="24"/>
        <v>0</v>
      </c>
      <c r="N118" s="64" t="s">
        <v>399</v>
      </c>
      <c r="P118" s="424"/>
    </row>
    <row r="119" spans="1:16" ht="15" customHeight="1" x14ac:dyDescent="0.2">
      <c r="A119" s="75"/>
      <c r="B119" s="75" t="s">
        <v>333</v>
      </c>
      <c r="C119" s="212">
        <v>2541014</v>
      </c>
      <c r="D119" s="217">
        <v>10541014</v>
      </c>
      <c r="E119" s="76">
        <v>2541014</v>
      </c>
      <c r="F119" s="511">
        <f t="shared" si="21"/>
        <v>0.24105973106572101</v>
      </c>
      <c r="G119" s="76">
        <v>2541014</v>
      </c>
      <c r="H119" s="511">
        <f t="shared" si="22"/>
        <v>0.24105973106572101</v>
      </c>
      <c r="I119" s="76">
        <v>1270000</v>
      </c>
      <c r="J119" s="526">
        <f t="shared" si="23"/>
        <v>0.1204817676933168</v>
      </c>
      <c r="K119" s="76">
        <v>1270000</v>
      </c>
      <c r="L119" s="80">
        <v>0.49980047335433808</v>
      </c>
      <c r="M119" s="203">
        <f t="shared" si="24"/>
        <v>0</v>
      </c>
      <c r="N119" s="64">
        <v>46743</v>
      </c>
      <c r="P119" s="424"/>
    </row>
    <row r="120" spans="1:16" ht="15" customHeight="1" x14ac:dyDescent="0.2">
      <c r="A120" s="75"/>
      <c r="B120" s="75" t="s">
        <v>332</v>
      </c>
      <c r="C120" s="212">
        <v>1136412.6100000001</v>
      </c>
      <c r="D120" s="217">
        <v>1136412.6100000001</v>
      </c>
      <c r="E120" s="76">
        <v>1136412.6100000001</v>
      </c>
      <c r="F120" s="511">
        <f t="shared" si="21"/>
        <v>1</v>
      </c>
      <c r="G120" s="76">
        <v>1136412.6100000001</v>
      </c>
      <c r="H120" s="511">
        <f t="shared" si="22"/>
        <v>1</v>
      </c>
      <c r="I120" s="76">
        <v>568000</v>
      </c>
      <c r="J120" s="526">
        <f t="shared" si="23"/>
        <v>0.49981845942381786</v>
      </c>
      <c r="K120" s="76">
        <v>554000</v>
      </c>
      <c r="L120" s="80">
        <v>0.50018065640513243</v>
      </c>
      <c r="M120" s="203">
        <f>+I120/K120-1</f>
        <v>2.5270758122743597E-2</v>
      </c>
      <c r="N120" s="64">
        <v>46746</v>
      </c>
      <c r="P120" s="424"/>
    </row>
    <row r="121" spans="1:16" ht="15" customHeight="1" x14ac:dyDescent="0.2">
      <c r="A121" s="75"/>
      <c r="B121" s="75" t="s">
        <v>344</v>
      </c>
      <c r="C121" s="479">
        <v>1890399</v>
      </c>
      <c r="D121" s="220">
        <v>1781899</v>
      </c>
      <c r="E121" s="76">
        <v>1132899</v>
      </c>
      <c r="F121" s="511">
        <f t="shared" si="21"/>
        <v>0.63578182601819744</v>
      </c>
      <c r="G121" s="76">
        <v>1132899</v>
      </c>
      <c r="H121" s="511">
        <f t="shared" si="22"/>
        <v>0.63578182601819744</v>
      </c>
      <c r="I121" s="76">
        <v>620000</v>
      </c>
      <c r="J121" s="526">
        <f t="shared" si="23"/>
        <v>0.34794340195488072</v>
      </c>
      <c r="K121" s="76">
        <v>620000</v>
      </c>
      <c r="L121" s="80">
        <v>0.32797308927903579</v>
      </c>
      <c r="M121" s="203">
        <f>+I121/K121-1</f>
        <v>0</v>
      </c>
      <c r="N121" s="64" t="s">
        <v>403</v>
      </c>
      <c r="P121" s="424"/>
    </row>
    <row r="122" spans="1:16" ht="15" customHeight="1" x14ac:dyDescent="0.2">
      <c r="A122" s="77"/>
      <c r="B122" s="77" t="s">
        <v>345</v>
      </c>
      <c r="C122" s="480">
        <v>2186196.83</v>
      </c>
      <c r="D122" s="186">
        <v>3605405.4699999997</v>
      </c>
      <c r="E122" s="78">
        <v>2883406.76</v>
      </c>
      <c r="F122" s="511">
        <f t="shared" si="21"/>
        <v>0.79974548882015206</v>
      </c>
      <c r="G122" s="76">
        <v>2883406.76</v>
      </c>
      <c r="H122" s="512">
        <f t="shared" si="22"/>
        <v>0.79974548882015206</v>
      </c>
      <c r="I122" s="76">
        <v>2455429.73</v>
      </c>
      <c r="J122" s="527">
        <f t="shared" si="23"/>
        <v>0.68104121725870692</v>
      </c>
      <c r="K122" s="78">
        <v>3186132.6900000125</v>
      </c>
      <c r="L122" s="81">
        <v>0.68172140906948764</v>
      </c>
      <c r="M122" s="204">
        <f>+I122/K122-1</f>
        <v>-0.22933852136585364</v>
      </c>
      <c r="N122" s="64" t="s">
        <v>346</v>
      </c>
      <c r="P122" s="424"/>
    </row>
    <row r="123" spans="1:16" ht="15" customHeight="1" x14ac:dyDescent="0.2">
      <c r="A123" s="73"/>
      <c r="B123" s="73" t="s">
        <v>347</v>
      </c>
      <c r="C123" s="479">
        <v>1126444.52</v>
      </c>
      <c r="D123" s="217">
        <v>1067105.78</v>
      </c>
      <c r="E123" s="90">
        <v>509400</v>
      </c>
      <c r="F123" s="276">
        <f t="shared" si="21"/>
        <v>0.47736598334234492</v>
      </c>
      <c r="G123" s="74">
        <v>509400</v>
      </c>
      <c r="H123" s="276">
        <f t="shared" si="22"/>
        <v>0.47736598334234492</v>
      </c>
      <c r="I123" s="74">
        <v>394400</v>
      </c>
      <c r="J123" s="277">
        <f t="shared" si="23"/>
        <v>0.36959784811586344</v>
      </c>
      <c r="K123" s="74">
        <v>342268.18</v>
      </c>
      <c r="L123" s="79">
        <v>0.41626579875874614</v>
      </c>
      <c r="M123" s="533">
        <v>-1</v>
      </c>
      <c r="N123" s="64">
        <v>47</v>
      </c>
      <c r="P123" s="424"/>
    </row>
    <row r="124" spans="1:16" ht="15" customHeight="1" x14ac:dyDescent="0.2">
      <c r="A124" s="75"/>
      <c r="B124" s="75" t="s">
        <v>348</v>
      </c>
      <c r="C124" s="212">
        <v>104263033.93000001</v>
      </c>
      <c r="D124" s="217">
        <v>82419745.430000007</v>
      </c>
      <c r="E124" s="76">
        <v>57654045.140000001</v>
      </c>
      <c r="F124" s="511">
        <f t="shared" si="21"/>
        <v>0.69951738917910411</v>
      </c>
      <c r="G124" s="90">
        <v>49695791.119999997</v>
      </c>
      <c r="H124" s="511">
        <f t="shared" si="22"/>
        <v>0.60295977451431437</v>
      </c>
      <c r="I124" s="76">
        <v>33774486.509999998</v>
      </c>
      <c r="J124" s="526">
        <f t="shared" si="23"/>
        <v>0.40978634832941868</v>
      </c>
      <c r="K124" s="76">
        <v>24784133</v>
      </c>
      <c r="L124" s="80">
        <v>0.37740796133948123</v>
      </c>
      <c r="M124" s="203">
        <f>+I124/K124-1</f>
        <v>0.36274633895807451</v>
      </c>
      <c r="N124" s="64">
        <v>48</v>
      </c>
      <c r="P124" s="424"/>
    </row>
    <row r="125" spans="1:16" ht="15" customHeight="1" x14ac:dyDescent="0.2">
      <c r="A125" s="77"/>
      <c r="B125" s="77" t="s">
        <v>349</v>
      </c>
      <c r="C125" s="480">
        <v>125828.35</v>
      </c>
      <c r="D125" s="186">
        <v>117561.47</v>
      </c>
      <c r="E125" s="78">
        <v>75914.11</v>
      </c>
      <c r="F125" s="512">
        <f t="shared" si="21"/>
        <v>0.64573971387053941</v>
      </c>
      <c r="G125" s="78">
        <v>75914.11</v>
      </c>
      <c r="H125" s="512">
        <f t="shared" si="22"/>
        <v>0.64573971387053941</v>
      </c>
      <c r="I125" s="78">
        <v>75914.11</v>
      </c>
      <c r="J125" s="527">
        <f t="shared" si="23"/>
        <v>0.64573971387053941</v>
      </c>
      <c r="K125" s="78">
        <v>86208.77</v>
      </c>
      <c r="L125" s="81">
        <v>0.3832092734322301</v>
      </c>
      <c r="M125" s="203">
        <f>+I125/K125-1</f>
        <v>-0.11941546086320454</v>
      </c>
      <c r="N125" s="64">
        <v>49</v>
      </c>
      <c r="P125" s="424"/>
    </row>
    <row r="126" spans="1:16" ht="15" customHeight="1" x14ac:dyDescent="0.2">
      <c r="A126" s="65"/>
      <c r="B126" s="65" t="s">
        <v>486</v>
      </c>
      <c r="C126" s="480">
        <v>6477736.8899999997</v>
      </c>
      <c r="D126" s="186">
        <v>840947.94</v>
      </c>
      <c r="E126" s="66">
        <v>0</v>
      </c>
      <c r="F126" s="513">
        <f t="shared" si="21"/>
        <v>0</v>
      </c>
      <c r="G126" s="66">
        <v>0</v>
      </c>
      <c r="H126" s="513">
        <f t="shared" si="22"/>
        <v>0</v>
      </c>
      <c r="I126" s="66">
        <v>0</v>
      </c>
      <c r="J126" s="530">
        <f t="shared" si="23"/>
        <v>0</v>
      </c>
      <c r="K126" s="66">
        <v>0</v>
      </c>
      <c r="L126" s="413">
        <v>0</v>
      </c>
      <c r="M126" s="184" t="s">
        <v>135</v>
      </c>
      <c r="N126" s="64">
        <v>5</v>
      </c>
      <c r="P126" s="423"/>
    </row>
    <row r="127" spans="1:16" ht="15" customHeight="1" x14ac:dyDescent="0.2">
      <c r="A127" s="83"/>
      <c r="B127" s="84" t="s">
        <v>351</v>
      </c>
      <c r="C127" s="222">
        <f>SUM(C99:C126)</f>
        <v>473500987.06</v>
      </c>
      <c r="D127" s="226">
        <f>SUM(D99:D126)</f>
        <v>460390712.63000005</v>
      </c>
      <c r="E127" s="85">
        <f>SUM(E99:E126)</f>
        <v>403563877.12</v>
      </c>
      <c r="F127" s="516">
        <f t="shared" si="21"/>
        <v>0.87656824095044295</v>
      </c>
      <c r="G127" s="85">
        <f>SUM(G99:G126)</f>
        <v>395605623.10000002</v>
      </c>
      <c r="H127" s="516">
        <f t="shared" si="22"/>
        <v>0.85928237092379067</v>
      </c>
      <c r="I127" s="85">
        <f>SUM(I99:I126)</f>
        <v>194885721.35999998</v>
      </c>
      <c r="J127" s="531">
        <f t="shared" si="23"/>
        <v>0.42330506679143814</v>
      </c>
      <c r="K127" s="85">
        <f>SUM(K99:K126)</f>
        <v>174519807.49000004</v>
      </c>
      <c r="L127" s="516">
        <v>0.41915704971821027</v>
      </c>
      <c r="M127" s="209">
        <f>+I127/K127-1</f>
        <v>0.11669686188008721</v>
      </c>
      <c r="P127" s="423"/>
    </row>
    <row r="128" spans="1:16" ht="21" customHeight="1" thickBot="1" x14ac:dyDescent="0.25">
      <c r="A128" s="9"/>
      <c r="B128" s="2" t="s">
        <v>3</v>
      </c>
      <c r="C128" s="180">
        <f>C98+C127</f>
        <v>1002147561.6700001</v>
      </c>
      <c r="D128" s="170">
        <f>D98+D127</f>
        <v>1022962923.5800002</v>
      </c>
      <c r="E128" s="92">
        <f>E98+E127</f>
        <v>875879557.02999997</v>
      </c>
      <c r="F128" s="98">
        <f t="shared" si="21"/>
        <v>0.85621828205145345</v>
      </c>
      <c r="G128" s="92">
        <f>G98+G127</f>
        <v>867921303.00999999</v>
      </c>
      <c r="H128" s="98">
        <f t="shared" si="22"/>
        <v>0.84843867065346745</v>
      </c>
      <c r="I128" s="92">
        <f>I98+I127</f>
        <v>440045317.40999997</v>
      </c>
      <c r="J128" s="189">
        <f t="shared" si="23"/>
        <v>0.4301674159118109</v>
      </c>
      <c r="K128" s="92">
        <f>K98+K127</f>
        <v>395092647.81000006</v>
      </c>
      <c r="L128" s="44">
        <v>0.41379410250015369</v>
      </c>
      <c r="M128" s="162">
        <f>+I128/K128-1</f>
        <v>0.11377754015209529</v>
      </c>
      <c r="P128" s="423"/>
    </row>
    <row r="129" spans="1:16" s="6" customFormat="1" ht="19.5" customHeight="1" thickBot="1" x14ac:dyDescent="0.25">
      <c r="A129" s="5"/>
      <c r="B129" s="4" t="s">
        <v>298</v>
      </c>
      <c r="C129" s="181">
        <f>+C11+C57+C61+C128</f>
        <v>1996110606.4500003</v>
      </c>
      <c r="D129" s="172">
        <f>+D11+D57+D61+D128</f>
        <v>2015901577.7500002</v>
      </c>
      <c r="E129" s="173">
        <f>+E11+E57+E61+E128</f>
        <v>1585573069.6500001</v>
      </c>
      <c r="F129" s="201">
        <f t="shared" si="21"/>
        <v>0.78653297718021487</v>
      </c>
      <c r="G129" s="173">
        <f>+G11+G57+G61+G128</f>
        <v>1555779707.74</v>
      </c>
      <c r="H129" s="201">
        <f t="shared" si="22"/>
        <v>0.7717538023242414</v>
      </c>
      <c r="I129" s="173">
        <f>+I11+I57+I61+I128</f>
        <v>735355909.32999992</v>
      </c>
      <c r="J129" s="193">
        <f t="shared" si="23"/>
        <v>0.36477768431073387</v>
      </c>
      <c r="K129" s="165">
        <f>+K11+K57+K61+K128</f>
        <v>691442379.03999996</v>
      </c>
      <c r="L129" s="210">
        <v>0.36234485873807537</v>
      </c>
      <c r="M129" s="164">
        <f>+I129/K129-1</f>
        <v>6.351003586295878E-2</v>
      </c>
      <c r="N129" s="14"/>
      <c r="P129" s="425"/>
    </row>
    <row r="130" spans="1:16" x14ac:dyDescent="0.2">
      <c r="P130" s="424"/>
    </row>
    <row r="131" spans="1:16" x14ac:dyDescent="0.2">
      <c r="P131" s="424"/>
    </row>
    <row r="132" spans="1:16" x14ac:dyDescent="0.2">
      <c r="P132" s="424"/>
    </row>
    <row r="133" spans="1:16" x14ac:dyDescent="0.2">
      <c r="C133" s="411"/>
      <c r="D133" s="411"/>
      <c r="E133" s="411"/>
      <c r="F133" s="517"/>
      <c r="G133" s="411"/>
      <c r="H133" s="517"/>
      <c r="I133" s="411"/>
      <c r="J133" s="517"/>
      <c r="K133" s="411"/>
      <c r="P133" s="423"/>
    </row>
    <row r="134" spans="1:16" x14ac:dyDescent="0.2">
      <c r="C134" s="47"/>
      <c r="D134" s="47"/>
      <c r="P134" s="424"/>
    </row>
    <row r="135" spans="1:16" x14ac:dyDescent="0.2">
      <c r="I135" s="412"/>
      <c r="K135" s="412"/>
      <c r="P135" s="424"/>
    </row>
    <row r="136" spans="1:16" x14ac:dyDescent="0.2">
      <c r="P136" s="424"/>
    </row>
    <row r="137" spans="1:16" x14ac:dyDescent="0.2">
      <c r="P137" s="424"/>
    </row>
    <row r="138" spans="1:16" x14ac:dyDescent="0.2">
      <c r="P138" s="424"/>
    </row>
    <row r="139" spans="1:16" x14ac:dyDescent="0.2">
      <c r="P139" s="424"/>
    </row>
    <row r="140" spans="1:16" x14ac:dyDescent="0.2">
      <c r="P140" s="424"/>
    </row>
    <row r="141" spans="1:16" x14ac:dyDescent="0.2">
      <c r="C141" s="47"/>
      <c r="D141" s="402"/>
      <c r="P141" s="424"/>
    </row>
    <row r="142" spans="1:16" x14ac:dyDescent="0.2">
      <c r="P142" s="424"/>
    </row>
    <row r="143" spans="1:16" x14ac:dyDescent="0.2">
      <c r="P143" s="424"/>
    </row>
    <row r="144" spans="1:16" x14ac:dyDescent="0.2">
      <c r="P144" s="423"/>
    </row>
    <row r="145" spans="16:16" x14ac:dyDescent="0.2">
      <c r="P145" s="423"/>
    </row>
    <row r="146" spans="16:16" x14ac:dyDescent="0.2">
      <c r="P146" s="423"/>
    </row>
    <row r="147" spans="16:16" x14ac:dyDescent="0.2">
      <c r="P147" s="423"/>
    </row>
    <row r="148" spans="16:16" x14ac:dyDescent="0.2">
      <c r="P148" s="423"/>
    </row>
    <row r="149" spans="16:16" x14ac:dyDescent="0.2">
      <c r="P149" s="424"/>
    </row>
    <row r="150" spans="16:16" x14ac:dyDescent="0.2">
      <c r="P150" s="424"/>
    </row>
    <row r="151" spans="16:16" x14ac:dyDescent="0.2">
      <c r="P151" s="424"/>
    </row>
    <row r="152" spans="16:16" x14ac:dyDescent="0.2">
      <c r="P152" s="424"/>
    </row>
    <row r="153" spans="16:16" x14ac:dyDescent="0.2">
      <c r="P153" s="424"/>
    </row>
    <row r="154" spans="16:16" x14ac:dyDescent="0.2">
      <c r="P154" s="423"/>
    </row>
    <row r="155" spans="16:16" x14ac:dyDescent="0.2">
      <c r="P155" s="423"/>
    </row>
    <row r="156" spans="16:16" x14ac:dyDescent="0.2">
      <c r="P156" s="424"/>
    </row>
    <row r="157" spans="16:16" x14ac:dyDescent="0.2">
      <c r="P157" s="423"/>
    </row>
    <row r="158" spans="16:16" x14ac:dyDescent="0.2">
      <c r="P158" s="424"/>
    </row>
    <row r="159" spans="16:16" x14ac:dyDescent="0.2">
      <c r="P159" s="423"/>
    </row>
    <row r="160" spans="16:16" x14ac:dyDescent="0.2">
      <c r="P160" s="424"/>
    </row>
    <row r="161" spans="16:16" x14ac:dyDescent="0.2">
      <c r="P161" s="424"/>
    </row>
    <row r="162" spans="16:16" x14ac:dyDescent="0.2">
      <c r="P162" s="424"/>
    </row>
    <row r="163" spans="16:16" x14ac:dyDescent="0.2">
      <c r="P163" s="423"/>
    </row>
    <row r="164" spans="16:16" x14ac:dyDescent="0.2">
      <c r="P164" s="424"/>
    </row>
    <row r="165" spans="16:16" x14ac:dyDescent="0.2">
      <c r="P165" s="424"/>
    </row>
    <row r="166" spans="16:16" x14ac:dyDescent="0.2">
      <c r="P166" s="424"/>
    </row>
    <row r="167" spans="16:16" x14ac:dyDescent="0.2">
      <c r="P167" s="424"/>
    </row>
    <row r="168" spans="16:16" x14ac:dyDescent="0.2">
      <c r="P168" s="424"/>
    </row>
    <row r="169" spans="16:16" x14ac:dyDescent="0.2">
      <c r="P169" s="424"/>
    </row>
    <row r="170" spans="16:16" x14ac:dyDescent="0.2">
      <c r="P170" s="424"/>
    </row>
    <row r="171" spans="16:16" x14ac:dyDescent="0.2">
      <c r="P171" s="424"/>
    </row>
    <row r="172" spans="16:16" x14ac:dyDescent="0.2">
      <c r="P172" s="424"/>
    </row>
    <row r="173" spans="16:16" x14ac:dyDescent="0.2">
      <c r="P173" s="424"/>
    </row>
    <row r="174" spans="16:16" x14ac:dyDescent="0.2">
      <c r="P174" s="424"/>
    </row>
    <row r="175" spans="16:16" x14ac:dyDescent="0.2">
      <c r="P175" s="424"/>
    </row>
    <row r="176" spans="16:16" x14ac:dyDescent="0.2">
      <c r="P176" s="424"/>
    </row>
    <row r="177" spans="16:16" x14ac:dyDescent="0.2">
      <c r="P177" s="424"/>
    </row>
    <row r="178" spans="16:16" x14ac:dyDescent="0.2">
      <c r="P178" s="424"/>
    </row>
    <row r="179" spans="16:16" x14ac:dyDescent="0.2">
      <c r="P179" s="424"/>
    </row>
    <row r="180" spans="16:16" x14ac:dyDescent="0.2">
      <c r="P180" s="423"/>
    </row>
    <row r="181" spans="16:16" x14ac:dyDescent="0.2">
      <c r="P181" s="424"/>
    </row>
    <row r="182" spans="16:16" x14ac:dyDescent="0.2">
      <c r="P182" s="424"/>
    </row>
    <row r="183" spans="16:16" x14ac:dyDescent="0.2">
      <c r="P183" s="424"/>
    </row>
    <row r="184" spans="16:16" x14ac:dyDescent="0.2">
      <c r="P184" s="424"/>
    </row>
    <row r="185" spans="16:16" x14ac:dyDescent="0.2">
      <c r="P185" s="424"/>
    </row>
    <row r="186" spans="16:16" x14ac:dyDescent="0.2">
      <c r="P186" s="424"/>
    </row>
    <row r="187" spans="16:16" x14ac:dyDescent="0.2">
      <c r="P187" s="424"/>
    </row>
    <row r="188" spans="16:16" x14ac:dyDescent="0.2">
      <c r="P188" s="424"/>
    </row>
    <row r="189" spans="16:16" x14ac:dyDescent="0.2">
      <c r="P189" s="424"/>
    </row>
    <row r="190" spans="16:16" x14ac:dyDescent="0.2">
      <c r="P190" s="424"/>
    </row>
    <row r="191" spans="16:16" x14ac:dyDescent="0.2">
      <c r="P191" s="424"/>
    </row>
    <row r="192" spans="16:16" x14ac:dyDescent="0.2">
      <c r="P192" s="424"/>
    </row>
    <row r="193" spans="16:16" x14ac:dyDescent="0.2">
      <c r="P193" s="424"/>
    </row>
    <row r="194" spans="16:16" x14ac:dyDescent="0.2">
      <c r="P194" s="424"/>
    </row>
    <row r="195" spans="16:16" x14ac:dyDescent="0.2">
      <c r="P195" s="424"/>
    </row>
    <row r="196" spans="16:16" x14ac:dyDescent="0.2">
      <c r="P196" s="424"/>
    </row>
    <row r="197" spans="16:16" x14ac:dyDescent="0.2">
      <c r="P197" s="424"/>
    </row>
    <row r="198" spans="16:16" x14ac:dyDescent="0.2">
      <c r="P198" s="424"/>
    </row>
    <row r="199" spans="16:16" x14ac:dyDescent="0.2">
      <c r="P199" s="424"/>
    </row>
    <row r="200" spans="16:16" x14ac:dyDescent="0.2">
      <c r="P200" s="424"/>
    </row>
    <row r="201" spans="16:16" x14ac:dyDescent="0.2">
      <c r="P201" s="424"/>
    </row>
    <row r="202" spans="16:16" x14ac:dyDescent="0.2">
      <c r="P202" s="423"/>
    </row>
    <row r="203" spans="16:16" x14ac:dyDescent="0.2">
      <c r="P203" s="423"/>
    </row>
    <row r="204" spans="16:16" x14ac:dyDescent="0.2">
      <c r="P204" s="423"/>
    </row>
    <row r="205" spans="16:16" x14ac:dyDescent="0.2">
      <c r="P205" s="424"/>
    </row>
    <row r="206" spans="16:16" x14ac:dyDescent="0.2">
      <c r="P206" s="424"/>
    </row>
    <row r="207" spans="16:16" x14ac:dyDescent="0.2">
      <c r="P207" s="424"/>
    </row>
    <row r="208" spans="16:16" x14ac:dyDescent="0.2">
      <c r="P208" s="424"/>
    </row>
    <row r="209" spans="16:16" x14ac:dyDescent="0.2">
      <c r="P209" s="424"/>
    </row>
    <row r="210" spans="16:16" x14ac:dyDescent="0.2">
      <c r="P210" s="424"/>
    </row>
    <row r="211" spans="16:16" x14ac:dyDescent="0.2">
      <c r="P211" s="424"/>
    </row>
    <row r="212" spans="16:16" x14ac:dyDescent="0.2">
      <c r="P212" s="423"/>
    </row>
    <row r="213" spans="16:16" x14ac:dyDescent="0.2">
      <c r="P213" s="423"/>
    </row>
    <row r="214" spans="16:16" x14ac:dyDescent="0.2">
      <c r="P214" s="423"/>
    </row>
    <row r="215" spans="16:16" x14ac:dyDescent="0.2">
      <c r="P215" s="424"/>
    </row>
    <row r="216" spans="16:16" x14ac:dyDescent="0.2">
      <c r="P216" s="424"/>
    </row>
  </sheetData>
  <sortState ref="B16:N18">
    <sortCondition ref="N16:N18"/>
  </sortState>
  <mergeCells count="4">
    <mergeCell ref="K2:L2"/>
    <mergeCell ref="K64:L64"/>
    <mergeCell ref="D2:J2"/>
    <mergeCell ref="D64:J64"/>
  </mergeCells>
  <hyperlinks>
    <hyperlink ref="B89" r:id="rId1"/>
  </hyperlinks>
  <printOptions horizontalCentered="1"/>
  <pageMargins left="0.51181102362204722" right="0.31496062992125984" top="1.1417322834645669" bottom="0.74803149606299213" header="0.51181102362204722" footer="0.31496062992125984"/>
  <pageSetup paperSize="9" scale="67" orientation="portrait" r:id="rId2"/>
  <headerFooter>
    <oddHeader>&amp;L&amp;"Arial,Negreta"&amp;8&amp;K03+000Ajuntament de Barcelona&amp;C&amp;"Arial,Negreta"&amp;8&amp;K03+000Pressupost 2015
Execució Pressupostària a Maig&amp;R&amp;"Arial,Negreta"&amp;8&amp;K03+000Direcció de Pressupostos i Política Fiscal</oddHeader>
  </headerFooter>
  <rowBreaks count="1" manualBreakCount="1">
    <brk id="6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P132"/>
  <sheetViews>
    <sheetView zoomScale="85" zoomScaleNormal="85" workbookViewId="0">
      <selection activeCell="A2" sqref="A2"/>
    </sheetView>
  </sheetViews>
  <sheetFormatPr defaultColWidth="11.42578125" defaultRowHeight="12.75" x14ac:dyDescent="0.2"/>
  <cols>
    <col min="1" max="1" width="0.7109375" customWidth="1"/>
    <col min="2" max="2" width="31.7109375" customWidth="1"/>
    <col min="3" max="3" width="13.5703125" customWidth="1"/>
    <col min="4" max="4" width="13.7109375" customWidth="1"/>
    <col min="5" max="5" width="11.28515625" customWidth="1"/>
    <col min="6" max="6" width="6.28515625" style="105" customWidth="1"/>
    <col min="7" max="7" width="12.28515625" customWidth="1"/>
    <col min="8" max="8" width="8.140625" style="105" customWidth="1"/>
    <col min="9" max="9" width="12.5703125" customWidth="1"/>
    <col min="10" max="10" width="8.42578125" style="105" customWidth="1"/>
    <col min="11" max="11" width="11.140625" customWidth="1"/>
    <col min="12" max="12" width="6.28515625" style="105" bestFit="1" customWidth="1"/>
    <col min="13" max="13" width="6.85546875" style="105" bestFit="1" customWidth="1"/>
    <col min="14" max="14" width="15.42578125" style="64" bestFit="1" customWidth="1"/>
    <col min="15" max="15" width="12.140625" customWidth="1"/>
    <col min="16" max="16" width="11.7109375" bestFit="1" customWidth="1"/>
  </cols>
  <sheetData>
    <row r="2" spans="1:14" ht="15" x14ac:dyDescent="0.25">
      <c r="A2" s="7" t="s">
        <v>239</v>
      </c>
      <c r="F2"/>
      <c r="H2"/>
      <c r="J2"/>
      <c r="L2"/>
      <c r="M2"/>
      <c r="N2"/>
    </row>
    <row r="3" spans="1:14" x14ac:dyDescent="0.2">
      <c r="F3"/>
      <c r="H3"/>
      <c r="J3"/>
      <c r="L3"/>
      <c r="M3"/>
      <c r="N3"/>
    </row>
    <row r="4" spans="1:14" x14ac:dyDescent="0.2">
      <c r="F4"/>
      <c r="H4"/>
      <c r="J4"/>
      <c r="L4"/>
      <c r="M4"/>
      <c r="N4"/>
    </row>
    <row r="5" spans="1:14" ht="15" customHeight="1" x14ac:dyDescent="0.2">
      <c r="F5"/>
      <c r="H5"/>
      <c r="J5"/>
      <c r="L5"/>
      <c r="M5"/>
      <c r="N5"/>
    </row>
    <row r="6" spans="1:14" ht="15" customHeight="1" x14ac:dyDescent="0.2">
      <c r="F6"/>
      <c r="H6"/>
      <c r="J6"/>
      <c r="L6"/>
      <c r="M6"/>
      <c r="N6"/>
    </row>
    <row r="7" spans="1:14" ht="15" customHeight="1" x14ac:dyDescent="0.2">
      <c r="F7"/>
      <c r="H7"/>
      <c r="J7"/>
      <c r="L7"/>
      <c r="M7"/>
      <c r="N7"/>
    </row>
    <row r="8" spans="1:14" ht="15" customHeight="1" x14ac:dyDescent="0.2">
      <c r="F8"/>
      <c r="H8"/>
      <c r="J8"/>
      <c r="L8"/>
      <c r="M8"/>
      <c r="N8"/>
    </row>
    <row r="9" spans="1:14" ht="15" customHeight="1" x14ac:dyDescent="0.2">
      <c r="F9"/>
      <c r="H9"/>
      <c r="J9"/>
      <c r="L9"/>
      <c r="M9"/>
      <c r="N9"/>
    </row>
    <row r="10" spans="1:14" ht="15" customHeight="1" x14ac:dyDescent="0.2">
      <c r="F10"/>
      <c r="H10"/>
      <c r="J10"/>
      <c r="L10"/>
      <c r="M10"/>
      <c r="N10"/>
    </row>
    <row r="11" spans="1:14" ht="15" customHeight="1" x14ac:dyDescent="0.2">
      <c r="F11"/>
      <c r="H11"/>
      <c r="J11"/>
      <c r="L11"/>
      <c r="M11"/>
      <c r="N11"/>
    </row>
    <row r="12" spans="1:14" ht="15" customHeight="1" x14ac:dyDescent="0.2">
      <c r="F12"/>
      <c r="H12"/>
      <c r="J12"/>
      <c r="L12"/>
      <c r="M12"/>
      <c r="N12"/>
    </row>
    <row r="13" spans="1:14" ht="15" customHeight="1" x14ac:dyDescent="0.2">
      <c r="F13"/>
      <c r="H13"/>
      <c r="J13"/>
      <c r="L13"/>
      <c r="M13"/>
      <c r="N13"/>
    </row>
    <row r="14" spans="1:14" ht="15" customHeight="1" x14ac:dyDescent="0.2">
      <c r="F14"/>
      <c r="H14"/>
      <c r="J14"/>
      <c r="L14"/>
      <c r="M14"/>
      <c r="N14"/>
    </row>
    <row r="15" spans="1:14" ht="15" customHeight="1" x14ac:dyDescent="0.2">
      <c r="F15"/>
      <c r="H15"/>
      <c r="J15"/>
      <c r="L15"/>
      <c r="M15"/>
      <c r="N15"/>
    </row>
    <row r="16" spans="1:14" ht="15" customHeight="1" x14ac:dyDescent="0.2">
      <c r="F16"/>
      <c r="H16"/>
      <c r="J16"/>
      <c r="L16"/>
      <c r="M16"/>
      <c r="N16"/>
    </row>
    <row r="17" spans="6:14" ht="15" customHeight="1" x14ac:dyDescent="0.2">
      <c r="F17"/>
      <c r="H17"/>
      <c r="J17"/>
      <c r="L17"/>
      <c r="M17"/>
      <c r="N17"/>
    </row>
    <row r="18" spans="6:14" ht="15" customHeight="1" x14ac:dyDescent="0.2">
      <c r="F18"/>
      <c r="H18"/>
      <c r="J18"/>
      <c r="L18"/>
      <c r="M18"/>
      <c r="N18"/>
    </row>
    <row r="19" spans="6:14" ht="15" customHeight="1" x14ac:dyDescent="0.2">
      <c r="F19"/>
      <c r="H19"/>
      <c r="J19"/>
      <c r="L19"/>
      <c r="M19"/>
      <c r="N19"/>
    </row>
    <row r="20" spans="6:14" ht="15" customHeight="1" x14ac:dyDescent="0.2">
      <c r="F20"/>
      <c r="H20"/>
      <c r="J20"/>
      <c r="L20"/>
      <c r="M20"/>
      <c r="N20"/>
    </row>
    <row r="21" spans="6:14" ht="15" customHeight="1" x14ac:dyDescent="0.2">
      <c r="F21"/>
      <c r="H21"/>
      <c r="J21"/>
      <c r="L21"/>
      <c r="M21"/>
      <c r="N21"/>
    </row>
    <row r="22" spans="6:14" ht="15" customHeight="1" x14ac:dyDescent="0.2">
      <c r="F22"/>
      <c r="H22"/>
      <c r="J22"/>
      <c r="L22"/>
      <c r="M22"/>
      <c r="N22"/>
    </row>
    <row r="23" spans="6:14" ht="15" customHeight="1" x14ac:dyDescent="0.2">
      <c r="F23"/>
      <c r="H23"/>
      <c r="J23"/>
      <c r="L23"/>
      <c r="M23"/>
      <c r="N23"/>
    </row>
    <row r="24" spans="6:14" ht="15" customHeight="1" x14ac:dyDescent="0.2">
      <c r="F24"/>
      <c r="H24"/>
      <c r="J24"/>
      <c r="L24"/>
      <c r="M24"/>
      <c r="N24"/>
    </row>
    <row r="25" spans="6:14" ht="15" customHeight="1" x14ac:dyDescent="0.2">
      <c r="F25"/>
      <c r="H25"/>
      <c r="J25"/>
      <c r="L25"/>
      <c r="M25"/>
      <c r="N25"/>
    </row>
    <row r="26" spans="6:14" ht="15" customHeight="1" x14ac:dyDescent="0.2">
      <c r="F26"/>
      <c r="H26"/>
      <c r="J26"/>
      <c r="L26"/>
      <c r="M26"/>
      <c r="N26"/>
    </row>
    <row r="27" spans="6:14" ht="15" customHeight="1" x14ac:dyDescent="0.2">
      <c r="F27"/>
      <c r="H27"/>
      <c r="J27"/>
      <c r="L27"/>
      <c r="M27"/>
      <c r="N27"/>
    </row>
    <row r="28" spans="6:14" ht="15" customHeight="1" x14ac:dyDescent="0.2">
      <c r="F28"/>
      <c r="H28"/>
      <c r="J28"/>
      <c r="L28"/>
      <c r="M28"/>
      <c r="N28"/>
    </row>
    <row r="29" spans="6:14" ht="15" customHeight="1" x14ac:dyDescent="0.2">
      <c r="F29"/>
      <c r="H29"/>
      <c r="J29"/>
      <c r="L29"/>
      <c r="M29"/>
      <c r="N29"/>
    </row>
    <row r="30" spans="6:14" ht="15" customHeight="1" x14ac:dyDescent="0.2">
      <c r="F30"/>
      <c r="H30"/>
      <c r="J30"/>
      <c r="L30"/>
      <c r="M30"/>
      <c r="N30"/>
    </row>
    <row r="31" spans="6:14" ht="15" customHeight="1" x14ac:dyDescent="0.2">
      <c r="F31"/>
      <c r="H31"/>
      <c r="J31"/>
      <c r="L31"/>
      <c r="M31"/>
      <c r="N31"/>
    </row>
    <row r="32" spans="6:14" ht="15" customHeight="1" x14ac:dyDescent="0.2">
      <c r="F32"/>
      <c r="H32"/>
      <c r="J32"/>
      <c r="L32"/>
      <c r="M32"/>
      <c r="N32"/>
    </row>
    <row r="33" spans="6:14" ht="15" customHeight="1" x14ac:dyDescent="0.2">
      <c r="F33"/>
      <c r="H33"/>
      <c r="J33"/>
      <c r="L33"/>
      <c r="M33"/>
      <c r="N33"/>
    </row>
    <row r="34" spans="6:14" ht="15" customHeight="1" x14ac:dyDescent="0.2">
      <c r="F34"/>
      <c r="H34"/>
      <c r="J34"/>
      <c r="L34"/>
      <c r="M34"/>
      <c r="N34"/>
    </row>
    <row r="35" spans="6:14" ht="15" customHeight="1" x14ac:dyDescent="0.2">
      <c r="F35"/>
      <c r="H35"/>
      <c r="J35"/>
      <c r="L35"/>
      <c r="M35"/>
      <c r="N35"/>
    </row>
    <row r="36" spans="6:14" ht="15" customHeight="1" x14ac:dyDescent="0.2">
      <c r="F36"/>
      <c r="H36"/>
      <c r="J36"/>
      <c r="L36"/>
      <c r="M36"/>
      <c r="N36"/>
    </row>
    <row r="37" spans="6:14" ht="15" customHeight="1" x14ac:dyDescent="0.2">
      <c r="F37"/>
      <c r="H37"/>
      <c r="J37"/>
      <c r="L37"/>
      <c r="M37"/>
      <c r="N37"/>
    </row>
    <row r="38" spans="6:14" ht="15" customHeight="1" x14ac:dyDescent="0.2">
      <c r="F38"/>
      <c r="H38"/>
      <c r="J38"/>
      <c r="L38"/>
      <c r="M38"/>
      <c r="N38"/>
    </row>
    <row r="39" spans="6:14" ht="15" customHeight="1" x14ac:dyDescent="0.2">
      <c r="F39"/>
      <c r="H39"/>
      <c r="J39"/>
      <c r="L39"/>
      <c r="M39"/>
      <c r="N39"/>
    </row>
    <row r="40" spans="6:14" ht="15" customHeight="1" x14ac:dyDescent="0.2">
      <c r="F40"/>
      <c r="H40"/>
      <c r="J40"/>
      <c r="L40"/>
      <c r="M40"/>
      <c r="N40"/>
    </row>
    <row r="41" spans="6:14" ht="15" customHeight="1" x14ac:dyDescent="0.2">
      <c r="F41"/>
      <c r="H41"/>
      <c r="J41"/>
      <c r="L41"/>
      <c r="M41"/>
      <c r="N41"/>
    </row>
    <row r="42" spans="6:14" ht="15" customHeight="1" x14ac:dyDescent="0.2">
      <c r="F42"/>
      <c r="H42"/>
      <c r="J42"/>
      <c r="L42"/>
      <c r="M42"/>
      <c r="N42"/>
    </row>
    <row r="43" spans="6:14" ht="15" customHeight="1" x14ac:dyDescent="0.2">
      <c r="F43"/>
      <c r="H43"/>
      <c r="J43"/>
      <c r="L43"/>
      <c r="M43"/>
      <c r="N43"/>
    </row>
    <row r="44" spans="6:14" ht="15" customHeight="1" x14ac:dyDescent="0.2">
      <c r="F44"/>
      <c r="H44"/>
      <c r="J44"/>
      <c r="L44"/>
      <c r="M44"/>
      <c r="N44"/>
    </row>
    <row r="45" spans="6:14" ht="15" customHeight="1" x14ac:dyDescent="0.2">
      <c r="F45"/>
      <c r="H45"/>
      <c r="J45"/>
      <c r="L45"/>
      <c r="M45"/>
      <c r="N45"/>
    </row>
    <row r="46" spans="6:14" ht="15" customHeight="1" x14ac:dyDescent="0.2">
      <c r="F46"/>
      <c r="H46"/>
      <c r="J46"/>
      <c r="L46"/>
      <c r="M46"/>
      <c r="N46"/>
    </row>
    <row r="47" spans="6:14" x14ac:dyDescent="0.2">
      <c r="F47"/>
      <c r="H47"/>
      <c r="J47"/>
      <c r="L47"/>
      <c r="M47"/>
      <c r="N47"/>
    </row>
    <row r="48" spans="6:14" x14ac:dyDescent="0.2">
      <c r="F48"/>
      <c r="H48"/>
      <c r="J48"/>
      <c r="L48"/>
      <c r="M48"/>
      <c r="N48"/>
    </row>
    <row r="49" spans="3:16" x14ac:dyDescent="0.2">
      <c r="F49"/>
      <c r="H49"/>
      <c r="J49"/>
      <c r="L49"/>
      <c r="M49"/>
      <c r="N49"/>
    </row>
    <row r="50" spans="3:16" x14ac:dyDescent="0.2">
      <c r="F50"/>
      <c r="H50"/>
      <c r="J50"/>
      <c r="L50"/>
      <c r="M50"/>
      <c r="N50"/>
    </row>
    <row r="51" spans="3:16" x14ac:dyDescent="0.2">
      <c r="F51"/>
      <c r="H51"/>
      <c r="J51"/>
      <c r="L51"/>
      <c r="M51"/>
      <c r="N51"/>
    </row>
    <row r="52" spans="3:16" x14ac:dyDescent="0.2">
      <c r="F52"/>
      <c r="H52"/>
      <c r="J52"/>
      <c r="L52"/>
      <c r="M52"/>
      <c r="N52"/>
    </row>
    <row r="53" spans="3:16" x14ac:dyDescent="0.2">
      <c r="F53"/>
      <c r="H53"/>
      <c r="J53"/>
      <c r="L53"/>
      <c r="M53"/>
      <c r="N53"/>
    </row>
    <row r="54" spans="3:16" x14ac:dyDescent="0.2">
      <c r="F54"/>
      <c r="H54"/>
      <c r="J54"/>
      <c r="L54"/>
      <c r="M54"/>
      <c r="N54"/>
    </row>
    <row r="55" spans="3:16" x14ac:dyDescent="0.2">
      <c r="P55" s="424"/>
    </row>
    <row r="56" spans="3:16" x14ac:dyDescent="0.2">
      <c r="P56" s="424"/>
    </row>
    <row r="57" spans="3:16" x14ac:dyDescent="0.2">
      <c r="C57" s="47"/>
      <c r="D57" s="402"/>
      <c r="P57" s="424"/>
    </row>
    <row r="58" spans="3:16" x14ac:dyDescent="0.2">
      <c r="P58" s="424"/>
    </row>
    <row r="59" spans="3:16" x14ac:dyDescent="0.2">
      <c r="P59" s="424"/>
    </row>
    <row r="60" spans="3:16" x14ac:dyDescent="0.2">
      <c r="P60" s="423"/>
    </row>
    <row r="61" spans="3:16" x14ac:dyDescent="0.2">
      <c r="P61" s="423"/>
    </row>
    <row r="62" spans="3:16" x14ac:dyDescent="0.2">
      <c r="P62" s="423"/>
    </row>
    <row r="63" spans="3:16" x14ac:dyDescent="0.2">
      <c r="P63" s="423"/>
    </row>
    <row r="64" spans="3:16" x14ac:dyDescent="0.2">
      <c r="P64" s="423"/>
    </row>
    <row r="65" spans="16:16" customFormat="1" x14ac:dyDescent="0.2">
      <c r="P65" s="424"/>
    </row>
    <row r="66" spans="16:16" customFormat="1" x14ac:dyDescent="0.2">
      <c r="P66" s="424"/>
    </row>
    <row r="67" spans="16:16" customFormat="1" x14ac:dyDescent="0.2">
      <c r="P67" s="424"/>
    </row>
    <row r="68" spans="16:16" customFormat="1" x14ac:dyDescent="0.2">
      <c r="P68" s="424"/>
    </row>
    <row r="69" spans="16:16" customFormat="1" x14ac:dyDescent="0.2">
      <c r="P69" s="424"/>
    </row>
    <row r="70" spans="16:16" customFormat="1" x14ac:dyDescent="0.2">
      <c r="P70" s="423"/>
    </row>
    <row r="71" spans="16:16" customFormat="1" x14ac:dyDescent="0.2">
      <c r="P71" s="423"/>
    </row>
    <row r="72" spans="16:16" customFormat="1" x14ac:dyDescent="0.2">
      <c r="P72" s="424"/>
    </row>
    <row r="73" spans="16:16" customFormat="1" x14ac:dyDescent="0.2">
      <c r="P73" s="423"/>
    </row>
    <row r="74" spans="16:16" customFormat="1" x14ac:dyDescent="0.2">
      <c r="P74" s="424"/>
    </row>
    <row r="75" spans="16:16" customFormat="1" x14ac:dyDescent="0.2">
      <c r="P75" s="423"/>
    </row>
    <row r="76" spans="16:16" customFormat="1" x14ac:dyDescent="0.2">
      <c r="P76" s="424"/>
    </row>
    <row r="77" spans="16:16" customFormat="1" x14ac:dyDescent="0.2">
      <c r="P77" s="424"/>
    </row>
    <row r="78" spans="16:16" customFormat="1" x14ac:dyDescent="0.2">
      <c r="P78" s="424"/>
    </row>
    <row r="79" spans="16:16" customFormat="1" x14ac:dyDescent="0.2">
      <c r="P79" s="423"/>
    </row>
    <row r="80" spans="16:16" customFormat="1" x14ac:dyDescent="0.2">
      <c r="P80" s="424"/>
    </row>
    <row r="81" spans="16:16" customFormat="1" x14ac:dyDescent="0.2">
      <c r="P81" s="424"/>
    </row>
    <row r="82" spans="16:16" customFormat="1" x14ac:dyDescent="0.2">
      <c r="P82" s="424"/>
    </row>
    <row r="83" spans="16:16" customFormat="1" x14ac:dyDescent="0.2">
      <c r="P83" s="424"/>
    </row>
    <row r="84" spans="16:16" customFormat="1" x14ac:dyDescent="0.2">
      <c r="P84" s="424"/>
    </row>
    <row r="85" spans="16:16" customFormat="1" x14ac:dyDescent="0.2">
      <c r="P85" s="424"/>
    </row>
    <row r="86" spans="16:16" customFormat="1" x14ac:dyDescent="0.2">
      <c r="P86" s="424"/>
    </row>
    <row r="87" spans="16:16" customFormat="1" x14ac:dyDescent="0.2">
      <c r="P87" s="424"/>
    </row>
    <row r="88" spans="16:16" customFormat="1" x14ac:dyDescent="0.2">
      <c r="P88" s="424"/>
    </row>
    <row r="89" spans="16:16" customFormat="1" x14ac:dyDescent="0.2">
      <c r="P89" s="424"/>
    </row>
    <row r="90" spans="16:16" customFormat="1" x14ac:dyDescent="0.2">
      <c r="P90" s="424"/>
    </row>
    <row r="91" spans="16:16" customFormat="1" x14ac:dyDescent="0.2">
      <c r="P91" s="424"/>
    </row>
    <row r="92" spans="16:16" customFormat="1" x14ac:dyDescent="0.2">
      <c r="P92" s="424"/>
    </row>
    <row r="93" spans="16:16" customFormat="1" x14ac:dyDescent="0.2">
      <c r="P93" s="424"/>
    </row>
    <row r="94" spans="16:16" customFormat="1" x14ac:dyDescent="0.2">
      <c r="P94" s="424"/>
    </row>
    <row r="95" spans="16:16" customFormat="1" x14ac:dyDescent="0.2">
      <c r="P95" s="424"/>
    </row>
    <row r="96" spans="16:16" customFormat="1" x14ac:dyDescent="0.2">
      <c r="P96" s="423"/>
    </row>
    <row r="97" spans="16:16" customFormat="1" x14ac:dyDescent="0.2">
      <c r="P97" s="424"/>
    </row>
    <row r="98" spans="16:16" customFormat="1" x14ac:dyDescent="0.2">
      <c r="P98" s="424"/>
    </row>
    <row r="99" spans="16:16" customFormat="1" x14ac:dyDescent="0.2">
      <c r="P99" s="424"/>
    </row>
    <row r="100" spans="16:16" customFormat="1" x14ac:dyDescent="0.2">
      <c r="P100" s="424"/>
    </row>
    <row r="101" spans="16:16" customFormat="1" x14ac:dyDescent="0.2">
      <c r="P101" s="424"/>
    </row>
    <row r="102" spans="16:16" customFormat="1" x14ac:dyDescent="0.2">
      <c r="P102" s="424"/>
    </row>
    <row r="103" spans="16:16" customFormat="1" x14ac:dyDescent="0.2">
      <c r="P103" s="424"/>
    </row>
    <row r="104" spans="16:16" customFormat="1" x14ac:dyDescent="0.2">
      <c r="P104" s="424"/>
    </row>
    <row r="105" spans="16:16" customFormat="1" x14ac:dyDescent="0.2">
      <c r="P105" s="424"/>
    </row>
    <row r="106" spans="16:16" customFormat="1" x14ac:dyDescent="0.2">
      <c r="P106" s="424"/>
    </row>
    <row r="107" spans="16:16" customFormat="1" x14ac:dyDescent="0.2">
      <c r="P107" s="424"/>
    </row>
    <row r="108" spans="16:16" customFormat="1" x14ac:dyDescent="0.2">
      <c r="P108" s="424"/>
    </row>
    <row r="109" spans="16:16" customFormat="1" x14ac:dyDescent="0.2">
      <c r="P109" s="424"/>
    </row>
    <row r="110" spans="16:16" customFormat="1" x14ac:dyDescent="0.2">
      <c r="P110" s="424"/>
    </row>
    <row r="111" spans="16:16" customFormat="1" x14ac:dyDescent="0.2">
      <c r="P111" s="424"/>
    </row>
    <row r="112" spans="16:16" customFormat="1" x14ac:dyDescent="0.2">
      <c r="P112" s="424"/>
    </row>
    <row r="113" spans="16:16" customFormat="1" x14ac:dyDescent="0.2">
      <c r="P113" s="424"/>
    </row>
    <row r="114" spans="16:16" customFormat="1" x14ac:dyDescent="0.2">
      <c r="P114" s="424"/>
    </row>
    <row r="115" spans="16:16" customFormat="1" x14ac:dyDescent="0.2">
      <c r="P115" s="424"/>
    </row>
    <row r="116" spans="16:16" customFormat="1" x14ac:dyDescent="0.2">
      <c r="P116" s="424"/>
    </row>
    <row r="117" spans="16:16" customFormat="1" x14ac:dyDescent="0.2">
      <c r="P117" s="424"/>
    </row>
    <row r="118" spans="16:16" customFormat="1" x14ac:dyDescent="0.2">
      <c r="P118" s="423"/>
    </row>
    <row r="119" spans="16:16" customFormat="1" x14ac:dyDescent="0.2">
      <c r="P119" s="423"/>
    </row>
    <row r="120" spans="16:16" customFormat="1" x14ac:dyDescent="0.2">
      <c r="P120" s="423"/>
    </row>
    <row r="121" spans="16:16" customFormat="1" x14ac:dyDescent="0.2">
      <c r="P121" s="424"/>
    </row>
    <row r="122" spans="16:16" customFormat="1" x14ac:dyDescent="0.2">
      <c r="P122" s="424"/>
    </row>
    <row r="123" spans="16:16" customFormat="1" x14ac:dyDescent="0.2">
      <c r="P123" s="424"/>
    </row>
    <row r="124" spans="16:16" customFormat="1" x14ac:dyDescent="0.2">
      <c r="P124" s="424"/>
    </row>
    <row r="125" spans="16:16" customFormat="1" x14ac:dyDescent="0.2">
      <c r="P125" s="424"/>
    </row>
    <row r="126" spans="16:16" customFormat="1" x14ac:dyDescent="0.2">
      <c r="P126" s="424"/>
    </row>
    <row r="127" spans="16:16" customFormat="1" x14ac:dyDescent="0.2">
      <c r="P127" s="424"/>
    </row>
    <row r="128" spans="16:16" customFormat="1" x14ac:dyDescent="0.2">
      <c r="P128" s="423"/>
    </row>
    <row r="129" spans="16:16" customFormat="1" x14ac:dyDescent="0.2">
      <c r="P129" s="423"/>
    </row>
    <row r="130" spans="16:16" customFormat="1" x14ac:dyDescent="0.2">
      <c r="P130" s="423"/>
    </row>
    <row r="131" spans="16:16" customFormat="1" x14ac:dyDescent="0.2">
      <c r="P131" s="424"/>
    </row>
    <row r="132" spans="16:16" customFormat="1" x14ac:dyDescent="0.2">
      <c r="P132" s="424"/>
    </row>
  </sheetData>
  <printOptions horizontalCentered="1"/>
  <pageMargins left="0.51181102362204722" right="0.31496062992125984" top="1.1417322834645669" bottom="0.74803149606299213" header="0.51181102362204722" footer="0.31496062992125984"/>
  <pageSetup paperSize="9" scale="67" orientation="landscape" r:id="rId1"/>
  <headerFooter>
    <oddHeader>&amp;L&amp;"Arial,Negreta"&amp;8&amp;K03+000Ajuntament de Barcelona&amp;C&amp;"Arial,Negreta"&amp;8&amp;K03+000Pressupost 2015
Execució Pressupostària a Maig&amp;R&amp;"Arial,Negreta"&amp;8&amp;K03+000Direcció de Pressupostos i Política Fiscal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tabColor rgb="FF92D050"/>
  </sheetPr>
  <dimension ref="A1:R161"/>
  <sheetViews>
    <sheetView topLeftCell="A51" zoomScale="88" zoomScaleNormal="88" workbookViewId="0">
      <selection activeCell="K76" sqref="K76"/>
    </sheetView>
  </sheetViews>
  <sheetFormatPr defaultColWidth="11.42578125" defaultRowHeight="12.75" x14ac:dyDescent="0.2"/>
  <cols>
    <col min="1" max="1" width="6.85546875" customWidth="1"/>
    <col min="2" max="2" width="43.7109375" bestFit="1" customWidth="1"/>
    <col min="3" max="5" width="12.7109375" customWidth="1"/>
    <col min="6" max="6" width="6.7109375" style="105" customWidth="1"/>
    <col min="7" max="7" width="12.7109375" customWidth="1"/>
    <col min="8" max="8" width="6.7109375" style="105" customWidth="1"/>
    <col min="9" max="9" width="12.7109375" customWidth="1"/>
    <col min="10" max="10" width="6.7109375" style="105" customWidth="1"/>
    <col min="11" max="11" width="15.42578125" bestFit="1" customWidth="1"/>
    <col min="12" max="12" width="6" style="105" bestFit="1" customWidth="1"/>
    <col min="13" max="13" width="8.85546875" style="105" bestFit="1" customWidth="1"/>
    <col min="14" max="14" width="16.5703125" bestFit="1" customWidth="1"/>
    <col min="15" max="15" width="20.42578125" style="298" bestFit="1" customWidth="1"/>
    <col min="16" max="18" width="15.5703125" bestFit="1" customWidth="1"/>
  </cols>
  <sheetData>
    <row r="1" spans="1:16" ht="15" customHeight="1" thickBot="1" x14ac:dyDescent="0.3">
      <c r="A1" s="7" t="s">
        <v>19</v>
      </c>
      <c r="K1" s="105"/>
    </row>
    <row r="2" spans="1:16" ht="12.75" customHeight="1" x14ac:dyDescent="0.2">
      <c r="A2" s="8" t="s">
        <v>456</v>
      </c>
      <c r="C2" s="182" t="s">
        <v>501</v>
      </c>
      <c r="D2" s="585" t="s">
        <v>574</v>
      </c>
      <c r="E2" s="583"/>
      <c r="F2" s="583"/>
      <c r="G2" s="583"/>
      <c r="H2" s="583"/>
      <c r="I2" s="583"/>
      <c r="J2" s="584"/>
      <c r="K2" s="579" t="s">
        <v>575</v>
      </c>
      <c r="L2" s="580"/>
      <c r="M2" s="227"/>
      <c r="O2"/>
    </row>
    <row r="3" spans="1:16" ht="12.75" customHeight="1" x14ac:dyDescent="0.2">
      <c r="A3" s="8" t="s">
        <v>480</v>
      </c>
      <c r="C3" s="175" t="s">
        <v>466</v>
      </c>
      <c r="D3" s="166">
        <v>2</v>
      </c>
      <c r="E3" s="95">
        <v>3</v>
      </c>
      <c r="F3" s="96" t="s">
        <v>39</v>
      </c>
      <c r="G3" s="95">
        <v>4</v>
      </c>
      <c r="H3" s="96" t="s">
        <v>40</v>
      </c>
      <c r="I3" s="95">
        <v>5</v>
      </c>
      <c r="J3" s="167" t="s">
        <v>41</v>
      </c>
      <c r="K3" s="95" t="s">
        <v>42</v>
      </c>
      <c r="L3" s="16" t="s">
        <v>43</v>
      </c>
      <c r="M3" s="157" t="s">
        <v>368</v>
      </c>
      <c r="O3"/>
    </row>
    <row r="4" spans="1:16" ht="14.1" customHeight="1" x14ac:dyDescent="0.2">
      <c r="A4" s="1"/>
      <c r="B4" s="2" t="s">
        <v>442</v>
      </c>
      <c r="C4" s="292" t="s">
        <v>13</v>
      </c>
      <c r="D4" s="293" t="s">
        <v>14</v>
      </c>
      <c r="E4" s="97" t="s">
        <v>15</v>
      </c>
      <c r="F4" s="97" t="s">
        <v>18</v>
      </c>
      <c r="G4" s="97" t="s">
        <v>16</v>
      </c>
      <c r="H4" s="97" t="s">
        <v>18</v>
      </c>
      <c r="I4" s="97" t="s">
        <v>17</v>
      </c>
      <c r="J4" s="128" t="s">
        <v>18</v>
      </c>
      <c r="K4" s="97" t="s">
        <v>17</v>
      </c>
      <c r="L4" s="12" t="s">
        <v>18</v>
      </c>
      <c r="M4" s="290" t="s">
        <v>539</v>
      </c>
      <c r="O4"/>
    </row>
    <row r="5" spans="1:16" ht="14.1" customHeight="1" x14ac:dyDescent="0.2">
      <c r="A5" s="17" t="s">
        <v>56</v>
      </c>
      <c r="B5" s="13" t="s">
        <v>99</v>
      </c>
      <c r="C5" s="229">
        <v>199301489.00999999</v>
      </c>
      <c r="D5" s="236">
        <v>199301489.00999999</v>
      </c>
      <c r="E5" s="33">
        <v>161024007.90000001</v>
      </c>
      <c r="F5" s="86">
        <f>+E5/D5</f>
        <v>0.80794182070521603</v>
      </c>
      <c r="G5" s="33">
        <v>161024007.90000001</v>
      </c>
      <c r="H5" s="86">
        <f>+G5/D5</f>
        <v>0.80794182070521603</v>
      </c>
      <c r="I5" s="33">
        <v>161024007.90000001</v>
      </c>
      <c r="J5" s="192">
        <f>+I5/D5</f>
        <v>0.80794182070521603</v>
      </c>
      <c r="K5" s="470">
        <v>135680682.18000001</v>
      </c>
      <c r="L5" s="198">
        <v>0.76964223800741927</v>
      </c>
      <c r="M5" s="184">
        <f>+I5/K5-1</f>
        <v>0.1867865440592229</v>
      </c>
      <c r="O5"/>
    </row>
    <row r="6" spans="1:16" ht="14.1" customHeight="1" x14ac:dyDescent="0.2">
      <c r="A6" s="18">
        <v>0</v>
      </c>
      <c r="B6" s="2" t="s">
        <v>99</v>
      </c>
      <c r="C6" s="231">
        <f>SUBTOTAL(9,C5:C5)</f>
        <v>199301489.00999999</v>
      </c>
      <c r="D6" s="238">
        <f>SUBTOTAL(9,D5:D5)</f>
        <v>199301489.00999999</v>
      </c>
      <c r="E6" s="233">
        <f>SUBTOTAL(9,E5:E5)</f>
        <v>161024007.90000001</v>
      </c>
      <c r="F6" s="98">
        <f t="shared" ref="F6:F75" si="0">+E6/D6</f>
        <v>0.80794182070521603</v>
      </c>
      <c r="G6" s="233">
        <f>SUBTOTAL(9,G5:G5)</f>
        <v>161024007.90000001</v>
      </c>
      <c r="H6" s="98">
        <f t="shared" ref="H6:H75" si="1">+G6/D6</f>
        <v>0.80794182070521603</v>
      </c>
      <c r="I6" s="233">
        <f>SUBTOTAL(9,I5:I5)</f>
        <v>161024007.90000001</v>
      </c>
      <c r="J6" s="189">
        <f t="shared" ref="J6:J75" si="2">+I6/D6</f>
        <v>0.80794182070521603</v>
      </c>
      <c r="K6" s="92">
        <f>SUBTOTAL(9,K5:K5)</f>
        <v>135680682.18000001</v>
      </c>
      <c r="L6" s="44">
        <v>0.77</v>
      </c>
      <c r="M6" s="162">
        <f t="shared" ref="M6:M76" si="3">+I6/K6-1</f>
        <v>0.1867865440592229</v>
      </c>
      <c r="O6"/>
    </row>
    <row r="7" spans="1:16" ht="14.1" customHeight="1" x14ac:dyDescent="0.2">
      <c r="A7" s="38" t="s">
        <v>57</v>
      </c>
      <c r="B7" s="39" t="s">
        <v>572</v>
      </c>
      <c r="C7" s="229">
        <v>7623547.1299999999</v>
      </c>
      <c r="D7" s="236">
        <v>8839339.3699999992</v>
      </c>
      <c r="E7" s="33">
        <v>4394584.32</v>
      </c>
      <c r="F7" s="49">
        <f t="shared" si="0"/>
        <v>0.49716207694376607</v>
      </c>
      <c r="G7" s="33">
        <v>4181673.32</v>
      </c>
      <c r="H7" s="49">
        <f t="shared" si="1"/>
        <v>0.47307532214367287</v>
      </c>
      <c r="I7" s="33">
        <v>3569922.94</v>
      </c>
      <c r="J7" s="171">
        <f t="shared" si="2"/>
        <v>0.40386761844624147</v>
      </c>
      <c r="K7" s="467">
        <v>3266133.65</v>
      </c>
      <c r="L7" s="198">
        <v>0.36597502365252121</v>
      </c>
      <c r="M7" s="159">
        <f t="shared" si="3"/>
        <v>9.3011898028116491E-2</v>
      </c>
    </row>
    <row r="8" spans="1:16" ht="14.1" customHeight="1" x14ac:dyDescent="0.2">
      <c r="A8" s="40" t="s">
        <v>58</v>
      </c>
      <c r="B8" s="41" t="s">
        <v>110</v>
      </c>
      <c r="C8" s="229">
        <v>167280142.05000001</v>
      </c>
      <c r="D8" s="236">
        <v>174582142.02000001</v>
      </c>
      <c r="E8" s="33">
        <v>73171218.549999997</v>
      </c>
      <c r="F8" s="325">
        <f t="shared" si="0"/>
        <v>0.41912201158362206</v>
      </c>
      <c r="G8" s="33">
        <v>71457457.269999996</v>
      </c>
      <c r="H8" s="325">
        <f t="shared" si="1"/>
        <v>0.40930565087128945</v>
      </c>
      <c r="I8" s="33">
        <v>64499479.390000001</v>
      </c>
      <c r="J8" s="198">
        <f t="shared" si="2"/>
        <v>0.36945061301064219</v>
      </c>
      <c r="K8" s="468">
        <v>66043642.07</v>
      </c>
      <c r="L8" s="198">
        <v>0.38031581265585462</v>
      </c>
      <c r="M8" s="272">
        <f t="shared" si="3"/>
        <v>-2.3380943745702765E-2</v>
      </c>
      <c r="N8" s="54" t="s">
        <v>154</v>
      </c>
    </row>
    <row r="9" spans="1:16" ht="14.1" customHeight="1" x14ac:dyDescent="0.2">
      <c r="A9" s="40" t="s">
        <v>59</v>
      </c>
      <c r="B9" s="41" t="s">
        <v>126</v>
      </c>
      <c r="C9" s="229">
        <v>51836587</v>
      </c>
      <c r="D9" s="236">
        <v>51836587</v>
      </c>
      <c r="E9" s="33">
        <v>0</v>
      </c>
      <c r="F9" s="325">
        <f t="shared" si="0"/>
        <v>0</v>
      </c>
      <c r="G9" s="33">
        <v>0</v>
      </c>
      <c r="H9" s="325">
        <f t="shared" si="1"/>
        <v>0</v>
      </c>
      <c r="I9" s="33">
        <v>0</v>
      </c>
      <c r="J9" s="198">
        <f t="shared" si="2"/>
        <v>0</v>
      </c>
      <c r="K9" s="468">
        <v>4229439.7699999996</v>
      </c>
      <c r="L9" s="198">
        <v>5.676438320557687E-2</v>
      </c>
      <c r="M9" s="159">
        <f t="shared" si="3"/>
        <v>-1</v>
      </c>
      <c r="O9" s="321"/>
    </row>
    <row r="10" spans="1:16" ht="14.1" customHeight="1" x14ac:dyDescent="0.2">
      <c r="A10" s="40">
        <v>134</v>
      </c>
      <c r="B10" s="41" t="s">
        <v>502</v>
      </c>
      <c r="C10" s="229">
        <v>15868431.810000001</v>
      </c>
      <c r="D10" s="236">
        <v>19975678.030000001</v>
      </c>
      <c r="E10" s="33">
        <v>17672939.890000001</v>
      </c>
      <c r="F10" s="325">
        <f t="shared" si="0"/>
        <v>0.88472290469731807</v>
      </c>
      <c r="G10" s="33">
        <v>13887076.23</v>
      </c>
      <c r="H10" s="325">
        <f t="shared" si="1"/>
        <v>0.69519924225570828</v>
      </c>
      <c r="I10" s="33">
        <v>4204292.7300000004</v>
      </c>
      <c r="J10" s="198">
        <f t="shared" si="2"/>
        <v>0.21047058946814634</v>
      </c>
      <c r="K10" s="468">
        <v>0</v>
      </c>
      <c r="L10" s="198">
        <v>0</v>
      </c>
      <c r="M10" s="160" t="s">
        <v>135</v>
      </c>
      <c r="N10" t="s">
        <v>548</v>
      </c>
      <c r="O10" s="321"/>
    </row>
    <row r="11" spans="1:16" ht="14.1" customHeight="1" x14ac:dyDescent="0.2">
      <c r="A11" s="40" t="s">
        <v>60</v>
      </c>
      <c r="B11" s="41" t="s">
        <v>509</v>
      </c>
      <c r="C11" s="229">
        <v>1692440.07</v>
      </c>
      <c r="D11" s="236">
        <v>329402.94</v>
      </c>
      <c r="E11" s="33">
        <v>152342.06</v>
      </c>
      <c r="F11" s="325">
        <f t="shared" si="0"/>
        <v>0.46247935734878381</v>
      </c>
      <c r="G11" s="33">
        <v>152342.06</v>
      </c>
      <c r="H11" s="325">
        <f t="shared" si="1"/>
        <v>0.46247935734878381</v>
      </c>
      <c r="I11" s="33">
        <v>152342.06</v>
      </c>
      <c r="J11" s="198">
        <f t="shared" si="2"/>
        <v>0.46247935734878381</v>
      </c>
      <c r="K11" s="468">
        <v>0</v>
      </c>
      <c r="L11" s="198">
        <v>0</v>
      </c>
      <c r="M11" s="160" t="s">
        <v>135</v>
      </c>
      <c r="N11" t="s">
        <v>548</v>
      </c>
      <c r="O11" s="320"/>
    </row>
    <row r="12" spans="1:16" ht="14.1" customHeight="1" x14ac:dyDescent="0.2">
      <c r="A12" s="40">
        <v>136</v>
      </c>
      <c r="B12" s="41" t="s">
        <v>503</v>
      </c>
      <c r="C12" s="229">
        <v>39090866.25</v>
      </c>
      <c r="D12" s="236">
        <v>43560594.729999997</v>
      </c>
      <c r="E12" s="33">
        <v>19139010.100000001</v>
      </c>
      <c r="F12" s="325">
        <f t="shared" si="0"/>
        <v>0.43936521570994636</v>
      </c>
      <c r="G12" s="33">
        <v>18233627.41</v>
      </c>
      <c r="H12" s="325">
        <f t="shared" si="1"/>
        <v>0.41858077289846041</v>
      </c>
      <c r="I12" s="33">
        <v>16342134.439999999</v>
      </c>
      <c r="J12" s="198">
        <f t="shared" si="2"/>
        <v>0.37515866211866111</v>
      </c>
      <c r="K12" s="468">
        <v>16209704.99</v>
      </c>
      <c r="L12" s="198">
        <v>0.37926692597375766</v>
      </c>
      <c r="M12" s="160">
        <f>+I12/K12-1</f>
        <v>8.1697631191743891E-3</v>
      </c>
      <c r="N12" t="s">
        <v>549</v>
      </c>
      <c r="O12" s="320"/>
    </row>
    <row r="13" spans="1:16" ht="14.1" customHeight="1" x14ac:dyDescent="0.2">
      <c r="A13" s="40" t="s">
        <v>61</v>
      </c>
      <c r="B13" s="41" t="s">
        <v>541</v>
      </c>
      <c r="C13" s="229">
        <v>19474656.210000001</v>
      </c>
      <c r="D13" s="236">
        <v>24767713.460000001</v>
      </c>
      <c r="E13" s="33">
        <v>17076434.579999998</v>
      </c>
      <c r="F13" s="325">
        <f t="shared" si="0"/>
        <v>0.68946350689895286</v>
      </c>
      <c r="G13" s="33">
        <v>16577187.439999999</v>
      </c>
      <c r="H13" s="325">
        <f t="shared" si="1"/>
        <v>0.66930633167943632</v>
      </c>
      <c r="I13" s="33">
        <v>8966957.7100000009</v>
      </c>
      <c r="J13" s="198">
        <f t="shared" si="2"/>
        <v>0.3620422096889036</v>
      </c>
      <c r="K13" s="468">
        <v>8129339</v>
      </c>
      <c r="L13" s="198">
        <v>0.37632594478390741</v>
      </c>
      <c r="M13" s="160">
        <f t="shared" si="3"/>
        <v>0.1030365088723697</v>
      </c>
      <c r="O13" s="320"/>
      <c r="P13" s="320"/>
    </row>
    <row r="14" spans="1:16" ht="14.1" customHeight="1" x14ac:dyDescent="0.2">
      <c r="A14" s="40" t="s">
        <v>62</v>
      </c>
      <c r="B14" s="41" t="s">
        <v>510</v>
      </c>
      <c r="C14" s="229">
        <v>248187563.34999999</v>
      </c>
      <c r="D14" s="236">
        <v>232678374.59999999</v>
      </c>
      <c r="E14" s="33">
        <v>121191060.28</v>
      </c>
      <c r="F14" s="325">
        <f t="shared" si="0"/>
        <v>0.52085227296409009</v>
      </c>
      <c r="G14" s="33">
        <v>120220687.58</v>
      </c>
      <c r="H14" s="325">
        <f t="shared" si="1"/>
        <v>0.51668182651985917</v>
      </c>
      <c r="I14" s="33">
        <v>107376346.33</v>
      </c>
      <c r="J14" s="198">
        <f t="shared" si="2"/>
        <v>0.46147969923974191</v>
      </c>
      <c r="K14" s="468">
        <v>80228986.930000007</v>
      </c>
      <c r="L14" s="198">
        <v>0.26721146332918738</v>
      </c>
      <c r="M14" s="160">
        <f t="shared" si="3"/>
        <v>0.33837345377034533</v>
      </c>
      <c r="O14" s="320"/>
      <c r="P14" s="320"/>
    </row>
    <row r="15" spans="1:16" ht="14.1" customHeight="1" x14ac:dyDescent="0.2">
      <c r="A15" s="40">
        <v>152</v>
      </c>
      <c r="B15" s="41" t="s">
        <v>504</v>
      </c>
      <c r="C15" s="229">
        <v>31658076.68</v>
      </c>
      <c r="D15" s="236">
        <v>32244257.550000001</v>
      </c>
      <c r="E15" s="33">
        <v>23618062.559999999</v>
      </c>
      <c r="F15" s="325">
        <f t="shared" si="0"/>
        <v>0.7324734496794143</v>
      </c>
      <c r="G15" s="33">
        <v>23570122.210000001</v>
      </c>
      <c r="H15" s="325">
        <f t="shared" si="1"/>
        <v>0.73098666246077049</v>
      </c>
      <c r="I15" s="33">
        <v>13375894.779999999</v>
      </c>
      <c r="J15" s="198">
        <f t="shared" si="2"/>
        <v>0.41483029216158829</v>
      </c>
      <c r="K15" s="468">
        <v>7762747.8099999996</v>
      </c>
      <c r="L15" s="198">
        <v>6.9272753522707439E-2</v>
      </c>
      <c r="M15" s="160">
        <f t="shared" si="3"/>
        <v>0.72308763692788314</v>
      </c>
      <c r="N15" t="s">
        <v>550</v>
      </c>
      <c r="O15" s="320"/>
      <c r="P15" s="320"/>
    </row>
    <row r="16" spans="1:16" ht="14.1" customHeight="1" x14ac:dyDescent="0.2">
      <c r="A16" s="40" t="s">
        <v>63</v>
      </c>
      <c r="B16" s="41" t="s">
        <v>511</v>
      </c>
      <c r="C16" s="229">
        <v>76359469.819999993</v>
      </c>
      <c r="D16" s="236">
        <v>104406857.81</v>
      </c>
      <c r="E16" s="33">
        <v>54431354.520000003</v>
      </c>
      <c r="F16" s="325">
        <f t="shared" si="0"/>
        <v>0.52133888196361955</v>
      </c>
      <c r="G16" s="33">
        <v>52313023.020000003</v>
      </c>
      <c r="H16" s="325">
        <f t="shared" si="1"/>
        <v>0.50104968310797593</v>
      </c>
      <c r="I16" s="33">
        <v>29009559.91</v>
      </c>
      <c r="J16" s="198">
        <f t="shared" si="2"/>
        <v>0.27785109635989341</v>
      </c>
      <c r="K16" s="468">
        <f>[1]DProg!$I$14+[1]DProg!$I$15</f>
        <v>14144692.809999999</v>
      </c>
      <c r="L16" s="198">
        <f>K16/([1]DProg!$D$14+[1]DProg!$D$15)</f>
        <v>0.24827566262459852</v>
      </c>
      <c r="M16" s="160">
        <f t="shared" si="3"/>
        <v>1.0509148059752031</v>
      </c>
      <c r="N16" t="s">
        <v>551</v>
      </c>
      <c r="O16" s="320"/>
    </row>
    <row r="17" spans="1:15" ht="14.1" customHeight="1" x14ac:dyDescent="0.2">
      <c r="A17" s="40">
        <v>160</v>
      </c>
      <c r="B17" s="41" t="s">
        <v>168</v>
      </c>
      <c r="C17" s="229">
        <v>22800419.210000001</v>
      </c>
      <c r="D17" s="236">
        <v>24520716.469999999</v>
      </c>
      <c r="E17" s="33">
        <v>22977936.309999999</v>
      </c>
      <c r="F17" s="325">
        <f t="shared" si="0"/>
        <v>0.9370825823181993</v>
      </c>
      <c r="G17" s="33">
        <v>22977936.309999999</v>
      </c>
      <c r="H17" s="325">
        <f t="shared" si="1"/>
        <v>0.9370825823181993</v>
      </c>
      <c r="I17" s="33">
        <v>9738970.8399999999</v>
      </c>
      <c r="J17" s="198">
        <f t="shared" si="2"/>
        <v>0.39717317607400238</v>
      </c>
      <c r="K17" s="468">
        <v>12140217.51</v>
      </c>
      <c r="L17" s="198">
        <v>0.47989402237168372</v>
      </c>
      <c r="M17" s="160">
        <f t="shared" si="3"/>
        <v>-0.19779272224917488</v>
      </c>
      <c r="N17" t="s">
        <v>552</v>
      </c>
      <c r="O17" s="320"/>
    </row>
    <row r="18" spans="1:15" ht="14.1" customHeight="1" x14ac:dyDescent="0.2">
      <c r="A18" s="40" t="s">
        <v>64</v>
      </c>
      <c r="B18" s="41" t="s">
        <v>512</v>
      </c>
      <c r="C18" s="229">
        <v>2253145.13</v>
      </c>
      <c r="D18" s="236">
        <v>2357517.0699999998</v>
      </c>
      <c r="E18" s="33">
        <v>2322128.63</v>
      </c>
      <c r="F18" s="325">
        <f t="shared" si="0"/>
        <v>0.98498910550836438</v>
      </c>
      <c r="G18" s="33">
        <v>2322128.63</v>
      </c>
      <c r="H18" s="325">
        <f t="shared" si="1"/>
        <v>0.98498910550836438</v>
      </c>
      <c r="I18" s="33">
        <v>1138181.6299999999</v>
      </c>
      <c r="J18" s="198">
        <f t="shared" si="2"/>
        <v>0.48278828793379636</v>
      </c>
      <c r="K18" s="468">
        <v>0</v>
      </c>
      <c r="L18" s="198">
        <v>0</v>
      </c>
      <c r="M18" s="160" t="s">
        <v>135</v>
      </c>
      <c r="N18" t="s">
        <v>548</v>
      </c>
    </row>
    <row r="19" spans="1:15" ht="14.1" customHeight="1" x14ac:dyDescent="0.2">
      <c r="A19" s="40" t="s">
        <v>65</v>
      </c>
      <c r="B19" s="41" t="s">
        <v>125</v>
      </c>
      <c r="C19" s="229">
        <v>158630554.56</v>
      </c>
      <c r="D19" s="236">
        <v>148610880.38</v>
      </c>
      <c r="E19" s="33">
        <v>145203334.63999999</v>
      </c>
      <c r="F19" s="325">
        <f t="shared" si="0"/>
        <v>0.97707068465453628</v>
      </c>
      <c r="G19" s="33">
        <v>145203334.63999999</v>
      </c>
      <c r="H19" s="325">
        <f t="shared" si="1"/>
        <v>0.97707068465453628</v>
      </c>
      <c r="I19" s="33">
        <v>40202089.25</v>
      </c>
      <c r="J19" s="198">
        <f t="shared" si="2"/>
        <v>0.27051915140535288</v>
      </c>
      <c r="K19" s="468">
        <v>39108041.07</v>
      </c>
      <c r="L19" s="198">
        <v>0.25701103421735644</v>
      </c>
      <c r="M19" s="160">
        <f t="shared" si="3"/>
        <v>2.7975018693515041E-2</v>
      </c>
    </row>
    <row r="20" spans="1:15" ht="14.1" customHeight="1" x14ac:dyDescent="0.2">
      <c r="A20" s="40" t="s">
        <v>66</v>
      </c>
      <c r="B20" s="41" t="s">
        <v>102</v>
      </c>
      <c r="C20" s="229">
        <v>168939654.47999999</v>
      </c>
      <c r="D20" s="236">
        <v>177046843.99000001</v>
      </c>
      <c r="E20" s="33">
        <v>175976144.47999999</v>
      </c>
      <c r="F20" s="325">
        <f t="shared" si="0"/>
        <v>0.99395245074201666</v>
      </c>
      <c r="G20" s="33">
        <v>175970642.90000001</v>
      </c>
      <c r="H20" s="325">
        <f t="shared" si="1"/>
        <v>0.99392137659307389</v>
      </c>
      <c r="I20" s="33">
        <v>42608491.210000001</v>
      </c>
      <c r="J20" s="198">
        <f t="shared" si="2"/>
        <v>0.24066224649791906</v>
      </c>
      <c r="K20" s="468">
        <v>43366467.899999999</v>
      </c>
      <c r="L20" s="198">
        <v>0.25091809055513536</v>
      </c>
      <c r="M20" s="160">
        <f t="shared" si="3"/>
        <v>-1.7478405014395904E-2</v>
      </c>
    </row>
    <row r="21" spans="1:15" ht="14.1" customHeight="1" x14ac:dyDescent="0.2">
      <c r="A21" s="40" t="s">
        <v>67</v>
      </c>
      <c r="B21" s="41" t="s">
        <v>526</v>
      </c>
      <c r="C21" s="229">
        <v>12029885</v>
      </c>
      <c r="D21" s="236">
        <v>12029885</v>
      </c>
      <c r="E21" s="33">
        <v>0</v>
      </c>
      <c r="F21" s="325">
        <f t="shared" si="0"/>
        <v>0</v>
      </c>
      <c r="G21" s="33">
        <v>0</v>
      </c>
      <c r="H21" s="325">
        <f t="shared" si="1"/>
        <v>0</v>
      </c>
      <c r="I21" s="33">
        <v>0</v>
      </c>
      <c r="J21" s="198">
        <f t="shared" si="2"/>
        <v>0</v>
      </c>
      <c r="K21" s="468">
        <v>0</v>
      </c>
      <c r="L21" s="198">
        <v>0</v>
      </c>
      <c r="M21" s="160" t="s">
        <v>135</v>
      </c>
    </row>
    <row r="22" spans="1:15" ht="14.1" customHeight="1" x14ac:dyDescent="0.2">
      <c r="A22" s="40" t="s">
        <v>68</v>
      </c>
      <c r="B22" s="41" t="s">
        <v>103</v>
      </c>
      <c r="C22" s="229">
        <v>36992943.420000002</v>
      </c>
      <c r="D22" s="236">
        <v>38765185.689999998</v>
      </c>
      <c r="E22" s="33">
        <v>37437740.060000002</v>
      </c>
      <c r="F22" s="325">
        <f t="shared" si="0"/>
        <v>0.96575675812272899</v>
      </c>
      <c r="G22" s="33">
        <v>37437339.369999997</v>
      </c>
      <c r="H22" s="325">
        <f t="shared" si="1"/>
        <v>0.9657464217863263</v>
      </c>
      <c r="I22" s="33">
        <v>13577186.140000001</v>
      </c>
      <c r="J22" s="198">
        <f t="shared" si="2"/>
        <v>0.35024174135459951</v>
      </c>
      <c r="K22" s="468">
        <v>9980879.8499999996</v>
      </c>
      <c r="L22" s="198">
        <v>0.31033743839575334</v>
      </c>
      <c r="M22" s="160">
        <f t="shared" si="3"/>
        <v>0.3603195654138649</v>
      </c>
    </row>
    <row r="23" spans="1:15" ht="14.1" customHeight="1" x14ac:dyDescent="0.2">
      <c r="A23" s="40" t="s">
        <v>69</v>
      </c>
      <c r="B23" s="41" t="s">
        <v>116</v>
      </c>
      <c r="C23" s="229">
        <v>1332914.3600000001</v>
      </c>
      <c r="D23" s="236">
        <v>2398914.36</v>
      </c>
      <c r="E23" s="33">
        <v>2392195.58</v>
      </c>
      <c r="F23" s="325">
        <f t="shared" si="0"/>
        <v>0.99719924141018534</v>
      </c>
      <c r="G23" s="33">
        <v>2151064.7200000002</v>
      </c>
      <c r="H23" s="325">
        <f t="shared" si="1"/>
        <v>0.89668258103219667</v>
      </c>
      <c r="I23" s="33">
        <v>581163.54</v>
      </c>
      <c r="J23" s="198">
        <f t="shared" si="2"/>
        <v>0.24226106179130133</v>
      </c>
      <c r="K23" s="468">
        <v>527807.9</v>
      </c>
      <c r="L23" s="198">
        <v>0.42056406374501992</v>
      </c>
      <c r="M23" s="160">
        <f t="shared" si="3"/>
        <v>0.10108912731317599</v>
      </c>
    </row>
    <row r="24" spans="1:15" ht="14.1" customHeight="1" x14ac:dyDescent="0.2">
      <c r="A24" s="40" t="s">
        <v>70</v>
      </c>
      <c r="B24" s="41" t="s">
        <v>113</v>
      </c>
      <c r="C24" s="229">
        <v>54635171.149999999</v>
      </c>
      <c r="D24" s="236">
        <v>54272503.549999997</v>
      </c>
      <c r="E24" s="33">
        <v>48216882.240000002</v>
      </c>
      <c r="F24" s="325">
        <f t="shared" si="0"/>
        <v>0.88842192797645514</v>
      </c>
      <c r="G24" s="33">
        <v>47911517.079999998</v>
      </c>
      <c r="H24" s="325">
        <f t="shared" si="1"/>
        <v>0.88279541104751558</v>
      </c>
      <c r="I24" s="33">
        <v>18917289.079999998</v>
      </c>
      <c r="J24" s="198">
        <f t="shared" si="2"/>
        <v>0.34856120213013464</v>
      </c>
      <c r="K24" s="468">
        <v>17710196.27</v>
      </c>
      <c r="L24" s="198">
        <v>0.34093776634336814</v>
      </c>
      <c r="M24" s="160">
        <f t="shared" si="3"/>
        <v>6.8158070729274822E-2</v>
      </c>
    </row>
    <row r="25" spans="1:15" ht="14.1" customHeight="1" x14ac:dyDescent="0.2">
      <c r="A25" s="42">
        <v>172</v>
      </c>
      <c r="B25" s="43" t="s">
        <v>505</v>
      </c>
      <c r="C25" s="229">
        <v>3147933.73</v>
      </c>
      <c r="D25" s="236">
        <v>3443992.93</v>
      </c>
      <c r="E25" s="33">
        <v>2149555.29</v>
      </c>
      <c r="F25" s="325">
        <f t="shared" si="0"/>
        <v>0.62414625514344479</v>
      </c>
      <c r="G25" s="33">
        <v>1756629.29</v>
      </c>
      <c r="H25" s="325">
        <f t="shared" si="1"/>
        <v>0.51005600931939199</v>
      </c>
      <c r="I25" s="33">
        <v>776660.87</v>
      </c>
      <c r="J25" s="198">
        <f t="shared" si="2"/>
        <v>0.22551174923579181</v>
      </c>
      <c r="K25" s="35">
        <v>0</v>
      </c>
      <c r="L25" s="466">
        <v>0</v>
      </c>
      <c r="M25" s="160" t="s">
        <v>135</v>
      </c>
      <c r="N25" t="s">
        <v>548</v>
      </c>
    </row>
    <row r="26" spans="1:15" ht="14.1" customHeight="1" x14ac:dyDescent="0.2">
      <c r="A26" s="42" t="s">
        <v>71</v>
      </c>
      <c r="B26" s="43" t="s">
        <v>137</v>
      </c>
      <c r="C26" s="229">
        <v>2411275.08</v>
      </c>
      <c r="D26" s="236">
        <v>3400118.52</v>
      </c>
      <c r="E26" s="33">
        <v>3026445.85</v>
      </c>
      <c r="F26" s="464">
        <f t="shared" si="0"/>
        <v>0.89010010451047461</v>
      </c>
      <c r="G26" s="33">
        <v>2896294.53</v>
      </c>
      <c r="H26" s="464">
        <f t="shared" si="1"/>
        <v>0.85182163885275386</v>
      </c>
      <c r="I26" s="33">
        <v>1250301.69</v>
      </c>
      <c r="J26" s="466">
        <f t="shared" si="2"/>
        <v>0.36772297278625449</v>
      </c>
      <c r="K26" s="469">
        <v>1263178.0900000001</v>
      </c>
      <c r="L26" s="466">
        <v>0.22095786546241841</v>
      </c>
      <c r="M26" s="160">
        <f t="shared" si="3"/>
        <v>-1.0193653691381033E-2</v>
      </c>
    </row>
    <row r="27" spans="1:15" ht="14.1" customHeight="1" x14ac:dyDescent="0.2">
      <c r="A27" s="18">
        <v>1</v>
      </c>
      <c r="B27" s="2" t="s">
        <v>130</v>
      </c>
      <c r="C27" s="231">
        <f>SUBTOTAL(9,C7:C26)</f>
        <v>1122245676.49</v>
      </c>
      <c r="D27" s="238">
        <f>SUBTOTAL(9,D7:D26)</f>
        <v>1160067505.47</v>
      </c>
      <c r="E27" s="233">
        <f>SUBTOTAL(9,E7:E26)</f>
        <v>770549369.94000006</v>
      </c>
      <c r="F27" s="98">
        <f t="shared" si="0"/>
        <v>0.66422804389112933</v>
      </c>
      <c r="G27" s="233">
        <f>SUBTOTAL(9,G7:G26)</f>
        <v>759220084.00999999</v>
      </c>
      <c r="H27" s="98">
        <f t="shared" si="1"/>
        <v>0.6544619864189738</v>
      </c>
      <c r="I27" s="233">
        <f>SUBTOTAL(9,I7:I26)</f>
        <v>376287264.53999996</v>
      </c>
      <c r="J27" s="189">
        <f t="shared" si="2"/>
        <v>0.32436669656353112</v>
      </c>
      <c r="K27" s="92">
        <f>SUBTOTAL(9,K7:K26)</f>
        <v>324111475.61999995</v>
      </c>
      <c r="L27" s="44">
        <v>0.260593354906001</v>
      </c>
      <c r="M27" s="162">
        <f t="shared" si="3"/>
        <v>0.16098099834383151</v>
      </c>
    </row>
    <row r="28" spans="1:15" ht="14.1" customHeight="1" x14ac:dyDescent="0.2">
      <c r="A28" s="38" t="s">
        <v>72</v>
      </c>
      <c r="B28" s="39" t="s">
        <v>104</v>
      </c>
      <c r="C28" s="229">
        <v>708758.5</v>
      </c>
      <c r="D28" s="236">
        <v>654494.4</v>
      </c>
      <c r="E28" s="33">
        <v>228485.79</v>
      </c>
      <c r="F28" s="49">
        <f t="shared" si="0"/>
        <v>0.3491027425139161</v>
      </c>
      <c r="G28" s="33">
        <v>228485.79</v>
      </c>
      <c r="H28" s="49">
        <f t="shared" si="1"/>
        <v>0.3491027425139161</v>
      </c>
      <c r="I28" s="33">
        <v>228485.79</v>
      </c>
      <c r="J28" s="171">
        <f t="shared" si="2"/>
        <v>0.3491027425139161</v>
      </c>
      <c r="K28" s="467">
        <v>269101.19</v>
      </c>
      <c r="L28" s="171">
        <v>0.35966335925749349</v>
      </c>
      <c r="M28" s="159">
        <f t="shared" si="3"/>
        <v>-0.15092984167033963</v>
      </c>
    </row>
    <row r="29" spans="1:15" ht="14.1" customHeight="1" x14ac:dyDescent="0.2">
      <c r="A29" s="40" t="s">
        <v>73</v>
      </c>
      <c r="B29" s="41" t="s">
        <v>542</v>
      </c>
      <c r="C29" s="229">
        <v>21205708.129999999</v>
      </c>
      <c r="D29" s="236">
        <v>20843190.800000001</v>
      </c>
      <c r="E29" s="33">
        <v>9974657.3800000008</v>
      </c>
      <c r="F29" s="325">
        <f t="shared" si="0"/>
        <v>0.47855712091835767</v>
      </c>
      <c r="G29" s="33">
        <v>8892290.4399999995</v>
      </c>
      <c r="H29" s="325">
        <f t="shared" si="1"/>
        <v>0.42662807846100026</v>
      </c>
      <c r="I29" s="33">
        <v>7503837.2000000002</v>
      </c>
      <c r="J29" s="198">
        <f t="shared" si="2"/>
        <v>0.36001384202652886</v>
      </c>
      <c r="K29" s="468">
        <v>7283397.9000000004</v>
      </c>
      <c r="L29" s="198">
        <v>0.30705826492375088</v>
      </c>
      <c r="M29" s="160">
        <f t="shared" si="3"/>
        <v>3.0265997138505973E-2</v>
      </c>
    </row>
    <row r="30" spans="1:15" ht="14.1" customHeight="1" x14ac:dyDescent="0.2">
      <c r="A30" s="40" t="s">
        <v>74</v>
      </c>
      <c r="B30" s="41" t="s">
        <v>513</v>
      </c>
      <c r="C30" s="229">
        <v>180790299.88999999</v>
      </c>
      <c r="D30" s="236">
        <v>182333630.72999999</v>
      </c>
      <c r="E30" s="33">
        <v>160661264.81999999</v>
      </c>
      <c r="F30" s="325">
        <f t="shared" si="0"/>
        <v>0.88113895487501981</v>
      </c>
      <c r="G30" s="33">
        <v>158400718.13999999</v>
      </c>
      <c r="H30" s="325">
        <f t="shared" si="1"/>
        <v>0.86874109568168523</v>
      </c>
      <c r="I30" s="33">
        <v>71919299.340000004</v>
      </c>
      <c r="J30" s="198">
        <f t="shared" si="2"/>
        <v>0.39443792706842024</v>
      </c>
      <c r="K30" s="469">
        <f>[1]DProg!$I$27+[1]DProg!$I$29</f>
        <v>67375872.980000004</v>
      </c>
      <c r="L30" s="198">
        <f>K30/([1]DProg!$D$27+[1]DProg!$D$29)</f>
        <v>0.40079917724377995</v>
      </c>
      <c r="M30" s="160">
        <f t="shared" si="3"/>
        <v>6.7434025847036949E-2</v>
      </c>
      <c r="N30" t="s">
        <v>553</v>
      </c>
    </row>
    <row r="31" spans="1:15" ht="14.1" customHeight="1" x14ac:dyDescent="0.2">
      <c r="A31" s="40" t="s">
        <v>75</v>
      </c>
      <c r="B31" s="41" t="s">
        <v>105</v>
      </c>
      <c r="C31" s="229">
        <v>29950298.399999999</v>
      </c>
      <c r="D31" s="236">
        <v>31380323.870000001</v>
      </c>
      <c r="E31" s="33">
        <v>23578826.73</v>
      </c>
      <c r="F31" s="325">
        <f t="shared" si="0"/>
        <v>0.75138889030210632</v>
      </c>
      <c r="G31" s="33">
        <v>16989344.25</v>
      </c>
      <c r="H31" s="325">
        <f t="shared" si="1"/>
        <v>0.54140117611220817</v>
      </c>
      <c r="I31" s="33">
        <v>8188763.2000000002</v>
      </c>
      <c r="J31" s="198">
        <f t="shared" si="2"/>
        <v>0.26095215696064133</v>
      </c>
      <c r="K31" s="468">
        <v>5742883.75</v>
      </c>
      <c r="L31" s="198">
        <v>0.19827660035164685</v>
      </c>
      <c r="M31" s="160">
        <f t="shared" si="3"/>
        <v>0.42589743349758735</v>
      </c>
    </row>
    <row r="32" spans="1:15" ht="14.1" customHeight="1" x14ac:dyDescent="0.2">
      <c r="A32" s="297">
        <v>234</v>
      </c>
      <c r="B32" s="41" t="s">
        <v>450</v>
      </c>
      <c r="C32" s="229">
        <v>8908528.6099999994</v>
      </c>
      <c r="D32" s="236">
        <v>9572568.6099999994</v>
      </c>
      <c r="E32" s="33">
        <v>9417318.1699999999</v>
      </c>
      <c r="F32" s="325">
        <f t="shared" si="0"/>
        <v>0.98378173650927747</v>
      </c>
      <c r="G32" s="33">
        <v>9367796.7699999996</v>
      </c>
      <c r="H32" s="325">
        <f t="shared" si="1"/>
        <v>0.97860847507678506</v>
      </c>
      <c r="I32" s="33">
        <v>4087125.43</v>
      </c>
      <c r="J32" s="198">
        <f t="shared" si="2"/>
        <v>0.42696224979055025</v>
      </c>
      <c r="K32" s="468">
        <v>3715750.92</v>
      </c>
      <c r="L32" s="466">
        <v>0.42510070917317438</v>
      </c>
      <c r="M32" s="160">
        <f t="shared" si="3"/>
        <v>9.994601844840556E-2</v>
      </c>
    </row>
    <row r="33" spans="1:15" ht="14.1" customHeight="1" x14ac:dyDescent="0.2">
      <c r="A33" s="297">
        <v>239</v>
      </c>
      <c r="B33" s="41" t="s">
        <v>497</v>
      </c>
      <c r="C33" s="229">
        <v>2850236.89</v>
      </c>
      <c r="D33" s="236">
        <v>733688.94</v>
      </c>
      <c r="E33" s="33">
        <v>0</v>
      </c>
      <c r="F33" s="325">
        <f t="shared" si="0"/>
        <v>0</v>
      </c>
      <c r="G33" s="33">
        <v>0</v>
      </c>
      <c r="H33" s="325">
        <f t="shared" si="1"/>
        <v>0</v>
      </c>
      <c r="I33" s="33">
        <v>0</v>
      </c>
      <c r="J33" s="198">
        <f t="shared" si="2"/>
        <v>0</v>
      </c>
      <c r="K33" s="471">
        <v>0</v>
      </c>
      <c r="L33" s="466">
        <v>0</v>
      </c>
      <c r="M33" s="160" t="s">
        <v>135</v>
      </c>
    </row>
    <row r="34" spans="1:15" ht="14.1" customHeight="1" x14ac:dyDescent="0.2">
      <c r="A34" s="18">
        <v>2</v>
      </c>
      <c r="B34" s="2" t="s">
        <v>129</v>
      </c>
      <c r="C34" s="231">
        <f>SUBTOTAL(9,C28:C33)</f>
        <v>244413830.41999996</v>
      </c>
      <c r="D34" s="238">
        <f>SUBTOTAL(9,D28:D33)</f>
        <v>245517897.34999996</v>
      </c>
      <c r="E34" s="233">
        <f>SUBTOTAL(9,E28:E33)</f>
        <v>203860552.88999996</v>
      </c>
      <c r="F34" s="307">
        <f t="shared" si="0"/>
        <v>0.83032868516051583</v>
      </c>
      <c r="G34" s="233">
        <f>SUBTOTAL(9,G28:G33)</f>
        <v>193878635.38999999</v>
      </c>
      <c r="H34" s="266">
        <f>G34/D34</f>
        <v>0.78967210733975446</v>
      </c>
      <c r="I34" s="233">
        <f>SUBTOTAL(9,I28:I33)</f>
        <v>91927510.960000008</v>
      </c>
      <c r="J34" s="322">
        <f>I34/D34</f>
        <v>0.37442285044072376</v>
      </c>
      <c r="K34" s="92">
        <f>SUBTOTAL(9,K28:K33)</f>
        <v>84387006.74000001</v>
      </c>
      <c r="L34" s="44">
        <v>0.35475787274138892</v>
      </c>
      <c r="M34" s="162">
        <f>+I34/K34-1</f>
        <v>8.9356223325145478E-2</v>
      </c>
    </row>
    <row r="35" spans="1:15" ht="14.1" customHeight="1" x14ac:dyDescent="0.2">
      <c r="A35" s="38">
        <v>311</v>
      </c>
      <c r="B35" s="39" t="s">
        <v>506</v>
      </c>
      <c r="C35" s="230">
        <v>16774924.1</v>
      </c>
      <c r="D35" s="237">
        <v>17946924.100000001</v>
      </c>
      <c r="E35" s="35">
        <v>15898515.09</v>
      </c>
      <c r="F35" s="49">
        <f t="shared" si="0"/>
        <v>0.88586294795775056</v>
      </c>
      <c r="G35" s="35">
        <v>15698438.689999999</v>
      </c>
      <c r="H35" s="49">
        <f t="shared" si="1"/>
        <v>0.87471472005612361</v>
      </c>
      <c r="I35" s="35">
        <v>9006217.0700000003</v>
      </c>
      <c r="J35" s="171">
        <f t="shared" si="2"/>
        <v>0.50182510494932109</v>
      </c>
      <c r="K35" s="468">
        <v>8928903.4499999993</v>
      </c>
      <c r="L35" s="171">
        <v>0.51914724889217345</v>
      </c>
      <c r="M35" s="159">
        <f t="shared" si="3"/>
        <v>8.6588034502714795E-3</v>
      </c>
      <c r="N35" t="s">
        <v>554</v>
      </c>
    </row>
    <row r="36" spans="1:15" ht="14.1" customHeight="1" x14ac:dyDescent="0.2">
      <c r="A36" s="38" t="s">
        <v>76</v>
      </c>
      <c r="B36" s="39" t="s">
        <v>138</v>
      </c>
      <c r="C36" s="230">
        <v>2248848</v>
      </c>
      <c r="D36" s="237">
        <v>2248848</v>
      </c>
      <c r="E36" s="35">
        <v>2248848</v>
      </c>
      <c r="F36" s="49">
        <f t="shared" si="0"/>
        <v>1</v>
      </c>
      <c r="G36" s="35">
        <v>2248848</v>
      </c>
      <c r="H36" s="49">
        <f t="shared" si="1"/>
        <v>1</v>
      </c>
      <c r="I36" s="35">
        <v>1500000</v>
      </c>
      <c r="J36" s="171">
        <f t="shared" si="2"/>
        <v>0.66700817485219099</v>
      </c>
      <c r="K36" s="467">
        <v>1486000</v>
      </c>
      <c r="L36" s="171">
        <v>0.66606902734199913</v>
      </c>
      <c r="M36" s="159">
        <f t="shared" si="3"/>
        <v>9.421265141319024E-3</v>
      </c>
    </row>
    <row r="37" spans="1:15" ht="14.1" customHeight="1" x14ac:dyDescent="0.2">
      <c r="A37" s="40" t="s">
        <v>77</v>
      </c>
      <c r="B37" s="41" t="s">
        <v>543</v>
      </c>
      <c r="C37" s="230">
        <v>20329827.850000001</v>
      </c>
      <c r="D37" s="237">
        <v>33829827.850000001</v>
      </c>
      <c r="E37" s="35">
        <v>20329827.850000001</v>
      </c>
      <c r="F37" s="325">
        <f t="shared" si="0"/>
        <v>0.60094387533219451</v>
      </c>
      <c r="G37" s="35">
        <v>20329827.850000001</v>
      </c>
      <c r="H37" s="325">
        <f t="shared" si="1"/>
        <v>0.60094387533219451</v>
      </c>
      <c r="I37" s="35">
        <v>335393.12</v>
      </c>
      <c r="J37" s="198">
        <f t="shared" si="2"/>
        <v>9.9141243486995743E-3</v>
      </c>
      <c r="K37" s="468">
        <v>33216192.609999999</v>
      </c>
      <c r="L37" s="198">
        <v>0.43602598321368274</v>
      </c>
      <c r="M37" s="160">
        <f t="shared" si="3"/>
        <v>-0.98990272232769305</v>
      </c>
    </row>
    <row r="38" spans="1:15" ht="14.1" customHeight="1" x14ac:dyDescent="0.2">
      <c r="A38" s="297">
        <v>323</v>
      </c>
      <c r="B38" s="41" t="s">
        <v>514</v>
      </c>
      <c r="C38" s="230">
        <v>39307154.049999997</v>
      </c>
      <c r="D38" s="237">
        <v>39307154.049999997</v>
      </c>
      <c r="E38" s="35">
        <v>39307154.049999997</v>
      </c>
      <c r="F38" s="325">
        <f t="shared" si="0"/>
        <v>1</v>
      </c>
      <c r="G38" s="35">
        <v>39307154.049999997</v>
      </c>
      <c r="H38" s="325">
        <f t="shared" si="1"/>
        <v>1</v>
      </c>
      <c r="I38" s="35">
        <v>29760000</v>
      </c>
      <c r="J38" s="198">
        <f t="shared" si="2"/>
        <v>0.75711408569911465</v>
      </c>
      <c r="K38" s="33">
        <f>[1]DProg!$I$38+[1]DProg!$I$39</f>
        <v>30000</v>
      </c>
      <c r="L38" s="534">
        <f>K38/([1]DProg!$D$38+[1]DProg!$D$39)</f>
        <v>3.2447617566668582E-3</v>
      </c>
      <c r="M38" s="160">
        <f t="shared" si="3"/>
        <v>991</v>
      </c>
      <c r="N38" t="s">
        <v>555</v>
      </c>
    </row>
    <row r="39" spans="1:15" ht="14.1" customHeight="1" x14ac:dyDescent="0.2">
      <c r="A39" s="40" t="s">
        <v>78</v>
      </c>
      <c r="B39" s="41" t="s">
        <v>508</v>
      </c>
      <c r="C39" s="230">
        <v>7463831</v>
      </c>
      <c r="D39" s="237">
        <v>7479148.5</v>
      </c>
      <c r="E39" s="35">
        <v>7479148.5</v>
      </c>
      <c r="F39" s="325">
        <f t="shared" si="0"/>
        <v>1</v>
      </c>
      <c r="G39" s="35">
        <v>7479148.5</v>
      </c>
      <c r="H39" s="325">
        <f t="shared" si="1"/>
        <v>1</v>
      </c>
      <c r="I39" s="35">
        <v>15317.5</v>
      </c>
      <c r="J39" s="198">
        <f t="shared" si="2"/>
        <v>2.048027258718021E-3</v>
      </c>
      <c r="K39" s="33">
        <v>0</v>
      </c>
      <c r="L39" s="198">
        <v>0</v>
      </c>
      <c r="M39" s="160" t="s">
        <v>135</v>
      </c>
      <c r="N39" t="s">
        <v>548</v>
      </c>
    </row>
    <row r="40" spans="1:15" ht="14.1" customHeight="1" x14ac:dyDescent="0.2">
      <c r="A40" s="40" t="s">
        <v>507</v>
      </c>
      <c r="B40" s="41" t="s">
        <v>118</v>
      </c>
      <c r="C40" s="230">
        <v>14209859.460000001</v>
      </c>
      <c r="D40" s="237">
        <v>16926671.550000001</v>
      </c>
      <c r="E40" s="35">
        <v>15601238.289999999</v>
      </c>
      <c r="F40" s="325">
        <f t="shared" si="0"/>
        <v>0.9216955763521032</v>
      </c>
      <c r="G40" s="35">
        <v>15477509.630000001</v>
      </c>
      <c r="H40" s="325">
        <f t="shared" si="1"/>
        <v>0.91438589000091985</v>
      </c>
      <c r="I40" s="35">
        <v>5347044.63</v>
      </c>
      <c r="J40" s="198">
        <f t="shared" si="2"/>
        <v>0.31589462903000559</v>
      </c>
      <c r="K40" s="33">
        <v>2574706.86</v>
      </c>
      <c r="L40" s="198">
        <v>0.46313087639691314</v>
      </c>
      <c r="M40" s="160">
        <f t="shared" si="3"/>
        <v>1.0767586062205154</v>
      </c>
      <c r="N40" t="s">
        <v>556</v>
      </c>
    </row>
    <row r="41" spans="1:15" ht="14.1" customHeight="1" x14ac:dyDescent="0.2">
      <c r="A41" s="40">
        <v>328</v>
      </c>
      <c r="B41" s="41" t="s">
        <v>451</v>
      </c>
      <c r="C41" s="230">
        <v>9039781.6799999997</v>
      </c>
      <c r="D41" s="237">
        <v>9039781.6799999997</v>
      </c>
      <c r="E41" s="35">
        <v>9039781.6799999997</v>
      </c>
      <c r="F41" s="325">
        <f t="shared" si="0"/>
        <v>1</v>
      </c>
      <c r="G41" s="35">
        <v>9039781.6799999997</v>
      </c>
      <c r="H41" s="325">
        <f t="shared" si="1"/>
        <v>1</v>
      </c>
      <c r="I41" s="35">
        <v>4033372.18</v>
      </c>
      <c r="J41" s="198">
        <f t="shared" si="2"/>
        <v>0.44618026438886299</v>
      </c>
      <c r="K41" s="33">
        <v>0</v>
      </c>
      <c r="L41" s="198">
        <v>0</v>
      </c>
      <c r="M41" s="160" t="s">
        <v>135</v>
      </c>
      <c r="N41" t="s">
        <v>557</v>
      </c>
    </row>
    <row r="42" spans="1:15" ht="14.1" customHeight="1" x14ac:dyDescent="0.2">
      <c r="A42" s="40">
        <v>329</v>
      </c>
      <c r="B42" s="41" t="s">
        <v>530</v>
      </c>
      <c r="C42" s="230">
        <v>28919222.559999999</v>
      </c>
      <c r="D42" s="237">
        <v>28919222.559999999</v>
      </c>
      <c r="E42" s="35">
        <v>28919222.559999999</v>
      </c>
      <c r="F42" s="325">
        <f t="shared" si="0"/>
        <v>1</v>
      </c>
      <c r="G42" s="35">
        <v>28919222.559999999</v>
      </c>
      <c r="H42" s="325">
        <f t="shared" si="1"/>
        <v>1</v>
      </c>
      <c r="I42" s="35">
        <v>18050000</v>
      </c>
      <c r="J42" s="198">
        <f t="shared" si="2"/>
        <v>0.62415232506858931</v>
      </c>
      <c r="K42" s="33">
        <v>21079082.559999999</v>
      </c>
      <c r="L42" s="534">
        <v>0.72011419023844903</v>
      </c>
      <c r="M42" s="160">
        <f t="shared" si="3"/>
        <v>-0.14370087271957621</v>
      </c>
      <c r="N42" t="s">
        <v>558</v>
      </c>
    </row>
    <row r="43" spans="1:15" ht="14.1" customHeight="1" x14ac:dyDescent="0.2">
      <c r="A43" s="297" t="s">
        <v>452</v>
      </c>
      <c r="B43" s="41" t="s">
        <v>571</v>
      </c>
      <c r="C43" s="230">
        <v>23154846.73</v>
      </c>
      <c r="D43" s="237">
        <v>20053241.100000001</v>
      </c>
      <c r="E43" s="35">
        <v>18240845.82</v>
      </c>
      <c r="F43" s="325">
        <f t="shared" si="0"/>
        <v>0.90962083032054097</v>
      </c>
      <c r="G43" s="35">
        <v>18240845.82</v>
      </c>
      <c r="H43" s="325">
        <f t="shared" si="1"/>
        <v>0.90962083032054097</v>
      </c>
      <c r="I43" s="35">
        <v>3518627.56</v>
      </c>
      <c r="J43" s="198">
        <f t="shared" si="2"/>
        <v>0.17546428242963677</v>
      </c>
      <c r="K43" s="33">
        <v>10284856.49</v>
      </c>
      <c r="L43" s="198">
        <v>0.45146157635087147</v>
      </c>
      <c r="M43" s="160">
        <f t="shared" si="3"/>
        <v>-0.65788267795266053</v>
      </c>
    </row>
    <row r="44" spans="1:15" ht="14.1" customHeight="1" x14ac:dyDescent="0.2">
      <c r="A44" s="40" t="s">
        <v>79</v>
      </c>
      <c r="B44" s="41" t="s">
        <v>114</v>
      </c>
      <c r="C44" s="230">
        <v>12497819.630000001</v>
      </c>
      <c r="D44" s="237">
        <v>12612141.84</v>
      </c>
      <c r="E44" s="35">
        <v>12594414.09</v>
      </c>
      <c r="F44" s="325">
        <f t="shared" si="0"/>
        <v>0.99859439021342311</v>
      </c>
      <c r="G44" s="35">
        <v>12530017.550000001</v>
      </c>
      <c r="H44" s="325">
        <f t="shared" si="1"/>
        <v>0.99348847396089868</v>
      </c>
      <c r="I44" s="35">
        <v>12477628.48</v>
      </c>
      <c r="J44" s="198">
        <f t="shared" si="2"/>
        <v>0.98933461408010936</v>
      </c>
      <c r="K44" s="33">
        <v>12212991.619999999</v>
      </c>
      <c r="L44" s="198">
        <v>0.990414219164095</v>
      </c>
      <c r="M44" s="160">
        <f t="shared" si="3"/>
        <v>2.1668471430589697E-2</v>
      </c>
    </row>
    <row r="45" spans="1:15" ht="14.1" customHeight="1" x14ac:dyDescent="0.2">
      <c r="A45" s="40" t="s">
        <v>80</v>
      </c>
      <c r="B45" s="41" t="s">
        <v>515</v>
      </c>
      <c r="C45" s="230">
        <v>64496879.130000003</v>
      </c>
      <c r="D45" s="237">
        <v>64624921.130000003</v>
      </c>
      <c r="E45" s="35">
        <v>64624921.130000003</v>
      </c>
      <c r="F45" s="325">
        <f t="shared" si="0"/>
        <v>1</v>
      </c>
      <c r="G45" s="35">
        <v>64624921.130000003</v>
      </c>
      <c r="H45" s="325">
        <f t="shared" si="1"/>
        <v>1</v>
      </c>
      <c r="I45" s="35">
        <v>47405369.799999997</v>
      </c>
      <c r="J45" s="198">
        <f t="shared" si="2"/>
        <v>0.7335462693198338</v>
      </c>
      <c r="K45" s="33">
        <f>[1]DProg!$I$44+[1]DProg!$I$46</f>
        <v>18087100</v>
      </c>
      <c r="L45" s="198">
        <f>K45/([1]DProg!$D$44+[1]DProg!$D$46)</f>
        <v>0.28423650771625103</v>
      </c>
      <c r="M45" s="160">
        <f t="shared" si="3"/>
        <v>1.6209491737204966</v>
      </c>
      <c r="N45" t="s">
        <v>559</v>
      </c>
      <c r="O45" s="320"/>
    </row>
    <row r="46" spans="1:15" ht="14.1" customHeight="1" x14ac:dyDescent="0.2">
      <c r="A46" s="40" t="s">
        <v>81</v>
      </c>
      <c r="B46" s="41" t="s">
        <v>106</v>
      </c>
      <c r="C46" s="230">
        <v>16590471.789999999</v>
      </c>
      <c r="D46" s="237">
        <v>16377720.1</v>
      </c>
      <c r="E46" s="35">
        <v>15983161.699999999</v>
      </c>
      <c r="F46" s="325">
        <f t="shared" si="0"/>
        <v>0.97590883238992465</v>
      </c>
      <c r="G46" s="35">
        <v>15666687.48</v>
      </c>
      <c r="H46" s="325">
        <f t="shared" si="1"/>
        <v>0.95658537234373675</v>
      </c>
      <c r="I46" s="35">
        <v>1161933.28</v>
      </c>
      <c r="J46" s="198">
        <f t="shared" si="2"/>
        <v>7.0945972510544991E-2</v>
      </c>
      <c r="K46" s="33">
        <v>19528960.390000001</v>
      </c>
      <c r="L46" s="534">
        <v>0.70128382349751006</v>
      </c>
      <c r="M46" s="160">
        <f t="shared" si="3"/>
        <v>-0.94050204123538605</v>
      </c>
      <c r="O46" s="320"/>
    </row>
    <row r="47" spans="1:15" ht="14.1" customHeight="1" x14ac:dyDescent="0.2">
      <c r="A47" s="297">
        <v>336</v>
      </c>
      <c r="B47" s="41" t="s">
        <v>516</v>
      </c>
      <c r="C47" s="230">
        <v>211322.62</v>
      </c>
      <c r="D47" s="237">
        <v>211322.62</v>
      </c>
      <c r="E47" s="35">
        <v>211322.62</v>
      </c>
      <c r="F47" s="325">
        <f t="shared" si="0"/>
        <v>1</v>
      </c>
      <c r="G47" s="35">
        <v>211322.62</v>
      </c>
      <c r="H47" s="325">
        <f t="shared" si="1"/>
        <v>1</v>
      </c>
      <c r="I47" s="35">
        <v>211322.62</v>
      </c>
      <c r="J47" s="198">
        <f t="shared" si="2"/>
        <v>1</v>
      </c>
      <c r="K47" s="33">
        <v>0</v>
      </c>
      <c r="L47" s="198">
        <v>0</v>
      </c>
      <c r="M47" s="160" t="s">
        <v>135</v>
      </c>
    </row>
    <row r="48" spans="1:15" ht="14.1" customHeight="1" x14ac:dyDescent="0.2">
      <c r="A48" s="297">
        <v>337</v>
      </c>
      <c r="B48" s="41" t="s">
        <v>517</v>
      </c>
      <c r="C48" s="230">
        <v>13215052.93</v>
      </c>
      <c r="D48" s="237">
        <v>12342201.6</v>
      </c>
      <c r="E48" s="35">
        <v>10843531.5</v>
      </c>
      <c r="F48" s="325">
        <f t="shared" si="0"/>
        <v>0.87857351965471053</v>
      </c>
      <c r="G48" s="35">
        <v>10523852.140000001</v>
      </c>
      <c r="H48" s="325">
        <f t="shared" si="1"/>
        <v>0.85267219585847642</v>
      </c>
      <c r="I48" s="35">
        <v>5783622.9900000002</v>
      </c>
      <c r="J48" s="198">
        <f t="shared" si="2"/>
        <v>0.46860545447580443</v>
      </c>
      <c r="K48" s="33">
        <v>0</v>
      </c>
      <c r="L48" s="198">
        <v>0</v>
      </c>
      <c r="M48" s="160" t="s">
        <v>135</v>
      </c>
    </row>
    <row r="49" spans="1:18" ht="14.1" customHeight="1" x14ac:dyDescent="0.2">
      <c r="A49" s="297">
        <v>338</v>
      </c>
      <c r="B49" s="41" t="s">
        <v>518</v>
      </c>
      <c r="C49" s="230">
        <v>6508517.5999999996</v>
      </c>
      <c r="D49" s="237">
        <v>6722709.8399999999</v>
      </c>
      <c r="E49" s="35">
        <v>6147712.79</v>
      </c>
      <c r="F49" s="325">
        <f t="shared" si="0"/>
        <v>0.91446945299070059</v>
      </c>
      <c r="G49" s="35">
        <v>5691737.0700000003</v>
      </c>
      <c r="H49" s="325">
        <f t="shared" si="1"/>
        <v>0.84664327413541929</v>
      </c>
      <c r="I49" s="35">
        <v>672756.05</v>
      </c>
      <c r="J49" s="198">
        <f t="shared" si="2"/>
        <v>0.10007215334463998</v>
      </c>
      <c r="K49" s="33">
        <v>526680.81000000006</v>
      </c>
      <c r="L49" s="198">
        <v>7.8576414015105053E-2</v>
      </c>
      <c r="M49" s="160">
        <f t="shared" si="3"/>
        <v>0.27735060254046462</v>
      </c>
    </row>
    <row r="50" spans="1:18" ht="14.1" customHeight="1" x14ac:dyDescent="0.2">
      <c r="A50" s="297" t="s">
        <v>82</v>
      </c>
      <c r="B50" s="41" t="s">
        <v>119</v>
      </c>
      <c r="C50" s="230">
        <v>13397166.07</v>
      </c>
      <c r="D50" s="237">
        <v>15246066.380000001</v>
      </c>
      <c r="E50" s="35">
        <v>14836129.529999999</v>
      </c>
      <c r="F50" s="464">
        <f t="shared" si="0"/>
        <v>0.97311195951909524</v>
      </c>
      <c r="G50" s="35">
        <v>14656979.09</v>
      </c>
      <c r="H50" s="464">
        <f t="shared" si="1"/>
        <v>0.96136135870608741</v>
      </c>
      <c r="I50" s="35">
        <v>11060524.470000001</v>
      </c>
      <c r="J50" s="466">
        <f t="shared" si="2"/>
        <v>0.72546742184655244</v>
      </c>
      <c r="K50" s="33">
        <v>7133677.79</v>
      </c>
      <c r="L50" s="466">
        <v>0.42499567821117046</v>
      </c>
      <c r="M50" s="160">
        <f t="shared" si="3"/>
        <v>0.55046594415921901</v>
      </c>
    </row>
    <row r="51" spans="1:18" ht="14.1" customHeight="1" x14ac:dyDescent="0.2">
      <c r="A51" s="297">
        <v>342</v>
      </c>
      <c r="B51" s="41" t="s">
        <v>519</v>
      </c>
      <c r="C51" s="230">
        <v>5026210.57</v>
      </c>
      <c r="D51" s="237">
        <v>4676210.57</v>
      </c>
      <c r="E51" s="35">
        <v>4670210.57</v>
      </c>
      <c r="F51" s="464">
        <f t="shared" si="0"/>
        <v>0.99871690979048444</v>
      </c>
      <c r="G51" s="35">
        <v>4667210.57</v>
      </c>
      <c r="H51" s="464">
        <f t="shared" si="1"/>
        <v>0.99807536468572666</v>
      </c>
      <c r="I51" s="35">
        <v>111030.48</v>
      </c>
      <c r="J51" s="466">
        <f t="shared" si="2"/>
        <v>2.3743686974301501E-2</v>
      </c>
      <c r="K51" s="33">
        <v>54823.7</v>
      </c>
      <c r="L51" s="466">
        <v>1.2160200831615542E-2</v>
      </c>
      <c r="M51" s="160">
        <f t="shared" si="3"/>
        <v>1.0252277755788097</v>
      </c>
    </row>
    <row r="52" spans="1:18" ht="14.1" customHeight="1" x14ac:dyDescent="0.2">
      <c r="A52" s="297">
        <v>343</v>
      </c>
      <c r="B52" s="41" t="s">
        <v>454</v>
      </c>
      <c r="C52" s="230">
        <v>7608676.7199999997</v>
      </c>
      <c r="D52" s="237">
        <v>7608676.7199999997</v>
      </c>
      <c r="E52" s="35">
        <v>7608676.7199999997</v>
      </c>
      <c r="F52" s="464">
        <f t="shared" si="0"/>
        <v>1</v>
      </c>
      <c r="G52" s="35">
        <v>7608676.7199999997</v>
      </c>
      <c r="H52" s="464">
        <f t="shared" si="1"/>
        <v>1</v>
      </c>
      <c r="I52" s="35">
        <v>0</v>
      </c>
      <c r="J52" s="466">
        <f t="shared" si="2"/>
        <v>0</v>
      </c>
      <c r="K52" s="33">
        <v>0</v>
      </c>
      <c r="L52" s="466">
        <v>0</v>
      </c>
      <c r="M52" s="160" t="s">
        <v>135</v>
      </c>
    </row>
    <row r="53" spans="1:18" ht="14.1" customHeight="1" x14ac:dyDescent="0.2">
      <c r="A53" s="18">
        <v>3</v>
      </c>
      <c r="B53" s="2" t="s">
        <v>128</v>
      </c>
      <c r="C53" s="231">
        <f>SUBTOTAL(9,C35:C52)</f>
        <v>301000412.49000001</v>
      </c>
      <c r="D53" s="238">
        <f>SUBTOTAL(9,D35:D52)</f>
        <v>316172790.19</v>
      </c>
      <c r="E53" s="233">
        <f>SUBTOTAL(9,E35:E52)</f>
        <v>294584662.49000001</v>
      </c>
      <c r="F53" s="98">
        <f t="shared" si="0"/>
        <v>0.93172047573408556</v>
      </c>
      <c r="G53" s="233">
        <f>SUBTOTAL(9,G35:G52)</f>
        <v>292922181.14999998</v>
      </c>
      <c r="H53" s="98">
        <f t="shared" si="1"/>
        <v>0.92646233401037492</v>
      </c>
      <c r="I53" s="233">
        <f>SUBTOTAL(9,I35:I52)</f>
        <v>150450160.23000002</v>
      </c>
      <c r="J53" s="189">
        <f t="shared" si="2"/>
        <v>0.47584790626539658</v>
      </c>
      <c r="K53" s="92">
        <f>SUBTOTAL(9,K35:K52)</f>
        <v>135143976.28</v>
      </c>
      <c r="L53" s="44">
        <v>0.43126275288495425</v>
      </c>
      <c r="M53" s="162">
        <f t="shared" si="3"/>
        <v>0.11325835136216278</v>
      </c>
    </row>
    <row r="54" spans="1:18" ht="14.1" customHeight="1" x14ac:dyDescent="0.2">
      <c r="A54" s="38">
        <v>430</v>
      </c>
      <c r="B54" s="39" t="s">
        <v>569</v>
      </c>
      <c r="C54" s="230">
        <v>3157718.66</v>
      </c>
      <c r="D54" s="237">
        <v>2917927.35</v>
      </c>
      <c r="E54" s="35">
        <v>1383718.31</v>
      </c>
      <c r="F54" s="464">
        <f t="shared" si="0"/>
        <v>0.47421273528280272</v>
      </c>
      <c r="G54" s="35">
        <v>1309239.49</v>
      </c>
      <c r="H54" s="464">
        <f t="shared" si="1"/>
        <v>0.44868817244541742</v>
      </c>
      <c r="I54" s="35">
        <v>1250116.1200000001</v>
      </c>
      <c r="J54" s="198">
        <f t="shared" si="2"/>
        <v>0.42842606071052458</v>
      </c>
      <c r="K54" s="467">
        <v>842970.24</v>
      </c>
      <c r="L54" s="198">
        <v>0.27874361182977936</v>
      </c>
      <c r="M54" s="159">
        <f t="shared" si="3"/>
        <v>0.48298962487691166</v>
      </c>
    </row>
    <row r="55" spans="1:18" ht="14.1" customHeight="1" x14ac:dyDescent="0.2">
      <c r="A55" s="38" t="s">
        <v>83</v>
      </c>
      <c r="B55" s="39" t="s">
        <v>107</v>
      </c>
      <c r="C55" s="230">
        <v>25783615.18</v>
      </c>
      <c r="D55" s="237">
        <v>26561902.48</v>
      </c>
      <c r="E55" s="35">
        <v>22558255.949999999</v>
      </c>
      <c r="F55" s="49">
        <f t="shared" si="0"/>
        <v>0.84927109294921255</v>
      </c>
      <c r="G55" s="35">
        <v>21567235.780000001</v>
      </c>
      <c r="H55" s="49">
        <f t="shared" si="1"/>
        <v>0.81196125903403293</v>
      </c>
      <c r="I55" s="35">
        <v>8424139.4000000004</v>
      </c>
      <c r="J55" s="171">
        <f t="shared" si="2"/>
        <v>0.31715120580474326</v>
      </c>
      <c r="K55" s="467">
        <v>6892596.3499999996</v>
      </c>
      <c r="L55" s="171">
        <v>0.22637417818593955</v>
      </c>
      <c r="M55" s="159">
        <f t="shared" si="3"/>
        <v>0.22220118112676079</v>
      </c>
    </row>
    <row r="56" spans="1:18" ht="14.1" customHeight="1" x14ac:dyDescent="0.2">
      <c r="A56" s="40" t="s">
        <v>84</v>
      </c>
      <c r="B56" s="41" t="s">
        <v>520</v>
      </c>
      <c r="C56" s="230">
        <v>4243112</v>
      </c>
      <c r="D56" s="237">
        <v>7352390.0899999999</v>
      </c>
      <c r="E56" s="35">
        <v>3506828.45</v>
      </c>
      <c r="F56" s="325">
        <f t="shared" si="0"/>
        <v>0.47696441661462502</v>
      </c>
      <c r="G56" s="35">
        <v>3454474.2</v>
      </c>
      <c r="H56" s="325">
        <f t="shared" si="1"/>
        <v>0.46984370493323491</v>
      </c>
      <c r="I56" s="35">
        <v>2829074.92</v>
      </c>
      <c r="J56" s="198">
        <f t="shared" si="2"/>
        <v>0.38478302774601558</v>
      </c>
      <c r="K56" s="468">
        <v>2426040.2200000002</v>
      </c>
      <c r="L56" s="198">
        <v>0.32546813320551798</v>
      </c>
      <c r="M56" s="160">
        <f t="shared" si="3"/>
        <v>0.16612861430632009</v>
      </c>
    </row>
    <row r="57" spans="1:18" ht="14.1" customHeight="1" x14ac:dyDescent="0.2">
      <c r="A57" s="40" t="s">
        <v>85</v>
      </c>
      <c r="B57" s="41" t="s">
        <v>108</v>
      </c>
      <c r="C57" s="230">
        <v>67192674.75</v>
      </c>
      <c r="D57" s="237">
        <v>68292652.780000001</v>
      </c>
      <c r="E57" s="35">
        <v>39914259.189999998</v>
      </c>
      <c r="F57" s="325">
        <f t="shared" si="0"/>
        <v>0.58445905328324244</v>
      </c>
      <c r="G57" s="35">
        <v>39745538.210000001</v>
      </c>
      <c r="H57" s="325">
        <f t="shared" si="1"/>
        <v>0.58198849498550698</v>
      </c>
      <c r="I57" s="35">
        <v>28499436.059999999</v>
      </c>
      <c r="J57" s="198">
        <f t="shared" si="2"/>
        <v>0.41731335509559037</v>
      </c>
      <c r="K57" s="468">
        <v>17412622.77</v>
      </c>
      <c r="L57" s="198">
        <v>0.34005109692347979</v>
      </c>
      <c r="M57" s="160">
        <f t="shared" si="3"/>
        <v>0.63671127758543866</v>
      </c>
      <c r="O57" s="324"/>
      <c r="P57" s="324"/>
    </row>
    <row r="58" spans="1:18" ht="14.1" customHeight="1" x14ac:dyDescent="0.2">
      <c r="A58" s="40" t="s">
        <v>86</v>
      </c>
      <c r="B58" s="41" t="s">
        <v>521</v>
      </c>
      <c r="C58" s="230">
        <v>133403395</v>
      </c>
      <c r="D58" s="237">
        <v>134218044.80000001</v>
      </c>
      <c r="E58" s="35">
        <v>118840151.8</v>
      </c>
      <c r="F58" s="325">
        <f t="shared" si="0"/>
        <v>0.88542603922658236</v>
      </c>
      <c r="G58" s="35">
        <v>118840151.8</v>
      </c>
      <c r="H58" s="325">
        <f t="shared" si="1"/>
        <v>0.88542603922658236</v>
      </c>
      <c r="I58" s="35">
        <v>57077577.689999998</v>
      </c>
      <c r="J58" s="198">
        <f t="shared" si="2"/>
        <v>0.42526008909645502</v>
      </c>
      <c r="K58" s="468">
        <v>47218364.189999998</v>
      </c>
      <c r="L58" s="198">
        <v>0.44159718563225658</v>
      </c>
      <c r="M58" s="160">
        <f t="shared" si="3"/>
        <v>0.20880040359568408</v>
      </c>
      <c r="O58" s="324"/>
      <c r="P58" s="324"/>
    </row>
    <row r="59" spans="1:18" ht="14.1" customHeight="1" x14ac:dyDescent="0.2">
      <c r="A59" s="40">
        <v>491</v>
      </c>
      <c r="B59" s="41" t="s">
        <v>533</v>
      </c>
      <c r="C59" s="230">
        <v>17459000</v>
      </c>
      <c r="D59" s="237">
        <v>17459000</v>
      </c>
      <c r="E59" s="35">
        <v>17459000</v>
      </c>
      <c r="F59" s="325">
        <f t="shared" si="0"/>
        <v>1</v>
      </c>
      <c r="G59" s="35">
        <v>17459000</v>
      </c>
      <c r="H59" s="325">
        <f t="shared" si="1"/>
        <v>1</v>
      </c>
      <c r="I59" s="35">
        <v>9000000</v>
      </c>
      <c r="J59" s="198">
        <f t="shared" si="2"/>
        <v>0.51549344177787959</v>
      </c>
      <c r="K59" s="468">
        <v>8800000</v>
      </c>
      <c r="L59" s="198">
        <v>0.51162790697674421</v>
      </c>
      <c r="M59" s="160">
        <f t="shared" si="3"/>
        <v>2.2727272727272707E-2</v>
      </c>
      <c r="O59" s="324"/>
      <c r="P59" s="324"/>
    </row>
    <row r="60" spans="1:18" ht="14.1" customHeight="1" x14ac:dyDescent="0.2">
      <c r="A60" s="40" t="s">
        <v>87</v>
      </c>
      <c r="B60" s="41" t="s">
        <v>522</v>
      </c>
      <c r="C60" s="230">
        <v>1138067.27</v>
      </c>
      <c r="D60" s="237">
        <v>1056997.24</v>
      </c>
      <c r="E60" s="35">
        <v>469516.6</v>
      </c>
      <c r="F60" s="325">
        <f t="shared" si="0"/>
        <v>0.44419851086839163</v>
      </c>
      <c r="G60" s="35">
        <v>371556.48</v>
      </c>
      <c r="H60" s="325">
        <f t="shared" si="1"/>
        <v>0.35152076650644798</v>
      </c>
      <c r="I60" s="35">
        <v>342059.7</v>
      </c>
      <c r="J60" s="198">
        <f t="shared" si="2"/>
        <v>0.32361456308059994</v>
      </c>
      <c r="K60" s="468">
        <v>375731.41</v>
      </c>
      <c r="L60" s="198">
        <v>0.3100861861071495</v>
      </c>
      <c r="M60" s="160">
        <f>+I60/K60-1</f>
        <v>-8.9616436379380549E-2</v>
      </c>
    </row>
    <row r="61" spans="1:18" ht="14.1" customHeight="1" x14ac:dyDescent="0.2">
      <c r="A61" s="18">
        <v>4</v>
      </c>
      <c r="B61" s="2" t="s">
        <v>127</v>
      </c>
      <c r="C61" s="231">
        <f>SUBTOTAL(9,C54:C60)</f>
        <v>252377582.86000001</v>
      </c>
      <c r="D61" s="238">
        <f>SUBTOTAL(9,D54:D60)</f>
        <v>257858914.74000001</v>
      </c>
      <c r="E61" s="233">
        <f>SUBTOTAL(9,E54:E60)</f>
        <v>204131730.29999998</v>
      </c>
      <c r="F61" s="98">
        <f t="shared" si="0"/>
        <v>0.79164115968542981</v>
      </c>
      <c r="G61" s="233">
        <f>SUBTOTAL(9,G54:G60)</f>
        <v>202747195.95999998</v>
      </c>
      <c r="H61" s="98">
        <f t="shared" si="1"/>
        <v>0.78627181132919388</v>
      </c>
      <c r="I61" s="233">
        <f>SUBTOTAL(9,I54:I60)</f>
        <v>107422403.89</v>
      </c>
      <c r="J61" s="189">
        <f t="shared" si="2"/>
        <v>0.41659371753082247</v>
      </c>
      <c r="K61" s="92">
        <f>SUBTOTAL(9,K54:K60)</f>
        <v>83968325.179999992</v>
      </c>
      <c r="L61" s="44">
        <v>0.38611468429511747</v>
      </c>
      <c r="M61" s="162">
        <f t="shared" si="3"/>
        <v>0.27932054926333594</v>
      </c>
    </row>
    <row r="62" spans="1:18" ht="14.1" customHeight="1" x14ac:dyDescent="0.2">
      <c r="A62" s="38" t="s">
        <v>88</v>
      </c>
      <c r="B62" s="39" t="s">
        <v>117</v>
      </c>
      <c r="C62" s="230">
        <v>27475672.920000002</v>
      </c>
      <c r="D62" s="237">
        <v>28108667.23</v>
      </c>
      <c r="E62" s="35">
        <v>15192244.17</v>
      </c>
      <c r="F62" s="49">
        <f t="shared" si="0"/>
        <v>0.54048255101136644</v>
      </c>
      <c r="G62" s="35">
        <v>13474120.98</v>
      </c>
      <c r="H62" s="49">
        <f t="shared" si="1"/>
        <v>0.4793582303190545</v>
      </c>
      <c r="I62" s="35">
        <v>11643148.41</v>
      </c>
      <c r="J62" s="171">
        <f t="shared" si="2"/>
        <v>0.41421915577603141</v>
      </c>
      <c r="K62" s="467">
        <v>12078599.449999999</v>
      </c>
      <c r="L62" s="171">
        <v>0.43473072031271498</v>
      </c>
      <c r="M62" s="159">
        <f t="shared" si="3"/>
        <v>-3.6051451312925087E-2</v>
      </c>
    </row>
    <row r="63" spans="1:18" ht="14.1" customHeight="1" x14ac:dyDescent="0.2">
      <c r="A63" s="40" t="s">
        <v>89</v>
      </c>
      <c r="B63" s="41" t="s">
        <v>568</v>
      </c>
      <c r="C63" s="230">
        <v>55247619.460000001</v>
      </c>
      <c r="D63" s="237">
        <v>58548950.530000001</v>
      </c>
      <c r="E63" s="35">
        <v>31756557.260000002</v>
      </c>
      <c r="F63" s="325">
        <f t="shared" si="0"/>
        <v>0.54239327900041867</v>
      </c>
      <c r="G63" s="35">
        <v>28007712.899999999</v>
      </c>
      <c r="H63" s="325">
        <f t="shared" si="1"/>
        <v>0.47836404660488452</v>
      </c>
      <c r="I63" s="35">
        <v>20318394.420000002</v>
      </c>
      <c r="J63" s="198">
        <f t="shared" si="2"/>
        <v>0.34703259812640064</v>
      </c>
      <c r="K63" s="468">
        <v>19171422.170000002</v>
      </c>
      <c r="L63" s="198">
        <v>0.31555699998139292</v>
      </c>
      <c r="M63" s="160">
        <f t="shared" si="3"/>
        <v>5.9827186519047837E-2</v>
      </c>
    </row>
    <row r="64" spans="1:18" ht="14.1" customHeight="1" x14ac:dyDescent="0.2">
      <c r="A64" s="40" t="s">
        <v>90</v>
      </c>
      <c r="B64" s="41" t="s">
        <v>120</v>
      </c>
      <c r="C64" s="230">
        <v>6330784.5</v>
      </c>
      <c r="D64" s="237">
        <v>6746736.3799999999</v>
      </c>
      <c r="E64" s="35">
        <v>2921381.4</v>
      </c>
      <c r="F64" s="325">
        <f t="shared" si="0"/>
        <v>0.43300660281616044</v>
      </c>
      <c r="G64" s="35">
        <v>2510233.1</v>
      </c>
      <c r="H64" s="325">
        <f t="shared" si="1"/>
        <v>0.37206627895545552</v>
      </c>
      <c r="I64" s="35">
        <v>2202300.73</v>
      </c>
      <c r="J64" s="198">
        <f t="shared" si="2"/>
        <v>0.32642460086753827</v>
      </c>
      <c r="K64" s="468">
        <v>2064660.38</v>
      </c>
      <c r="L64" s="198">
        <v>0.32716793621708024</v>
      </c>
      <c r="M64" s="160">
        <f t="shared" si="3"/>
        <v>6.6664886551462743E-2</v>
      </c>
      <c r="Q64" s="298"/>
      <c r="R64" s="298"/>
    </row>
    <row r="65" spans="1:18" ht="14.1" customHeight="1" x14ac:dyDescent="0.2">
      <c r="A65" s="40" t="s">
        <v>91</v>
      </c>
      <c r="B65" s="41" t="s">
        <v>115</v>
      </c>
      <c r="C65" s="230">
        <v>2703306.46</v>
      </c>
      <c r="D65" s="237">
        <v>1674768.78</v>
      </c>
      <c r="E65" s="35">
        <v>862251.11</v>
      </c>
      <c r="F65" s="325">
        <f t="shared" si="0"/>
        <v>0.51484785260924193</v>
      </c>
      <c r="G65" s="35">
        <v>760414.53</v>
      </c>
      <c r="H65" s="325">
        <f t="shared" si="1"/>
        <v>0.45404150058254611</v>
      </c>
      <c r="I65" s="35">
        <v>548953.02</v>
      </c>
      <c r="J65" s="198">
        <f t="shared" si="2"/>
        <v>0.32777839338514536</v>
      </c>
      <c r="K65" s="468">
        <v>475504.2</v>
      </c>
      <c r="L65" s="198">
        <v>0.28920279390421366</v>
      </c>
      <c r="M65" s="160">
        <f t="shared" si="3"/>
        <v>0.15446513406190743</v>
      </c>
      <c r="Q65" s="298"/>
      <c r="R65" s="298"/>
    </row>
    <row r="66" spans="1:18" ht="14.1" customHeight="1" x14ac:dyDescent="0.2">
      <c r="A66" s="40" t="s">
        <v>92</v>
      </c>
      <c r="B66" s="41" t="s">
        <v>109</v>
      </c>
      <c r="C66" s="230">
        <v>9126336.0500000007</v>
      </c>
      <c r="D66" s="237">
        <v>8987618.8900000006</v>
      </c>
      <c r="E66" s="35">
        <v>8154032.9900000002</v>
      </c>
      <c r="F66" s="325">
        <f t="shared" si="0"/>
        <v>0.90725175263856783</v>
      </c>
      <c r="G66" s="35">
        <v>6681822.04</v>
      </c>
      <c r="H66" s="325">
        <f t="shared" si="1"/>
        <v>0.74344741602633746</v>
      </c>
      <c r="I66" s="35">
        <v>5237128.66</v>
      </c>
      <c r="J66" s="198">
        <f t="shared" si="2"/>
        <v>0.58270479913506878</v>
      </c>
      <c r="K66" s="468">
        <v>3768312.33</v>
      </c>
      <c r="L66" s="198">
        <v>0.45081473002085243</v>
      </c>
      <c r="M66" s="160">
        <f t="shared" si="3"/>
        <v>0.38978094206962943</v>
      </c>
      <c r="Q66" s="298"/>
      <c r="R66" s="298"/>
    </row>
    <row r="67" spans="1:18" ht="14.1" customHeight="1" x14ac:dyDescent="0.2">
      <c r="A67" s="40" t="s">
        <v>93</v>
      </c>
      <c r="B67" s="41" t="s">
        <v>124</v>
      </c>
      <c r="C67" s="230">
        <v>36104377.189999998</v>
      </c>
      <c r="D67" s="237">
        <v>36352987.229999997</v>
      </c>
      <c r="E67" s="35">
        <v>28158827.02</v>
      </c>
      <c r="F67" s="325">
        <f t="shared" si="0"/>
        <v>0.77459458398406844</v>
      </c>
      <c r="G67" s="35">
        <v>26138661.23</v>
      </c>
      <c r="H67" s="325">
        <f t="shared" si="1"/>
        <v>0.71902375077526748</v>
      </c>
      <c r="I67" s="35">
        <v>12695447.73</v>
      </c>
      <c r="J67" s="198">
        <f t="shared" si="2"/>
        <v>0.34922708413693138</v>
      </c>
      <c r="K67" s="468">
        <v>11164019.49</v>
      </c>
      <c r="L67" s="198">
        <v>0.30531697324086443</v>
      </c>
      <c r="M67" s="160">
        <f t="shared" si="3"/>
        <v>0.13717534633218387</v>
      </c>
      <c r="Q67" s="298"/>
      <c r="R67" s="298"/>
    </row>
    <row r="68" spans="1:18" ht="14.1" customHeight="1" x14ac:dyDescent="0.2">
      <c r="A68" s="40" t="s">
        <v>94</v>
      </c>
      <c r="B68" s="41" t="s">
        <v>523</v>
      </c>
      <c r="C68" s="230">
        <v>59952489.780000001</v>
      </c>
      <c r="D68" s="237">
        <v>56467337.049999997</v>
      </c>
      <c r="E68" s="35">
        <v>51936682.020000003</v>
      </c>
      <c r="F68" s="325">
        <f t="shared" si="0"/>
        <v>0.91976503113670394</v>
      </c>
      <c r="G68" s="35">
        <v>51934366.479999997</v>
      </c>
      <c r="H68" s="325">
        <f t="shared" si="1"/>
        <v>0.91972402442165457</v>
      </c>
      <c r="I68" s="35">
        <v>19135714.32</v>
      </c>
      <c r="J68" s="198">
        <f t="shared" si="2"/>
        <v>0.33888111817732691</v>
      </c>
      <c r="K68" s="468">
        <v>15437609.880000001</v>
      </c>
      <c r="L68" s="198">
        <v>0.30143786431192687</v>
      </c>
      <c r="M68" s="160">
        <f t="shared" si="3"/>
        <v>0.23955161898416866</v>
      </c>
    </row>
    <row r="69" spans="1:18" ht="14.1" customHeight="1" x14ac:dyDescent="0.2">
      <c r="A69" s="40" t="s">
        <v>95</v>
      </c>
      <c r="B69" s="41" t="s">
        <v>122</v>
      </c>
      <c r="C69" s="230">
        <v>26939471.629999999</v>
      </c>
      <c r="D69" s="237">
        <v>9922533.4900000002</v>
      </c>
      <c r="E69" s="35">
        <v>497642.5</v>
      </c>
      <c r="F69" s="325">
        <f t="shared" si="0"/>
        <v>5.0152765974690601E-2</v>
      </c>
      <c r="G69" s="35">
        <v>497642.5</v>
      </c>
      <c r="H69" s="325">
        <f t="shared" si="1"/>
        <v>5.0152765974690601E-2</v>
      </c>
      <c r="I69" s="35">
        <v>497642.5</v>
      </c>
      <c r="J69" s="198">
        <f t="shared" si="2"/>
        <v>5.0152765974690601E-2</v>
      </c>
      <c r="K69" s="468">
        <v>103969.28</v>
      </c>
      <c r="L69" s="198">
        <v>9.2784960785378904E-3</v>
      </c>
      <c r="M69" s="160">
        <f t="shared" si="3"/>
        <v>3.7864378785733637</v>
      </c>
    </row>
    <row r="70" spans="1:18" ht="14.1" customHeight="1" x14ac:dyDescent="0.2">
      <c r="A70" s="297">
        <v>931</v>
      </c>
      <c r="B70" s="41" t="s">
        <v>455</v>
      </c>
      <c r="C70" s="230">
        <v>5447022.2999999998</v>
      </c>
      <c r="D70" s="237">
        <v>5675210.6500000004</v>
      </c>
      <c r="E70" s="35">
        <v>2270802.81</v>
      </c>
      <c r="F70" s="325">
        <f t="shared" si="0"/>
        <v>0.40012661204038302</v>
      </c>
      <c r="G70" s="35">
        <v>2142700.88</v>
      </c>
      <c r="H70" s="325">
        <f t="shared" si="1"/>
        <v>0.37755442258341543</v>
      </c>
      <c r="I70" s="35">
        <v>2013668.75</v>
      </c>
      <c r="J70" s="198">
        <f t="shared" si="2"/>
        <v>0.35481832731618512</v>
      </c>
      <c r="K70" s="468">
        <v>1876893.3</v>
      </c>
      <c r="L70" s="198">
        <v>0.37120184854394322</v>
      </c>
      <c r="M70" s="160">
        <f t="shared" si="3"/>
        <v>7.2873322100941884E-2</v>
      </c>
    </row>
    <row r="71" spans="1:18" ht="14.1" customHeight="1" x14ac:dyDescent="0.2">
      <c r="A71" s="40" t="s">
        <v>96</v>
      </c>
      <c r="B71" s="41" t="s">
        <v>111</v>
      </c>
      <c r="C71" s="230">
        <v>26643946.690000001</v>
      </c>
      <c r="D71" s="237">
        <v>28351707.690000001</v>
      </c>
      <c r="E71" s="35">
        <v>26967284.140000001</v>
      </c>
      <c r="F71" s="325">
        <f t="shared" si="0"/>
        <v>0.9511696591564287</v>
      </c>
      <c r="G71" s="35">
        <v>26836667.879999999</v>
      </c>
      <c r="H71" s="325">
        <f t="shared" si="1"/>
        <v>0.94656266117845256</v>
      </c>
      <c r="I71" s="35">
        <v>13947811.939999999</v>
      </c>
      <c r="J71" s="198">
        <f t="shared" si="2"/>
        <v>0.49195667832451467</v>
      </c>
      <c r="K71" s="468">
        <v>11705490.300000001</v>
      </c>
      <c r="L71" s="198">
        <v>0.44427298363670903</v>
      </c>
      <c r="M71" s="160">
        <f t="shared" si="3"/>
        <v>0.19156153074596105</v>
      </c>
    </row>
    <row r="72" spans="1:18" ht="14.1" customHeight="1" x14ac:dyDescent="0.2">
      <c r="A72" s="40" t="s">
        <v>97</v>
      </c>
      <c r="B72" s="41" t="s">
        <v>112</v>
      </c>
      <c r="C72" s="230">
        <v>85426699.129999995</v>
      </c>
      <c r="D72" s="237">
        <v>90292841.340000004</v>
      </c>
      <c r="E72" s="35">
        <v>71706891.400000006</v>
      </c>
      <c r="F72" s="325">
        <f t="shared" si="0"/>
        <v>0.79415920836941956</v>
      </c>
      <c r="G72" s="35">
        <v>69578925.519999996</v>
      </c>
      <c r="H72" s="325">
        <f t="shared" si="1"/>
        <v>0.77059182641067603</v>
      </c>
      <c r="I72" s="35">
        <v>24844789.879999999</v>
      </c>
      <c r="J72" s="198">
        <f t="shared" si="2"/>
        <v>0.27515791408586099</v>
      </c>
      <c r="K72" s="468">
        <v>28754550.890000001</v>
      </c>
      <c r="L72" s="198">
        <v>0.16224453730154889</v>
      </c>
      <c r="M72" s="160">
        <f t="shared" si="3"/>
        <v>-0.13597016433874132</v>
      </c>
    </row>
    <row r="73" spans="1:18" ht="14.1" customHeight="1" x14ac:dyDescent="0.2">
      <c r="A73" s="40" t="s">
        <v>98</v>
      </c>
      <c r="B73" s="41" t="s">
        <v>121</v>
      </c>
      <c r="C73" s="230">
        <v>732282.55</v>
      </c>
      <c r="D73" s="237">
        <v>732282.55</v>
      </c>
      <c r="E73" s="35">
        <v>324841.59000000003</v>
      </c>
      <c r="F73" s="325">
        <f t="shared" si="0"/>
        <v>0.4436014349925449</v>
      </c>
      <c r="G73" s="35">
        <v>324841.59000000003</v>
      </c>
      <c r="H73" s="325">
        <f t="shared" si="1"/>
        <v>0.4436014349925449</v>
      </c>
      <c r="I73" s="35">
        <v>324841.59000000003</v>
      </c>
      <c r="J73" s="198">
        <f t="shared" si="2"/>
        <v>0.4436014349925449</v>
      </c>
      <c r="K73" s="468">
        <v>334557.17</v>
      </c>
      <c r="L73" s="198">
        <v>0.4373032071538997</v>
      </c>
      <c r="M73" s="160">
        <f t="shared" si="3"/>
        <v>-2.9040118913009616E-2</v>
      </c>
    </row>
    <row r="74" spans="1:18" ht="14.1" customHeight="1" x14ac:dyDescent="0.2">
      <c r="A74" s="294">
        <v>943</v>
      </c>
      <c r="B74" s="43" t="s">
        <v>123</v>
      </c>
      <c r="C74" s="230">
        <v>89097229.569999993</v>
      </c>
      <c r="D74" s="237">
        <v>91911529.569999993</v>
      </c>
      <c r="E74" s="35">
        <v>89097229.569999993</v>
      </c>
      <c r="F74" s="325">
        <f t="shared" si="0"/>
        <v>0.96938033766637921</v>
      </c>
      <c r="G74" s="35">
        <v>89097229.569999993</v>
      </c>
      <c r="H74" s="325">
        <f t="shared" si="1"/>
        <v>0.96938033766637921</v>
      </c>
      <c r="I74" s="35">
        <v>33479508.280000001</v>
      </c>
      <c r="J74" s="198">
        <f t="shared" si="2"/>
        <v>0.36425798195972731</v>
      </c>
      <c r="K74" s="469">
        <v>37133582.810000002</v>
      </c>
      <c r="L74" s="86">
        <v>0.41638082900678536</v>
      </c>
      <c r="M74" s="160">
        <f t="shared" si="3"/>
        <v>-9.8403500375836783E-2</v>
      </c>
      <c r="N74" t="s">
        <v>560</v>
      </c>
    </row>
    <row r="75" spans="1:18" ht="14.1" customHeight="1" thickBot="1" x14ac:dyDescent="0.25">
      <c r="A75" s="18">
        <v>9</v>
      </c>
      <c r="B75" s="2" t="s">
        <v>545</v>
      </c>
      <c r="C75" s="231">
        <f>SUBTOTAL(9,C62:C74)</f>
        <v>431227238.23000002</v>
      </c>
      <c r="D75" s="238">
        <f>SUBTOTAL(9,D62:D74)</f>
        <v>423773171.38</v>
      </c>
      <c r="E75" s="233">
        <f>SUBTOTAL(9,E62:E74)</f>
        <v>329846667.98000002</v>
      </c>
      <c r="F75" s="98">
        <f t="shared" si="0"/>
        <v>0.77835665458921777</v>
      </c>
      <c r="G75" s="233">
        <f>SUBTOTAL(9,G62:G74)</f>
        <v>317985339.19999993</v>
      </c>
      <c r="H75" s="98">
        <f t="shared" si="1"/>
        <v>0.75036684876603599</v>
      </c>
      <c r="I75" s="233">
        <f>SUBTOTAL(9,I62:I74)</f>
        <v>146889350.23000002</v>
      </c>
      <c r="J75" s="189">
        <f t="shared" si="2"/>
        <v>0.34662258054624095</v>
      </c>
      <c r="K75" s="92">
        <f>SUBTOTAL(9,K62:K74)</f>
        <v>144069171.65000001</v>
      </c>
      <c r="L75" s="44">
        <v>0.28675252543699081</v>
      </c>
      <c r="M75" s="162">
        <f t="shared" si="3"/>
        <v>1.9575170369212191E-2</v>
      </c>
    </row>
    <row r="76" spans="1:18" s="6" customFormat="1" ht="14.1" customHeight="1" thickBot="1" x14ac:dyDescent="0.25">
      <c r="A76" s="5"/>
      <c r="B76" s="4" t="s">
        <v>11</v>
      </c>
      <c r="C76" s="232">
        <f>SUBTOTAL(9,C5:C74)</f>
        <v>2550566229.5000014</v>
      </c>
      <c r="D76" s="239">
        <f>SUBTOTAL(9,D5:D74)</f>
        <v>2602691768.1399999</v>
      </c>
      <c r="E76" s="240">
        <f>SUBTOTAL(9,E5:E74)</f>
        <v>1963996991.4999995</v>
      </c>
      <c r="F76" s="201">
        <f>+E76/D76</f>
        <v>0.7546022220309091</v>
      </c>
      <c r="G76" s="240">
        <f>SUBTOTAL(9,G5:G74)</f>
        <v>1927777443.6099999</v>
      </c>
      <c r="H76" s="201">
        <f>+G76/D76</f>
        <v>0.74068603405453426</v>
      </c>
      <c r="I76" s="240">
        <f>SUBTOTAL(9,I5:I74)</f>
        <v>1034000697.7499998</v>
      </c>
      <c r="J76" s="193">
        <f>+I76/D76</f>
        <v>0.39728127256841594</v>
      </c>
      <c r="K76" s="165">
        <f>SUBTOTAL(9,K5:K74)</f>
        <v>907360637.64999986</v>
      </c>
      <c r="L76" s="210">
        <v>0.33716323151081762</v>
      </c>
      <c r="M76" s="162">
        <f t="shared" si="3"/>
        <v>0.13956970893953335</v>
      </c>
      <c r="O76" s="299"/>
      <c r="P76" s="47" t="s">
        <v>154</v>
      </c>
    </row>
    <row r="77" spans="1:18" s="317" customFormat="1" ht="14.1" customHeight="1" x14ac:dyDescent="0.2">
      <c r="A77" s="289"/>
      <c r="B77" s="314"/>
      <c r="C77" s="315"/>
      <c r="D77" s="315"/>
      <c r="E77" s="315"/>
      <c r="F77" s="316"/>
      <c r="G77" s="315"/>
      <c r="H77" s="316"/>
      <c r="I77" s="315"/>
      <c r="J77" s="316"/>
      <c r="K77" s="315"/>
      <c r="L77" s="316"/>
      <c r="M77" s="316"/>
      <c r="O77" s="318"/>
      <c r="P77" s="319"/>
    </row>
    <row r="78" spans="1:18" ht="15.75" thickBot="1" x14ac:dyDescent="0.3">
      <c r="A78" s="7" t="s">
        <v>19</v>
      </c>
      <c r="K78" s="105"/>
    </row>
    <row r="79" spans="1:18" ht="12.75" customHeight="1" x14ac:dyDescent="0.2">
      <c r="A79" s="595" t="s">
        <v>499</v>
      </c>
      <c r="B79" s="596"/>
      <c r="C79" s="182" t="s">
        <v>501</v>
      </c>
      <c r="D79" s="582" t="s">
        <v>574</v>
      </c>
      <c r="E79" s="583"/>
      <c r="F79" s="583"/>
      <c r="G79" s="583"/>
      <c r="H79" s="583"/>
      <c r="I79" s="583"/>
      <c r="J79" s="584"/>
      <c r="K79" s="581" t="s">
        <v>575</v>
      </c>
      <c r="L79" s="580"/>
      <c r="M79" s="227"/>
    </row>
    <row r="80" spans="1:18" ht="12.75" customHeight="1" x14ac:dyDescent="0.2">
      <c r="C80" s="175" t="s">
        <v>466</v>
      </c>
      <c r="D80" s="166">
        <v>2</v>
      </c>
      <c r="E80" s="95">
        <v>3</v>
      </c>
      <c r="F80" s="96" t="s">
        <v>39</v>
      </c>
      <c r="G80" s="95">
        <v>4</v>
      </c>
      <c r="H80" s="96" t="s">
        <v>40</v>
      </c>
      <c r="I80" s="95">
        <v>5</v>
      </c>
      <c r="J80" s="167" t="s">
        <v>41</v>
      </c>
      <c r="K80" s="95" t="s">
        <v>42</v>
      </c>
      <c r="L80" s="16" t="s">
        <v>43</v>
      </c>
      <c r="M80" s="157" t="s">
        <v>368</v>
      </c>
    </row>
    <row r="81" spans="1:16" ht="14.1" customHeight="1" x14ac:dyDescent="0.2">
      <c r="A81" s="1"/>
      <c r="B81" s="2" t="s">
        <v>442</v>
      </c>
      <c r="C81" s="292" t="s">
        <v>13</v>
      </c>
      <c r="D81" s="293" t="s">
        <v>14</v>
      </c>
      <c r="E81" s="97" t="s">
        <v>15</v>
      </c>
      <c r="F81" s="97" t="s">
        <v>18</v>
      </c>
      <c r="G81" s="97" t="s">
        <v>16</v>
      </c>
      <c r="H81" s="97" t="s">
        <v>18</v>
      </c>
      <c r="I81" s="97" t="s">
        <v>17</v>
      </c>
      <c r="J81" s="128" t="s">
        <v>18</v>
      </c>
      <c r="K81" s="97" t="s">
        <v>17</v>
      </c>
      <c r="L81" s="12" t="s">
        <v>18</v>
      </c>
      <c r="M81" s="290" t="s">
        <v>539</v>
      </c>
    </row>
    <row r="82" spans="1:16" ht="14.1" customHeight="1" x14ac:dyDescent="0.2">
      <c r="A82" s="17" t="s">
        <v>56</v>
      </c>
      <c r="B82" s="13" t="s">
        <v>99</v>
      </c>
      <c r="C82" s="229">
        <v>36667752.200000003</v>
      </c>
      <c r="D82" s="33">
        <v>36667752.200000003</v>
      </c>
      <c r="E82" s="33">
        <v>13327771.09</v>
      </c>
      <c r="F82" s="86">
        <f>+E82/D82</f>
        <v>0.36347390528072782</v>
      </c>
      <c r="G82" s="33">
        <v>13327771.09</v>
      </c>
      <c r="H82" s="86">
        <f>+G82/D82</f>
        <v>0.36347390528072782</v>
      </c>
      <c r="I82" s="33">
        <v>13327771.09</v>
      </c>
      <c r="J82" s="192">
        <f>+I82/D82</f>
        <v>0.36347390528072782</v>
      </c>
      <c r="K82" s="470">
        <v>17859445.370000001</v>
      </c>
      <c r="L82" s="61">
        <v>0.42937190129026881</v>
      </c>
      <c r="M82" s="184">
        <f>+I82/K82-1</f>
        <v>-0.25374104212733462</v>
      </c>
    </row>
    <row r="83" spans="1:16" ht="14.1" customHeight="1" x14ac:dyDescent="0.2">
      <c r="A83" s="18">
        <v>0</v>
      </c>
      <c r="B83" s="2" t="s">
        <v>99</v>
      </c>
      <c r="C83" s="231">
        <f>SUBTOTAL(9,C82:C82)</f>
        <v>36667752.200000003</v>
      </c>
      <c r="D83" s="238">
        <f>SUBTOTAL(9,D82:D82)</f>
        <v>36667752.200000003</v>
      </c>
      <c r="E83" s="233">
        <f>SUBTOTAL(9,E82:E82)</f>
        <v>13327771.09</v>
      </c>
      <c r="F83" s="98">
        <f t="shared" ref="F83:F110" si="4">+E83/D83</f>
        <v>0.36347390528072782</v>
      </c>
      <c r="G83" s="233">
        <f>SUBTOTAL(9,G82:G82)</f>
        <v>13327771.09</v>
      </c>
      <c r="H83" s="98">
        <f t="shared" ref="H83:H110" si="5">+G83/D83</f>
        <v>0.36347390528072782</v>
      </c>
      <c r="I83" s="233">
        <f>SUBTOTAL(9,I82:I82)</f>
        <v>13327771.09</v>
      </c>
      <c r="J83" s="189">
        <f t="shared" ref="J83:J110" si="6">+I83/D83</f>
        <v>0.36347390528072782</v>
      </c>
      <c r="K83" s="233">
        <f>SUBTOTAL(9,K82:K82)</f>
        <v>17859445.370000001</v>
      </c>
      <c r="L83" s="44">
        <v>0.42899999999999999</v>
      </c>
      <c r="M83" s="162">
        <f t="shared" ref="M83:M109" si="7">+I83/K83-1</f>
        <v>-0.25374104212733462</v>
      </c>
    </row>
    <row r="84" spans="1:16" ht="14.1" customHeight="1" x14ac:dyDescent="0.2">
      <c r="A84" s="38" t="s">
        <v>57</v>
      </c>
      <c r="B84" s="39" t="s">
        <v>540</v>
      </c>
      <c r="C84" s="229">
        <v>7424467.5899999999</v>
      </c>
      <c r="D84" s="33">
        <v>7742612.6100000003</v>
      </c>
      <c r="E84" s="33">
        <v>4120267.06</v>
      </c>
      <c r="F84" s="49">
        <f t="shared" si="4"/>
        <v>0.53215461854290036</v>
      </c>
      <c r="G84" s="33">
        <v>3972356.06</v>
      </c>
      <c r="H84" s="49">
        <f t="shared" si="5"/>
        <v>0.51305111854227203</v>
      </c>
      <c r="I84" s="33">
        <v>3569922.94</v>
      </c>
      <c r="J84" s="171">
        <f t="shared" si="6"/>
        <v>0.46107471984188547</v>
      </c>
      <c r="K84" s="467">
        <v>3167779.53</v>
      </c>
      <c r="L84" s="53">
        <v>0.40468482858724159</v>
      </c>
      <c r="M84" s="159">
        <f t="shared" si="7"/>
        <v>0.12694804237212809</v>
      </c>
    </row>
    <row r="85" spans="1:16" ht="14.1" customHeight="1" x14ac:dyDescent="0.2">
      <c r="A85" s="40" t="s">
        <v>58</v>
      </c>
      <c r="B85" s="41" t="s">
        <v>110</v>
      </c>
      <c r="C85" s="229">
        <v>167280142.05000001</v>
      </c>
      <c r="D85" s="33">
        <v>172742642.02000001</v>
      </c>
      <c r="E85" s="33">
        <v>71732058.459999993</v>
      </c>
      <c r="F85" s="325">
        <f t="shared" si="4"/>
        <v>0.41525391542694429</v>
      </c>
      <c r="G85" s="33">
        <v>70850196.939999998</v>
      </c>
      <c r="H85" s="325">
        <f t="shared" si="5"/>
        <v>0.41014885561259978</v>
      </c>
      <c r="I85" s="33">
        <v>64469709.119999997</v>
      </c>
      <c r="J85" s="198">
        <f t="shared" si="6"/>
        <v>0.37321247588962858</v>
      </c>
      <c r="K85" s="468">
        <v>65858189.280000001</v>
      </c>
      <c r="L85" s="55">
        <v>0.38457453191005492</v>
      </c>
      <c r="M85" s="160">
        <f t="shared" si="7"/>
        <v>-2.1082877849811443E-2</v>
      </c>
      <c r="N85" s="54" t="s">
        <v>154</v>
      </c>
    </row>
    <row r="86" spans="1:16" ht="14.1" customHeight="1" x14ac:dyDescent="0.2">
      <c r="A86" s="40" t="s">
        <v>59</v>
      </c>
      <c r="B86" s="41" t="s">
        <v>126</v>
      </c>
      <c r="C86" s="229">
        <v>51836587</v>
      </c>
      <c r="D86" s="33">
        <v>51836587</v>
      </c>
      <c r="E86" s="33">
        <v>0</v>
      </c>
      <c r="F86" s="325">
        <f t="shared" si="4"/>
        <v>0</v>
      </c>
      <c r="G86" s="33">
        <v>0</v>
      </c>
      <c r="H86" s="325">
        <f t="shared" si="5"/>
        <v>0</v>
      </c>
      <c r="I86" s="33">
        <v>0</v>
      </c>
      <c r="J86" s="198">
        <f t="shared" si="6"/>
        <v>0</v>
      </c>
      <c r="K86" s="468">
        <v>3964911</v>
      </c>
      <c r="L86" s="55">
        <v>5.7706783382362493E-2</v>
      </c>
      <c r="M86" s="160">
        <f t="shared" si="7"/>
        <v>-1</v>
      </c>
    </row>
    <row r="87" spans="1:16" ht="14.1" customHeight="1" x14ac:dyDescent="0.2">
      <c r="A87" s="40">
        <v>134</v>
      </c>
      <c r="B87" s="41" t="s">
        <v>502</v>
      </c>
      <c r="C87" s="229">
        <v>15463303.810000001</v>
      </c>
      <c r="D87" s="33">
        <v>15550172</v>
      </c>
      <c r="E87" s="33">
        <v>13893197.99</v>
      </c>
      <c r="F87" s="325">
        <f t="shared" si="4"/>
        <v>0.89344336448497164</v>
      </c>
      <c r="G87" s="33">
        <v>12113215.859999999</v>
      </c>
      <c r="H87" s="325">
        <f t="shared" si="5"/>
        <v>0.77897632643548886</v>
      </c>
      <c r="I87" s="33">
        <v>3704828.66</v>
      </c>
      <c r="J87" s="198">
        <f t="shared" si="6"/>
        <v>0.23825001163974263</v>
      </c>
      <c r="K87" s="474">
        <v>0</v>
      </c>
      <c r="L87" s="55">
        <v>0</v>
      </c>
      <c r="M87" s="160" t="s">
        <v>135</v>
      </c>
      <c r="N87" t="s">
        <v>548</v>
      </c>
    </row>
    <row r="88" spans="1:16" ht="14.1" customHeight="1" x14ac:dyDescent="0.2">
      <c r="A88" s="40" t="s">
        <v>60</v>
      </c>
      <c r="B88" s="41" t="s">
        <v>509</v>
      </c>
      <c r="C88" s="229">
        <v>1692440.07</v>
      </c>
      <c r="D88" s="33">
        <v>329402.94</v>
      </c>
      <c r="E88" s="33">
        <v>152342.06</v>
      </c>
      <c r="F88" s="325">
        <f t="shared" si="4"/>
        <v>0.46247935734878381</v>
      </c>
      <c r="G88" s="33">
        <v>152342.06</v>
      </c>
      <c r="H88" s="325">
        <f t="shared" si="5"/>
        <v>0.46247935734878381</v>
      </c>
      <c r="I88" s="33">
        <v>152342.06</v>
      </c>
      <c r="J88" s="198">
        <f t="shared" si="6"/>
        <v>0.46247935734878381</v>
      </c>
      <c r="K88" s="474">
        <v>0</v>
      </c>
      <c r="L88" s="55">
        <v>0</v>
      </c>
      <c r="M88" s="160" t="s">
        <v>135</v>
      </c>
      <c r="N88" t="s">
        <v>548</v>
      </c>
      <c r="O88" s="320"/>
    </row>
    <row r="89" spans="1:16" ht="14.1" customHeight="1" x14ac:dyDescent="0.2">
      <c r="A89" s="40">
        <v>136</v>
      </c>
      <c r="B89" s="41" t="s">
        <v>503</v>
      </c>
      <c r="C89" s="229">
        <v>38450866.25</v>
      </c>
      <c r="D89" s="33">
        <v>42681773.329999998</v>
      </c>
      <c r="E89" s="33">
        <v>18390984.91</v>
      </c>
      <c r="F89" s="325">
        <f t="shared" si="4"/>
        <v>0.43088614823492855</v>
      </c>
      <c r="G89" s="33">
        <v>17650602.219999999</v>
      </c>
      <c r="H89" s="325">
        <f t="shared" si="5"/>
        <v>0.41353957070930353</v>
      </c>
      <c r="I89" s="33">
        <v>16342134.439999999</v>
      </c>
      <c r="J89" s="198">
        <f t="shared" si="6"/>
        <v>0.38288321138038339</v>
      </c>
      <c r="K89" s="468">
        <v>16125772.75</v>
      </c>
      <c r="L89" s="55">
        <v>0.4027010305899647</v>
      </c>
      <c r="M89" s="160">
        <f t="shared" si="7"/>
        <v>1.3417136242354522E-2</v>
      </c>
      <c r="N89" t="s">
        <v>561</v>
      </c>
      <c r="O89" s="320"/>
    </row>
    <row r="90" spans="1:16" ht="14.1" customHeight="1" x14ac:dyDescent="0.2">
      <c r="A90" s="40" t="s">
        <v>61</v>
      </c>
      <c r="B90" s="41" t="s">
        <v>541</v>
      </c>
      <c r="C90" s="229">
        <v>19474656.210000001</v>
      </c>
      <c r="D90" s="33">
        <v>23955906.210000001</v>
      </c>
      <c r="E90" s="33">
        <v>16264627.33</v>
      </c>
      <c r="F90" s="325">
        <f t="shared" si="4"/>
        <v>0.67894018232591835</v>
      </c>
      <c r="G90" s="33">
        <v>15765380.189999999</v>
      </c>
      <c r="H90" s="325">
        <f t="shared" si="5"/>
        <v>0.65809992958725971</v>
      </c>
      <c r="I90" s="33">
        <v>8966957.7100000009</v>
      </c>
      <c r="J90" s="198">
        <f t="shared" si="6"/>
        <v>0.37431093741120475</v>
      </c>
      <c r="K90" s="468">
        <v>8129339</v>
      </c>
      <c r="L90" s="55">
        <v>0.43573051159424775</v>
      </c>
      <c r="M90" s="160">
        <f t="shared" si="7"/>
        <v>0.1030365088723697</v>
      </c>
      <c r="O90" s="320"/>
      <c r="P90" s="320"/>
    </row>
    <row r="91" spans="1:16" ht="14.1" customHeight="1" x14ac:dyDescent="0.2">
      <c r="A91" s="40" t="s">
        <v>62</v>
      </c>
      <c r="B91" s="41" t="s">
        <v>510</v>
      </c>
      <c r="C91" s="229">
        <v>27557934.539999999</v>
      </c>
      <c r="D91" s="33">
        <v>27075469.84</v>
      </c>
      <c r="E91" s="33">
        <v>18753252.620000001</v>
      </c>
      <c r="F91" s="325">
        <f t="shared" si="4"/>
        <v>0.69262888994431582</v>
      </c>
      <c r="G91" s="33">
        <v>18624176.98</v>
      </c>
      <c r="H91" s="325">
        <f t="shared" si="5"/>
        <v>0.68786163601436512</v>
      </c>
      <c r="I91" s="33">
        <v>11499497</v>
      </c>
      <c r="J91" s="198">
        <f t="shared" si="6"/>
        <v>0.42472012740518339</v>
      </c>
      <c r="K91" s="468">
        <v>11794947.02</v>
      </c>
      <c r="L91" s="55">
        <v>0.39088725107908423</v>
      </c>
      <c r="M91" s="160">
        <f t="shared" si="7"/>
        <v>-2.5048863678575395E-2</v>
      </c>
      <c r="O91" s="320"/>
      <c r="P91" s="320"/>
    </row>
    <row r="92" spans="1:16" ht="14.1" customHeight="1" x14ac:dyDescent="0.2">
      <c r="A92" s="40">
        <v>152</v>
      </c>
      <c r="B92" s="41" t="s">
        <v>504</v>
      </c>
      <c r="C92" s="229">
        <v>23402734.940000001</v>
      </c>
      <c r="D92" s="33">
        <v>23356024.940000001</v>
      </c>
      <c r="E92" s="33">
        <v>15362720.82</v>
      </c>
      <c r="F92" s="325">
        <f t="shared" si="4"/>
        <v>0.65776264837298981</v>
      </c>
      <c r="G92" s="33">
        <v>15314780.470000001</v>
      </c>
      <c r="H92" s="325">
        <f t="shared" si="5"/>
        <v>0.65571005808319704</v>
      </c>
      <c r="I92" s="33">
        <v>5120553.04</v>
      </c>
      <c r="J92" s="198">
        <f t="shared" si="6"/>
        <v>0.2192390637171498</v>
      </c>
      <c r="K92" s="468">
        <v>3146178.09</v>
      </c>
      <c r="L92" s="55">
        <v>0.61211200025625534</v>
      </c>
      <c r="M92" s="160">
        <f t="shared" si="7"/>
        <v>0.62754710430266858</v>
      </c>
      <c r="N92" t="s">
        <v>562</v>
      </c>
      <c r="O92" s="320"/>
      <c r="P92" s="320"/>
    </row>
    <row r="93" spans="1:16" ht="14.1" customHeight="1" x14ac:dyDescent="0.2">
      <c r="A93" s="40" t="s">
        <v>63</v>
      </c>
      <c r="B93" s="41" t="s">
        <v>101</v>
      </c>
      <c r="C93" s="229">
        <v>27896547.940000001</v>
      </c>
      <c r="D93" s="33">
        <v>28772328.739999998</v>
      </c>
      <c r="E93" s="33">
        <v>23626246.489999998</v>
      </c>
      <c r="F93" s="325">
        <f t="shared" si="4"/>
        <v>0.82114474304452845</v>
      </c>
      <c r="G93" s="33">
        <v>22412393.460000001</v>
      </c>
      <c r="H93" s="325">
        <f t="shared" si="5"/>
        <v>0.77895653363788175</v>
      </c>
      <c r="I93" s="33">
        <v>7622201.4699999997</v>
      </c>
      <c r="J93" s="198">
        <f t="shared" si="6"/>
        <v>0.26491430495173746</v>
      </c>
      <c r="K93" s="468">
        <f>[1]DProg!$I$91+[1]DProg!$I$92</f>
        <v>11268622.07</v>
      </c>
      <c r="L93" s="55">
        <f>K93/([1]DProg!$D$91+[1]DProg!$D$92)</f>
        <v>0.32231526761407897</v>
      </c>
      <c r="M93" s="160">
        <f t="shared" si="7"/>
        <v>-0.32359063755520912</v>
      </c>
      <c r="N93" t="s">
        <v>563</v>
      </c>
      <c r="O93" s="321"/>
    </row>
    <row r="94" spans="1:16" ht="14.1" customHeight="1" x14ac:dyDescent="0.2">
      <c r="A94" s="40" t="s">
        <v>524</v>
      </c>
      <c r="B94" s="41" t="s">
        <v>168</v>
      </c>
      <c r="C94" s="229">
        <v>20724083.260000002</v>
      </c>
      <c r="D94" s="33">
        <v>21640689.449999999</v>
      </c>
      <c r="E94" s="33">
        <v>21600525.379999999</v>
      </c>
      <c r="F94" s="325">
        <f t="shared" si="4"/>
        <v>0.99814404850211458</v>
      </c>
      <c r="G94" s="33">
        <v>21600525.379999999</v>
      </c>
      <c r="H94" s="325">
        <f t="shared" si="5"/>
        <v>0.99814404850211458</v>
      </c>
      <c r="I94" s="33">
        <v>8419845.2599999998</v>
      </c>
      <c r="J94" s="198">
        <f t="shared" si="6"/>
        <v>0.38907472331016701</v>
      </c>
      <c r="K94" s="468">
        <v>11898106.48</v>
      </c>
      <c r="L94" s="55">
        <v>0.50656743064598431</v>
      </c>
      <c r="M94" s="160">
        <f t="shared" si="7"/>
        <v>-0.2923373753501658</v>
      </c>
      <c r="N94" t="s">
        <v>564</v>
      </c>
      <c r="O94" s="320"/>
      <c r="P94" s="320"/>
    </row>
    <row r="95" spans="1:16" ht="14.1" customHeight="1" x14ac:dyDescent="0.2">
      <c r="A95" s="40" t="s">
        <v>64</v>
      </c>
      <c r="B95" s="41" t="s">
        <v>512</v>
      </c>
      <c r="C95" s="229">
        <v>2253145.13</v>
      </c>
      <c r="D95" s="33">
        <v>2321056.5499999998</v>
      </c>
      <c r="E95" s="33">
        <v>2285668.11</v>
      </c>
      <c r="F95" s="325">
        <f t="shared" si="4"/>
        <v>0.98475330555819507</v>
      </c>
      <c r="G95" s="33">
        <v>2285668.11</v>
      </c>
      <c r="H95" s="325">
        <f t="shared" si="5"/>
        <v>0.98475330555819507</v>
      </c>
      <c r="I95" s="33">
        <v>1138181.6299999999</v>
      </c>
      <c r="J95" s="198">
        <f t="shared" si="6"/>
        <v>0.49037221001789033</v>
      </c>
      <c r="K95" s="468">
        <v>0</v>
      </c>
      <c r="L95" s="55">
        <v>0</v>
      </c>
      <c r="M95" s="160" t="s">
        <v>135</v>
      </c>
      <c r="N95" t="s">
        <v>548</v>
      </c>
    </row>
    <row r="96" spans="1:16" ht="14.1" customHeight="1" x14ac:dyDescent="0.2">
      <c r="A96" s="40" t="s">
        <v>65</v>
      </c>
      <c r="B96" s="41" t="s">
        <v>525</v>
      </c>
      <c r="C96" s="229">
        <v>158630554.56</v>
      </c>
      <c r="D96" s="33">
        <v>148610880.38</v>
      </c>
      <c r="E96" s="33">
        <v>145203334.63999999</v>
      </c>
      <c r="F96" s="325">
        <f t="shared" si="4"/>
        <v>0.97707068465453628</v>
      </c>
      <c r="G96" s="33">
        <v>145203334.63999999</v>
      </c>
      <c r="H96" s="325">
        <f t="shared" si="5"/>
        <v>0.97707068465453628</v>
      </c>
      <c r="I96" s="33">
        <v>40202089.25</v>
      </c>
      <c r="J96" s="198">
        <f t="shared" si="6"/>
        <v>0.27051915140535288</v>
      </c>
      <c r="K96" s="468">
        <v>39108041.07</v>
      </c>
      <c r="L96" s="55">
        <v>0.25701103421735644</v>
      </c>
      <c r="M96" s="160">
        <f t="shared" si="7"/>
        <v>2.7975018693515041E-2</v>
      </c>
    </row>
    <row r="97" spans="1:14" ht="14.1" customHeight="1" x14ac:dyDescent="0.2">
      <c r="A97" s="40" t="s">
        <v>66</v>
      </c>
      <c r="B97" s="41" t="s">
        <v>102</v>
      </c>
      <c r="C97" s="229">
        <v>168939654.47999999</v>
      </c>
      <c r="D97" s="33">
        <v>177046843.99000001</v>
      </c>
      <c r="E97" s="33">
        <v>175976144.47999999</v>
      </c>
      <c r="F97" s="325">
        <f t="shared" si="4"/>
        <v>0.99395245074201666</v>
      </c>
      <c r="G97" s="33">
        <v>175970642.90000001</v>
      </c>
      <c r="H97" s="325">
        <f t="shared" si="5"/>
        <v>0.99392137659307389</v>
      </c>
      <c r="I97" s="33">
        <v>42608491.210000001</v>
      </c>
      <c r="J97" s="198">
        <f t="shared" si="6"/>
        <v>0.24066224649791906</v>
      </c>
      <c r="K97" s="468">
        <v>43366467.899999999</v>
      </c>
      <c r="L97" s="55">
        <v>0.25091809055513536</v>
      </c>
      <c r="M97" s="160">
        <f t="shared" si="7"/>
        <v>-1.7478405014395904E-2</v>
      </c>
    </row>
    <row r="98" spans="1:14" ht="14.1" customHeight="1" x14ac:dyDescent="0.2">
      <c r="A98" s="40" t="s">
        <v>67</v>
      </c>
      <c r="B98" s="41" t="s">
        <v>526</v>
      </c>
      <c r="C98" s="229">
        <v>12029885</v>
      </c>
      <c r="D98" s="33">
        <v>12029885</v>
      </c>
      <c r="E98" s="33">
        <v>0</v>
      </c>
      <c r="F98" s="325">
        <f t="shared" si="4"/>
        <v>0</v>
      </c>
      <c r="G98" s="33">
        <v>0</v>
      </c>
      <c r="H98" s="325">
        <f t="shared" si="5"/>
        <v>0</v>
      </c>
      <c r="I98" s="33">
        <v>0</v>
      </c>
      <c r="J98" s="198">
        <f t="shared" si="6"/>
        <v>0</v>
      </c>
      <c r="K98" s="468">
        <v>0</v>
      </c>
      <c r="L98" s="55">
        <v>0</v>
      </c>
      <c r="M98" s="160" t="s">
        <v>135</v>
      </c>
    </row>
    <row r="99" spans="1:14" ht="14.1" customHeight="1" x14ac:dyDescent="0.2">
      <c r="A99" s="40" t="s">
        <v>68</v>
      </c>
      <c r="B99" s="41" t="s">
        <v>103</v>
      </c>
      <c r="C99" s="229">
        <v>31201317.460000001</v>
      </c>
      <c r="D99" s="33">
        <v>30625851.690000001</v>
      </c>
      <c r="E99" s="33">
        <v>29346806.059999999</v>
      </c>
      <c r="F99" s="325">
        <f t="shared" si="4"/>
        <v>0.9582364061921701</v>
      </c>
      <c r="G99" s="33">
        <v>29346406.059999999</v>
      </c>
      <c r="H99" s="325">
        <f t="shared" si="5"/>
        <v>0.95822334533090658</v>
      </c>
      <c r="I99" s="33">
        <v>8371450.3700000001</v>
      </c>
      <c r="J99" s="198">
        <f t="shared" si="6"/>
        <v>0.27334587964237606</v>
      </c>
      <c r="K99" s="468">
        <v>9148816.4000000004</v>
      </c>
      <c r="L99" s="55">
        <v>0.34056975055070515</v>
      </c>
      <c r="M99" s="160">
        <f t="shared" si="7"/>
        <v>-8.496902725034472E-2</v>
      </c>
    </row>
    <row r="100" spans="1:14" ht="14.1" customHeight="1" x14ac:dyDescent="0.2">
      <c r="A100" s="40" t="s">
        <v>69</v>
      </c>
      <c r="B100" s="41" t="s">
        <v>116</v>
      </c>
      <c r="C100" s="229">
        <v>1332914.3600000001</v>
      </c>
      <c r="D100" s="33">
        <v>1348914.36</v>
      </c>
      <c r="E100" s="33">
        <v>1342195.58</v>
      </c>
      <c r="F100" s="325">
        <f t="shared" si="4"/>
        <v>0.99501912041324847</v>
      </c>
      <c r="G100" s="33">
        <v>1101064.72</v>
      </c>
      <c r="H100" s="325">
        <f t="shared" si="5"/>
        <v>0.81625991438033163</v>
      </c>
      <c r="I100" s="33">
        <v>581163.54</v>
      </c>
      <c r="J100" s="198">
        <f t="shared" si="6"/>
        <v>0.43083798144160906</v>
      </c>
      <c r="K100" s="468">
        <v>527807.9</v>
      </c>
      <c r="L100" s="55">
        <v>0.42056406374501992</v>
      </c>
      <c r="M100" s="160">
        <f t="shared" si="7"/>
        <v>0.10108912731317599</v>
      </c>
    </row>
    <row r="101" spans="1:14" ht="14.1" customHeight="1" x14ac:dyDescent="0.2">
      <c r="A101" s="40" t="s">
        <v>70</v>
      </c>
      <c r="B101" s="41" t="s">
        <v>113</v>
      </c>
      <c r="C101" s="229">
        <v>47869228.009999998</v>
      </c>
      <c r="D101" s="33">
        <v>47569228.009999998</v>
      </c>
      <c r="E101" s="33">
        <v>47510228</v>
      </c>
      <c r="F101" s="325">
        <f t="shared" si="4"/>
        <v>0.99875970217579324</v>
      </c>
      <c r="G101" s="33">
        <v>47504442.200000003</v>
      </c>
      <c r="H101" s="325">
        <f t="shared" si="5"/>
        <v>0.99863807312604747</v>
      </c>
      <c r="I101" s="33">
        <v>18510214.199999999</v>
      </c>
      <c r="J101" s="198">
        <f t="shared" si="6"/>
        <v>0.38912160180755473</v>
      </c>
      <c r="K101" s="468">
        <v>17710196.27</v>
      </c>
      <c r="L101" s="55">
        <v>0.36894845459495407</v>
      </c>
      <c r="M101" s="160">
        <f t="shared" si="7"/>
        <v>4.5172730883574763E-2</v>
      </c>
    </row>
    <row r="102" spans="1:14" ht="14.1" customHeight="1" x14ac:dyDescent="0.2">
      <c r="A102" s="42" t="s">
        <v>527</v>
      </c>
      <c r="B102" s="43" t="s">
        <v>528</v>
      </c>
      <c r="C102" s="229">
        <v>2485349.2200000002</v>
      </c>
      <c r="D102" s="33">
        <v>2683427.0099999998</v>
      </c>
      <c r="E102" s="33">
        <v>1874539.14</v>
      </c>
      <c r="F102" s="325">
        <f t="shared" si="4"/>
        <v>0.69856162772990793</v>
      </c>
      <c r="G102" s="33">
        <v>1608545.49</v>
      </c>
      <c r="H102" s="325">
        <f t="shared" si="5"/>
        <v>0.59943701990239717</v>
      </c>
      <c r="I102" s="33">
        <v>698804.91</v>
      </c>
      <c r="J102" s="198">
        <f t="shared" si="6"/>
        <v>0.26041509882543817</v>
      </c>
      <c r="K102" s="566">
        <v>0</v>
      </c>
      <c r="L102" s="380">
        <v>0</v>
      </c>
      <c r="M102" s="160" t="s">
        <v>135</v>
      </c>
      <c r="N102" t="s">
        <v>548</v>
      </c>
    </row>
    <row r="103" spans="1:14" ht="14.1" customHeight="1" x14ac:dyDescent="0.2">
      <c r="A103" s="42" t="s">
        <v>71</v>
      </c>
      <c r="B103" s="43" t="s">
        <v>137</v>
      </c>
      <c r="C103" s="229">
        <v>1483166.28</v>
      </c>
      <c r="D103" s="33">
        <v>1528790.81</v>
      </c>
      <c r="E103" s="33">
        <v>1523078.77</v>
      </c>
      <c r="F103" s="464">
        <f t="shared" si="4"/>
        <v>0.99626368763951423</v>
      </c>
      <c r="G103" s="33">
        <v>1448466.45</v>
      </c>
      <c r="H103" s="464">
        <f t="shared" si="5"/>
        <v>0.94745889400002337</v>
      </c>
      <c r="I103" s="33">
        <v>759473.61</v>
      </c>
      <c r="J103" s="466">
        <f t="shared" si="6"/>
        <v>0.49678059616279352</v>
      </c>
      <c r="K103" s="469">
        <v>1262165.32</v>
      </c>
      <c r="L103" s="380">
        <v>0.34492970757303709</v>
      </c>
      <c r="M103" s="160">
        <f t="shared" si="7"/>
        <v>-0.39827723201901954</v>
      </c>
    </row>
    <row r="104" spans="1:14" ht="14.1" customHeight="1" x14ac:dyDescent="0.2">
      <c r="A104" s="18">
        <v>1</v>
      </c>
      <c r="B104" s="2" t="s">
        <v>130</v>
      </c>
      <c r="C104" s="231">
        <f>SUBTOTAL(9,C84:C103)</f>
        <v>827428978.15999997</v>
      </c>
      <c r="D104" s="238">
        <f>SUBTOTAL(9,D84:D103)</f>
        <v>839448486.88</v>
      </c>
      <c r="E104" s="233">
        <f>SUBTOTAL(9,E84:E103)</f>
        <v>608958217.89999998</v>
      </c>
      <c r="F104" s="98">
        <f t="shared" si="4"/>
        <v>0.72542654780799098</v>
      </c>
      <c r="G104" s="233">
        <f>SUBTOTAL(9,G84:G103)</f>
        <v>602924540.19000006</v>
      </c>
      <c r="H104" s="98">
        <f t="shared" si="5"/>
        <v>0.71823887899411831</v>
      </c>
      <c r="I104" s="233">
        <f>SUBTOTAL(9,I84:I103)</f>
        <v>242737860.42000002</v>
      </c>
      <c r="J104" s="189">
        <f t="shared" si="6"/>
        <v>0.28916349747938691</v>
      </c>
      <c r="K104" s="233">
        <f>SUBTOTAL(9,K84:K103)</f>
        <v>246477340.08000001</v>
      </c>
      <c r="L104" s="44">
        <v>0.30180039791528418</v>
      </c>
      <c r="M104" s="162">
        <f t="shared" si="7"/>
        <v>-1.5171697563704067E-2</v>
      </c>
    </row>
    <row r="105" spans="1:14" ht="14.1" customHeight="1" x14ac:dyDescent="0.2">
      <c r="A105" s="38" t="s">
        <v>72</v>
      </c>
      <c r="B105" s="39" t="s">
        <v>104</v>
      </c>
      <c r="C105" s="229">
        <v>708758.5</v>
      </c>
      <c r="D105" s="33">
        <v>654494.4</v>
      </c>
      <c r="E105" s="33">
        <v>228485.79</v>
      </c>
      <c r="F105" s="49">
        <f t="shared" si="4"/>
        <v>0.3491027425139161</v>
      </c>
      <c r="G105" s="33">
        <v>228485.79</v>
      </c>
      <c r="H105" s="49">
        <f t="shared" si="5"/>
        <v>0.3491027425139161</v>
      </c>
      <c r="I105" s="33">
        <v>228485.79</v>
      </c>
      <c r="J105" s="171">
        <f t="shared" si="6"/>
        <v>0.3491027425139161</v>
      </c>
      <c r="K105" s="467">
        <v>269101.19</v>
      </c>
      <c r="L105" s="53">
        <v>0.35966335925749349</v>
      </c>
      <c r="M105" s="159">
        <f t="shared" si="7"/>
        <v>-0.15092984167033963</v>
      </c>
    </row>
    <row r="106" spans="1:14" ht="14.1" customHeight="1" x14ac:dyDescent="0.2">
      <c r="A106" s="40" t="s">
        <v>73</v>
      </c>
      <c r="B106" s="41" t="s">
        <v>570</v>
      </c>
      <c r="C106" s="229">
        <v>20680688.129999999</v>
      </c>
      <c r="D106" s="33">
        <v>20377051.960000001</v>
      </c>
      <c r="E106" s="33">
        <v>9598912.2300000004</v>
      </c>
      <c r="F106" s="325">
        <f t="shared" si="4"/>
        <v>0.47106481589400628</v>
      </c>
      <c r="G106" s="33">
        <v>8516545.2899999991</v>
      </c>
      <c r="H106" s="325">
        <f t="shared" si="5"/>
        <v>0.41794786148251051</v>
      </c>
      <c r="I106" s="33">
        <v>7190239.0800000001</v>
      </c>
      <c r="J106" s="198">
        <f t="shared" si="6"/>
        <v>0.35285963318513319</v>
      </c>
      <c r="K106" s="468">
        <v>7111972.0599999996</v>
      </c>
      <c r="L106" s="55">
        <v>0.36100404966563587</v>
      </c>
      <c r="M106" s="160">
        <f t="shared" si="7"/>
        <v>1.1004967305791258E-2</v>
      </c>
    </row>
    <row r="107" spans="1:14" ht="14.1" customHeight="1" x14ac:dyDescent="0.2">
      <c r="A107" s="40" t="s">
        <v>74</v>
      </c>
      <c r="B107" s="41" t="s">
        <v>513</v>
      </c>
      <c r="C107" s="229">
        <v>180754699.88999999</v>
      </c>
      <c r="D107" s="33">
        <v>181971497.44999999</v>
      </c>
      <c r="E107" s="33">
        <v>160603326.68000001</v>
      </c>
      <c r="F107" s="325">
        <f t="shared" si="4"/>
        <v>0.88257407852638414</v>
      </c>
      <c r="G107" s="33">
        <v>158342780</v>
      </c>
      <c r="H107" s="325">
        <f t="shared" si="5"/>
        <v>0.87015154691194196</v>
      </c>
      <c r="I107" s="33">
        <v>71862994.700000003</v>
      </c>
      <c r="J107" s="198">
        <f t="shared" si="6"/>
        <v>0.39491346560878676</v>
      </c>
      <c r="K107" s="468">
        <f>[1]DProg!$I$104+[1]DProg!$I$106</f>
        <v>67354265.289999992</v>
      </c>
      <c r="L107" s="55">
        <f>K107/([1]DProg!$D$104+[1]DProg!$D$106)</f>
        <v>0.40162630199512889</v>
      </c>
      <c r="M107" s="160">
        <f t="shared" si="7"/>
        <v>6.6940518029366958E-2</v>
      </c>
      <c r="N107" t="s">
        <v>553</v>
      </c>
    </row>
    <row r="108" spans="1:14" ht="14.1" customHeight="1" x14ac:dyDescent="0.2">
      <c r="A108" s="40" t="s">
        <v>75</v>
      </c>
      <c r="B108" s="41" t="s">
        <v>105</v>
      </c>
      <c r="C108" s="229">
        <v>29950298.399999999</v>
      </c>
      <c r="D108" s="33">
        <v>31380323.870000001</v>
      </c>
      <c r="E108" s="33">
        <v>23578826.73</v>
      </c>
      <c r="F108" s="325">
        <f t="shared" si="4"/>
        <v>0.75138889030210632</v>
      </c>
      <c r="G108" s="33">
        <v>16989344.25</v>
      </c>
      <c r="H108" s="325">
        <f t="shared" si="5"/>
        <v>0.54140117611220817</v>
      </c>
      <c r="I108" s="33">
        <v>8188763.2000000002</v>
      </c>
      <c r="J108" s="198">
        <f t="shared" si="6"/>
        <v>0.26095215696064133</v>
      </c>
      <c r="K108" s="468">
        <v>5742883.75</v>
      </c>
      <c r="L108" s="55">
        <v>0.19827660035164685</v>
      </c>
      <c r="M108" s="160">
        <f t="shared" si="7"/>
        <v>0.42589743349758735</v>
      </c>
    </row>
    <row r="109" spans="1:14" ht="14.1" customHeight="1" x14ac:dyDescent="0.2">
      <c r="A109" s="42">
        <v>234</v>
      </c>
      <c r="B109" s="43" t="s">
        <v>450</v>
      </c>
      <c r="C109" s="229">
        <v>8908528.6099999994</v>
      </c>
      <c r="D109" s="33">
        <v>9572568.6099999994</v>
      </c>
      <c r="E109" s="33">
        <v>9417318.1699999999</v>
      </c>
      <c r="F109" s="464">
        <f t="shared" si="4"/>
        <v>0.98378173650927747</v>
      </c>
      <c r="G109" s="33">
        <v>9367796.7699999996</v>
      </c>
      <c r="H109" s="464">
        <f t="shared" si="5"/>
        <v>0.97860847507678506</v>
      </c>
      <c r="I109" s="33">
        <v>4087125.43</v>
      </c>
      <c r="J109" s="466">
        <f t="shared" si="6"/>
        <v>0.42696224979055025</v>
      </c>
      <c r="K109" s="472">
        <v>3715750.92</v>
      </c>
      <c r="L109" s="401">
        <v>0.42510070917317438</v>
      </c>
      <c r="M109" s="161">
        <f t="shared" si="7"/>
        <v>9.994601844840556E-2</v>
      </c>
    </row>
    <row r="110" spans="1:14" ht="14.1" customHeight="1" x14ac:dyDescent="0.2">
      <c r="A110" s="40">
        <v>239</v>
      </c>
      <c r="B110" s="41" t="s">
        <v>497</v>
      </c>
      <c r="C110" s="229">
        <v>2850236.89</v>
      </c>
      <c r="D110" s="33">
        <v>733688.94</v>
      </c>
      <c r="E110" s="33">
        <v>0</v>
      </c>
      <c r="F110" s="325">
        <f t="shared" si="4"/>
        <v>0</v>
      </c>
      <c r="G110" s="33">
        <v>0</v>
      </c>
      <c r="H110" s="325">
        <f t="shared" si="5"/>
        <v>0</v>
      </c>
      <c r="I110" s="33">
        <v>0</v>
      </c>
      <c r="J110" s="198">
        <f t="shared" si="6"/>
        <v>0</v>
      </c>
      <c r="K110" s="474">
        <v>0</v>
      </c>
      <c r="L110" s="55">
        <v>0</v>
      </c>
      <c r="M110" s="160" t="s">
        <v>135</v>
      </c>
    </row>
    <row r="111" spans="1:14" ht="14.1" customHeight="1" x14ac:dyDescent="0.2">
      <c r="A111" s="18">
        <v>2</v>
      </c>
      <c r="B111" s="2" t="s">
        <v>129</v>
      </c>
      <c r="C111" s="231">
        <f>SUBTOTAL(9,C105:C110)</f>
        <v>243853210.41999996</v>
      </c>
      <c r="D111" s="238">
        <f>SUBTOTAL(9,D105:D110)</f>
        <v>244689625.23000002</v>
      </c>
      <c r="E111" s="233">
        <f>SUBTOTAL(9,E105:E110)</f>
        <v>203426869.59999999</v>
      </c>
      <c r="F111" s="266">
        <f>E111/D111</f>
        <v>0.83136695889245638</v>
      </c>
      <c r="G111" s="233">
        <f>SUBTOTAL(9,G105:G110)</f>
        <v>193444952.09999999</v>
      </c>
      <c r="H111" s="266">
        <f>G111/D111</f>
        <v>0.79057275893151679</v>
      </c>
      <c r="I111" s="233">
        <f>SUBTOTAL(9,I105:I110)</f>
        <v>91557608.200000018</v>
      </c>
      <c r="J111" s="322">
        <f>I111/D111</f>
        <v>0.3741785460414962</v>
      </c>
      <c r="K111" s="233">
        <f>SUBTOTAL(9,K105:K110)</f>
        <v>84193973.209999993</v>
      </c>
      <c r="L111" s="44">
        <v>0.36064677119073174</v>
      </c>
      <c r="M111" s="162">
        <f t="shared" ref="M111:M128" si="8">+I111/K111-1</f>
        <v>8.7460357425267921E-2</v>
      </c>
    </row>
    <row r="112" spans="1:14" ht="14.1" customHeight="1" x14ac:dyDescent="0.2">
      <c r="A112" s="38" t="s">
        <v>529</v>
      </c>
      <c r="B112" s="39" t="s">
        <v>506</v>
      </c>
      <c r="C112" s="229">
        <v>16774924.1</v>
      </c>
      <c r="D112" s="33">
        <v>16774924.1</v>
      </c>
      <c r="E112" s="33">
        <v>15898515.09</v>
      </c>
      <c r="F112" s="49">
        <f>+E112/D112</f>
        <v>0.94775481517677929</v>
      </c>
      <c r="G112" s="33">
        <v>15698438.689999999</v>
      </c>
      <c r="H112" s="49">
        <f>+G112/D112</f>
        <v>0.93582770308927954</v>
      </c>
      <c r="I112" s="33">
        <v>9006217.0700000003</v>
      </c>
      <c r="J112" s="171">
        <f>+I112/D112</f>
        <v>0.53688571204921287</v>
      </c>
      <c r="K112" s="468">
        <v>8927065.6799999997</v>
      </c>
      <c r="L112" s="53">
        <v>0.5368344991598647</v>
      </c>
      <c r="M112" s="159">
        <f>+I112/K112-1</f>
        <v>8.866450952335736E-3</v>
      </c>
      <c r="N112" t="s">
        <v>554</v>
      </c>
    </row>
    <row r="113" spans="1:14" ht="14.1" customHeight="1" x14ac:dyDescent="0.2">
      <c r="A113" s="38" t="s">
        <v>76</v>
      </c>
      <c r="B113" s="39" t="s">
        <v>138</v>
      </c>
      <c r="C113" s="229">
        <v>2248848</v>
      </c>
      <c r="D113" s="33">
        <v>2248848</v>
      </c>
      <c r="E113" s="33">
        <v>2248848</v>
      </c>
      <c r="F113" s="49">
        <f>+E113/D113</f>
        <v>1</v>
      </c>
      <c r="G113" s="33">
        <v>2248848</v>
      </c>
      <c r="H113" s="49">
        <f>+G113/D113</f>
        <v>1</v>
      </c>
      <c r="I113" s="33">
        <v>1500000</v>
      </c>
      <c r="J113" s="171">
        <f>+I113/D113</f>
        <v>0.66700817485219099</v>
      </c>
      <c r="K113" s="104">
        <v>1486000</v>
      </c>
      <c r="L113" s="53">
        <v>0.66606902734199913</v>
      </c>
      <c r="M113" s="159">
        <f>+I113/K113-1</f>
        <v>9.421265141319024E-3</v>
      </c>
    </row>
    <row r="114" spans="1:14" ht="14.1" customHeight="1" x14ac:dyDescent="0.2">
      <c r="A114" s="40" t="s">
        <v>77</v>
      </c>
      <c r="B114" s="41" t="s">
        <v>543</v>
      </c>
      <c r="C114" s="229">
        <v>8261679.1600000001</v>
      </c>
      <c r="D114" s="33">
        <v>8261679.1600000001</v>
      </c>
      <c r="E114" s="33">
        <v>8261679.1600000001</v>
      </c>
      <c r="F114" s="325">
        <f t="shared" ref="F114:F152" si="9">+E114/D114</f>
        <v>1</v>
      </c>
      <c r="G114" s="33">
        <v>8261679.1600000001</v>
      </c>
      <c r="H114" s="325">
        <f t="shared" ref="H114:H152" si="10">+G114/D114</f>
        <v>1</v>
      </c>
      <c r="I114" s="33">
        <v>0</v>
      </c>
      <c r="J114" s="198">
        <f t="shared" ref="J114:J152" si="11">+I114/D114</f>
        <v>0</v>
      </c>
      <c r="K114" s="104">
        <v>32880917.440000001</v>
      </c>
      <c r="L114" s="55">
        <v>0.66696723344678099</v>
      </c>
      <c r="M114" s="160">
        <f t="shared" si="8"/>
        <v>-1</v>
      </c>
    </row>
    <row r="115" spans="1:14" ht="14.1" customHeight="1" x14ac:dyDescent="0.2">
      <c r="A115" s="40">
        <v>323</v>
      </c>
      <c r="B115" s="41" t="s">
        <v>514</v>
      </c>
      <c r="C115" s="229">
        <v>39307154.049999997</v>
      </c>
      <c r="D115" s="33">
        <v>39307154.049999997</v>
      </c>
      <c r="E115" s="33">
        <v>39307154.049999997</v>
      </c>
      <c r="F115" s="325">
        <f t="shared" si="9"/>
        <v>1</v>
      </c>
      <c r="G115" s="33">
        <v>39307154.049999997</v>
      </c>
      <c r="H115" s="325">
        <f t="shared" si="10"/>
        <v>1</v>
      </c>
      <c r="I115" s="33">
        <v>29760000</v>
      </c>
      <c r="J115" s="198">
        <f t="shared" si="11"/>
        <v>0.75711408569911465</v>
      </c>
      <c r="K115" s="104">
        <f>[1]DProg!$I$115+[1]DProg!$I$116</f>
        <v>30000</v>
      </c>
      <c r="L115" s="473">
        <f>K115/([1]DProg!$D$115+[1]DProg!$D$116)</f>
        <v>3.2447617566668582E-3</v>
      </c>
      <c r="M115" s="160">
        <f t="shared" si="8"/>
        <v>991</v>
      </c>
      <c r="N115" t="s">
        <v>555</v>
      </c>
    </row>
    <row r="116" spans="1:14" ht="14.1" customHeight="1" x14ac:dyDescent="0.2">
      <c r="A116" s="40">
        <v>324</v>
      </c>
      <c r="B116" s="41" t="s">
        <v>508</v>
      </c>
      <c r="C116" s="229">
        <v>7463831</v>
      </c>
      <c r="D116" s="33">
        <v>7479148.5</v>
      </c>
      <c r="E116" s="33">
        <v>7479148.5</v>
      </c>
      <c r="F116" s="325">
        <f t="shared" si="9"/>
        <v>1</v>
      </c>
      <c r="G116" s="33">
        <v>7479148.5</v>
      </c>
      <c r="H116" s="325">
        <f t="shared" si="10"/>
        <v>1</v>
      </c>
      <c r="I116" s="33">
        <v>15317.5</v>
      </c>
      <c r="J116" s="198">
        <f t="shared" si="11"/>
        <v>2.048027258718021E-3</v>
      </c>
      <c r="K116" s="104">
        <v>0</v>
      </c>
      <c r="L116" s="55">
        <v>0</v>
      </c>
      <c r="M116" s="160" t="s">
        <v>135</v>
      </c>
      <c r="N116" t="s">
        <v>548</v>
      </c>
    </row>
    <row r="117" spans="1:14" ht="14.1" customHeight="1" x14ac:dyDescent="0.2">
      <c r="A117" s="40" t="s">
        <v>507</v>
      </c>
      <c r="B117" s="41" t="s">
        <v>118</v>
      </c>
      <c r="C117" s="229">
        <v>14209859.460000001</v>
      </c>
      <c r="D117" s="33">
        <v>16926671.550000001</v>
      </c>
      <c r="E117" s="33">
        <v>15601238.289999999</v>
      </c>
      <c r="F117" s="325">
        <f t="shared" si="9"/>
        <v>0.9216955763521032</v>
      </c>
      <c r="G117" s="33">
        <v>15477509.630000001</v>
      </c>
      <c r="H117" s="325">
        <f t="shared" si="10"/>
        <v>0.91438589000091985</v>
      </c>
      <c r="I117" s="33">
        <v>5347044.63</v>
      </c>
      <c r="J117" s="198">
        <f t="shared" si="11"/>
        <v>0.31589462903000559</v>
      </c>
      <c r="K117" s="104">
        <v>2574706.86</v>
      </c>
      <c r="L117" s="55">
        <v>0.46313087639691314</v>
      </c>
      <c r="M117" s="160">
        <f t="shared" si="8"/>
        <v>1.0767586062205154</v>
      </c>
      <c r="N117" t="s">
        <v>556</v>
      </c>
    </row>
    <row r="118" spans="1:14" ht="14.1" customHeight="1" x14ac:dyDescent="0.2">
      <c r="A118" s="40">
        <v>328</v>
      </c>
      <c r="B118" s="41" t="s">
        <v>451</v>
      </c>
      <c r="C118" s="229">
        <v>9039781.6799999997</v>
      </c>
      <c r="D118" s="33">
        <v>9039781.6799999997</v>
      </c>
      <c r="E118" s="33">
        <v>9039781.6799999997</v>
      </c>
      <c r="F118" s="325">
        <f t="shared" si="9"/>
        <v>1</v>
      </c>
      <c r="G118" s="33">
        <v>9039781.6799999997</v>
      </c>
      <c r="H118" s="325">
        <f t="shared" si="10"/>
        <v>1</v>
      </c>
      <c r="I118" s="33">
        <v>4033372.18</v>
      </c>
      <c r="J118" s="198">
        <f t="shared" si="11"/>
        <v>0.44618026438886299</v>
      </c>
      <c r="K118" s="104">
        <v>0</v>
      </c>
      <c r="L118" s="55">
        <v>0</v>
      </c>
      <c r="M118" s="160" t="s">
        <v>135</v>
      </c>
      <c r="N118" t="s">
        <v>557</v>
      </c>
    </row>
    <row r="119" spans="1:14" ht="14.1" customHeight="1" x14ac:dyDescent="0.2">
      <c r="A119" s="40" t="s">
        <v>531</v>
      </c>
      <c r="B119" s="41" t="s">
        <v>530</v>
      </c>
      <c r="C119" s="229">
        <v>28919222.559999999</v>
      </c>
      <c r="D119" s="33">
        <v>28919222.559999999</v>
      </c>
      <c r="E119" s="33">
        <v>28919222.559999999</v>
      </c>
      <c r="F119" s="325">
        <f t="shared" si="9"/>
        <v>1</v>
      </c>
      <c r="G119" s="33">
        <v>28919222.559999999</v>
      </c>
      <c r="H119" s="325">
        <f t="shared" si="10"/>
        <v>1</v>
      </c>
      <c r="I119" s="33">
        <v>18050000</v>
      </c>
      <c r="J119" s="198">
        <f t="shared" si="11"/>
        <v>0.62415232506858931</v>
      </c>
      <c r="K119" s="104">
        <v>21079082.559999999</v>
      </c>
      <c r="L119" s="473">
        <v>0.72011419023844903</v>
      </c>
      <c r="M119" s="160">
        <f t="shared" si="8"/>
        <v>-0.14370087271957621</v>
      </c>
      <c r="N119" t="s">
        <v>558</v>
      </c>
    </row>
    <row r="120" spans="1:14" ht="14.1" customHeight="1" x14ac:dyDescent="0.2">
      <c r="A120" s="40" t="s">
        <v>452</v>
      </c>
      <c r="B120" s="41" t="s">
        <v>544</v>
      </c>
      <c r="C120" s="229">
        <v>10147004.630000001</v>
      </c>
      <c r="D120" s="33">
        <v>11512334.029999999</v>
      </c>
      <c r="E120" s="33">
        <v>11327056.91</v>
      </c>
      <c r="F120" s="325">
        <f t="shared" si="9"/>
        <v>0.98390620707172105</v>
      </c>
      <c r="G120" s="33">
        <v>11327056.91</v>
      </c>
      <c r="H120" s="325">
        <f t="shared" si="10"/>
        <v>0.98390620707172105</v>
      </c>
      <c r="I120" s="33">
        <v>1126372.45</v>
      </c>
      <c r="J120" s="198">
        <f t="shared" si="11"/>
        <v>9.7840494122632751E-2</v>
      </c>
      <c r="K120" s="104">
        <v>7247520.8899999997</v>
      </c>
      <c r="L120" s="55">
        <v>0.71613878986060986</v>
      </c>
      <c r="M120" s="160">
        <f t="shared" si="8"/>
        <v>-0.84458513923648726</v>
      </c>
    </row>
    <row r="121" spans="1:14" ht="14.1" customHeight="1" x14ac:dyDescent="0.2">
      <c r="A121" s="40" t="s">
        <v>79</v>
      </c>
      <c r="B121" s="41" t="s">
        <v>114</v>
      </c>
      <c r="C121" s="229">
        <v>12497819.630000001</v>
      </c>
      <c r="D121" s="33">
        <v>12487141.84</v>
      </c>
      <c r="E121" s="33">
        <v>12469414.09</v>
      </c>
      <c r="F121" s="325">
        <f t="shared" si="9"/>
        <v>0.99858031964182448</v>
      </c>
      <c r="G121" s="33">
        <v>12405017.550000001</v>
      </c>
      <c r="H121" s="325">
        <f t="shared" si="10"/>
        <v>0.99342329165054166</v>
      </c>
      <c r="I121" s="33">
        <v>12352628.48</v>
      </c>
      <c r="J121" s="198">
        <f t="shared" si="11"/>
        <v>0.98922785039815009</v>
      </c>
      <c r="K121" s="104">
        <v>12212991.619999999</v>
      </c>
      <c r="L121" s="55">
        <v>0.990414219164095</v>
      </c>
      <c r="M121" s="160">
        <f t="shared" si="8"/>
        <v>1.1433468911198785E-2</v>
      </c>
    </row>
    <row r="122" spans="1:14" ht="14.1" customHeight="1" x14ac:dyDescent="0.2">
      <c r="A122" s="40" t="s">
        <v>80</v>
      </c>
      <c r="B122" s="41" t="s">
        <v>515</v>
      </c>
      <c r="C122" s="229">
        <v>64496879.130000003</v>
      </c>
      <c r="D122" s="33">
        <v>64624921.130000003</v>
      </c>
      <c r="E122" s="33">
        <v>64624921.130000003</v>
      </c>
      <c r="F122" s="325">
        <f t="shared" si="9"/>
        <v>1</v>
      </c>
      <c r="G122" s="33">
        <v>64624921.130000003</v>
      </c>
      <c r="H122" s="325">
        <f t="shared" si="10"/>
        <v>1</v>
      </c>
      <c r="I122" s="33">
        <v>47405369.799999997</v>
      </c>
      <c r="J122" s="198">
        <f t="shared" si="11"/>
        <v>0.7335462693198338</v>
      </c>
      <c r="K122" s="104">
        <f>[1]DProg!$I$121+[1]DProg!$I$123</f>
        <v>18087100</v>
      </c>
      <c r="L122" s="55">
        <f>K122/([1]DProg!$D$121+[1]DProg!$D$123)</f>
        <v>0.28423650771625103</v>
      </c>
      <c r="M122" s="160">
        <f t="shared" si="8"/>
        <v>1.6209491737204966</v>
      </c>
      <c r="N122" t="s">
        <v>559</v>
      </c>
    </row>
    <row r="123" spans="1:14" ht="14.1" customHeight="1" x14ac:dyDescent="0.2">
      <c r="A123" s="40" t="s">
        <v>81</v>
      </c>
      <c r="B123" s="41" t="s">
        <v>106</v>
      </c>
      <c r="C123" s="229">
        <v>16590471.789999999</v>
      </c>
      <c r="D123" s="33">
        <v>16377720.1</v>
      </c>
      <c r="E123" s="33">
        <v>15983161.699999999</v>
      </c>
      <c r="F123" s="325">
        <f t="shared" si="9"/>
        <v>0.97590883238992465</v>
      </c>
      <c r="G123" s="33">
        <v>15666687.48</v>
      </c>
      <c r="H123" s="325">
        <f t="shared" si="10"/>
        <v>0.95658537234373675</v>
      </c>
      <c r="I123" s="33">
        <v>1161933.28</v>
      </c>
      <c r="J123" s="198">
        <f t="shared" si="11"/>
        <v>7.0945972510544991E-2</v>
      </c>
      <c r="K123" s="104">
        <v>19528960.390000001</v>
      </c>
      <c r="L123" s="55">
        <v>0.70128382349751006</v>
      </c>
      <c r="M123" s="160">
        <f t="shared" si="8"/>
        <v>-0.94050204123538605</v>
      </c>
    </row>
    <row r="124" spans="1:14" ht="14.1" customHeight="1" x14ac:dyDescent="0.2">
      <c r="A124" s="40">
        <v>336</v>
      </c>
      <c r="B124" s="41" t="s">
        <v>453</v>
      </c>
      <c r="C124" s="229">
        <v>211322.62</v>
      </c>
      <c r="D124" s="33">
        <v>211322.62</v>
      </c>
      <c r="E124" s="33">
        <v>211322.62</v>
      </c>
      <c r="F124" s="325">
        <f t="shared" si="9"/>
        <v>1</v>
      </c>
      <c r="G124" s="33">
        <v>211322.62</v>
      </c>
      <c r="H124" s="325">
        <f t="shared" si="10"/>
        <v>1</v>
      </c>
      <c r="I124" s="33">
        <v>211322.62</v>
      </c>
      <c r="J124" s="198">
        <f t="shared" si="11"/>
        <v>1</v>
      </c>
      <c r="K124" s="104">
        <v>0</v>
      </c>
      <c r="L124" s="55">
        <v>0</v>
      </c>
      <c r="M124" s="160" t="e">
        <f t="shared" si="8"/>
        <v>#DIV/0!</v>
      </c>
    </row>
    <row r="125" spans="1:14" ht="14.1" customHeight="1" x14ac:dyDescent="0.2">
      <c r="A125" s="40" t="s">
        <v>532</v>
      </c>
      <c r="B125" s="41" t="s">
        <v>517</v>
      </c>
      <c r="C125" s="229">
        <v>13215052.93</v>
      </c>
      <c r="D125" s="33">
        <v>12342201.6</v>
      </c>
      <c r="E125" s="33">
        <v>10843531.5</v>
      </c>
      <c r="F125" s="325">
        <f t="shared" si="9"/>
        <v>0.87857351965471053</v>
      </c>
      <c r="G125" s="33">
        <v>10523852.140000001</v>
      </c>
      <c r="H125" s="325">
        <f t="shared" si="10"/>
        <v>0.85267219585847642</v>
      </c>
      <c r="I125" s="33">
        <v>5783622.9900000002</v>
      </c>
      <c r="J125" s="198">
        <f t="shared" si="11"/>
        <v>0.46860545447580443</v>
      </c>
      <c r="K125" s="104">
        <v>0</v>
      </c>
      <c r="L125" s="55">
        <v>0</v>
      </c>
      <c r="M125" s="160" t="s">
        <v>135</v>
      </c>
      <c r="N125" t="s">
        <v>548</v>
      </c>
    </row>
    <row r="126" spans="1:14" ht="14.1" customHeight="1" x14ac:dyDescent="0.2">
      <c r="A126" s="40">
        <v>338</v>
      </c>
      <c r="B126" s="41" t="s">
        <v>446</v>
      </c>
      <c r="C126" s="229">
        <v>6508517.5999999996</v>
      </c>
      <c r="D126" s="33">
        <v>6722709.8399999999</v>
      </c>
      <c r="E126" s="33">
        <v>6147712.79</v>
      </c>
      <c r="F126" s="325">
        <f t="shared" si="9"/>
        <v>0.91446945299070059</v>
      </c>
      <c r="G126" s="33">
        <v>5691737.0700000003</v>
      </c>
      <c r="H126" s="325">
        <f t="shared" si="10"/>
        <v>0.84664327413541929</v>
      </c>
      <c r="I126" s="33">
        <v>672756.05</v>
      </c>
      <c r="J126" s="198">
        <f t="shared" si="11"/>
        <v>0.10007215334463998</v>
      </c>
      <c r="K126" s="104">
        <v>526680.81000000006</v>
      </c>
      <c r="L126" s="55">
        <v>7.8576414015105053E-2</v>
      </c>
      <c r="M126" s="160">
        <f t="shared" si="8"/>
        <v>0.27735060254046462</v>
      </c>
    </row>
    <row r="127" spans="1:14" ht="14.1" customHeight="1" x14ac:dyDescent="0.2">
      <c r="A127" s="40" t="s">
        <v>82</v>
      </c>
      <c r="B127" s="41" t="s">
        <v>119</v>
      </c>
      <c r="C127" s="229">
        <v>11347381.6</v>
      </c>
      <c r="D127" s="33">
        <v>12001963.039999999</v>
      </c>
      <c r="E127" s="33">
        <v>11592026.189999999</v>
      </c>
      <c r="F127" s="464">
        <f t="shared" si="9"/>
        <v>0.96584418326953958</v>
      </c>
      <c r="G127" s="33">
        <v>11412875.75</v>
      </c>
      <c r="H127" s="464">
        <f t="shared" si="10"/>
        <v>0.95091742175536653</v>
      </c>
      <c r="I127" s="33">
        <v>10991005.83</v>
      </c>
      <c r="J127" s="466">
        <f t="shared" si="11"/>
        <v>0.91576734517256109</v>
      </c>
      <c r="K127" s="469">
        <v>7061833.3300000001</v>
      </c>
      <c r="L127" s="400">
        <v>0.66753191601941009</v>
      </c>
      <c r="M127" s="160">
        <f t="shared" si="8"/>
        <v>0.55639553022416055</v>
      </c>
    </row>
    <row r="128" spans="1:14" ht="14.1" customHeight="1" x14ac:dyDescent="0.2">
      <c r="A128" s="40">
        <v>342</v>
      </c>
      <c r="B128" s="41" t="s">
        <v>519</v>
      </c>
      <c r="C128" s="229">
        <v>4676210.57</v>
      </c>
      <c r="D128" s="33">
        <v>4676210.57</v>
      </c>
      <c r="E128" s="33">
        <v>4670210.57</v>
      </c>
      <c r="F128" s="464">
        <f t="shared" si="9"/>
        <v>0.99871690979048444</v>
      </c>
      <c r="G128" s="33">
        <v>4667210.57</v>
      </c>
      <c r="H128" s="464">
        <f t="shared" si="10"/>
        <v>0.99807536468572666</v>
      </c>
      <c r="I128" s="33">
        <v>111030.48</v>
      </c>
      <c r="J128" s="466">
        <f t="shared" si="11"/>
        <v>2.3743686974301501E-2</v>
      </c>
      <c r="K128" s="280">
        <v>54823.7</v>
      </c>
      <c r="L128" s="80">
        <v>1.2160200831615542E-2</v>
      </c>
      <c r="M128" s="160">
        <f t="shared" si="8"/>
        <v>1.0252277755788097</v>
      </c>
    </row>
    <row r="129" spans="1:16" ht="14.1" customHeight="1" x14ac:dyDescent="0.2">
      <c r="A129" s="40">
        <v>343</v>
      </c>
      <c r="B129" s="41" t="s">
        <v>454</v>
      </c>
      <c r="C129" s="229">
        <v>7608676.7199999997</v>
      </c>
      <c r="D129" s="33">
        <v>7608676.7199999997</v>
      </c>
      <c r="E129" s="33">
        <v>7608676.7199999997</v>
      </c>
      <c r="F129" s="464">
        <f t="shared" si="9"/>
        <v>1</v>
      </c>
      <c r="G129" s="33">
        <v>7608676.7199999997</v>
      </c>
      <c r="H129" s="464">
        <f t="shared" si="10"/>
        <v>1</v>
      </c>
      <c r="I129" s="33">
        <v>0</v>
      </c>
      <c r="J129" s="466">
        <f t="shared" si="11"/>
        <v>0</v>
      </c>
      <c r="K129" s="475">
        <v>0</v>
      </c>
      <c r="L129" s="61">
        <v>0</v>
      </c>
      <c r="M129" s="160" t="s">
        <v>135</v>
      </c>
    </row>
    <row r="130" spans="1:16" ht="14.1" customHeight="1" x14ac:dyDescent="0.2">
      <c r="A130" s="18">
        <v>3</v>
      </c>
      <c r="B130" s="2" t="s">
        <v>128</v>
      </c>
      <c r="C130" s="231">
        <f>SUBTOTAL(9,C112:C129)</f>
        <v>273524637.23000002</v>
      </c>
      <c r="D130" s="238">
        <f>SUBTOTAL(9,D112:D129)</f>
        <v>277522631.09000003</v>
      </c>
      <c r="E130" s="233">
        <f>SUBTOTAL(9,E112:E129)</f>
        <v>272233621.55000001</v>
      </c>
      <c r="F130" s="98">
        <f t="shared" si="9"/>
        <v>0.9809420604034097</v>
      </c>
      <c r="G130" s="233">
        <f>SUBTOTAL(9,G112:G129)</f>
        <v>270571140.20999998</v>
      </c>
      <c r="H130" s="98">
        <f t="shared" si="10"/>
        <v>0.97495162519648459</v>
      </c>
      <c r="I130" s="233">
        <f>SUBTOTAL(9,I112:I129)</f>
        <v>147527993.36000001</v>
      </c>
      <c r="J130" s="189">
        <f t="shared" si="11"/>
        <v>0.53158905556843394</v>
      </c>
      <c r="K130" s="233">
        <f>SUBTOTAL(9,K112:K129)</f>
        <v>131697683.28000002</v>
      </c>
      <c r="L130" s="44">
        <v>0.49315648293609532</v>
      </c>
      <c r="M130" s="162">
        <f t="shared" ref="M130:M131" si="12">+I130/K130-1</f>
        <v>0.12020188727499082</v>
      </c>
    </row>
    <row r="131" spans="1:16" ht="14.1" customHeight="1" x14ac:dyDescent="0.2">
      <c r="A131" s="38">
        <v>430</v>
      </c>
      <c r="B131" s="39" t="s">
        <v>569</v>
      </c>
      <c r="C131" s="229">
        <v>3157718.66</v>
      </c>
      <c r="D131" s="33">
        <v>2917927.35</v>
      </c>
      <c r="E131" s="33">
        <v>1383718.31</v>
      </c>
      <c r="F131" s="464">
        <f t="shared" si="9"/>
        <v>0.47421273528280272</v>
      </c>
      <c r="G131" s="33">
        <v>1309239.49</v>
      </c>
      <c r="H131" s="464">
        <f t="shared" si="10"/>
        <v>0.44868817244541742</v>
      </c>
      <c r="I131" s="33">
        <v>1250116.1200000001</v>
      </c>
      <c r="J131" s="198">
        <f t="shared" si="11"/>
        <v>0.42842606071052458</v>
      </c>
      <c r="K131" s="467">
        <v>842970.24</v>
      </c>
      <c r="L131" s="53">
        <v>0.27874361182977936</v>
      </c>
      <c r="M131" s="159">
        <f t="shared" si="12"/>
        <v>0.48298962487691166</v>
      </c>
    </row>
    <row r="132" spans="1:16" ht="14.1" customHeight="1" x14ac:dyDescent="0.2">
      <c r="A132" s="38" t="s">
        <v>83</v>
      </c>
      <c r="B132" s="39" t="s">
        <v>107</v>
      </c>
      <c r="C132" s="229">
        <v>8913661.5299999993</v>
      </c>
      <c r="D132" s="33">
        <v>8882330.7899999991</v>
      </c>
      <c r="E132" s="33">
        <v>4878684.26</v>
      </c>
      <c r="F132" s="49">
        <f t="shared" si="9"/>
        <v>0.54925721360125124</v>
      </c>
      <c r="G132" s="33">
        <v>3887664.09</v>
      </c>
      <c r="H132" s="49">
        <f t="shared" si="10"/>
        <v>0.43768512813966032</v>
      </c>
      <c r="I132" s="33">
        <v>3539341.88</v>
      </c>
      <c r="J132" s="171">
        <f t="shared" si="11"/>
        <v>0.39846994709819855</v>
      </c>
      <c r="K132" s="467">
        <v>3166096.69</v>
      </c>
      <c r="L132" s="53">
        <v>0.36262322646994766</v>
      </c>
      <c r="M132" s="159">
        <f t="shared" ref="M132:M152" si="13">+I132/K132-1</f>
        <v>0.11788812109841151</v>
      </c>
    </row>
    <row r="133" spans="1:16" ht="14.1" customHeight="1" x14ac:dyDescent="0.2">
      <c r="A133" s="40" t="s">
        <v>84</v>
      </c>
      <c r="B133" s="41" t="s">
        <v>520</v>
      </c>
      <c r="C133" s="229">
        <v>4243112</v>
      </c>
      <c r="D133" s="33">
        <v>7352390.0899999999</v>
      </c>
      <c r="E133" s="33">
        <v>3506828.45</v>
      </c>
      <c r="F133" s="325">
        <f t="shared" si="9"/>
        <v>0.47696441661462502</v>
      </c>
      <c r="G133" s="33">
        <v>3454474.2</v>
      </c>
      <c r="H133" s="325">
        <f t="shared" si="10"/>
        <v>0.46984370493323491</v>
      </c>
      <c r="I133" s="33">
        <v>2829074.92</v>
      </c>
      <c r="J133" s="198">
        <f t="shared" si="11"/>
        <v>0.38478302774601558</v>
      </c>
      <c r="K133" s="468">
        <v>2426040.2200000002</v>
      </c>
      <c r="L133" s="55">
        <v>0.32546813320551798</v>
      </c>
      <c r="M133" s="160">
        <f t="shared" si="13"/>
        <v>0.16612861430632009</v>
      </c>
    </row>
    <row r="134" spans="1:16" ht="14.1" customHeight="1" x14ac:dyDescent="0.2">
      <c r="A134" s="40" t="s">
        <v>85</v>
      </c>
      <c r="B134" s="41" t="s">
        <v>108</v>
      </c>
      <c r="C134" s="229">
        <v>64291367.520000003</v>
      </c>
      <c r="D134" s="33">
        <v>64822585.259999998</v>
      </c>
      <c r="E134" s="33">
        <v>39811091.68</v>
      </c>
      <c r="F134" s="325">
        <f t="shared" si="9"/>
        <v>0.61415464255737096</v>
      </c>
      <c r="G134" s="33">
        <v>39642370.700000003</v>
      </c>
      <c r="H134" s="325">
        <f t="shared" si="10"/>
        <v>0.61155183090888043</v>
      </c>
      <c r="I134" s="33">
        <v>28396268.550000001</v>
      </c>
      <c r="J134" s="198">
        <f t="shared" si="11"/>
        <v>0.43806133982629747</v>
      </c>
      <c r="K134" s="468">
        <v>17105895.289999999</v>
      </c>
      <c r="L134" s="55">
        <v>0.36314268185427762</v>
      </c>
      <c r="M134" s="160">
        <f t="shared" si="13"/>
        <v>0.66002819896835718</v>
      </c>
      <c r="O134" s="320"/>
      <c r="P134" s="320"/>
    </row>
    <row r="135" spans="1:16" ht="14.1" customHeight="1" x14ac:dyDescent="0.2">
      <c r="A135" s="40" t="s">
        <v>86</v>
      </c>
      <c r="B135" s="41" t="s">
        <v>521</v>
      </c>
      <c r="C135" s="229">
        <v>133403395</v>
      </c>
      <c r="D135" s="33">
        <v>134153395</v>
      </c>
      <c r="E135" s="33">
        <v>118775502</v>
      </c>
      <c r="F135" s="325">
        <f t="shared" si="9"/>
        <v>0.88537082494259645</v>
      </c>
      <c r="G135" s="33">
        <v>118775502</v>
      </c>
      <c r="H135" s="325">
        <f t="shared" si="10"/>
        <v>0.88537082494259645</v>
      </c>
      <c r="I135" s="33">
        <v>57012927.890000001</v>
      </c>
      <c r="J135" s="198">
        <f t="shared" si="11"/>
        <v>0.42498311645411585</v>
      </c>
      <c r="K135" s="468">
        <v>47218364.189999998</v>
      </c>
      <c r="L135" s="55">
        <v>0.44159718563225658</v>
      </c>
      <c r="M135" s="160">
        <f t="shared" si="13"/>
        <v>0.20743123714722667</v>
      </c>
      <c r="O135" s="320"/>
      <c r="P135" s="320"/>
    </row>
    <row r="136" spans="1:16" ht="14.1" customHeight="1" x14ac:dyDescent="0.2">
      <c r="A136" s="40">
        <v>491</v>
      </c>
      <c r="B136" s="41" t="s">
        <v>533</v>
      </c>
      <c r="C136" s="229">
        <v>17159000</v>
      </c>
      <c r="D136" s="33">
        <v>17159000</v>
      </c>
      <c r="E136" s="33">
        <v>17159000</v>
      </c>
      <c r="F136" s="325">
        <f t="shared" si="9"/>
        <v>1</v>
      </c>
      <c r="G136" s="33">
        <v>17159000</v>
      </c>
      <c r="H136" s="325">
        <f t="shared" si="10"/>
        <v>1</v>
      </c>
      <c r="I136" s="33">
        <v>9000000</v>
      </c>
      <c r="J136" s="198">
        <f t="shared" si="11"/>
        <v>0.52450609009849058</v>
      </c>
      <c r="K136" s="468">
        <v>8800000</v>
      </c>
      <c r="L136" s="55">
        <v>0.53576864535768642</v>
      </c>
      <c r="M136" s="416" t="s">
        <v>135</v>
      </c>
      <c r="O136" s="320"/>
      <c r="P136" s="320"/>
    </row>
    <row r="137" spans="1:16" ht="14.1" customHeight="1" x14ac:dyDescent="0.2">
      <c r="A137" s="40" t="s">
        <v>87</v>
      </c>
      <c r="B137" s="41" t="s">
        <v>522</v>
      </c>
      <c r="C137" s="229">
        <v>1138067.27</v>
      </c>
      <c r="D137" s="33">
        <v>1056997.24</v>
      </c>
      <c r="E137" s="33">
        <v>469516.6</v>
      </c>
      <c r="F137" s="325">
        <f t="shared" si="9"/>
        <v>0.44419851086839163</v>
      </c>
      <c r="G137" s="33">
        <v>371556.48</v>
      </c>
      <c r="H137" s="325">
        <f t="shared" si="10"/>
        <v>0.35152076650644798</v>
      </c>
      <c r="I137" s="33">
        <v>342059.7</v>
      </c>
      <c r="J137" s="198">
        <f t="shared" si="11"/>
        <v>0.32361456308059994</v>
      </c>
      <c r="K137" s="468">
        <v>375731.41</v>
      </c>
      <c r="L137" s="55">
        <v>0.3100861861071495</v>
      </c>
      <c r="M137" s="417">
        <f t="shared" si="13"/>
        <v>-8.9616436379380549E-2</v>
      </c>
    </row>
    <row r="138" spans="1:16" ht="14.1" customHeight="1" x14ac:dyDescent="0.2">
      <c r="A138" s="18">
        <v>4</v>
      </c>
      <c r="B138" s="2" t="s">
        <v>127</v>
      </c>
      <c r="C138" s="231">
        <f>SUBTOTAL(9,C131:C137)</f>
        <v>232306321.98000002</v>
      </c>
      <c r="D138" s="238">
        <f>SUBTOTAL(9,D131:D137)</f>
        <v>236344625.73000002</v>
      </c>
      <c r="E138" s="233">
        <f>SUBTOTAL(9,E131:E137)</f>
        <v>185984341.29999998</v>
      </c>
      <c r="F138" s="98">
        <f t="shared" si="9"/>
        <v>0.78692012025045321</v>
      </c>
      <c r="G138" s="233">
        <f>SUBTOTAL(9,G131:G137)</f>
        <v>184599806.96000001</v>
      </c>
      <c r="H138" s="98">
        <f t="shared" si="10"/>
        <v>0.78106200379985258</v>
      </c>
      <c r="I138" s="233">
        <f>SUBTOTAL(9,I131:I137)</f>
        <v>102369789.06</v>
      </c>
      <c r="J138" s="189">
        <f t="shared" si="11"/>
        <v>0.43313779081631076</v>
      </c>
      <c r="K138" s="233">
        <f>SUBTOTAL(9,K131:K137)</f>
        <v>79935098.039999992</v>
      </c>
      <c r="L138" s="44">
        <v>0.41877704164165519</v>
      </c>
      <c r="M138" s="162">
        <f t="shared" si="13"/>
        <v>0.28066133113108283</v>
      </c>
    </row>
    <row r="139" spans="1:16" ht="14.1" customHeight="1" x14ac:dyDescent="0.2">
      <c r="A139" s="38" t="s">
        <v>88</v>
      </c>
      <c r="B139" s="39" t="s">
        <v>117</v>
      </c>
      <c r="C139" s="229">
        <v>27475672.920000002</v>
      </c>
      <c r="D139" s="33">
        <v>28108667.23</v>
      </c>
      <c r="E139" s="33">
        <v>15192244.17</v>
      </c>
      <c r="F139" s="49">
        <f t="shared" si="9"/>
        <v>0.54048255101136644</v>
      </c>
      <c r="G139" s="33">
        <v>13474120.98</v>
      </c>
      <c r="H139" s="49">
        <f t="shared" si="10"/>
        <v>0.4793582303190545</v>
      </c>
      <c r="I139" s="33">
        <v>11643148.41</v>
      </c>
      <c r="J139" s="171">
        <f t="shared" si="11"/>
        <v>0.41421915577603141</v>
      </c>
      <c r="K139" s="467">
        <v>12078599.449999999</v>
      </c>
      <c r="L139" s="53">
        <v>0.43473072031271498</v>
      </c>
      <c r="M139" s="159">
        <f t="shared" si="13"/>
        <v>-3.6051451312925087E-2</v>
      </c>
    </row>
    <row r="140" spans="1:16" ht="14.1" customHeight="1" x14ac:dyDescent="0.2">
      <c r="A140" s="40" t="s">
        <v>89</v>
      </c>
      <c r="B140" s="41" t="s">
        <v>568</v>
      </c>
      <c r="C140" s="229">
        <v>55211919.460000001</v>
      </c>
      <c r="D140" s="33">
        <v>57143572.969999999</v>
      </c>
      <c r="E140" s="33">
        <v>30904441.059999999</v>
      </c>
      <c r="F140" s="325">
        <f t="shared" si="9"/>
        <v>0.5408209436995588</v>
      </c>
      <c r="G140" s="33">
        <v>27630844.52</v>
      </c>
      <c r="H140" s="325">
        <f t="shared" si="10"/>
        <v>0.48353372188515431</v>
      </c>
      <c r="I140" s="33">
        <v>20142792.760000002</v>
      </c>
      <c r="J140" s="198">
        <f t="shared" si="11"/>
        <v>0.35249445761074188</v>
      </c>
      <c r="K140" s="468">
        <v>19008102.199999999</v>
      </c>
      <c r="L140" s="55">
        <v>0.33155678078802608</v>
      </c>
      <c r="M140" s="160">
        <f t="shared" si="13"/>
        <v>5.9695099913762206E-2</v>
      </c>
    </row>
    <row r="141" spans="1:16" ht="14.1" customHeight="1" x14ac:dyDescent="0.2">
      <c r="A141" s="40" t="s">
        <v>90</v>
      </c>
      <c r="B141" s="41" t="s">
        <v>120</v>
      </c>
      <c r="C141" s="229">
        <v>6330784.5</v>
      </c>
      <c r="D141" s="33">
        <v>6746736.3799999999</v>
      </c>
      <c r="E141" s="33">
        <v>2921381.4</v>
      </c>
      <c r="F141" s="325">
        <f t="shared" si="9"/>
        <v>0.43300660281616044</v>
      </c>
      <c r="G141" s="33">
        <v>2510233.1</v>
      </c>
      <c r="H141" s="325">
        <f t="shared" si="10"/>
        <v>0.37206627895545552</v>
      </c>
      <c r="I141" s="33">
        <v>2202300.73</v>
      </c>
      <c r="J141" s="198">
        <f t="shared" si="11"/>
        <v>0.32642460086753827</v>
      </c>
      <c r="K141" s="468">
        <v>2064660.38</v>
      </c>
      <c r="L141" s="55">
        <v>0.32716793621708024</v>
      </c>
      <c r="M141" s="160">
        <f t="shared" si="13"/>
        <v>6.6664886551462743E-2</v>
      </c>
    </row>
    <row r="142" spans="1:16" ht="14.1" customHeight="1" x14ac:dyDescent="0.2">
      <c r="A142" s="40" t="s">
        <v>91</v>
      </c>
      <c r="B142" s="41" t="s">
        <v>115</v>
      </c>
      <c r="C142" s="229">
        <v>2703306.46</v>
      </c>
      <c r="D142" s="33">
        <v>1674768.78</v>
      </c>
      <c r="E142" s="33">
        <v>862251.11</v>
      </c>
      <c r="F142" s="325">
        <f t="shared" si="9"/>
        <v>0.51484785260924193</v>
      </c>
      <c r="G142" s="33">
        <v>760414.53</v>
      </c>
      <c r="H142" s="325">
        <f t="shared" si="10"/>
        <v>0.45404150058254611</v>
      </c>
      <c r="I142" s="33">
        <v>548953.02</v>
      </c>
      <c r="J142" s="198">
        <f t="shared" si="11"/>
        <v>0.32777839338514536</v>
      </c>
      <c r="K142" s="468">
        <v>475504.2</v>
      </c>
      <c r="L142" s="55">
        <v>0.28920279390421366</v>
      </c>
      <c r="M142" s="160">
        <f t="shared" si="13"/>
        <v>0.15446513406190743</v>
      </c>
    </row>
    <row r="143" spans="1:16" ht="14.1" customHeight="1" x14ac:dyDescent="0.2">
      <c r="A143" s="40" t="s">
        <v>92</v>
      </c>
      <c r="B143" s="41" t="s">
        <v>109</v>
      </c>
      <c r="C143" s="229">
        <v>9126336.0500000007</v>
      </c>
      <c r="D143" s="33">
        <v>8987618.8900000006</v>
      </c>
      <c r="E143" s="33">
        <v>8154032.9900000002</v>
      </c>
      <c r="F143" s="325">
        <f t="shared" si="9"/>
        <v>0.90725175263856783</v>
      </c>
      <c r="G143" s="33">
        <v>6681822.04</v>
      </c>
      <c r="H143" s="325">
        <f t="shared" si="10"/>
        <v>0.74344741602633746</v>
      </c>
      <c r="I143" s="33">
        <v>5237128.66</v>
      </c>
      <c r="J143" s="198">
        <f t="shared" si="11"/>
        <v>0.58270479913506878</v>
      </c>
      <c r="K143" s="468">
        <v>3768312.33</v>
      </c>
      <c r="L143" s="55">
        <v>0.45081473002085243</v>
      </c>
      <c r="M143" s="160">
        <f t="shared" si="13"/>
        <v>0.38978094206962943</v>
      </c>
    </row>
    <row r="144" spans="1:16" ht="14.1" customHeight="1" x14ac:dyDescent="0.2">
      <c r="A144" s="40" t="s">
        <v>93</v>
      </c>
      <c r="B144" s="41" t="s">
        <v>124</v>
      </c>
      <c r="C144" s="229">
        <v>36104377.189999998</v>
      </c>
      <c r="D144" s="33">
        <v>36352987.229999997</v>
      </c>
      <c r="E144" s="33">
        <v>28158827.02</v>
      </c>
      <c r="F144" s="325">
        <f t="shared" si="9"/>
        <v>0.77459458398406844</v>
      </c>
      <c r="G144" s="33">
        <v>26138661.23</v>
      </c>
      <c r="H144" s="325">
        <f t="shared" si="10"/>
        <v>0.71902375077526748</v>
      </c>
      <c r="I144" s="33">
        <v>12695447.73</v>
      </c>
      <c r="J144" s="198">
        <f t="shared" si="11"/>
        <v>0.34922708413693138</v>
      </c>
      <c r="K144" s="468">
        <v>11164019.49</v>
      </c>
      <c r="L144" s="55">
        <v>0.30531697324086443</v>
      </c>
      <c r="M144" s="160">
        <f t="shared" si="13"/>
        <v>0.13717534633218387</v>
      </c>
    </row>
    <row r="145" spans="1:16" ht="14.1" customHeight="1" x14ac:dyDescent="0.2">
      <c r="A145" s="40" t="s">
        <v>94</v>
      </c>
      <c r="B145" s="41" t="s">
        <v>523</v>
      </c>
      <c r="C145" s="229">
        <v>31536030.609999999</v>
      </c>
      <c r="D145" s="33">
        <v>40706521.259999998</v>
      </c>
      <c r="E145" s="33">
        <v>36175866.229999997</v>
      </c>
      <c r="F145" s="325">
        <f t="shared" si="9"/>
        <v>0.8886995279930241</v>
      </c>
      <c r="G145" s="33">
        <v>36173550.689999998</v>
      </c>
      <c r="H145" s="325">
        <f t="shared" si="10"/>
        <v>0.88864264423267492</v>
      </c>
      <c r="I145" s="33">
        <v>19135714.32</v>
      </c>
      <c r="J145" s="198">
        <f t="shared" si="11"/>
        <v>0.47008964970935962</v>
      </c>
      <c r="K145" s="468">
        <v>13509914.15</v>
      </c>
      <c r="L145" s="55">
        <v>0.42446602521208859</v>
      </c>
      <c r="M145" s="160">
        <f t="shared" si="13"/>
        <v>0.41642012728852174</v>
      </c>
    </row>
    <row r="146" spans="1:16" ht="14.1" customHeight="1" x14ac:dyDescent="0.2">
      <c r="A146" s="40" t="s">
        <v>95</v>
      </c>
      <c r="B146" s="41" t="s">
        <v>122</v>
      </c>
      <c r="C146" s="229">
        <v>26939471.629999999</v>
      </c>
      <c r="D146" s="33">
        <v>9922533.4900000002</v>
      </c>
      <c r="E146" s="33">
        <v>497642.5</v>
      </c>
      <c r="F146" s="325">
        <f t="shared" si="9"/>
        <v>5.0152765974690601E-2</v>
      </c>
      <c r="G146" s="33">
        <v>497642.5</v>
      </c>
      <c r="H146" s="325">
        <f t="shared" si="10"/>
        <v>5.0152765974690601E-2</v>
      </c>
      <c r="I146" s="33">
        <v>497642.5</v>
      </c>
      <c r="J146" s="198">
        <f t="shared" si="11"/>
        <v>5.0152765974690601E-2</v>
      </c>
      <c r="K146" s="468">
        <v>103969.28</v>
      </c>
      <c r="L146" s="55">
        <v>9.2784960785378904E-3</v>
      </c>
      <c r="M146" s="160">
        <f t="shared" si="13"/>
        <v>3.7864378785733637</v>
      </c>
    </row>
    <row r="147" spans="1:16" ht="14.1" customHeight="1" x14ac:dyDescent="0.2">
      <c r="A147" s="40">
        <v>931</v>
      </c>
      <c r="B147" s="41" t="s">
        <v>455</v>
      </c>
      <c r="C147" s="229">
        <v>5447022.2999999998</v>
      </c>
      <c r="D147" s="33">
        <v>5675210.6500000004</v>
      </c>
      <c r="E147" s="33">
        <v>2270802.81</v>
      </c>
      <c r="F147" s="325">
        <f t="shared" si="9"/>
        <v>0.40012661204038302</v>
      </c>
      <c r="G147" s="33">
        <v>2142700.88</v>
      </c>
      <c r="H147" s="325">
        <f t="shared" si="10"/>
        <v>0.37755442258341543</v>
      </c>
      <c r="I147" s="33">
        <v>2013668.75</v>
      </c>
      <c r="J147" s="198">
        <f t="shared" si="11"/>
        <v>0.35481832731618512</v>
      </c>
      <c r="K147" s="468">
        <v>1876893.3</v>
      </c>
      <c r="L147" s="55">
        <v>0.37120184854394322</v>
      </c>
      <c r="M147" s="160">
        <f t="shared" si="13"/>
        <v>7.2873322100941884E-2</v>
      </c>
    </row>
    <row r="148" spans="1:16" ht="14.1" customHeight="1" x14ac:dyDescent="0.2">
      <c r="A148" s="40" t="s">
        <v>96</v>
      </c>
      <c r="B148" s="41" t="s">
        <v>111</v>
      </c>
      <c r="C148" s="229">
        <v>25093946.690000001</v>
      </c>
      <c r="D148" s="33">
        <v>26717406.690000001</v>
      </c>
      <c r="E148" s="33">
        <v>26533929.77</v>
      </c>
      <c r="F148" s="325">
        <f t="shared" si="9"/>
        <v>0.99313268229477247</v>
      </c>
      <c r="G148" s="33">
        <v>26403313.510000002</v>
      </c>
      <c r="H148" s="325">
        <f t="shared" si="10"/>
        <v>0.98824387472764863</v>
      </c>
      <c r="I148" s="33">
        <v>13514457.57</v>
      </c>
      <c r="J148" s="198">
        <f t="shared" si="11"/>
        <v>0.50582969098787178</v>
      </c>
      <c r="K148" s="468">
        <v>11283499.779999999</v>
      </c>
      <c r="L148" s="55">
        <v>0.4610025751170862</v>
      </c>
      <c r="M148" s="160">
        <f t="shared" si="13"/>
        <v>0.19771860092153082</v>
      </c>
    </row>
    <row r="149" spans="1:16" ht="14.1" customHeight="1" x14ac:dyDescent="0.2">
      <c r="A149" s="40" t="s">
        <v>97</v>
      </c>
      <c r="B149" s="41" t="s">
        <v>112</v>
      </c>
      <c r="C149" s="229">
        <v>66531326.530000001</v>
      </c>
      <c r="D149" s="33">
        <v>66548620.93</v>
      </c>
      <c r="E149" s="33">
        <v>60548757.990000002</v>
      </c>
      <c r="F149" s="325">
        <f t="shared" si="9"/>
        <v>0.90984241512215513</v>
      </c>
      <c r="G149" s="33">
        <v>59076122.049999997</v>
      </c>
      <c r="H149" s="325">
        <f t="shared" si="10"/>
        <v>0.88771369300259362</v>
      </c>
      <c r="I149" s="33">
        <v>16399282.880000001</v>
      </c>
      <c r="J149" s="198">
        <f t="shared" si="11"/>
        <v>0.24642558554669061</v>
      </c>
      <c r="K149" s="468">
        <v>18477224.52</v>
      </c>
      <c r="L149" s="55">
        <v>0.31817020433637527</v>
      </c>
      <c r="M149" s="160">
        <f t="shared" si="13"/>
        <v>-0.11245961955762385</v>
      </c>
    </row>
    <row r="150" spans="1:16" ht="14.1" customHeight="1" x14ac:dyDescent="0.2">
      <c r="A150" s="40" t="s">
        <v>98</v>
      </c>
      <c r="B150" s="41" t="s">
        <v>121</v>
      </c>
      <c r="C150" s="229">
        <v>732282.55</v>
      </c>
      <c r="D150" s="33">
        <v>732282.55</v>
      </c>
      <c r="E150" s="33">
        <v>324841.59000000003</v>
      </c>
      <c r="F150" s="325">
        <f t="shared" si="9"/>
        <v>0.4436014349925449</v>
      </c>
      <c r="G150" s="33">
        <v>324841.59000000003</v>
      </c>
      <c r="H150" s="325">
        <f t="shared" si="10"/>
        <v>0.4436014349925449</v>
      </c>
      <c r="I150" s="33">
        <v>324841.59000000003</v>
      </c>
      <c r="J150" s="198">
        <f t="shared" si="11"/>
        <v>0.4436014349925449</v>
      </c>
      <c r="K150" s="468">
        <v>334557.17</v>
      </c>
      <c r="L150" s="55">
        <v>0.4373032071538997</v>
      </c>
      <c r="M150" s="160">
        <f t="shared" si="13"/>
        <v>-2.9040118913009616E-2</v>
      </c>
    </row>
    <row r="151" spans="1:16" ht="14.1" customHeight="1" x14ac:dyDescent="0.2">
      <c r="A151" s="42" t="s">
        <v>534</v>
      </c>
      <c r="B151" s="43" t="s">
        <v>123</v>
      </c>
      <c r="C151" s="229">
        <v>89097229.569999993</v>
      </c>
      <c r="D151" s="33">
        <v>91911529.569999993</v>
      </c>
      <c r="E151" s="33">
        <v>89097229.569999993</v>
      </c>
      <c r="F151" s="464">
        <f t="shared" si="9"/>
        <v>0.96938033766637921</v>
      </c>
      <c r="G151" s="33">
        <v>89097229.569999993</v>
      </c>
      <c r="H151" s="464">
        <f t="shared" si="10"/>
        <v>0.96938033766637921</v>
      </c>
      <c r="I151" s="33">
        <v>33479508.280000001</v>
      </c>
      <c r="J151" s="466">
        <f t="shared" si="11"/>
        <v>0.36425798195972731</v>
      </c>
      <c r="K151" s="469">
        <v>37133582.810000002</v>
      </c>
      <c r="L151" s="380">
        <v>0.41638082900678536</v>
      </c>
      <c r="M151" s="161">
        <f t="shared" si="13"/>
        <v>-9.8403500375836783E-2</v>
      </c>
      <c r="N151" t="s">
        <v>560</v>
      </c>
    </row>
    <row r="152" spans="1:16" ht="14.1" customHeight="1" thickBot="1" x14ac:dyDescent="0.25">
      <c r="A152" s="18">
        <v>9</v>
      </c>
      <c r="B152" s="2" t="s">
        <v>545</v>
      </c>
      <c r="C152" s="180">
        <f>SUBTOTAL(9,C139:C151)</f>
        <v>382329706.46000004</v>
      </c>
      <c r="D152" s="238">
        <f>SUBTOTAL(9,D139:D151)</f>
        <v>381228456.62</v>
      </c>
      <c r="E152" s="233">
        <f>SUBTOTAL(9,E139:E151)</f>
        <v>301642248.21000004</v>
      </c>
      <c r="F152" s="98">
        <f t="shared" si="9"/>
        <v>0.79123749282617239</v>
      </c>
      <c r="G152" s="233">
        <f>SUBTOTAL(9,G139:G151)</f>
        <v>290911497.18999994</v>
      </c>
      <c r="H152" s="98">
        <f t="shared" si="10"/>
        <v>0.76308967008717821</v>
      </c>
      <c r="I152" s="233">
        <f>SUBTOTAL(9,I139:I151)</f>
        <v>137834887.19999999</v>
      </c>
      <c r="J152" s="189">
        <f t="shared" si="11"/>
        <v>0.3615545608060175</v>
      </c>
      <c r="K152" s="233">
        <f>SUBTOTAL(9,K139:K151)</f>
        <v>131278839.05999999</v>
      </c>
      <c r="L152" s="44">
        <v>0.36610856601634423</v>
      </c>
      <c r="M152" s="162">
        <f t="shared" si="13"/>
        <v>4.9939869875019305E-2</v>
      </c>
    </row>
    <row r="153" spans="1:16" s="6" customFormat="1" ht="14.1" customHeight="1" thickBot="1" x14ac:dyDescent="0.25">
      <c r="A153" s="5"/>
      <c r="B153" s="4" t="s">
        <v>136</v>
      </c>
      <c r="C153" s="295">
        <f>SUBTOTAL(9,C82:C151)</f>
        <v>1996110606.45</v>
      </c>
      <c r="D153" s="239">
        <f>SUBTOTAL(9,D82:D151)</f>
        <v>2015901577.7499995</v>
      </c>
      <c r="E153" s="240">
        <f>SUBTOTAL(9,E82:E151)</f>
        <v>1585573069.6499994</v>
      </c>
      <c r="F153" s="201">
        <f>+E153/D153</f>
        <v>0.78653297718021475</v>
      </c>
      <c r="G153" s="240">
        <f>SUBTOTAL(9,G82:G151)</f>
        <v>1555779707.7399998</v>
      </c>
      <c r="H153" s="201">
        <f>+G153/D153</f>
        <v>0.77175380232424151</v>
      </c>
      <c r="I153" s="240">
        <f>SUBTOTAL(9,I82:I151)</f>
        <v>735355909.33000016</v>
      </c>
      <c r="J153" s="193">
        <f>+I153/D153</f>
        <v>0.3647776843107341</v>
      </c>
      <c r="K153" s="234">
        <f>SUBTOTAL(9,K82:K152)</f>
        <v>691442379.03999996</v>
      </c>
      <c r="L153" s="210">
        <v>0.36234485873807531</v>
      </c>
      <c r="M153" s="164">
        <f>+I153/K153-1</f>
        <v>6.3510035862959224E-2</v>
      </c>
      <c r="O153" s="299"/>
    </row>
    <row r="154" spans="1:16" s="317" customFormat="1" ht="14.1" customHeight="1" x14ac:dyDescent="0.2">
      <c r="A154" s="289"/>
      <c r="B154" s="314"/>
      <c r="C154" s="315"/>
      <c r="D154" s="315"/>
      <c r="E154" s="315"/>
      <c r="F154" s="316"/>
      <c r="G154" s="315"/>
      <c r="H154" s="316"/>
      <c r="I154" s="315"/>
      <c r="J154" s="316"/>
      <c r="K154" s="315"/>
      <c r="L154" s="316"/>
      <c r="M154" s="316"/>
      <c r="O154" s="318"/>
      <c r="P154" s="319"/>
    </row>
    <row r="159" spans="1:16" x14ac:dyDescent="0.2">
      <c r="C159" s="409"/>
      <c r="D159" s="409"/>
      <c r="E159" s="409"/>
      <c r="F159" s="465"/>
      <c r="G159" s="409"/>
      <c r="H159" s="465"/>
      <c r="I159" s="409"/>
      <c r="J159" s="465"/>
    </row>
    <row r="161" spans="3:3" x14ac:dyDescent="0.2">
      <c r="C161" s="414"/>
    </row>
  </sheetData>
  <mergeCells count="5">
    <mergeCell ref="K2:L2"/>
    <mergeCell ref="K79:L79"/>
    <mergeCell ref="D2:J2"/>
    <mergeCell ref="A79:B79"/>
    <mergeCell ref="D79:J79"/>
  </mergeCells>
  <pageMargins left="0.51181102362204722" right="0.31496062992125984" top="0.74803149606299213" bottom="0.74803149606299213" header="0.31496062992125984" footer="0.31496062992125984"/>
  <pageSetup paperSize="9" scale="55" fitToHeight="0" orientation="portrait" r:id="rId1"/>
  <headerFooter>
    <oddHeader>&amp;L&amp;"Arial,Negreta"&amp;8&amp;K03+000Ajuntament de Barcelona&amp;C&amp;"Arial,Negreta"&amp;8&amp;K03+000Pressupost 2015
Execució Pressupostària a Maig&amp;R&amp;"Arial,Negreta"&amp;8&amp;K03+000Direcció de Pressupostos i Política Fiscal</oddHeader>
  </headerFooter>
  <rowBreaks count="1" manualBreakCount="1">
    <brk id="77" max="16383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39"/>
  <sheetViews>
    <sheetView topLeftCell="A16" zoomScaleNormal="100" workbookViewId="0">
      <selection activeCell="D31" sqref="D31"/>
    </sheetView>
  </sheetViews>
  <sheetFormatPr defaultColWidth="11.42578125" defaultRowHeight="12.75" x14ac:dyDescent="0.2"/>
  <cols>
    <col min="1" max="1" width="6.85546875" customWidth="1"/>
    <col min="2" max="2" width="43.7109375" bestFit="1" customWidth="1"/>
    <col min="3" max="5" width="12.7109375" customWidth="1"/>
    <col min="6" max="6" width="6.7109375" style="105" customWidth="1"/>
    <col min="7" max="7" width="12.7109375" customWidth="1"/>
    <col min="8" max="8" width="6.7109375" style="105" customWidth="1"/>
    <col min="9" max="9" width="12.7109375" customWidth="1"/>
    <col min="10" max="10" width="6.7109375" style="105" customWidth="1"/>
    <col min="11" max="11" width="15.42578125" bestFit="1" customWidth="1"/>
    <col min="12" max="12" width="6" style="105" bestFit="1" customWidth="1"/>
    <col min="13" max="13" width="51.85546875" style="105" customWidth="1"/>
    <col min="14" max="14" width="16.5703125" bestFit="1" customWidth="1"/>
    <col min="15" max="15" width="20.42578125" style="298" bestFit="1" customWidth="1"/>
    <col min="16" max="18" width="15.5703125" bestFit="1" customWidth="1"/>
  </cols>
  <sheetData>
    <row r="1" spans="1:15" ht="15" customHeight="1" x14ac:dyDescent="0.25">
      <c r="A1" s="563" t="s">
        <v>19</v>
      </c>
      <c r="K1" s="105"/>
    </row>
    <row r="2" spans="1:15" ht="12.75" customHeight="1" x14ac:dyDescent="0.25">
      <c r="A2" s="564" t="s">
        <v>456</v>
      </c>
      <c r="F2"/>
      <c r="H2"/>
      <c r="J2"/>
      <c r="L2"/>
      <c r="M2"/>
      <c r="O2"/>
    </row>
    <row r="3" spans="1:15" ht="12.75" customHeight="1" x14ac:dyDescent="0.25">
      <c r="A3" s="564" t="s">
        <v>480</v>
      </c>
      <c r="F3"/>
      <c r="H3"/>
      <c r="J3"/>
      <c r="L3"/>
      <c r="M3"/>
      <c r="O3"/>
    </row>
    <row r="4" spans="1:15" ht="14.1" customHeight="1" x14ac:dyDescent="0.2">
      <c r="F4"/>
      <c r="H4"/>
      <c r="J4"/>
      <c r="L4"/>
      <c r="M4"/>
      <c r="O4"/>
    </row>
    <row r="5" spans="1:15" ht="14.1" customHeight="1" x14ac:dyDescent="0.2">
      <c r="F5"/>
      <c r="H5"/>
      <c r="J5"/>
      <c r="L5"/>
      <c r="M5"/>
      <c r="O5"/>
    </row>
    <row r="6" spans="1:15" ht="14.1" customHeight="1" x14ac:dyDescent="0.2">
      <c r="F6"/>
      <c r="H6"/>
      <c r="J6"/>
      <c r="L6"/>
      <c r="M6"/>
      <c r="O6"/>
    </row>
    <row r="7" spans="1:15" ht="14.1" customHeight="1" x14ac:dyDescent="0.2">
      <c r="F7"/>
      <c r="H7"/>
      <c r="J7"/>
      <c r="L7"/>
      <c r="M7"/>
      <c r="O7"/>
    </row>
    <row r="8" spans="1:15" ht="14.1" customHeight="1" x14ac:dyDescent="0.2">
      <c r="F8"/>
      <c r="H8"/>
      <c r="J8"/>
      <c r="L8"/>
      <c r="M8"/>
      <c r="O8"/>
    </row>
    <row r="9" spans="1:15" ht="14.1" customHeight="1" x14ac:dyDescent="0.2">
      <c r="F9"/>
      <c r="H9"/>
      <c r="J9"/>
      <c r="L9"/>
      <c r="M9"/>
      <c r="O9"/>
    </row>
    <row r="10" spans="1:15" ht="14.1" customHeight="1" x14ac:dyDescent="0.2">
      <c r="F10"/>
      <c r="H10"/>
      <c r="J10"/>
      <c r="L10"/>
      <c r="M10"/>
      <c r="O10"/>
    </row>
    <row r="11" spans="1:15" ht="14.1" customHeight="1" x14ac:dyDescent="0.2">
      <c r="F11"/>
      <c r="H11"/>
      <c r="J11"/>
      <c r="L11"/>
      <c r="M11"/>
      <c r="O11"/>
    </row>
    <row r="12" spans="1:15" ht="14.1" customHeight="1" x14ac:dyDescent="0.2">
      <c r="F12"/>
      <c r="H12"/>
      <c r="J12"/>
      <c r="L12"/>
      <c r="M12"/>
      <c r="O12"/>
    </row>
    <row r="13" spans="1:15" ht="14.1" customHeight="1" x14ac:dyDescent="0.2">
      <c r="F13"/>
      <c r="H13"/>
      <c r="J13"/>
      <c r="L13"/>
      <c r="M13"/>
      <c r="O13"/>
    </row>
    <row r="14" spans="1:15" ht="14.1" customHeight="1" x14ac:dyDescent="0.2">
      <c r="F14"/>
      <c r="H14"/>
      <c r="J14"/>
      <c r="L14"/>
      <c r="M14"/>
      <c r="O14"/>
    </row>
    <row r="15" spans="1:15" ht="14.1" customHeight="1" x14ac:dyDescent="0.2">
      <c r="F15"/>
      <c r="H15"/>
      <c r="J15"/>
      <c r="L15"/>
      <c r="M15"/>
      <c r="O15"/>
    </row>
    <row r="16" spans="1:15" ht="14.1" customHeight="1" x14ac:dyDescent="0.2">
      <c r="F16"/>
      <c r="H16"/>
      <c r="J16"/>
      <c r="L16"/>
      <c r="M16"/>
      <c r="O16"/>
    </row>
    <row r="17" spans="6:15" ht="14.1" customHeight="1" x14ac:dyDescent="0.2">
      <c r="F17"/>
      <c r="H17"/>
      <c r="J17"/>
      <c r="L17"/>
      <c r="M17"/>
      <c r="O17"/>
    </row>
    <row r="18" spans="6:15" ht="14.1" customHeight="1" x14ac:dyDescent="0.2">
      <c r="F18"/>
      <c r="H18"/>
      <c r="J18"/>
      <c r="L18"/>
      <c r="M18"/>
      <c r="O18"/>
    </row>
    <row r="19" spans="6:15" ht="14.1" customHeight="1" x14ac:dyDescent="0.2">
      <c r="F19"/>
      <c r="H19"/>
      <c r="J19"/>
      <c r="L19"/>
      <c r="M19"/>
      <c r="O19"/>
    </row>
    <row r="20" spans="6:15" ht="14.1" customHeight="1" x14ac:dyDescent="0.2">
      <c r="F20"/>
      <c r="H20"/>
      <c r="J20"/>
      <c r="L20"/>
      <c r="M20"/>
      <c r="O20"/>
    </row>
    <row r="21" spans="6:15" ht="14.1" customHeight="1" x14ac:dyDescent="0.2">
      <c r="F21"/>
      <c r="H21"/>
      <c r="J21"/>
      <c r="L21"/>
      <c r="M21"/>
      <c r="O21"/>
    </row>
    <row r="22" spans="6:15" ht="14.1" customHeight="1" x14ac:dyDescent="0.2">
      <c r="F22"/>
      <c r="H22"/>
      <c r="J22"/>
      <c r="L22"/>
      <c r="M22"/>
      <c r="O22"/>
    </row>
    <row r="23" spans="6:15" ht="14.1" customHeight="1" x14ac:dyDescent="0.2">
      <c r="F23"/>
      <c r="H23"/>
      <c r="J23"/>
      <c r="L23"/>
      <c r="M23"/>
      <c r="O23"/>
    </row>
    <row r="24" spans="6:15" ht="14.1" customHeight="1" x14ac:dyDescent="0.2">
      <c r="F24"/>
      <c r="H24"/>
      <c r="J24"/>
      <c r="L24"/>
      <c r="M24"/>
      <c r="O24"/>
    </row>
    <row r="25" spans="6:15" ht="14.1" customHeight="1" x14ac:dyDescent="0.2">
      <c r="F25"/>
      <c r="H25"/>
      <c r="J25"/>
      <c r="L25"/>
      <c r="M25"/>
      <c r="O25"/>
    </row>
    <row r="26" spans="6:15" ht="14.1" customHeight="1" x14ac:dyDescent="0.2">
      <c r="F26"/>
      <c r="H26"/>
      <c r="J26"/>
      <c r="L26"/>
      <c r="M26"/>
      <c r="O26"/>
    </row>
    <row r="27" spans="6:15" ht="14.1" customHeight="1" x14ac:dyDescent="0.2">
      <c r="F27"/>
      <c r="H27"/>
      <c r="J27"/>
      <c r="L27"/>
      <c r="M27"/>
      <c r="O27"/>
    </row>
    <row r="28" spans="6:15" ht="14.1" customHeight="1" x14ac:dyDescent="0.2">
      <c r="F28"/>
      <c r="H28"/>
      <c r="J28"/>
      <c r="L28"/>
      <c r="M28"/>
      <c r="O28"/>
    </row>
    <row r="29" spans="6:15" ht="14.1" customHeight="1" x14ac:dyDescent="0.2">
      <c r="F29"/>
      <c r="H29"/>
      <c r="J29"/>
      <c r="L29"/>
      <c r="M29"/>
      <c r="O29"/>
    </row>
    <row r="30" spans="6:15" ht="14.1" customHeight="1" x14ac:dyDescent="0.2">
      <c r="F30"/>
      <c r="H30"/>
      <c r="J30"/>
      <c r="L30"/>
      <c r="M30"/>
      <c r="O30"/>
    </row>
    <row r="31" spans="6:15" ht="14.1" customHeight="1" x14ac:dyDescent="0.2">
      <c r="F31"/>
      <c r="H31"/>
      <c r="J31"/>
      <c r="L31"/>
      <c r="M31"/>
      <c r="O31"/>
    </row>
    <row r="32" spans="6:15" ht="14.1" customHeight="1" x14ac:dyDescent="0.2">
      <c r="F32"/>
      <c r="H32"/>
      <c r="J32"/>
      <c r="L32"/>
      <c r="M32"/>
      <c r="O32"/>
    </row>
    <row r="33" spans="1:16" ht="14.1" customHeight="1" x14ac:dyDescent="0.25">
      <c r="A33" s="564" t="s">
        <v>19</v>
      </c>
      <c r="B33" s="565"/>
      <c r="F33"/>
      <c r="H33"/>
      <c r="J33"/>
      <c r="L33"/>
      <c r="M33"/>
      <c r="O33"/>
    </row>
    <row r="34" spans="1:16" ht="14.1" customHeight="1" x14ac:dyDescent="0.25">
      <c r="A34" s="597" t="s">
        <v>499</v>
      </c>
      <c r="B34" s="598"/>
      <c r="C34" s="396"/>
      <c r="F34"/>
      <c r="H34"/>
      <c r="J34"/>
      <c r="L34"/>
      <c r="M34"/>
      <c r="O34"/>
    </row>
    <row r="35" spans="1:16" ht="14.1" customHeight="1" x14ac:dyDescent="0.2">
      <c r="F35"/>
      <c r="H35"/>
      <c r="J35"/>
      <c r="L35"/>
      <c r="M35"/>
      <c r="O35"/>
    </row>
    <row r="36" spans="1:16" ht="14.1" customHeight="1" x14ac:dyDescent="0.2">
      <c r="F36"/>
      <c r="H36"/>
      <c r="J36"/>
      <c r="L36"/>
      <c r="M36"/>
      <c r="O36"/>
    </row>
    <row r="37" spans="1:16" ht="14.1" customHeight="1" x14ac:dyDescent="0.2">
      <c r="F37"/>
      <c r="H37"/>
      <c r="J37"/>
      <c r="L37"/>
      <c r="M37"/>
      <c r="O37"/>
    </row>
    <row r="38" spans="1:16" ht="14.1" customHeight="1" x14ac:dyDescent="0.2">
      <c r="F38"/>
      <c r="H38"/>
      <c r="J38"/>
      <c r="L38"/>
      <c r="M38"/>
      <c r="O38"/>
    </row>
    <row r="39" spans="1:16" s="317" customFormat="1" ht="351" customHeight="1" x14ac:dyDescent="0.2">
      <c r="A39" s="289"/>
      <c r="B39" s="314"/>
      <c r="C39" s="315"/>
      <c r="D39" s="315"/>
      <c r="E39" s="315"/>
      <c r="F39" s="316"/>
      <c r="G39" s="315"/>
      <c r="H39" s="316"/>
      <c r="I39" s="315"/>
      <c r="J39" s="316"/>
      <c r="K39" s="315"/>
      <c r="L39" s="316"/>
      <c r="M39" s="316"/>
      <c r="O39" s="318"/>
      <c r="P39" s="319"/>
    </row>
  </sheetData>
  <mergeCells count="1">
    <mergeCell ref="A34:B34"/>
  </mergeCells>
  <pageMargins left="0.51181102362204722" right="0.31496062992125984" top="0.74803149606299213" bottom="0.74803149606299213" header="0.31496062992125984" footer="0.31496062992125984"/>
  <pageSetup paperSize="9" scale="55" fitToHeight="0" orientation="landscape" r:id="rId1"/>
  <headerFooter>
    <oddHeader>&amp;L&amp;"Arial,Negreta"&amp;8&amp;K03+000Ajuntament de Barcelona&amp;C&amp;"Arial,Negreta"&amp;8&amp;K03+000Pressupost 2015
Execució Pressupostària a Maig&amp;R&amp;"Arial,Negreta"&amp;8&amp;K03+000Direcció de Pressupostos i Política Fiscal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F0"/>
  </sheetPr>
  <dimension ref="A1:O62"/>
  <sheetViews>
    <sheetView zoomScale="85" zoomScaleNormal="85" workbookViewId="0">
      <selection activeCell="P31" sqref="P31"/>
    </sheetView>
  </sheetViews>
  <sheetFormatPr defaultColWidth="11.42578125" defaultRowHeight="12.75" x14ac:dyDescent="0.2"/>
  <cols>
    <col min="1" max="1" width="4.140625" customWidth="1"/>
    <col min="2" max="2" width="30.140625" customWidth="1"/>
    <col min="3" max="5" width="12.7109375" customWidth="1"/>
    <col min="6" max="6" width="6.28515625" style="105" customWidth="1"/>
    <col min="7" max="7" width="12.7109375" customWidth="1"/>
    <col min="8" max="8" width="6.28515625" style="105" customWidth="1"/>
    <col min="9" max="9" width="12.7109375" customWidth="1"/>
    <col min="10" max="10" width="6.28515625" style="105" customWidth="1"/>
    <col min="11" max="11" width="12.7109375" customWidth="1"/>
    <col min="12" max="12" width="6.28515625" style="105" customWidth="1"/>
    <col min="13" max="13" width="8.140625" style="105" bestFit="1" customWidth="1"/>
    <col min="14" max="14" width="3.140625" customWidth="1"/>
    <col min="15" max="15" width="15.5703125" bestFit="1" customWidth="1"/>
  </cols>
  <sheetData>
    <row r="1" spans="1:13" ht="15.75" thickBot="1" x14ac:dyDescent="0.3">
      <c r="A1" s="7" t="s">
        <v>19</v>
      </c>
    </row>
    <row r="2" spans="1:13" x14ac:dyDescent="0.2">
      <c r="A2" s="8" t="s">
        <v>21</v>
      </c>
      <c r="C2" s="182" t="s">
        <v>501</v>
      </c>
      <c r="D2" s="585" t="s">
        <v>574</v>
      </c>
      <c r="E2" s="583"/>
      <c r="F2" s="583"/>
      <c r="G2" s="583"/>
      <c r="H2" s="583"/>
      <c r="I2" s="583"/>
      <c r="J2" s="584"/>
      <c r="K2" s="579" t="s">
        <v>575</v>
      </c>
      <c r="L2" s="580"/>
      <c r="M2" s="227"/>
    </row>
    <row r="3" spans="1:13" x14ac:dyDescent="0.2">
      <c r="C3" s="175">
        <v>1</v>
      </c>
      <c r="D3" s="166">
        <v>2</v>
      </c>
      <c r="E3" s="95">
        <v>3</v>
      </c>
      <c r="F3" s="96" t="s">
        <v>39</v>
      </c>
      <c r="G3" s="95">
        <v>4</v>
      </c>
      <c r="H3" s="96" t="s">
        <v>40</v>
      </c>
      <c r="I3" s="95">
        <v>5</v>
      </c>
      <c r="J3" s="167" t="s">
        <v>41</v>
      </c>
      <c r="K3" s="95" t="s">
        <v>42</v>
      </c>
      <c r="L3" s="16" t="s">
        <v>43</v>
      </c>
      <c r="M3" s="157" t="s">
        <v>368</v>
      </c>
    </row>
    <row r="4" spans="1:13" ht="25.5" x14ac:dyDescent="0.2">
      <c r="A4" s="1"/>
      <c r="B4" s="2" t="s">
        <v>22</v>
      </c>
      <c r="C4" s="176" t="s">
        <v>13</v>
      </c>
      <c r="D4" s="127" t="s">
        <v>14</v>
      </c>
      <c r="E4" s="97" t="s">
        <v>15</v>
      </c>
      <c r="F4" s="97" t="s">
        <v>18</v>
      </c>
      <c r="G4" s="97" t="s">
        <v>16</v>
      </c>
      <c r="H4" s="97" t="s">
        <v>18</v>
      </c>
      <c r="I4" s="97" t="s">
        <v>17</v>
      </c>
      <c r="J4" s="128" t="s">
        <v>18</v>
      </c>
      <c r="K4" s="97" t="s">
        <v>17</v>
      </c>
      <c r="L4" s="12" t="s">
        <v>18</v>
      </c>
      <c r="M4" s="158" t="s">
        <v>538</v>
      </c>
    </row>
    <row r="5" spans="1:13" ht="15" customHeight="1" x14ac:dyDescent="0.2">
      <c r="A5" s="30">
        <v>1</v>
      </c>
      <c r="B5" s="21" t="s">
        <v>427</v>
      </c>
      <c r="C5" s="229">
        <v>187615066.34</v>
      </c>
      <c r="D5" s="235">
        <v>203308123.44</v>
      </c>
      <c r="E5" s="31">
        <v>150859563.26999998</v>
      </c>
      <c r="F5" s="49">
        <f t="shared" ref="F5:F14" si="0">+E5/D5</f>
        <v>0.74202427683378547</v>
      </c>
      <c r="G5" s="31">
        <v>140166607.41</v>
      </c>
      <c r="H5" s="49">
        <f t="shared" ref="H5:H14" si="1">+G5/D5</f>
        <v>0.68942944845667109</v>
      </c>
      <c r="I5" s="31">
        <v>78958357.590000004</v>
      </c>
      <c r="J5" s="171">
        <f t="shared" ref="J5:J14" si="2">+I5/D5</f>
        <v>0.38836794248067558</v>
      </c>
      <c r="K5" s="31">
        <v>68293800.629999995</v>
      </c>
      <c r="L5" s="53">
        <v>0.35827419398835569</v>
      </c>
      <c r="M5" s="159">
        <f t="shared" ref="M5:M11" si="3">+I5/K5-1</f>
        <v>0.15615702833377387</v>
      </c>
    </row>
    <row r="6" spans="1:13" ht="15" customHeight="1" x14ac:dyDescent="0.2">
      <c r="A6" s="32">
        <v>2</v>
      </c>
      <c r="B6" s="23" t="s">
        <v>428</v>
      </c>
      <c r="C6" s="229">
        <v>205332965.00999999</v>
      </c>
      <c r="D6" s="235">
        <v>219181383.59</v>
      </c>
      <c r="E6" s="31">
        <v>185260829.94</v>
      </c>
      <c r="F6" s="49">
        <f t="shared" si="0"/>
        <v>0.84523980506733321</v>
      </c>
      <c r="G6" s="31">
        <v>178323191.75</v>
      </c>
      <c r="H6" s="325">
        <f t="shared" si="1"/>
        <v>0.81358730759529652</v>
      </c>
      <c r="I6" s="31">
        <v>80960126.780000001</v>
      </c>
      <c r="J6" s="198">
        <f t="shared" si="2"/>
        <v>0.36937501467480355</v>
      </c>
      <c r="K6" s="31">
        <v>67443119.180000007</v>
      </c>
      <c r="L6" s="53">
        <v>0.34202575288657922</v>
      </c>
      <c r="M6" s="160">
        <f t="shared" si="3"/>
        <v>0.20042085485287586</v>
      </c>
    </row>
    <row r="7" spans="1:13" ht="15" customHeight="1" x14ac:dyDescent="0.2">
      <c r="A7" s="32">
        <v>4</v>
      </c>
      <c r="B7" s="23" t="s">
        <v>24</v>
      </c>
      <c r="C7" s="229">
        <v>246207865.18000001</v>
      </c>
      <c r="D7" s="235">
        <v>251124060.33000001</v>
      </c>
      <c r="E7" s="31">
        <v>118545616.45999999</v>
      </c>
      <c r="F7" s="49">
        <f t="shared" si="0"/>
        <v>0.47205997029603691</v>
      </c>
      <c r="G7" s="31">
        <v>112735276.59</v>
      </c>
      <c r="H7" s="325">
        <f t="shared" si="1"/>
        <v>0.44892264182832792</v>
      </c>
      <c r="I7" s="31">
        <v>91294870.480000004</v>
      </c>
      <c r="J7" s="198">
        <f t="shared" si="2"/>
        <v>0.36354489633542159</v>
      </c>
      <c r="K7" s="31">
        <v>92734284.120000005</v>
      </c>
      <c r="L7" s="53">
        <v>0.37058532189759308</v>
      </c>
      <c r="M7" s="160">
        <f t="shared" si="3"/>
        <v>-1.5521914615066912E-2</v>
      </c>
    </row>
    <row r="8" spans="1:13" ht="15" customHeight="1" x14ac:dyDescent="0.2">
      <c r="A8" s="149" t="s">
        <v>430</v>
      </c>
      <c r="B8" s="23" t="s">
        <v>431</v>
      </c>
      <c r="C8" s="229">
        <v>50069128.450000003</v>
      </c>
      <c r="D8" s="235">
        <v>68910643.620000005</v>
      </c>
      <c r="E8" s="31">
        <v>48943800.549999997</v>
      </c>
      <c r="F8" s="49">
        <f t="shared" si="0"/>
        <v>0.71025023100778284</v>
      </c>
      <c r="G8" s="31">
        <v>48361055.079999998</v>
      </c>
      <c r="H8" s="325">
        <f t="shared" si="1"/>
        <v>0.7017936931003228</v>
      </c>
      <c r="I8" s="31">
        <v>26118253.640000001</v>
      </c>
      <c r="J8" s="198">
        <f t="shared" si="2"/>
        <v>0.37901624869484857</v>
      </c>
      <c r="K8" s="31">
        <v>18761695.949999999</v>
      </c>
      <c r="L8" s="53">
        <v>0.35381629074271859</v>
      </c>
      <c r="M8" s="272">
        <f t="shared" si="3"/>
        <v>0.3921051545449441</v>
      </c>
    </row>
    <row r="9" spans="1:13" ht="15" customHeight="1" x14ac:dyDescent="0.2">
      <c r="A9" s="149" t="s">
        <v>429</v>
      </c>
      <c r="B9" s="23" t="s">
        <v>23</v>
      </c>
      <c r="C9" s="229">
        <v>310628104.75999999</v>
      </c>
      <c r="D9" s="235">
        <v>310216237.52999997</v>
      </c>
      <c r="E9" s="31">
        <v>304609451.52999997</v>
      </c>
      <c r="F9" s="49">
        <f t="shared" si="0"/>
        <v>0.98192620075389259</v>
      </c>
      <c r="G9" s="31">
        <v>304299150.29000002</v>
      </c>
      <c r="H9" s="325">
        <f t="shared" si="1"/>
        <v>0.98092592674350987</v>
      </c>
      <c r="I9" s="31">
        <v>89201126.780000001</v>
      </c>
      <c r="J9" s="198">
        <f t="shared" si="2"/>
        <v>0.28754499600097067</v>
      </c>
      <c r="K9" s="31">
        <v>90986871.019999996</v>
      </c>
      <c r="L9" s="53">
        <v>0.29344189660889208</v>
      </c>
      <c r="M9" s="159">
        <f t="shared" si="3"/>
        <v>-1.9626394665308022E-2</v>
      </c>
    </row>
    <row r="10" spans="1:13" ht="15" customHeight="1" x14ac:dyDescent="0.2">
      <c r="A10" s="149" t="s">
        <v>463</v>
      </c>
      <c r="B10" s="23" t="s">
        <v>100</v>
      </c>
      <c r="C10" s="229">
        <v>6604592.1299999999</v>
      </c>
      <c r="D10" s="235">
        <v>5946728.6100000003</v>
      </c>
      <c r="E10" s="31">
        <v>4093617.79</v>
      </c>
      <c r="F10" s="49">
        <f t="shared" si="0"/>
        <v>0.68838147130443872</v>
      </c>
      <c r="G10" s="31">
        <v>4025100.13</v>
      </c>
      <c r="H10" s="325">
        <f t="shared" si="1"/>
        <v>0.6768595632952551</v>
      </c>
      <c r="I10" s="31">
        <v>1459176.69</v>
      </c>
      <c r="J10" s="198">
        <f t="shared" si="2"/>
        <v>0.24537469013572488</v>
      </c>
      <c r="K10" s="151">
        <v>2246750.16</v>
      </c>
      <c r="L10" s="55">
        <v>0.30387473428883371</v>
      </c>
      <c r="M10" s="160">
        <f t="shared" si="3"/>
        <v>-0.35053896246300931</v>
      </c>
    </row>
    <row r="11" spans="1:13" ht="15" customHeight="1" x14ac:dyDescent="0.2">
      <c r="A11" s="149" t="s">
        <v>471</v>
      </c>
      <c r="B11" s="23" t="s">
        <v>472</v>
      </c>
      <c r="C11" s="229">
        <v>56634642.350000001</v>
      </c>
      <c r="D11" s="235">
        <v>61409647.060000002</v>
      </c>
      <c r="E11" s="31">
        <v>56110023.799999997</v>
      </c>
      <c r="F11" s="49">
        <f t="shared" si="0"/>
        <v>0.91370047681886146</v>
      </c>
      <c r="G11" s="31">
        <v>53359485.530000001</v>
      </c>
      <c r="H11" s="325">
        <f t="shared" si="1"/>
        <v>0.86891047391732068</v>
      </c>
      <c r="I11" s="31">
        <v>20040317.129999999</v>
      </c>
      <c r="J11" s="198">
        <f t="shared" si="2"/>
        <v>0.32633825611177514</v>
      </c>
      <c r="K11" s="151">
        <v>12286388.34</v>
      </c>
      <c r="L11" s="55">
        <v>0.24344624589075811</v>
      </c>
      <c r="M11" s="160">
        <f t="shared" si="3"/>
        <v>0.63109911354144943</v>
      </c>
    </row>
    <row r="12" spans="1:13" ht="15" customHeight="1" x14ac:dyDescent="0.2">
      <c r="A12" s="32">
        <v>7</v>
      </c>
      <c r="B12" s="23" t="s">
        <v>432</v>
      </c>
      <c r="C12" s="229">
        <v>129158476.34</v>
      </c>
      <c r="D12" s="235">
        <v>116019977.44</v>
      </c>
      <c r="E12" s="31">
        <v>82866300.210000008</v>
      </c>
      <c r="F12" s="49">
        <f t="shared" si="0"/>
        <v>0.71424165077824209</v>
      </c>
      <c r="G12" s="31">
        <v>81404962.539999992</v>
      </c>
      <c r="H12" s="325">
        <f t="shared" si="1"/>
        <v>0.70164608144402341</v>
      </c>
      <c r="I12" s="31">
        <v>54020392.859999999</v>
      </c>
      <c r="J12" s="198">
        <f t="shared" si="2"/>
        <v>0.4656128543718841</v>
      </c>
      <c r="K12" s="151">
        <v>37017301.960000001</v>
      </c>
      <c r="L12" s="55">
        <v>0.38672919721471272</v>
      </c>
      <c r="M12" s="160">
        <f>+I12/K13-1</f>
        <v>-0.8162437145889605</v>
      </c>
    </row>
    <row r="13" spans="1:13" ht="15" customHeight="1" x14ac:dyDescent="0.2">
      <c r="A13" s="34" t="s">
        <v>433</v>
      </c>
      <c r="B13" s="25" t="s">
        <v>26</v>
      </c>
      <c r="C13" s="229">
        <v>839696804.13</v>
      </c>
      <c r="D13" s="235">
        <v>826382730.23000002</v>
      </c>
      <c r="E13" s="31">
        <v>523744412.83999997</v>
      </c>
      <c r="F13" s="49">
        <f t="shared" si="0"/>
        <v>0.6337794749101674</v>
      </c>
      <c r="G13" s="31">
        <v>523744412.83999997</v>
      </c>
      <c r="H13" s="464">
        <f t="shared" si="1"/>
        <v>0.6337794749101674</v>
      </c>
      <c r="I13" s="31">
        <v>369412875.77999997</v>
      </c>
      <c r="J13" s="466">
        <f t="shared" si="2"/>
        <v>0.44702395423629493</v>
      </c>
      <c r="K13" s="33">
        <v>293978476.64999998</v>
      </c>
      <c r="L13" s="55">
        <v>0.29382814110059891</v>
      </c>
      <c r="M13" s="160">
        <f>+I13/K14-1</f>
        <v>2.3687707448128323</v>
      </c>
    </row>
    <row r="14" spans="1:13" ht="15" customHeight="1" x14ac:dyDescent="0.2">
      <c r="A14" s="32">
        <v>8</v>
      </c>
      <c r="B14" s="23" t="s">
        <v>434</v>
      </c>
      <c r="C14" s="229">
        <v>215141158.63</v>
      </c>
      <c r="D14" s="235">
        <v>221480657.06</v>
      </c>
      <c r="E14" s="31">
        <v>218486014.52000001</v>
      </c>
      <c r="F14" s="49">
        <f t="shared" si="0"/>
        <v>0.98647898836967629</v>
      </c>
      <c r="G14" s="31">
        <v>218486014.52000001</v>
      </c>
      <c r="H14" s="325">
        <f t="shared" si="1"/>
        <v>0.98647898836967629</v>
      </c>
      <c r="I14" s="31">
        <v>119091927.66</v>
      </c>
      <c r="J14" s="198">
        <f t="shared" si="2"/>
        <v>0.53770802940925677</v>
      </c>
      <c r="K14" s="33">
        <v>109658063.36</v>
      </c>
      <c r="L14" s="55">
        <v>0.51920152017738586</v>
      </c>
      <c r="M14" s="160">
        <f>+I14/K15-1</f>
        <v>-0.84989801579787383</v>
      </c>
    </row>
    <row r="15" spans="1:13" ht="15" customHeight="1" x14ac:dyDescent="0.2">
      <c r="A15" s="9"/>
      <c r="B15" s="2" t="s">
        <v>27</v>
      </c>
      <c r="C15" s="231">
        <f>SUM(C5:C14)</f>
        <v>2247088803.3200002</v>
      </c>
      <c r="D15" s="238">
        <f>SUM(D5:D14)</f>
        <v>2283980188.9100003</v>
      </c>
      <c r="E15" s="233">
        <f>SUM(E5:E14)</f>
        <v>1693519630.9099998</v>
      </c>
      <c r="F15" s="98">
        <f t="shared" ref="F15:F27" si="4">+E15/D15</f>
        <v>0.74147737319832441</v>
      </c>
      <c r="G15" s="233">
        <f>SUM(G5:G14)</f>
        <v>1664905256.6799998</v>
      </c>
      <c r="H15" s="98">
        <f t="shared" ref="H15:H27" si="5">+G15/D15</f>
        <v>0.72894907966542133</v>
      </c>
      <c r="I15" s="233">
        <f>SUM(I5:I14)</f>
        <v>930557425.38999999</v>
      </c>
      <c r="J15" s="189">
        <f t="shared" ref="J15:J27" si="6">+I15/D15</f>
        <v>0.40742797591168967</v>
      </c>
      <c r="K15" s="233">
        <f>SUM(K5:K14)</f>
        <v>793406751.37</v>
      </c>
      <c r="L15" s="44">
        <v>0.33527498787995336</v>
      </c>
      <c r="M15" s="162">
        <f t="shared" ref="M15:M27" si="7">+I15/K15-1</f>
        <v>0.17286300347605765</v>
      </c>
    </row>
    <row r="16" spans="1:13" ht="15" customHeight="1" x14ac:dyDescent="0.2">
      <c r="A16" s="30">
        <v>1</v>
      </c>
      <c r="B16" s="21" t="s">
        <v>28</v>
      </c>
      <c r="C16" s="229">
        <v>45622302.869999997</v>
      </c>
      <c r="D16" s="235">
        <v>46739282.130000003</v>
      </c>
      <c r="E16" s="31">
        <v>42818448.450000003</v>
      </c>
      <c r="F16" s="49">
        <f t="shared" si="4"/>
        <v>0.9161126679461048</v>
      </c>
      <c r="G16" s="31">
        <v>41909572.020000003</v>
      </c>
      <c r="H16" s="49">
        <f t="shared" si="5"/>
        <v>0.89666700278864553</v>
      </c>
      <c r="I16" s="31">
        <v>15526213.279999999</v>
      </c>
      <c r="J16" s="171">
        <f t="shared" si="6"/>
        <v>0.3321876711074766</v>
      </c>
      <c r="K16" s="31">
        <v>14176403.9</v>
      </c>
      <c r="L16" s="53">
        <v>0.29725304268449715</v>
      </c>
      <c r="M16" s="159">
        <f t="shared" si="7"/>
        <v>9.5215217450174361E-2</v>
      </c>
    </row>
    <row r="17" spans="1:15" ht="15" customHeight="1" x14ac:dyDescent="0.2">
      <c r="A17" s="32">
        <v>2</v>
      </c>
      <c r="B17" s="23" t="s">
        <v>29</v>
      </c>
      <c r="C17" s="229">
        <v>39657006.960000001</v>
      </c>
      <c r="D17" s="235">
        <v>41625012.020000003</v>
      </c>
      <c r="E17" s="31">
        <v>36573453.960000001</v>
      </c>
      <c r="F17" s="325">
        <f t="shared" si="4"/>
        <v>0.87864128285241505</v>
      </c>
      <c r="G17" s="31">
        <v>35958194.880000003</v>
      </c>
      <c r="H17" s="325">
        <f t="shared" si="5"/>
        <v>0.86386028820178584</v>
      </c>
      <c r="I17" s="31">
        <v>13250568.82</v>
      </c>
      <c r="J17" s="198">
        <f t="shared" si="6"/>
        <v>0.31833189173935522</v>
      </c>
      <c r="K17" s="33">
        <v>13040305.609999999</v>
      </c>
      <c r="L17" s="55">
        <v>0.32339989236278688</v>
      </c>
      <c r="M17" s="160">
        <f t="shared" si="7"/>
        <v>1.6124101404399571E-2</v>
      </c>
    </row>
    <row r="18" spans="1:15" ht="15" customHeight="1" x14ac:dyDescent="0.2">
      <c r="A18" s="36">
        <v>3</v>
      </c>
      <c r="B18" s="23" t="s">
        <v>30</v>
      </c>
      <c r="C18" s="229">
        <v>33818767.32</v>
      </c>
      <c r="D18" s="235">
        <v>37472252.530000001</v>
      </c>
      <c r="E18" s="31">
        <v>31823149.030000001</v>
      </c>
      <c r="F18" s="325">
        <f t="shared" si="4"/>
        <v>0.84924569198295807</v>
      </c>
      <c r="G18" s="31">
        <v>30558175.370000001</v>
      </c>
      <c r="H18" s="325">
        <f t="shared" si="5"/>
        <v>0.81548808269626594</v>
      </c>
      <c r="I18" s="31">
        <v>12265532.91</v>
      </c>
      <c r="J18" s="198">
        <f t="shared" si="6"/>
        <v>0.32732307459180116</v>
      </c>
      <c r="K18" s="33">
        <v>11571257.609999999</v>
      </c>
      <c r="L18" s="55">
        <v>0.32770509024601424</v>
      </c>
      <c r="M18" s="160">
        <f t="shared" si="7"/>
        <v>5.999998646646687E-2</v>
      </c>
    </row>
    <row r="19" spans="1:15" ht="15" customHeight="1" x14ac:dyDescent="0.2">
      <c r="A19" s="36">
        <v>4</v>
      </c>
      <c r="B19" s="23" t="s">
        <v>31</v>
      </c>
      <c r="C19" s="229">
        <v>15446559.359999999</v>
      </c>
      <c r="D19" s="235">
        <v>16764256.550000001</v>
      </c>
      <c r="E19" s="31">
        <v>13073855.810000001</v>
      </c>
      <c r="F19" s="325">
        <f t="shared" si="4"/>
        <v>0.77986493293077164</v>
      </c>
      <c r="G19" s="31">
        <v>12273038.869999999</v>
      </c>
      <c r="H19" s="325">
        <f t="shared" si="5"/>
        <v>0.73209562460436095</v>
      </c>
      <c r="I19" s="31">
        <v>5081502.87</v>
      </c>
      <c r="J19" s="198">
        <f t="shared" si="6"/>
        <v>0.30311531291854393</v>
      </c>
      <c r="K19" s="33">
        <v>5265651.42</v>
      </c>
      <c r="L19" s="55">
        <v>0.30747912670775579</v>
      </c>
      <c r="M19" s="160">
        <f t="shared" si="7"/>
        <v>-3.4971655985537975E-2</v>
      </c>
      <c r="O19" s="402"/>
    </row>
    <row r="20" spans="1:15" ht="15" customHeight="1" x14ac:dyDescent="0.2">
      <c r="A20" s="36">
        <v>5</v>
      </c>
      <c r="B20" s="23" t="s">
        <v>32</v>
      </c>
      <c r="C20" s="229">
        <v>22575394.260000002</v>
      </c>
      <c r="D20" s="235">
        <v>24189635.059999999</v>
      </c>
      <c r="E20" s="31">
        <v>20064273.07</v>
      </c>
      <c r="F20" s="325">
        <f t="shared" si="4"/>
        <v>0.82945745234405377</v>
      </c>
      <c r="G20" s="31">
        <v>19517129.800000001</v>
      </c>
      <c r="H20" s="325">
        <f t="shared" si="5"/>
        <v>0.80683853855544696</v>
      </c>
      <c r="I20" s="31">
        <v>7757132.5199999996</v>
      </c>
      <c r="J20" s="198">
        <f t="shared" si="6"/>
        <v>0.32068001442598032</v>
      </c>
      <c r="K20" s="33">
        <v>8121346.3200000003</v>
      </c>
      <c r="L20" s="55">
        <v>0.35253616853174163</v>
      </c>
      <c r="M20" s="160">
        <f t="shared" si="7"/>
        <v>-4.4846480577126813E-2</v>
      </c>
    </row>
    <row r="21" spans="1:15" ht="15" customHeight="1" x14ac:dyDescent="0.2">
      <c r="A21" s="36">
        <v>6</v>
      </c>
      <c r="B21" s="23" t="s">
        <v>33</v>
      </c>
      <c r="C21" s="229">
        <v>22001694.969999999</v>
      </c>
      <c r="D21" s="235">
        <v>23765874.57</v>
      </c>
      <c r="E21" s="31">
        <v>19448421.75</v>
      </c>
      <c r="F21" s="325">
        <f t="shared" si="4"/>
        <v>0.81833393897273266</v>
      </c>
      <c r="G21" s="31">
        <v>19045153.920000002</v>
      </c>
      <c r="H21" s="325">
        <f t="shared" si="5"/>
        <v>0.80136558256690327</v>
      </c>
      <c r="I21" s="31">
        <v>7545908.0199999996</v>
      </c>
      <c r="J21" s="198">
        <f t="shared" si="6"/>
        <v>0.31751021818171615</v>
      </c>
      <c r="K21" s="33">
        <v>7287543.9400000004</v>
      </c>
      <c r="L21" s="55">
        <v>0.30341969382530698</v>
      </c>
      <c r="M21" s="160">
        <f t="shared" si="7"/>
        <v>3.5452833235335435E-2</v>
      </c>
    </row>
    <row r="22" spans="1:15" ht="15" customHeight="1" x14ac:dyDescent="0.2">
      <c r="A22" s="36">
        <v>7</v>
      </c>
      <c r="B22" s="23" t="s">
        <v>34</v>
      </c>
      <c r="C22" s="229">
        <v>27091049.690000001</v>
      </c>
      <c r="D22" s="235">
        <v>28875616.43</v>
      </c>
      <c r="E22" s="31">
        <v>24295311.57</v>
      </c>
      <c r="F22" s="325">
        <f t="shared" si="4"/>
        <v>0.84137810975902338</v>
      </c>
      <c r="G22" s="31">
        <v>23383151.539999999</v>
      </c>
      <c r="H22" s="325">
        <f t="shared" si="5"/>
        <v>0.80978882638523808</v>
      </c>
      <c r="I22" s="31">
        <v>9419374.5</v>
      </c>
      <c r="J22" s="198">
        <f t="shared" si="6"/>
        <v>0.32620513999534384</v>
      </c>
      <c r="K22" s="33">
        <v>9270797.7400000002</v>
      </c>
      <c r="L22" s="55">
        <v>0.32260491779873635</v>
      </c>
      <c r="M22" s="160">
        <f t="shared" si="7"/>
        <v>1.6026318787966565E-2</v>
      </c>
    </row>
    <row r="23" spans="1:15" ht="15" customHeight="1" x14ac:dyDescent="0.2">
      <c r="A23" s="36">
        <v>8</v>
      </c>
      <c r="B23" s="23" t="s">
        <v>35</v>
      </c>
      <c r="C23" s="229">
        <v>30441458.079999998</v>
      </c>
      <c r="D23" s="235">
        <v>30176595.379999999</v>
      </c>
      <c r="E23" s="31">
        <v>24910288.18</v>
      </c>
      <c r="F23" s="325">
        <f t="shared" si="4"/>
        <v>0.82548371896551576</v>
      </c>
      <c r="G23" s="31">
        <v>24488732.219999999</v>
      </c>
      <c r="H23" s="325">
        <f t="shared" si="5"/>
        <v>0.81151408605326902</v>
      </c>
      <c r="I23" s="31">
        <v>9630360.8200000003</v>
      </c>
      <c r="J23" s="198">
        <f t="shared" si="6"/>
        <v>0.31913344427127355</v>
      </c>
      <c r="K23" s="33">
        <v>9341709.8900000006</v>
      </c>
      <c r="L23" s="55">
        <v>0.32466163658400155</v>
      </c>
      <c r="M23" s="160">
        <f t="shared" si="7"/>
        <v>3.0899153730838069E-2</v>
      </c>
    </row>
    <row r="24" spans="1:15" ht="15" customHeight="1" x14ac:dyDescent="0.2">
      <c r="A24" s="36">
        <v>9</v>
      </c>
      <c r="B24" s="23" t="s">
        <v>36</v>
      </c>
      <c r="C24" s="229">
        <v>29332471.370000001</v>
      </c>
      <c r="D24" s="235">
        <v>27438073.329999998</v>
      </c>
      <c r="E24" s="31">
        <v>22678335.57</v>
      </c>
      <c r="F24" s="325">
        <f t="shared" si="4"/>
        <v>0.82652798894608104</v>
      </c>
      <c r="G24" s="31">
        <v>21774245</v>
      </c>
      <c r="H24" s="325">
        <f t="shared" si="5"/>
        <v>0.7935777683119124</v>
      </c>
      <c r="I24" s="31">
        <v>9971306.1999999993</v>
      </c>
      <c r="J24" s="198">
        <f t="shared" si="6"/>
        <v>0.36341131099382479</v>
      </c>
      <c r="K24" s="33">
        <v>23007838.030000001</v>
      </c>
      <c r="L24" s="55">
        <v>0.5734819120970015</v>
      </c>
      <c r="M24" s="160">
        <f t="shared" si="7"/>
        <v>-0.56661263926674121</v>
      </c>
    </row>
    <row r="25" spans="1:15" ht="15" customHeight="1" x14ac:dyDescent="0.2">
      <c r="A25" s="37">
        <v>10</v>
      </c>
      <c r="B25" s="25" t="s">
        <v>37</v>
      </c>
      <c r="C25" s="229">
        <v>37490721.299999997</v>
      </c>
      <c r="D25" s="235">
        <v>41664981.229999997</v>
      </c>
      <c r="E25" s="31">
        <v>34791823.200000003</v>
      </c>
      <c r="F25" s="464">
        <f t="shared" si="4"/>
        <v>0.83503753446908746</v>
      </c>
      <c r="G25" s="31">
        <v>33964793.310000002</v>
      </c>
      <c r="H25" s="464">
        <f t="shared" si="5"/>
        <v>0.81518801418646425</v>
      </c>
      <c r="I25" s="31">
        <v>12995372.42</v>
      </c>
      <c r="J25" s="466">
        <f t="shared" si="6"/>
        <v>0.31190155464759828</v>
      </c>
      <c r="K25" s="35">
        <v>12871031.82</v>
      </c>
      <c r="L25" s="380">
        <v>0.32510129114917713</v>
      </c>
      <c r="M25" s="161">
        <f t="shared" si="7"/>
        <v>9.6604997749123456E-3</v>
      </c>
    </row>
    <row r="26" spans="1:15" ht="15" customHeight="1" thickBot="1" x14ac:dyDescent="0.25">
      <c r="A26" s="10">
        <v>6</v>
      </c>
      <c r="B26" s="2" t="s">
        <v>38</v>
      </c>
      <c r="C26" s="231">
        <f>SUM(C16:C25)</f>
        <v>303477426.18000001</v>
      </c>
      <c r="D26" s="238">
        <f>SUM(D16:D25)</f>
        <v>318711579.23000002</v>
      </c>
      <c r="E26" s="233">
        <f>SUM(E16:E25)</f>
        <v>270477360.58999997</v>
      </c>
      <c r="F26" s="98">
        <f t="shared" si="4"/>
        <v>0.84865871909476009</v>
      </c>
      <c r="G26" s="233">
        <f>SUM(G16:G25)</f>
        <v>262872186.93000001</v>
      </c>
      <c r="H26" s="98">
        <f t="shared" si="5"/>
        <v>0.82479647449613624</v>
      </c>
      <c r="I26" s="233">
        <f>SUM(I16:I25)</f>
        <v>103443272.36000001</v>
      </c>
      <c r="J26" s="189">
        <f t="shared" si="6"/>
        <v>0.3245670352169715</v>
      </c>
      <c r="K26" s="233">
        <f>SUM(K16:K25)</f>
        <v>113953886.28</v>
      </c>
      <c r="L26" s="44">
        <v>0.35092380234232434</v>
      </c>
      <c r="M26" s="162">
        <f t="shared" si="7"/>
        <v>-9.2235677633441981E-2</v>
      </c>
      <c r="O26" s="402"/>
    </row>
    <row r="27" spans="1:15" s="6" customFormat="1" ht="19.5" customHeight="1" thickBot="1" x14ac:dyDescent="0.25">
      <c r="A27" s="5"/>
      <c r="B27" s="4" t="s">
        <v>11</v>
      </c>
      <c r="C27" s="232">
        <f>+C15+C26</f>
        <v>2550566229.5</v>
      </c>
      <c r="D27" s="239">
        <f>+D15+D26</f>
        <v>2602691768.1400003</v>
      </c>
      <c r="E27" s="240">
        <f>+E15+E26</f>
        <v>1963996991.4999998</v>
      </c>
      <c r="F27" s="201">
        <f t="shared" si="4"/>
        <v>0.75460222203090899</v>
      </c>
      <c r="G27" s="240">
        <f>+G15+G26</f>
        <v>1927777443.6099999</v>
      </c>
      <c r="H27" s="201">
        <f t="shared" si="5"/>
        <v>0.74068603405453415</v>
      </c>
      <c r="I27" s="240">
        <f>+I15+I26</f>
        <v>1034000697.75</v>
      </c>
      <c r="J27" s="193">
        <f t="shared" si="6"/>
        <v>0.397281272568416</v>
      </c>
      <c r="K27" s="234">
        <f>+K15+K26</f>
        <v>907360637.64999998</v>
      </c>
      <c r="L27" s="210">
        <v>0.33716323151081784</v>
      </c>
      <c r="M27" s="164">
        <f t="shared" si="7"/>
        <v>0.13956970893953358</v>
      </c>
    </row>
    <row r="28" spans="1:15" x14ac:dyDescent="0.2">
      <c r="C28" s="410"/>
      <c r="D28" s="410"/>
      <c r="E28" s="410"/>
      <c r="F28" s="535"/>
      <c r="G28" s="410"/>
      <c r="H28" s="535"/>
      <c r="I28" s="410"/>
      <c r="J28" s="535"/>
      <c r="K28" s="410"/>
    </row>
    <row r="30" spans="1:15" ht="15.75" thickBot="1" x14ac:dyDescent="0.3">
      <c r="A30" s="7" t="s">
        <v>19</v>
      </c>
    </row>
    <row r="31" spans="1:15" ht="26.25" customHeight="1" x14ac:dyDescent="0.2">
      <c r="A31" s="599" t="s">
        <v>498</v>
      </c>
      <c r="B31" s="600"/>
      <c r="C31" s="182" t="s">
        <v>501</v>
      </c>
      <c r="D31" s="585" t="s">
        <v>574</v>
      </c>
      <c r="E31" s="583"/>
      <c r="F31" s="583"/>
      <c r="G31" s="583"/>
      <c r="H31" s="583"/>
      <c r="I31" s="583"/>
      <c r="J31" s="584"/>
      <c r="K31" s="579" t="s">
        <v>575</v>
      </c>
      <c r="L31" s="580"/>
      <c r="M31" s="227"/>
    </row>
    <row r="32" spans="1:15" x14ac:dyDescent="0.2">
      <c r="C32" s="175">
        <v>1</v>
      </c>
      <c r="D32" s="166">
        <v>2</v>
      </c>
      <c r="E32" s="95">
        <v>3</v>
      </c>
      <c r="F32" s="96" t="s">
        <v>39</v>
      </c>
      <c r="G32" s="95">
        <v>4</v>
      </c>
      <c r="H32" s="96" t="s">
        <v>40</v>
      </c>
      <c r="I32" s="95">
        <v>5</v>
      </c>
      <c r="J32" s="167" t="s">
        <v>41</v>
      </c>
      <c r="K32" s="95" t="s">
        <v>42</v>
      </c>
      <c r="L32" s="16" t="s">
        <v>43</v>
      </c>
      <c r="M32" s="157" t="s">
        <v>368</v>
      </c>
    </row>
    <row r="33" spans="1:13" ht="25.5" x14ac:dyDescent="0.2">
      <c r="A33" s="1"/>
      <c r="B33" s="2" t="s">
        <v>22</v>
      </c>
      <c r="C33" s="176" t="s">
        <v>13</v>
      </c>
      <c r="D33" s="127" t="s">
        <v>14</v>
      </c>
      <c r="E33" s="97" t="s">
        <v>15</v>
      </c>
      <c r="F33" s="97" t="s">
        <v>18</v>
      </c>
      <c r="G33" s="97" t="s">
        <v>16</v>
      </c>
      <c r="H33" s="97" t="s">
        <v>18</v>
      </c>
      <c r="I33" s="97" t="s">
        <v>17</v>
      </c>
      <c r="J33" s="128" t="s">
        <v>18</v>
      </c>
      <c r="K33" s="97" t="s">
        <v>17</v>
      </c>
      <c r="L33" s="12" t="s">
        <v>18</v>
      </c>
      <c r="M33" s="158" t="s">
        <v>538</v>
      </c>
    </row>
    <row r="34" spans="1:13" ht="15" customHeight="1" x14ac:dyDescent="0.2">
      <c r="A34" s="30">
        <v>1</v>
      </c>
      <c r="B34" s="21" t="s">
        <v>427</v>
      </c>
      <c r="C34" s="229">
        <v>182282357.78</v>
      </c>
      <c r="D34" s="235">
        <v>190373640.03</v>
      </c>
      <c r="E34" s="31">
        <v>140374852.68000001</v>
      </c>
      <c r="F34" s="49">
        <f t="shared" ref="F34:F43" si="8">+E34/D34</f>
        <v>0.73736496637811333</v>
      </c>
      <c r="G34" s="31">
        <v>129763053.22</v>
      </c>
      <c r="H34" s="49">
        <f t="shared" ref="H34:H43" si="9">+G34/D34</f>
        <v>0.68162300830908784</v>
      </c>
      <c r="I34" s="31">
        <v>70820365.669999987</v>
      </c>
      <c r="J34" s="171">
        <f t="shared" ref="J34:J43" si="10">+I34/D34</f>
        <v>0.37200720466782988</v>
      </c>
      <c r="K34" s="31">
        <v>63407172.259999998</v>
      </c>
      <c r="L34" s="53">
        <v>0.35516990921312735</v>
      </c>
      <c r="M34" s="159">
        <f t="shared" ref="M34:M40" si="11">+I34/K34-1</f>
        <v>0.11691411469356061</v>
      </c>
    </row>
    <row r="35" spans="1:13" ht="15" customHeight="1" x14ac:dyDescent="0.2">
      <c r="A35" s="32">
        <v>2</v>
      </c>
      <c r="B35" s="23" t="s">
        <v>428</v>
      </c>
      <c r="C35" s="229">
        <v>205272445.00999999</v>
      </c>
      <c r="D35" s="235">
        <v>217521211.94</v>
      </c>
      <c r="E35" s="31">
        <v>184552385.13</v>
      </c>
      <c r="F35" s="49">
        <f t="shared" si="8"/>
        <v>0.84843396873361498</v>
      </c>
      <c r="G35" s="31">
        <v>177928099.74000001</v>
      </c>
      <c r="H35" s="325">
        <f t="shared" si="9"/>
        <v>0.81798045419625021</v>
      </c>
      <c r="I35" s="31">
        <v>80834232.129999995</v>
      </c>
      <c r="J35" s="198">
        <f t="shared" si="10"/>
        <v>0.37161539975373492</v>
      </c>
      <c r="K35" s="33">
        <v>67229281.030000001</v>
      </c>
      <c r="L35" s="55">
        <v>0.34889522015282826</v>
      </c>
      <c r="M35" s="160">
        <f t="shared" si="11"/>
        <v>0.20236645240827422</v>
      </c>
    </row>
    <row r="36" spans="1:13" ht="15" customHeight="1" x14ac:dyDescent="0.2">
      <c r="A36" s="32">
        <v>4</v>
      </c>
      <c r="B36" s="23" t="s">
        <v>24</v>
      </c>
      <c r="C36" s="229">
        <v>244658507.91</v>
      </c>
      <c r="D36" s="235">
        <v>244007794.50000003</v>
      </c>
      <c r="E36" s="31">
        <v>113179979.91</v>
      </c>
      <c r="F36" s="49">
        <f t="shared" si="8"/>
        <v>0.46383755954156614</v>
      </c>
      <c r="G36" s="31">
        <v>109629842.56999999</v>
      </c>
      <c r="H36" s="325">
        <f t="shared" si="9"/>
        <v>0.44928828111677382</v>
      </c>
      <c r="I36" s="31">
        <v>90916573.710000008</v>
      </c>
      <c r="J36" s="198">
        <f t="shared" si="10"/>
        <v>0.37259700615834218</v>
      </c>
      <c r="K36" s="33">
        <v>91943342.170000002</v>
      </c>
      <c r="L36" s="55">
        <v>0.38577865634976011</v>
      </c>
      <c r="M36" s="160">
        <f t="shared" si="11"/>
        <v>-1.116740414005768E-2</v>
      </c>
    </row>
    <row r="37" spans="1:13" ht="15" customHeight="1" x14ac:dyDescent="0.2">
      <c r="A37" s="32" t="s">
        <v>430</v>
      </c>
      <c r="B37" s="23" t="s">
        <v>25</v>
      </c>
      <c r="C37" s="229">
        <v>42675310.450000003</v>
      </c>
      <c r="D37" s="235">
        <v>54102453.019999996</v>
      </c>
      <c r="E37" s="31">
        <v>38218242.119999997</v>
      </c>
      <c r="F37" s="49">
        <f t="shared" si="8"/>
        <v>0.70640497771647992</v>
      </c>
      <c r="G37" s="31">
        <v>37635496.649999999</v>
      </c>
      <c r="H37" s="325">
        <f t="shared" si="9"/>
        <v>0.69563383080037655</v>
      </c>
      <c r="I37" s="31">
        <v>17895950</v>
      </c>
      <c r="J37" s="198">
        <f t="shared" si="10"/>
        <v>0.33077890189904002</v>
      </c>
      <c r="K37" s="33">
        <v>18087144.23</v>
      </c>
      <c r="L37" s="55">
        <v>0.44497630997196103</v>
      </c>
      <c r="M37" s="160">
        <f t="shared" si="11"/>
        <v>-1.0570725127678204E-2</v>
      </c>
    </row>
    <row r="38" spans="1:13" ht="15" customHeight="1" x14ac:dyDescent="0.2">
      <c r="A38" s="32" t="s">
        <v>429</v>
      </c>
      <c r="B38" s="23" t="s">
        <v>23</v>
      </c>
      <c r="C38" s="229">
        <v>309902947.29000002</v>
      </c>
      <c r="D38" s="235">
        <v>309483419.19</v>
      </c>
      <c r="E38" s="31">
        <v>304355463.06</v>
      </c>
      <c r="F38" s="49">
        <f t="shared" si="8"/>
        <v>0.9834305949461809</v>
      </c>
      <c r="G38" s="31">
        <v>304150402.68000001</v>
      </c>
      <c r="H38" s="325">
        <f t="shared" si="9"/>
        <v>0.98276800571753442</v>
      </c>
      <c r="I38" s="31">
        <v>89201126.780000001</v>
      </c>
      <c r="J38" s="198">
        <f t="shared" si="10"/>
        <v>0.28822586687669072</v>
      </c>
      <c r="K38" s="33">
        <v>90743670.989999995</v>
      </c>
      <c r="L38" s="55">
        <v>0.29399419515648806</v>
      </c>
      <c r="M38" s="160">
        <f t="shared" si="11"/>
        <v>-1.699891786579788E-2</v>
      </c>
    </row>
    <row r="39" spans="1:13" ht="15" customHeight="1" x14ac:dyDescent="0.2">
      <c r="A39" s="32" t="s">
        <v>463</v>
      </c>
      <c r="B39" s="23" t="s">
        <v>464</v>
      </c>
      <c r="C39" s="229">
        <v>6604592.1299999999</v>
      </c>
      <c r="D39" s="235">
        <v>5946728.6100000003</v>
      </c>
      <c r="E39" s="31">
        <v>4093617.79</v>
      </c>
      <c r="F39" s="49">
        <f t="shared" si="8"/>
        <v>0.68838147130443872</v>
      </c>
      <c r="G39" s="31">
        <v>4025100.13</v>
      </c>
      <c r="H39" s="325">
        <f t="shared" si="9"/>
        <v>0.6768595632952551</v>
      </c>
      <c r="I39" s="31">
        <v>1459176.69</v>
      </c>
      <c r="J39" s="198">
        <f t="shared" si="10"/>
        <v>0.24537469013572488</v>
      </c>
      <c r="K39" s="151">
        <v>2246750.16</v>
      </c>
      <c r="L39" s="55">
        <v>0.30387473428883371</v>
      </c>
      <c r="M39" s="160">
        <f t="shared" si="11"/>
        <v>-0.35053896246300931</v>
      </c>
    </row>
    <row r="40" spans="1:13" ht="15" customHeight="1" x14ac:dyDescent="0.2">
      <c r="A40" s="32" t="s">
        <v>471</v>
      </c>
      <c r="B40" s="23" t="s">
        <v>473</v>
      </c>
      <c r="C40" s="229">
        <v>43447489.090000004</v>
      </c>
      <c r="D40" s="235">
        <v>42812407</v>
      </c>
      <c r="E40" s="31">
        <v>39237765.5</v>
      </c>
      <c r="F40" s="49">
        <f t="shared" si="8"/>
        <v>0.91650454271351756</v>
      </c>
      <c r="G40" s="31">
        <v>38137049.659999996</v>
      </c>
      <c r="H40" s="325">
        <f t="shared" si="9"/>
        <v>0.89079433585689294</v>
      </c>
      <c r="I40" s="31">
        <v>12993226.950000001</v>
      </c>
      <c r="J40" s="198">
        <f t="shared" si="10"/>
        <v>0.30349209167333202</v>
      </c>
      <c r="K40" s="151">
        <v>10187201.699999999</v>
      </c>
      <c r="L40" s="55">
        <v>0.28276332765163592</v>
      </c>
      <c r="M40" s="160">
        <f t="shared" si="11"/>
        <v>0.27544612668265933</v>
      </c>
    </row>
    <row r="41" spans="1:13" ht="15" customHeight="1" x14ac:dyDescent="0.2">
      <c r="A41" s="32">
        <v>7</v>
      </c>
      <c r="B41" s="23" t="s">
        <v>432</v>
      </c>
      <c r="C41" s="229">
        <v>129122876.34</v>
      </c>
      <c r="D41" s="235">
        <v>115984377.44</v>
      </c>
      <c r="E41" s="31">
        <v>82836300.210000008</v>
      </c>
      <c r="F41" s="49">
        <f t="shared" si="8"/>
        <v>0.71420222307829473</v>
      </c>
      <c r="G41" s="31">
        <v>81401327.840000004</v>
      </c>
      <c r="H41" s="325">
        <f t="shared" si="9"/>
        <v>0.70183010537009449</v>
      </c>
      <c r="I41" s="31">
        <v>54016758.159999996</v>
      </c>
      <c r="J41" s="198">
        <f t="shared" si="10"/>
        <v>0.46572443075743941</v>
      </c>
      <c r="K41" s="151">
        <v>37013237.879999995</v>
      </c>
      <c r="L41" s="55">
        <v>0.38688883505217908</v>
      </c>
      <c r="M41" s="160">
        <f>+I41/K42-1</f>
        <v>-0.49485105468345481</v>
      </c>
    </row>
    <row r="42" spans="1:13" ht="15" customHeight="1" x14ac:dyDescent="0.2">
      <c r="A42" s="34" t="s">
        <v>433</v>
      </c>
      <c r="B42" s="25" t="s">
        <v>26</v>
      </c>
      <c r="C42" s="229">
        <v>333733413.32999998</v>
      </c>
      <c r="D42" s="235">
        <v>325580978.11000001</v>
      </c>
      <c r="E42" s="31">
        <v>207747401.47999999</v>
      </c>
      <c r="F42" s="49">
        <f t="shared" si="8"/>
        <v>0.63808212226025973</v>
      </c>
      <c r="G42" s="31">
        <v>207747401.47999999</v>
      </c>
      <c r="H42" s="464">
        <f t="shared" si="9"/>
        <v>0.63808212226025973</v>
      </c>
      <c r="I42" s="31">
        <v>100180957.82000001</v>
      </c>
      <c r="J42" s="466">
        <f t="shared" si="10"/>
        <v>0.30769905048369595</v>
      </c>
      <c r="K42" s="33">
        <v>106932338.79000001</v>
      </c>
      <c r="L42" s="55">
        <v>0.33441108150370408</v>
      </c>
      <c r="M42" s="161">
        <f>+I42/K43-1</f>
        <v>-6.0398855600533152E-2</v>
      </c>
    </row>
    <row r="43" spans="1:13" ht="15" customHeight="1" x14ac:dyDescent="0.2">
      <c r="A43" s="32">
        <v>8</v>
      </c>
      <c r="B43" s="23" t="s">
        <v>434</v>
      </c>
      <c r="C43" s="229">
        <v>209900385.63</v>
      </c>
      <c r="D43" s="235">
        <v>216442113.38</v>
      </c>
      <c r="E43" s="31">
        <v>213664277.16999999</v>
      </c>
      <c r="F43" s="49">
        <f t="shared" si="8"/>
        <v>0.98716591625067407</v>
      </c>
      <c r="G43" s="31">
        <v>213664277.16999999</v>
      </c>
      <c r="H43" s="325">
        <f t="shared" si="9"/>
        <v>0.98716591625067407</v>
      </c>
      <c r="I43" s="31">
        <v>118091927.66</v>
      </c>
      <c r="J43" s="198">
        <f t="shared" si="10"/>
        <v>0.54560513116349985</v>
      </c>
      <c r="K43" s="35">
        <v>106620727.76000001</v>
      </c>
      <c r="L43" s="380">
        <v>0.51726976276200698</v>
      </c>
      <c r="M43" s="161">
        <f>+I43/K44-1</f>
        <v>-0.80132946044211517</v>
      </c>
    </row>
    <row r="44" spans="1:13" ht="15" customHeight="1" x14ac:dyDescent="0.2">
      <c r="A44" s="9"/>
      <c r="B44" s="2" t="s">
        <v>27</v>
      </c>
      <c r="C44" s="238">
        <f>SUM(C34:C43)</f>
        <v>1707600324.96</v>
      </c>
      <c r="D44" s="238">
        <f>SUM(D34:D43)</f>
        <v>1722255123.2200003</v>
      </c>
      <c r="E44" s="233">
        <f>SUM(E34:E43)</f>
        <v>1328260285.0500002</v>
      </c>
      <c r="F44" s="98">
        <f t="shared" ref="F44:F56" si="12">+E44/D44</f>
        <v>0.77123317396009783</v>
      </c>
      <c r="G44" s="233">
        <f>SUM(G34:G43)</f>
        <v>1304082051.1400001</v>
      </c>
      <c r="H44" s="98">
        <f t="shared" ref="H44:H56" si="13">+G44/D44</f>
        <v>0.75719446762442122</v>
      </c>
      <c r="I44" s="233">
        <f>SUM(I34:I43)</f>
        <v>636410295.56999993</v>
      </c>
      <c r="J44" s="189">
        <f t="shared" ref="J44:J56" si="14">+I44/D44</f>
        <v>0.369521499451336</v>
      </c>
      <c r="K44" s="233">
        <f>SUM(K34:K43)</f>
        <v>594410866.97000003</v>
      </c>
      <c r="L44" s="44">
        <v>0.36605471198888467</v>
      </c>
      <c r="M44" s="162">
        <f t="shared" ref="M44:M56" si="15">+I44/K44-1</f>
        <v>7.0657235481059288E-2</v>
      </c>
    </row>
    <row r="45" spans="1:13" ht="15" customHeight="1" x14ac:dyDescent="0.2">
      <c r="A45" s="30">
        <v>1</v>
      </c>
      <c r="B45" s="21" t="s">
        <v>28</v>
      </c>
      <c r="C45" s="229">
        <v>45393979.670000002</v>
      </c>
      <c r="D45" s="235">
        <v>45632269.670000002</v>
      </c>
      <c r="E45" s="31">
        <v>42416353.130000003</v>
      </c>
      <c r="F45" s="49">
        <f t="shared" si="12"/>
        <v>0.92952538711625299</v>
      </c>
      <c r="G45" s="31">
        <v>41507476.700000003</v>
      </c>
      <c r="H45" s="49">
        <f t="shared" si="13"/>
        <v>0.9096079813730642</v>
      </c>
      <c r="I45" s="31">
        <v>15507185.02</v>
      </c>
      <c r="J45" s="171">
        <f t="shared" si="14"/>
        <v>0.339829360497378</v>
      </c>
      <c r="K45" s="31">
        <v>14130507.15</v>
      </c>
      <c r="L45" s="53">
        <v>0.31272151633335088</v>
      </c>
      <c r="M45" s="159">
        <f t="shared" si="15"/>
        <v>9.7425934921238744E-2</v>
      </c>
    </row>
    <row r="46" spans="1:13" ht="15" customHeight="1" x14ac:dyDescent="0.2">
      <c r="A46" s="32">
        <v>2</v>
      </c>
      <c r="B46" s="23" t="s">
        <v>29</v>
      </c>
      <c r="C46" s="229">
        <v>39077838.960000001</v>
      </c>
      <c r="D46" s="235">
        <v>39898395.240000002</v>
      </c>
      <c r="E46" s="31">
        <v>35632168.289999999</v>
      </c>
      <c r="F46" s="325">
        <f t="shared" si="12"/>
        <v>0.89307271822995749</v>
      </c>
      <c r="G46" s="31">
        <v>35221402.82</v>
      </c>
      <c r="H46" s="325">
        <f t="shared" si="13"/>
        <v>0.88277743022328126</v>
      </c>
      <c r="I46" s="31">
        <v>13249618.969999999</v>
      </c>
      <c r="J46" s="198">
        <f t="shared" si="14"/>
        <v>0.332084007146148</v>
      </c>
      <c r="K46" s="33">
        <v>13038006.039999999</v>
      </c>
      <c r="L46" s="55">
        <v>0.33662501287865043</v>
      </c>
      <c r="M46" s="160">
        <f t="shared" si="15"/>
        <v>1.6230467247122071E-2</v>
      </c>
    </row>
    <row r="47" spans="1:13" ht="15" customHeight="1" x14ac:dyDescent="0.2">
      <c r="A47" s="36">
        <v>3</v>
      </c>
      <c r="B47" s="23" t="s">
        <v>30</v>
      </c>
      <c r="C47" s="229">
        <v>32320121.32</v>
      </c>
      <c r="D47" s="235">
        <v>33057887.220000003</v>
      </c>
      <c r="E47" s="31">
        <v>28923537.850000001</v>
      </c>
      <c r="F47" s="325">
        <f t="shared" si="12"/>
        <v>0.87493606767770926</v>
      </c>
      <c r="G47" s="31">
        <v>28182243.799999997</v>
      </c>
      <c r="H47" s="325">
        <f t="shared" si="13"/>
        <v>0.85251194707173406</v>
      </c>
      <c r="I47" s="31">
        <v>10710424.640000001</v>
      </c>
      <c r="J47" s="198">
        <f t="shared" si="14"/>
        <v>0.32398999272767198</v>
      </c>
      <c r="K47" s="33">
        <v>11161062.27</v>
      </c>
      <c r="L47" s="55">
        <v>0.34165776365817235</v>
      </c>
      <c r="M47" s="160">
        <f t="shared" si="15"/>
        <v>-4.0375872752836051E-2</v>
      </c>
    </row>
    <row r="48" spans="1:13" ht="15" customHeight="1" x14ac:dyDescent="0.2">
      <c r="A48" s="36">
        <v>4</v>
      </c>
      <c r="B48" s="23" t="s">
        <v>31</v>
      </c>
      <c r="C48" s="229">
        <v>15096559.359999999</v>
      </c>
      <c r="D48" s="235">
        <v>15358102.5</v>
      </c>
      <c r="E48" s="31">
        <v>12668796.259999998</v>
      </c>
      <c r="F48" s="325">
        <f t="shared" si="12"/>
        <v>0.82489332650306235</v>
      </c>
      <c r="G48" s="31">
        <v>12151782.719999999</v>
      </c>
      <c r="H48" s="325">
        <f t="shared" si="13"/>
        <v>0.79122943215153041</v>
      </c>
      <c r="I48" s="31">
        <v>5032275.5599999996</v>
      </c>
      <c r="J48" s="198">
        <f t="shared" si="14"/>
        <v>0.32766258461942155</v>
      </c>
      <c r="K48" s="33">
        <v>5235283.91</v>
      </c>
      <c r="L48" s="55">
        <v>0.35102277100959994</v>
      </c>
      <c r="M48" s="160">
        <f t="shared" si="15"/>
        <v>-3.8776951449038144E-2</v>
      </c>
    </row>
    <row r="49" spans="1:13" ht="15" customHeight="1" x14ac:dyDescent="0.2">
      <c r="A49" s="36">
        <v>5</v>
      </c>
      <c r="B49" s="23" t="s">
        <v>32</v>
      </c>
      <c r="C49" s="229">
        <v>21002284.260000002</v>
      </c>
      <c r="D49" s="235">
        <v>21654149.57</v>
      </c>
      <c r="E49" s="31">
        <v>18252530</v>
      </c>
      <c r="F49" s="325">
        <f t="shared" si="12"/>
        <v>0.84291142171139999</v>
      </c>
      <c r="G49" s="31">
        <v>17815637.369999997</v>
      </c>
      <c r="H49" s="325">
        <f t="shared" si="13"/>
        <v>0.82273549060001239</v>
      </c>
      <c r="I49" s="31">
        <v>7705020.75</v>
      </c>
      <c r="J49" s="198">
        <f t="shared" si="14"/>
        <v>0.35582190494678473</v>
      </c>
      <c r="K49" s="33">
        <v>7993153.9199999999</v>
      </c>
      <c r="L49" s="55">
        <v>0.38429213099661369</v>
      </c>
      <c r="M49" s="160">
        <f t="shared" si="15"/>
        <v>-3.6047494253682477E-2</v>
      </c>
    </row>
    <row r="50" spans="1:13" ht="15" customHeight="1" x14ac:dyDescent="0.2">
      <c r="A50" s="36">
        <v>6</v>
      </c>
      <c r="B50" s="23" t="s">
        <v>33</v>
      </c>
      <c r="C50" s="229">
        <v>21419602.420000002</v>
      </c>
      <c r="D50" s="235">
        <v>21623648.689999998</v>
      </c>
      <c r="E50" s="31">
        <v>18533179.620000001</v>
      </c>
      <c r="F50" s="325">
        <f t="shared" si="12"/>
        <v>0.85707920461040399</v>
      </c>
      <c r="G50" s="31">
        <v>18147911.789999999</v>
      </c>
      <c r="H50" s="325">
        <f t="shared" si="13"/>
        <v>0.83926223784761278</v>
      </c>
      <c r="I50" s="31">
        <v>7090856.3600000003</v>
      </c>
      <c r="J50" s="198">
        <f t="shared" si="14"/>
        <v>0.32792136339503214</v>
      </c>
      <c r="K50" s="33">
        <v>7011581.46</v>
      </c>
      <c r="L50" s="55">
        <v>0.33364261594540895</v>
      </c>
      <c r="M50" s="160">
        <f t="shared" si="15"/>
        <v>1.1306279539395225E-2</v>
      </c>
    </row>
    <row r="51" spans="1:13" ht="15" customHeight="1" x14ac:dyDescent="0.2">
      <c r="A51" s="36">
        <v>7</v>
      </c>
      <c r="B51" s="23" t="s">
        <v>34</v>
      </c>
      <c r="C51" s="229">
        <v>25695480.390000001</v>
      </c>
      <c r="D51" s="235">
        <v>26159615.039999999</v>
      </c>
      <c r="E51" s="31">
        <v>22752126.09</v>
      </c>
      <c r="F51" s="325">
        <f t="shared" si="12"/>
        <v>0.86974238937424364</v>
      </c>
      <c r="G51" s="31">
        <v>22264146.5</v>
      </c>
      <c r="H51" s="325">
        <f t="shared" si="13"/>
        <v>0.85108846081857326</v>
      </c>
      <c r="I51" s="31">
        <v>9100822.4199999999</v>
      </c>
      <c r="J51" s="198">
        <f t="shared" si="14"/>
        <v>0.34789588478592537</v>
      </c>
      <c r="K51" s="33">
        <v>9005343.0399999991</v>
      </c>
      <c r="L51" s="55">
        <v>0.35791313044344064</v>
      </c>
      <c r="M51" s="160">
        <f t="shared" si="15"/>
        <v>1.0602525586854261E-2</v>
      </c>
    </row>
    <row r="52" spans="1:13" ht="15" customHeight="1" x14ac:dyDescent="0.2">
      <c r="A52" s="36">
        <v>8</v>
      </c>
      <c r="B52" s="23" t="s">
        <v>35</v>
      </c>
      <c r="C52" s="229">
        <v>27379622.440000001</v>
      </c>
      <c r="D52" s="235">
        <v>28162157.390000001</v>
      </c>
      <c r="E52" s="31">
        <v>24401939.84</v>
      </c>
      <c r="F52" s="325">
        <f t="shared" si="12"/>
        <v>0.86647977646289265</v>
      </c>
      <c r="G52" s="31">
        <v>23980383.880000003</v>
      </c>
      <c r="H52" s="325">
        <f t="shared" si="13"/>
        <v>0.85151089626802212</v>
      </c>
      <c r="I52" s="31">
        <v>9553496.1700000018</v>
      </c>
      <c r="J52" s="198">
        <f t="shared" si="14"/>
        <v>0.33923168732067094</v>
      </c>
      <c r="K52" s="33">
        <v>9310858.2400000002</v>
      </c>
      <c r="L52" s="55">
        <v>0.34563190558960438</v>
      </c>
      <c r="M52" s="160">
        <f t="shared" si="15"/>
        <v>2.605967395761799E-2</v>
      </c>
    </row>
    <row r="53" spans="1:13" ht="15" customHeight="1" x14ac:dyDescent="0.2">
      <c r="A53" s="36">
        <v>9</v>
      </c>
      <c r="B53" s="23" t="s">
        <v>36</v>
      </c>
      <c r="C53" s="229">
        <v>23990071.370000001</v>
      </c>
      <c r="D53" s="235">
        <v>24624244.010000002</v>
      </c>
      <c r="E53" s="31">
        <v>19913906.210000001</v>
      </c>
      <c r="F53" s="325">
        <f t="shared" si="12"/>
        <v>0.80871137412027294</v>
      </c>
      <c r="G53" s="31">
        <v>19350382.060000002</v>
      </c>
      <c r="H53" s="325">
        <f t="shared" si="13"/>
        <v>0.7858264421089125</v>
      </c>
      <c r="I53" s="31">
        <v>8242137.1100000003</v>
      </c>
      <c r="J53" s="198">
        <f t="shared" si="14"/>
        <v>0.33471635135896299</v>
      </c>
      <c r="K53" s="33">
        <v>7564697.21</v>
      </c>
      <c r="L53" s="55">
        <v>0.33943292662316427</v>
      </c>
      <c r="M53" s="160">
        <f t="shared" si="15"/>
        <v>8.9552811063537741E-2</v>
      </c>
    </row>
    <row r="54" spans="1:13" ht="15" customHeight="1" x14ac:dyDescent="0.2">
      <c r="A54" s="37">
        <v>10</v>
      </c>
      <c r="B54" s="25" t="s">
        <v>37</v>
      </c>
      <c r="C54" s="229">
        <v>37134721.299999997</v>
      </c>
      <c r="D54" s="235">
        <v>37475985.200000003</v>
      </c>
      <c r="E54" s="31">
        <v>33818247.310000002</v>
      </c>
      <c r="F54" s="464">
        <f t="shared" si="12"/>
        <v>0.90239781901717686</v>
      </c>
      <c r="G54" s="31">
        <v>33076288.960000001</v>
      </c>
      <c r="H54" s="464">
        <f t="shared" si="13"/>
        <v>0.8825995843332759</v>
      </c>
      <c r="I54" s="31">
        <v>12753776.76</v>
      </c>
      <c r="J54" s="466">
        <f t="shared" si="14"/>
        <v>0.34031865184961163</v>
      </c>
      <c r="K54" s="35">
        <v>12581018.83</v>
      </c>
      <c r="L54" s="380">
        <v>0.34267790690283501</v>
      </c>
      <c r="M54" s="161">
        <f t="shared" si="15"/>
        <v>1.3731632734548471E-2</v>
      </c>
    </row>
    <row r="55" spans="1:13" ht="15" customHeight="1" thickBot="1" x14ac:dyDescent="0.25">
      <c r="A55" s="10">
        <v>6</v>
      </c>
      <c r="B55" s="2" t="s">
        <v>38</v>
      </c>
      <c r="C55" s="238">
        <f>SUM(C45:C54)</f>
        <v>288510281.49000001</v>
      </c>
      <c r="D55" s="238">
        <f>SUM(D45:D54)</f>
        <v>293646454.52999997</v>
      </c>
      <c r="E55" s="233">
        <f>SUM(E45:E54)</f>
        <v>257312784.60000002</v>
      </c>
      <c r="F55" s="98">
        <f t="shared" si="12"/>
        <v>0.87626729569013762</v>
      </c>
      <c r="G55" s="233">
        <f>SUM(G45:G54)</f>
        <v>251697656.59999999</v>
      </c>
      <c r="H55" s="98">
        <f t="shared" si="13"/>
        <v>0.85714522589029141</v>
      </c>
      <c r="I55" s="233">
        <f>SUM(I45:I54)</f>
        <v>98945613.760000005</v>
      </c>
      <c r="J55" s="189">
        <f t="shared" si="14"/>
        <v>0.3369549069419851</v>
      </c>
      <c r="K55" s="233">
        <f>SUM(K45:K54)</f>
        <v>97031512.069999978</v>
      </c>
      <c r="L55" s="44">
        <v>0.34116380234125016</v>
      </c>
      <c r="M55" s="162">
        <f t="shared" si="15"/>
        <v>1.9726598598393208E-2</v>
      </c>
    </row>
    <row r="56" spans="1:13" s="6" customFormat="1" ht="23.25" customHeight="1" thickBot="1" x14ac:dyDescent="0.25">
      <c r="A56" s="5"/>
      <c r="B56" s="4" t="s">
        <v>136</v>
      </c>
      <c r="C56" s="239">
        <f>+C44+C55</f>
        <v>1996110606.45</v>
      </c>
      <c r="D56" s="239">
        <f>+D44+D55</f>
        <v>2015901577.7500002</v>
      </c>
      <c r="E56" s="240">
        <f>+E44+E55</f>
        <v>1585573069.6500001</v>
      </c>
      <c r="F56" s="201">
        <f t="shared" si="12"/>
        <v>0.78653297718021487</v>
      </c>
      <c r="G56" s="240">
        <f>+G44+G55</f>
        <v>1555779707.74</v>
      </c>
      <c r="H56" s="201">
        <f t="shared" si="13"/>
        <v>0.7717538023242414</v>
      </c>
      <c r="I56" s="240">
        <f>+I44+I55</f>
        <v>735355909.32999992</v>
      </c>
      <c r="J56" s="193">
        <f t="shared" si="14"/>
        <v>0.36477768431073387</v>
      </c>
      <c r="K56" s="234">
        <f>+K55+K44</f>
        <v>691442379.03999996</v>
      </c>
      <c r="L56" s="210">
        <v>0.36234485873807531</v>
      </c>
      <c r="M56" s="164">
        <f t="shared" si="15"/>
        <v>6.351003586295878E-2</v>
      </c>
    </row>
    <row r="61" spans="1:13" x14ac:dyDescent="0.2">
      <c r="C61" s="402"/>
      <c r="D61" s="402"/>
      <c r="E61" s="402"/>
      <c r="F61" s="536"/>
      <c r="G61" s="402"/>
      <c r="H61" s="536"/>
      <c r="I61" s="402"/>
      <c r="J61" s="536"/>
      <c r="K61" s="402"/>
    </row>
    <row r="62" spans="1:13" x14ac:dyDescent="0.2">
      <c r="C62" s="411"/>
      <c r="D62" s="411"/>
      <c r="E62" s="411"/>
      <c r="F62" s="517"/>
      <c r="G62" s="411"/>
      <c r="H62" s="517"/>
      <c r="I62" s="411"/>
      <c r="J62" s="517"/>
      <c r="K62" s="411"/>
    </row>
  </sheetData>
  <mergeCells count="5">
    <mergeCell ref="K2:L2"/>
    <mergeCell ref="K31:L31"/>
    <mergeCell ref="D2:J2"/>
    <mergeCell ref="A31:B31"/>
    <mergeCell ref="D31:J31"/>
  </mergeCells>
  <printOptions horizontalCentered="1"/>
  <pageMargins left="0.51181102362204722" right="0.51181102362204722" top="1.3385826771653544" bottom="0.74803149606299213" header="0.51181102362204722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Maig&amp;R&amp;"Arial,Negreta"&amp;8&amp;K03+000Direcció de Pressupostos i Política Fiscal</oddHeader>
  </headerFooter>
  <rowBreaks count="1" manualBreakCount="1">
    <brk id="2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M31"/>
  <sheetViews>
    <sheetView topLeftCell="A10" zoomScale="70" zoomScaleNormal="70" workbookViewId="0">
      <selection activeCell="H44" sqref="H44"/>
    </sheetView>
  </sheetViews>
  <sheetFormatPr defaultColWidth="11.42578125" defaultRowHeight="12.75" x14ac:dyDescent="0.2"/>
  <cols>
    <col min="1" max="1" width="4.140625" customWidth="1"/>
    <col min="2" max="2" width="30.140625" customWidth="1"/>
    <col min="3" max="5" width="12.7109375" customWidth="1"/>
    <col min="6" max="6" width="6.28515625" style="105" customWidth="1"/>
    <col min="7" max="7" width="12.7109375" customWidth="1"/>
    <col min="8" max="8" width="6.28515625" style="105" customWidth="1"/>
    <col min="9" max="9" width="12.7109375" customWidth="1"/>
    <col min="10" max="10" width="6.28515625" style="105" customWidth="1"/>
    <col min="11" max="11" width="12.7109375" customWidth="1"/>
    <col min="12" max="12" width="6.28515625" style="105" customWidth="1"/>
    <col min="13" max="13" width="8.140625" style="105" bestFit="1" customWidth="1"/>
    <col min="14" max="14" width="3.140625" customWidth="1"/>
    <col min="15" max="15" width="15.5703125" bestFit="1" customWidth="1"/>
  </cols>
  <sheetData>
    <row r="1" spans="2:13" ht="15" x14ac:dyDescent="0.25">
      <c r="B1" s="7" t="s">
        <v>19</v>
      </c>
    </row>
    <row r="2" spans="2:13" x14ac:dyDescent="0.2">
      <c r="B2" s="8" t="s">
        <v>21</v>
      </c>
      <c r="F2"/>
      <c r="H2"/>
      <c r="J2"/>
      <c r="L2"/>
      <c r="M2"/>
    </row>
    <row r="3" spans="2:13" x14ac:dyDescent="0.2">
      <c r="F3"/>
      <c r="H3"/>
      <c r="J3"/>
      <c r="L3"/>
      <c r="M3"/>
    </row>
    <row r="4" spans="2:13" x14ac:dyDescent="0.2">
      <c r="F4"/>
      <c r="H4"/>
      <c r="J4"/>
      <c r="L4"/>
      <c r="M4"/>
    </row>
    <row r="5" spans="2:13" ht="15" customHeight="1" x14ac:dyDescent="0.2">
      <c r="F5"/>
      <c r="H5"/>
      <c r="J5"/>
      <c r="L5"/>
      <c r="M5"/>
    </row>
    <row r="6" spans="2:13" ht="15" customHeight="1" x14ac:dyDescent="0.2">
      <c r="F6"/>
      <c r="H6"/>
      <c r="J6"/>
      <c r="L6"/>
      <c r="M6"/>
    </row>
    <row r="7" spans="2:13" ht="15" customHeight="1" x14ac:dyDescent="0.2">
      <c r="F7"/>
      <c r="H7"/>
      <c r="J7"/>
      <c r="L7"/>
      <c r="M7"/>
    </row>
    <row r="8" spans="2:13" ht="15" customHeight="1" x14ac:dyDescent="0.2">
      <c r="F8"/>
      <c r="H8"/>
      <c r="J8"/>
      <c r="L8"/>
      <c r="M8"/>
    </row>
    <row r="9" spans="2:13" ht="15" customHeight="1" x14ac:dyDescent="0.2">
      <c r="F9"/>
      <c r="H9"/>
      <c r="J9"/>
      <c r="L9"/>
      <c r="M9"/>
    </row>
    <row r="10" spans="2:13" ht="15" customHeight="1" x14ac:dyDescent="0.2">
      <c r="F10"/>
      <c r="H10"/>
      <c r="J10"/>
      <c r="L10"/>
      <c r="M10"/>
    </row>
    <row r="11" spans="2:13" ht="15" customHeight="1" x14ac:dyDescent="0.2">
      <c r="F11"/>
      <c r="H11"/>
      <c r="J11"/>
      <c r="L11"/>
      <c r="M11"/>
    </row>
    <row r="12" spans="2:13" ht="15" customHeight="1" x14ac:dyDescent="0.2">
      <c r="F12"/>
      <c r="H12"/>
      <c r="J12"/>
      <c r="L12"/>
      <c r="M12"/>
    </row>
    <row r="13" spans="2:13" ht="15" customHeight="1" x14ac:dyDescent="0.2">
      <c r="F13"/>
      <c r="H13"/>
      <c r="J13"/>
      <c r="L13"/>
      <c r="M13"/>
    </row>
    <row r="14" spans="2:13" ht="15" customHeight="1" x14ac:dyDescent="0.2">
      <c r="F14"/>
      <c r="H14"/>
      <c r="J14"/>
      <c r="L14"/>
      <c r="M14"/>
    </row>
    <row r="15" spans="2:13" ht="15" customHeight="1" x14ac:dyDescent="0.2">
      <c r="F15"/>
      <c r="H15"/>
      <c r="J15"/>
      <c r="L15"/>
      <c r="M15"/>
    </row>
    <row r="16" spans="2:13" ht="15" customHeight="1" x14ac:dyDescent="0.2">
      <c r="F16"/>
      <c r="H16"/>
      <c r="J16"/>
      <c r="L16"/>
      <c r="M16"/>
    </row>
    <row r="17" spans="2:13" ht="15" customHeight="1" x14ac:dyDescent="0.25">
      <c r="B17" s="7" t="s">
        <v>19</v>
      </c>
      <c r="F17"/>
      <c r="H17"/>
      <c r="J17"/>
      <c r="L17"/>
      <c r="M17"/>
    </row>
    <row r="18" spans="2:13" ht="15" customHeight="1" x14ac:dyDescent="0.2">
      <c r="B18" s="601" t="s">
        <v>565</v>
      </c>
      <c r="C18" s="602"/>
      <c r="F18"/>
      <c r="H18"/>
      <c r="J18"/>
      <c r="L18"/>
      <c r="M18"/>
    </row>
    <row r="19" spans="2:13" ht="15" customHeight="1" x14ac:dyDescent="0.2">
      <c r="F19"/>
      <c r="H19"/>
      <c r="J19"/>
      <c r="L19"/>
      <c r="M19"/>
    </row>
    <row r="20" spans="2:13" ht="15" customHeight="1" x14ac:dyDescent="0.2">
      <c r="F20"/>
      <c r="H20"/>
      <c r="J20"/>
      <c r="L20"/>
      <c r="M20"/>
    </row>
    <row r="21" spans="2:13" ht="15" customHeight="1" x14ac:dyDescent="0.2">
      <c r="F21"/>
      <c r="H21"/>
      <c r="J21"/>
      <c r="L21"/>
      <c r="M21"/>
    </row>
    <row r="22" spans="2:13" ht="15" customHeight="1" x14ac:dyDescent="0.2">
      <c r="F22"/>
      <c r="H22"/>
      <c r="J22"/>
      <c r="L22"/>
      <c r="M22"/>
    </row>
    <row r="23" spans="2:13" ht="15" customHeight="1" x14ac:dyDescent="0.2">
      <c r="F23"/>
      <c r="H23"/>
      <c r="J23"/>
      <c r="L23"/>
      <c r="M23"/>
    </row>
    <row r="24" spans="2:13" ht="15" customHeight="1" x14ac:dyDescent="0.2">
      <c r="F24"/>
      <c r="H24"/>
      <c r="J24"/>
      <c r="L24"/>
      <c r="M24"/>
    </row>
    <row r="25" spans="2:13" ht="15" customHeight="1" x14ac:dyDescent="0.2">
      <c r="F25"/>
      <c r="H25"/>
      <c r="J25"/>
      <c r="L25"/>
      <c r="M25"/>
    </row>
    <row r="26" spans="2:13" ht="15" customHeight="1" x14ac:dyDescent="0.2">
      <c r="F26"/>
      <c r="H26"/>
      <c r="J26"/>
      <c r="L26"/>
      <c r="M26"/>
    </row>
    <row r="27" spans="2:13" ht="15" customHeight="1" x14ac:dyDescent="0.2">
      <c r="F27"/>
      <c r="H27"/>
      <c r="J27"/>
      <c r="L27"/>
      <c r="M27"/>
    </row>
    <row r="28" spans="2:13" ht="15" customHeight="1" x14ac:dyDescent="0.2">
      <c r="F28"/>
      <c r="H28"/>
      <c r="J28"/>
      <c r="L28"/>
      <c r="M28"/>
    </row>
    <row r="29" spans="2:13" ht="15" customHeight="1" x14ac:dyDescent="0.2">
      <c r="F29"/>
      <c r="H29"/>
      <c r="J29"/>
      <c r="L29"/>
      <c r="M29"/>
    </row>
    <row r="30" spans="2:13" ht="15" customHeight="1" x14ac:dyDescent="0.2">
      <c r="F30"/>
      <c r="H30"/>
      <c r="J30"/>
      <c r="L30"/>
      <c r="M30"/>
    </row>
    <row r="31" spans="2:13" ht="15" customHeight="1" x14ac:dyDescent="0.2">
      <c r="F31"/>
      <c r="H31"/>
      <c r="J31"/>
      <c r="L31"/>
      <c r="M31"/>
    </row>
  </sheetData>
  <mergeCells count="1">
    <mergeCell ref="B18:C18"/>
  </mergeCells>
  <printOptions horizontalCentered="1"/>
  <pageMargins left="0.51181102362204722" right="0.51181102362204722" top="1.3385826771653544" bottom="0.74803149606299213" header="0.51181102362204722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Maig&amp;R&amp;"Arial,Negreta"&amp;8&amp;K03+000Direcció de Pressupostos i Política Fiscal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92D050"/>
  </sheetPr>
  <dimension ref="A1:M22"/>
  <sheetViews>
    <sheetView topLeftCell="A3" zoomScaleNormal="100" workbookViewId="0">
      <selection activeCell="I25" sqref="I25"/>
    </sheetView>
  </sheetViews>
  <sheetFormatPr defaultColWidth="11.42578125" defaultRowHeight="12.75" x14ac:dyDescent="0.2"/>
  <cols>
    <col min="1" max="1" width="2.7109375" customWidth="1"/>
    <col min="2" max="2" width="31.42578125" customWidth="1"/>
    <col min="3" max="3" width="11.28515625" bestFit="1" customWidth="1"/>
    <col min="4" max="4" width="12.7109375" style="47" bestFit="1" customWidth="1"/>
    <col min="5" max="5" width="10.85546875" style="47" customWidth="1"/>
    <col min="6" max="6" width="6.28515625" style="105" customWidth="1"/>
    <col min="7" max="7" width="10" style="47" customWidth="1"/>
    <col min="8" max="8" width="7.42578125" style="105" bestFit="1" customWidth="1"/>
    <col min="9" max="9" width="11.5703125" style="47" bestFit="1" customWidth="1"/>
    <col min="10" max="10" width="7.42578125" style="105" bestFit="1" customWidth="1"/>
    <col min="11" max="11" width="11.7109375" style="47" customWidth="1"/>
    <col min="12" max="12" width="6.28515625" style="105" customWidth="1"/>
    <col min="13" max="13" width="8" style="105" customWidth="1"/>
    <col min="14" max="14" width="3.7109375" customWidth="1"/>
  </cols>
  <sheetData>
    <row r="1" spans="1:13" ht="15.75" thickBot="1" x14ac:dyDescent="0.3">
      <c r="A1" s="7" t="s">
        <v>435</v>
      </c>
    </row>
    <row r="2" spans="1:13" x14ac:dyDescent="0.2">
      <c r="A2" s="8" t="s">
        <v>20</v>
      </c>
      <c r="C2" s="182" t="s">
        <v>501</v>
      </c>
      <c r="D2" s="585" t="s">
        <v>574</v>
      </c>
      <c r="E2" s="583"/>
      <c r="F2" s="583"/>
      <c r="G2" s="583"/>
      <c r="H2" s="583"/>
      <c r="I2" s="583"/>
      <c r="J2" s="584"/>
      <c r="K2" s="579" t="s">
        <v>575</v>
      </c>
      <c r="L2" s="580"/>
      <c r="M2" s="227"/>
    </row>
    <row r="3" spans="1:13" x14ac:dyDescent="0.2">
      <c r="C3" s="175">
        <v>1</v>
      </c>
      <c r="D3" s="252">
        <v>2</v>
      </c>
      <c r="E3" s="250">
        <v>3</v>
      </c>
      <c r="F3" s="96" t="s">
        <v>39</v>
      </c>
      <c r="G3" s="250">
        <v>4</v>
      </c>
      <c r="H3" s="96" t="s">
        <v>40</v>
      </c>
      <c r="I3" s="250">
        <v>5</v>
      </c>
      <c r="J3" s="167" t="s">
        <v>41</v>
      </c>
      <c r="K3" s="250" t="s">
        <v>42</v>
      </c>
      <c r="L3" s="16" t="s">
        <v>43</v>
      </c>
      <c r="M3" s="157" t="s">
        <v>368</v>
      </c>
    </row>
    <row r="4" spans="1:13" ht="25.5" x14ac:dyDescent="0.2">
      <c r="A4" s="1"/>
      <c r="B4" s="2" t="s">
        <v>12</v>
      </c>
      <c r="C4" s="176" t="s">
        <v>13</v>
      </c>
      <c r="D4" s="253" t="s">
        <v>14</v>
      </c>
      <c r="E4" s="251" t="s">
        <v>15</v>
      </c>
      <c r="F4" s="97" t="s">
        <v>18</v>
      </c>
      <c r="G4" s="251" t="s">
        <v>16</v>
      </c>
      <c r="H4" s="97" t="s">
        <v>18</v>
      </c>
      <c r="I4" s="251" t="s">
        <v>17</v>
      </c>
      <c r="J4" s="128" t="s">
        <v>18</v>
      </c>
      <c r="K4" s="251" t="s">
        <v>17</v>
      </c>
      <c r="L4" s="12" t="s">
        <v>18</v>
      </c>
      <c r="M4" s="158" t="s">
        <v>538</v>
      </c>
    </row>
    <row r="5" spans="1:13" ht="15" customHeight="1" x14ac:dyDescent="0.2">
      <c r="A5" s="21">
        <v>1</v>
      </c>
      <c r="B5" s="21" t="s">
        <v>0</v>
      </c>
      <c r="C5" s="178">
        <v>57784103.840000004</v>
      </c>
      <c r="D5" s="236">
        <v>59426384.369999997</v>
      </c>
      <c r="E5" s="33">
        <v>23504293.68</v>
      </c>
      <c r="F5" s="49">
        <f>+E5/D5</f>
        <v>0.39551949742824311</v>
      </c>
      <c r="G5" s="33">
        <v>23400959.93</v>
      </c>
      <c r="H5" s="49">
        <f>G5/D5</f>
        <v>0.39378064437340093</v>
      </c>
      <c r="I5" s="33">
        <v>23338031.82</v>
      </c>
      <c r="J5" s="171">
        <f>I5/D5</f>
        <v>0.39272171893704594</v>
      </c>
      <c r="K5" s="31">
        <v>23109669.349999998</v>
      </c>
      <c r="L5" s="53">
        <v>0.40013434411071891</v>
      </c>
      <c r="M5" s="241">
        <f>+I5/K5-1</f>
        <v>9.8816848714455841E-3</v>
      </c>
    </row>
    <row r="6" spans="1:13" ht="15" customHeight="1" x14ac:dyDescent="0.2">
      <c r="A6" s="23">
        <v>2</v>
      </c>
      <c r="B6" s="23" t="s">
        <v>1</v>
      </c>
      <c r="C6" s="178">
        <v>69877823.049999997</v>
      </c>
      <c r="D6" s="236">
        <v>67280870.780000001</v>
      </c>
      <c r="E6" s="33">
        <v>60258039.250000007</v>
      </c>
      <c r="F6" s="49">
        <f>+E6/D6</f>
        <v>0.89561919385728861</v>
      </c>
      <c r="G6" s="33">
        <v>53088145.660000004</v>
      </c>
      <c r="H6" s="49">
        <f>G6/D6</f>
        <v>0.78905259466084454</v>
      </c>
      <c r="I6" s="33">
        <v>19902564.580000002</v>
      </c>
      <c r="J6" s="171">
        <f>I6/D6</f>
        <v>0.29581312413566835</v>
      </c>
      <c r="K6" s="33">
        <v>19424154.34</v>
      </c>
      <c r="L6" s="55">
        <v>0.29258923045635821</v>
      </c>
      <c r="M6" s="242">
        <f>+I6/K6-1</f>
        <v>2.4629656026508018E-2</v>
      </c>
    </row>
    <row r="7" spans="1:13" ht="15" customHeight="1" x14ac:dyDescent="0.2">
      <c r="A7" s="23">
        <v>3</v>
      </c>
      <c r="B7" s="23" t="s">
        <v>2</v>
      </c>
      <c r="C7" s="178"/>
      <c r="D7" s="236"/>
      <c r="E7" s="33"/>
      <c r="F7" s="384" t="s">
        <v>135</v>
      </c>
      <c r="G7" s="33"/>
      <c r="H7" s="49" t="s">
        <v>135</v>
      </c>
      <c r="I7" s="33"/>
      <c r="J7" s="171" t="s">
        <v>135</v>
      </c>
      <c r="K7" s="384" t="s">
        <v>135</v>
      </c>
      <c r="L7" s="55" t="s">
        <v>135</v>
      </c>
      <c r="M7" s="243" t="s">
        <v>135</v>
      </c>
    </row>
    <row r="8" spans="1:13" ht="15" customHeight="1" x14ac:dyDescent="0.2">
      <c r="A8" s="25">
        <v>4</v>
      </c>
      <c r="B8" s="25" t="s">
        <v>3</v>
      </c>
      <c r="C8" s="178">
        <v>54620430.890000001</v>
      </c>
      <c r="D8" s="236">
        <v>63666384.880000003</v>
      </c>
      <c r="E8" s="33">
        <v>56612519.75</v>
      </c>
      <c r="F8" s="86">
        <f>+E8/D8</f>
        <v>0.88920581648706287</v>
      </c>
      <c r="G8" s="33">
        <v>53273947.629999995</v>
      </c>
      <c r="H8" s="464">
        <f>G8/D8</f>
        <v>0.83676727884600433</v>
      </c>
      <c r="I8" s="33">
        <v>27579769.27</v>
      </c>
      <c r="J8" s="466">
        <f>I8/D8</f>
        <v>0.43319201054030382</v>
      </c>
      <c r="K8" s="35">
        <v>20873348.57</v>
      </c>
      <c r="L8" s="380">
        <v>0.38381119649259127</v>
      </c>
      <c r="M8" s="540">
        <f>+I8/K8-1</f>
        <v>0.32129107974744087</v>
      </c>
    </row>
    <row r="9" spans="1:13" ht="15" customHeight="1" x14ac:dyDescent="0.2">
      <c r="A9" s="9"/>
      <c r="B9" s="2" t="s">
        <v>4</v>
      </c>
      <c r="C9" s="180">
        <f>SUM(C5:C8)</f>
        <v>182282357.78</v>
      </c>
      <c r="D9" s="170">
        <f t="shared" ref="D9:G9" si="0">SUM(D5:D8)</f>
        <v>190373640.03</v>
      </c>
      <c r="E9" s="92">
        <f t="shared" si="0"/>
        <v>140374852.68000001</v>
      </c>
      <c r="F9" s="98">
        <f>+E9/D9</f>
        <v>0.73736496637811333</v>
      </c>
      <c r="G9" s="92">
        <f t="shared" si="0"/>
        <v>129763053.22</v>
      </c>
      <c r="H9" s="98">
        <f>G9/D9</f>
        <v>0.68162300830908784</v>
      </c>
      <c r="I9" s="92">
        <f>SUM(I5:I8)</f>
        <v>70820365.670000002</v>
      </c>
      <c r="J9" s="189">
        <f>I9/D9</f>
        <v>0.37200720466782999</v>
      </c>
      <c r="K9" s="92">
        <f>SUM(K5:K8)</f>
        <v>63407172.259999998</v>
      </c>
      <c r="L9" s="44">
        <v>0.35516990921312735</v>
      </c>
      <c r="M9" s="162">
        <f>+I9/K9-1</f>
        <v>0.11691411469356083</v>
      </c>
    </row>
    <row r="10" spans="1:13" ht="15" customHeight="1" x14ac:dyDescent="0.2">
      <c r="A10" s="89">
        <v>6</v>
      </c>
      <c r="B10" s="89" t="s">
        <v>5</v>
      </c>
      <c r="C10" s="178">
        <v>5332708.5599999996</v>
      </c>
      <c r="D10" s="236">
        <v>10849620.199999999</v>
      </c>
      <c r="E10" s="33">
        <v>9009710.5899999999</v>
      </c>
      <c r="F10" s="281">
        <f>+E10/D10</f>
        <v>0.83041714123781041</v>
      </c>
      <c r="G10" s="90">
        <v>8928554.1899999995</v>
      </c>
      <c r="H10" s="415">
        <f t="shared" ref="H10:H11" si="1">G10/D10</f>
        <v>0.82293702686477455</v>
      </c>
      <c r="I10" s="90">
        <v>8012991.9199999999</v>
      </c>
      <c r="J10" s="523">
        <f t="shared" ref="J10:J11" si="2">I10/D10</f>
        <v>0.73855045359099303</v>
      </c>
      <c r="K10" s="90">
        <v>4886628.37</v>
      </c>
      <c r="L10" s="115">
        <v>0.29258923045635821</v>
      </c>
      <c r="M10" s="287">
        <f>+I10/K10-1</f>
        <v>0.63977927382269906</v>
      </c>
    </row>
    <row r="11" spans="1:13" ht="15" customHeight="1" x14ac:dyDescent="0.2">
      <c r="A11" s="59">
        <v>7</v>
      </c>
      <c r="B11" s="59" t="s">
        <v>6</v>
      </c>
      <c r="C11" s="178">
        <v>0</v>
      </c>
      <c r="D11" s="236">
        <v>2084863.21</v>
      </c>
      <c r="E11" s="33">
        <v>1475000</v>
      </c>
      <c r="F11" s="281">
        <f>+E11/D11</f>
        <v>0.70748046822697785</v>
      </c>
      <c r="G11" s="60">
        <v>1475000</v>
      </c>
      <c r="H11" s="282">
        <f t="shared" si="1"/>
        <v>0.70748046822697785</v>
      </c>
      <c r="I11" s="60">
        <v>125000</v>
      </c>
      <c r="J11" s="224">
        <f t="shared" si="2"/>
        <v>5.9955971883642191E-2</v>
      </c>
      <c r="K11" s="384" t="s">
        <v>135</v>
      </c>
      <c r="L11" s="55" t="s">
        <v>135</v>
      </c>
      <c r="M11" s="287" t="s">
        <v>135</v>
      </c>
    </row>
    <row r="12" spans="1:13" ht="15" customHeight="1" x14ac:dyDescent="0.2">
      <c r="A12" s="9"/>
      <c r="B12" s="2" t="s">
        <v>7</v>
      </c>
      <c r="C12" s="180">
        <f>SUM(C10:C11)</f>
        <v>5332708.5599999996</v>
      </c>
      <c r="D12" s="170">
        <f t="shared" ref="D12:I12" si="3">SUM(D10:D11)</f>
        <v>12934483.41</v>
      </c>
      <c r="E12" s="92">
        <f t="shared" si="3"/>
        <v>10484710.59</v>
      </c>
      <c r="F12" s="98">
        <f>+E12/D12</f>
        <v>0.81060141774923811</v>
      </c>
      <c r="G12" s="92">
        <f t="shared" si="3"/>
        <v>10403554.189999999</v>
      </c>
      <c r="H12" s="98">
        <f>G12/D12</f>
        <v>0.80432699631101845</v>
      </c>
      <c r="I12" s="92">
        <f t="shared" si="3"/>
        <v>8137991.9199999999</v>
      </c>
      <c r="J12" s="189">
        <f>I12/D12</f>
        <v>0.62917023139156047</v>
      </c>
      <c r="K12" s="92">
        <f>SUM(K10:K11)</f>
        <v>4886628.37</v>
      </c>
      <c r="L12" s="44">
        <v>0.40410395174339125</v>
      </c>
      <c r="M12" s="245">
        <f>+I12/K12-1</f>
        <v>0.66535928329659333</v>
      </c>
    </row>
    <row r="13" spans="1:13" ht="15" customHeight="1" x14ac:dyDescent="0.2">
      <c r="A13" s="21">
        <v>8</v>
      </c>
      <c r="B13" s="21" t="s">
        <v>8</v>
      </c>
      <c r="C13" s="177"/>
      <c r="D13" s="235"/>
      <c r="E13" s="31"/>
      <c r="F13" s="94" t="s">
        <v>135</v>
      </c>
      <c r="G13" s="31"/>
      <c r="H13" s="94" t="s">
        <v>135</v>
      </c>
      <c r="I13" s="31"/>
      <c r="J13" s="254" t="s">
        <v>135</v>
      </c>
      <c r="K13" s="399" t="s">
        <v>135</v>
      </c>
      <c r="L13" s="57" t="s">
        <v>135</v>
      </c>
      <c r="M13" s="246" t="s">
        <v>135</v>
      </c>
    </row>
    <row r="14" spans="1:13" ht="15" customHeight="1" x14ac:dyDescent="0.2">
      <c r="A14" s="25">
        <v>9</v>
      </c>
      <c r="B14" s="25" t="s">
        <v>9</v>
      </c>
      <c r="C14" s="179"/>
      <c r="D14" s="237"/>
      <c r="E14" s="35"/>
      <c r="F14" s="50" t="s">
        <v>135</v>
      </c>
      <c r="G14" s="35"/>
      <c r="H14" s="50" t="s">
        <v>135</v>
      </c>
      <c r="I14" s="35"/>
      <c r="J14" s="255" t="s">
        <v>135</v>
      </c>
      <c r="K14" s="495" t="s">
        <v>135</v>
      </c>
      <c r="L14" s="56" t="s">
        <v>135</v>
      </c>
      <c r="M14" s="247" t="s">
        <v>135</v>
      </c>
    </row>
    <row r="15" spans="1:13" ht="15" customHeight="1" thickBot="1" x14ac:dyDescent="0.25">
      <c r="A15" s="9"/>
      <c r="B15" s="2" t="s">
        <v>10</v>
      </c>
      <c r="C15" s="180">
        <f>SUM(C13:C14)</f>
        <v>0</v>
      </c>
      <c r="D15" s="170">
        <f t="shared" ref="D15:I15" si="4">SUM(D13:D14)</f>
        <v>0</v>
      </c>
      <c r="E15" s="92">
        <f t="shared" si="4"/>
        <v>0</v>
      </c>
      <c r="F15" s="62" t="s">
        <v>135</v>
      </c>
      <c r="G15" s="92">
        <f t="shared" si="4"/>
        <v>0</v>
      </c>
      <c r="H15" s="62" t="s">
        <v>135</v>
      </c>
      <c r="I15" s="92">
        <f t="shared" si="4"/>
        <v>0</v>
      </c>
      <c r="J15" s="256" t="s">
        <v>135</v>
      </c>
      <c r="K15" s="92">
        <f>SUM(K13:K14)</f>
        <v>0</v>
      </c>
      <c r="L15" s="107" t="s">
        <v>135</v>
      </c>
      <c r="M15" s="248" t="s">
        <v>135</v>
      </c>
    </row>
    <row r="16" spans="1:13" s="6" customFormat="1" ht="19.5" customHeight="1" thickBot="1" x14ac:dyDescent="0.25">
      <c r="A16" s="5"/>
      <c r="B16" s="4" t="s">
        <v>11</v>
      </c>
      <c r="C16" s="181">
        <f>+C9+C12+C15</f>
        <v>187615066.34</v>
      </c>
      <c r="D16" s="172">
        <f>+D9+D12+D15</f>
        <v>203308123.44</v>
      </c>
      <c r="E16" s="173">
        <f t="shared" ref="E16:I16" si="5">+E9+E12+E15</f>
        <v>150859563.27000001</v>
      </c>
      <c r="F16" s="201">
        <f>+E16/D16</f>
        <v>0.74202427683378558</v>
      </c>
      <c r="G16" s="173">
        <f t="shared" si="5"/>
        <v>140166607.41</v>
      </c>
      <c r="H16" s="201">
        <f>G16/D16</f>
        <v>0.68942944845667109</v>
      </c>
      <c r="I16" s="173">
        <f t="shared" si="5"/>
        <v>78958357.590000004</v>
      </c>
      <c r="J16" s="193">
        <f>I16/D16</f>
        <v>0.38836794248067558</v>
      </c>
      <c r="K16" s="165">
        <f>K9+K12+K15</f>
        <v>68293800.629999995</v>
      </c>
      <c r="L16" s="210">
        <v>0.35827419398835564</v>
      </c>
      <c r="M16" s="249">
        <f>+I16/K16-1</f>
        <v>0.15615702833377387</v>
      </c>
    </row>
    <row r="17" spans="4:10" x14ac:dyDescent="0.2">
      <c r="F17" s="537"/>
      <c r="H17" s="537"/>
      <c r="J17" s="537"/>
    </row>
    <row r="18" spans="4:10" x14ac:dyDescent="0.2">
      <c r="F18" s="537"/>
      <c r="H18" s="537"/>
    </row>
    <row r="22" spans="4:10" x14ac:dyDescent="0.2">
      <c r="D22" s="200"/>
    </row>
  </sheetData>
  <mergeCells count="2">
    <mergeCell ref="K2:L2"/>
    <mergeCell ref="D2:J2"/>
  </mergeCells>
  <printOptions horizontalCentered="1"/>
  <pageMargins left="0.51181102362204722" right="0.51181102362204722" top="1.3385826771653544" bottom="0.74803149606299213" header="0.51181102362204722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Maig
&amp;R&amp;"Arial,Negreta"&amp;8&amp;K03+000Direcció de Pressupostos i Política Fiscal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22"/>
  <sheetViews>
    <sheetView zoomScaleNormal="100" workbookViewId="0">
      <selection activeCell="E37" sqref="E37"/>
    </sheetView>
  </sheetViews>
  <sheetFormatPr defaultColWidth="11.42578125" defaultRowHeight="12.75" x14ac:dyDescent="0.2"/>
  <cols>
    <col min="1" max="1" width="2.7109375" customWidth="1"/>
    <col min="2" max="2" width="31.42578125" customWidth="1"/>
    <col min="3" max="3" width="11.28515625" bestFit="1" customWidth="1"/>
    <col min="4" max="4" width="12.7109375" style="47" bestFit="1" customWidth="1"/>
    <col min="5" max="5" width="10.85546875" style="47" customWidth="1"/>
    <col min="6" max="6" width="6.28515625" style="105" customWidth="1"/>
    <col min="7" max="7" width="10" style="47" customWidth="1"/>
    <col min="8" max="8" width="7.42578125" style="105" bestFit="1" customWidth="1"/>
    <col min="9" max="9" width="11.5703125" style="47" bestFit="1" customWidth="1"/>
    <col min="10" max="10" width="7.42578125" style="105" bestFit="1" customWidth="1"/>
    <col min="11" max="11" width="11.7109375" style="47" customWidth="1"/>
    <col min="12" max="12" width="6.28515625" style="105" customWidth="1"/>
    <col min="13" max="13" width="8" style="105" customWidth="1"/>
    <col min="14" max="14" width="3.7109375" customWidth="1"/>
  </cols>
  <sheetData>
    <row r="1" spans="1:13" ht="15" x14ac:dyDescent="0.25">
      <c r="A1" s="7" t="s">
        <v>435</v>
      </c>
    </row>
    <row r="2" spans="1:13" x14ac:dyDescent="0.2">
      <c r="A2" s="8"/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">
      <c r="D16"/>
      <c r="E16"/>
      <c r="F16"/>
      <c r="G16"/>
      <c r="H16"/>
      <c r="I16"/>
      <c r="J16"/>
      <c r="K16"/>
      <c r="L16"/>
      <c r="M16"/>
    </row>
    <row r="17" spans="4:10" x14ac:dyDescent="0.2">
      <c r="F17" s="537"/>
      <c r="H17" s="537"/>
      <c r="J17" s="537"/>
    </row>
    <row r="18" spans="4:10" x14ac:dyDescent="0.2">
      <c r="F18" s="537"/>
      <c r="H18" s="537"/>
    </row>
    <row r="22" spans="4:10" x14ac:dyDescent="0.2">
      <c r="D22" s="200"/>
    </row>
  </sheetData>
  <printOptions horizontalCentered="1"/>
  <pageMargins left="0.51181102362204722" right="0.51181102362204722" top="1.3385826771653544" bottom="0.74803149606299213" header="0.51181102362204722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Maig
&amp;R&amp;"Arial,Negreta"&amp;8&amp;K03+000Direcció de Pressupostos i Política Fiscal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92D050"/>
  </sheetPr>
  <dimension ref="A1:M22"/>
  <sheetViews>
    <sheetView zoomScaleNormal="100" workbookViewId="0">
      <selection activeCell="J23" sqref="J23"/>
    </sheetView>
  </sheetViews>
  <sheetFormatPr defaultColWidth="11.42578125" defaultRowHeight="12.75" x14ac:dyDescent="0.2"/>
  <cols>
    <col min="1" max="1" width="2.7109375" customWidth="1"/>
    <col min="2" max="2" width="31.28515625" customWidth="1"/>
    <col min="3" max="3" width="11.285156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8" style="105" bestFit="1" customWidth="1"/>
    <col min="9" max="9" width="11.5703125" style="47" bestFit="1" customWidth="1"/>
    <col min="10" max="10" width="7.140625" style="105" bestFit="1" customWidth="1"/>
    <col min="11" max="11" width="11.5703125" style="47" bestFit="1" customWidth="1"/>
    <col min="12" max="12" width="6.28515625" style="105" customWidth="1"/>
    <col min="13" max="13" width="8" style="105" bestFit="1" customWidth="1"/>
    <col min="14" max="14" width="4.7109375" customWidth="1"/>
  </cols>
  <sheetData>
    <row r="1" spans="1:13" ht="15.75" thickBot="1" x14ac:dyDescent="0.3">
      <c r="A1" s="7" t="s">
        <v>436</v>
      </c>
    </row>
    <row r="2" spans="1:13" x14ac:dyDescent="0.2">
      <c r="A2" s="8" t="s">
        <v>20</v>
      </c>
      <c r="C2" s="182" t="s">
        <v>501</v>
      </c>
      <c r="D2" s="585" t="s">
        <v>574</v>
      </c>
      <c r="E2" s="583"/>
      <c r="F2" s="583"/>
      <c r="G2" s="583"/>
      <c r="H2" s="583"/>
      <c r="I2" s="583"/>
      <c r="J2" s="584"/>
      <c r="K2" s="579" t="s">
        <v>575</v>
      </c>
      <c r="L2" s="580"/>
      <c r="M2" s="227"/>
    </row>
    <row r="3" spans="1:13" x14ac:dyDescent="0.2">
      <c r="C3" s="175">
        <v>1</v>
      </c>
      <c r="D3" s="252">
        <v>2</v>
      </c>
      <c r="E3" s="250">
        <v>3</v>
      </c>
      <c r="F3" s="96" t="s">
        <v>39</v>
      </c>
      <c r="G3" s="250">
        <v>4</v>
      </c>
      <c r="H3" s="96" t="s">
        <v>40</v>
      </c>
      <c r="I3" s="250">
        <v>5</v>
      </c>
      <c r="J3" s="167" t="s">
        <v>41</v>
      </c>
      <c r="K3" s="250" t="s">
        <v>42</v>
      </c>
      <c r="L3" s="16" t="s">
        <v>43</v>
      </c>
      <c r="M3" s="157" t="s">
        <v>368</v>
      </c>
    </row>
    <row r="4" spans="1:13" ht="25.5" x14ac:dyDescent="0.2">
      <c r="A4" s="1"/>
      <c r="B4" s="2" t="s">
        <v>12</v>
      </c>
      <c r="C4" s="176" t="s">
        <v>13</v>
      </c>
      <c r="D4" s="253" t="s">
        <v>14</v>
      </c>
      <c r="E4" s="251" t="s">
        <v>15</v>
      </c>
      <c r="F4" s="97" t="s">
        <v>18</v>
      </c>
      <c r="G4" s="251" t="s">
        <v>16</v>
      </c>
      <c r="H4" s="97" t="s">
        <v>18</v>
      </c>
      <c r="I4" s="251" t="s">
        <v>17</v>
      </c>
      <c r="J4" s="128" t="s">
        <v>18</v>
      </c>
      <c r="K4" s="251" t="s">
        <v>17</v>
      </c>
      <c r="L4" s="12" t="s">
        <v>18</v>
      </c>
      <c r="M4" s="158" t="s">
        <v>538</v>
      </c>
    </row>
    <row r="5" spans="1:13" ht="15" customHeight="1" x14ac:dyDescent="0.2">
      <c r="A5" s="21">
        <v>1</v>
      </c>
      <c r="B5" s="21" t="s">
        <v>0</v>
      </c>
      <c r="C5" s="178">
        <v>13087648.619999999</v>
      </c>
      <c r="D5" s="236">
        <v>13184918.9</v>
      </c>
      <c r="E5" s="33">
        <v>5521133.9100000001</v>
      </c>
      <c r="F5" s="49">
        <f>E5/D5</f>
        <v>0.41874614109306352</v>
      </c>
      <c r="G5" s="33">
        <v>5521133.9100000001</v>
      </c>
      <c r="H5" s="49">
        <f>G5/D5</f>
        <v>0.41874614109306352</v>
      </c>
      <c r="I5" s="33">
        <v>5521133.9100000001</v>
      </c>
      <c r="J5" s="171">
        <f>I5/D5</f>
        <v>0.41874614109306352</v>
      </c>
      <c r="K5" s="31">
        <v>5499234.3399999999</v>
      </c>
      <c r="L5" s="53">
        <v>0.41338587794452691</v>
      </c>
      <c r="M5" s="241">
        <f>+I5/K5-1</f>
        <v>3.9822943788208054E-3</v>
      </c>
    </row>
    <row r="6" spans="1:13" ht="15" customHeight="1" x14ac:dyDescent="0.2">
      <c r="A6" s="23">
        <v>2</v>
      </c>
      <c r="B6" s="23" t="s">
        <v>1</v>
      </c>
      <c r="C6" s="178">
        <v>76489858.340000004</v>
      </c>
      <c r="D6" s="236">
        <v>75638111.939999998</v>
      </c>
      <c r="E6" s="33">
        <v>63764849.399999999</v>
      </c>
      <c r="F6" s="49">
        <f>E6/D6</f>
        <v>0.8430253977066684</v>
      </c>
      <c r="G6" s="33">
        <v>60518549.009999998</v>
      </c>
      <c r="H6" s="49">
        <f>G6/D6</f>
        <v>0.80010655287120858</v>
      </c>
      <c r="I6" s="33">
        <v>18168571.739999998</v>
      </c>
      <c r="J6" s="171">
        <f>I6/D6</f>
        <v>0.24020392992374315</v>
      </c>
      <c r="K6" s="31">
        <v>18568103.780000001</v>
      </c>
      <c r="L6" s="53">
        <v>0.27827943921475018</v>
      </c>
      <c r="M6" s="241">
        <f>+I6/K6-1</f>
        <v>-2.1517115841971135E-2</v>
      </c>
    </row>
    <row r="7" spans="1:13" ht="15" customHeight="1" x14ac:dyDescent="0.2">
      <c r="A7" s="23">
        <v>3</v>
      </c>
      <c r="B7" s="23" t="s">
        <v>2</v>
      </c>
      <c r="C7" s="178"/>
      <c r="D7" s="236"/>
      <c r="E7" s="33"/>
      <c r="F7" s="49" t="s">
        <v>135</v>
      </c>
      <c r="G7" s="33"/>
      <c r="H7" s="49" t="s">
        <v>135</v>
      </c>
      <c r="I7" s="33"/>
      <c r="J7" s="171" t="s">
        <v>135</v>
      </c>
      <c r="K7" s="399" t="s">
        <v>135</v>
      </c>
      <c r="L7" s="53" t="s">
        <v>135</v>
      </c>
      <c r="M7" s="243" t="s">
        <v>135</v>
      </c>
    </row>
    <row r="8" spans="1:13" ht="15" customHeight="1" x14ac:dyDescent="0.2">
      <c r="A8" s="25">
        <v>4</v>
      </c>
      <c r="B8" s="546" t="s">
        <v>3</v>
      </c>
      <c r="C8" s="178">
        <v>112844701.16</v>
      </c>
      <c r="D8" s="483">
        <v>127964492.16</v>
      </c>
      <c r="E8" s="484">
        <v>115266401.81999999</v>
      </c>
      <c r="F8" s="503">
        <f>E9/D9</f>
        <v>0</v>
      </c>
      <c r="G8" s="484">
        <v>111888416.81999999</v>
      </c>
      <c r="H8" s="503">
        <f>G8/D8</f>
        <v>0.87437081124114235</v>
      </c>
      <c r="I8" s="484">
        <v>57144526.479999997</v>
      </c>
      <c r="J8" s="171">
        <f t="shared" ref="J8" si="0">I8/D8</f>
        <v>0.44656549262548179</v>
      </c>
      <c r="K8" s="483">
        <v>43161942.909999996</v>
      </c>
      <c r="L8" s="400">
        <v>0.41079610659327032</v>
      </c>
      <c r="M8" s="540">
        <f>+I8/K8-1</f>
        <v>0.32395630565463818</v>
      </c>
    </row>
    <row r="9" spans="1:13" ht="15" customHeight="1" x14ac:dyDescent="0.2">
      <c r="A9" s="59">
        <v>5</v>
      </c>
      <c r="B9" s="59" t="s">
        <v>486</v>
      </c>
      <c r="C9" s="178">
        <v>2850236.89</v>
      </c>
      <c r="D9" s="235">
        <v>733688.94</v>
      </c>
      <c r="E9" s="31">
        <v>0</v>
      </c>
      <c r="F9" s="86"/>
      <c r="G9" s="31">
        <v>0</v>
      </c>
      <c r="H9" s="86"/>
      <c r="I9" s="31">
        <v>0</v>
      </c>
      <c r="J9" s="192"/>
      <c r="K9" s="200">
        <v>0</v>
      </c>
      <c r="L9" s="61">
        <v>0</v>
      </c>
      <c r="M9" s="287"/>
    </row>
    <row r="10" spans="1:13" ht="15" customHeight="1" x14ac:dyDescent="0.2">
      <c r="A10" s="9"/>
      <c r="B10" s="2" t="s">
        <v>4</v>
      </c>
      <c r="C10" s="180">
        <f>SUM(C5:C9)</f>
        <v>205272445.00999999</v>
      </c>
      <c r="D10" s="170">
        <f>SUM(D5:D9)</f>
        <v>217521211.94</v>
      </c>
      <c r="E10" s="92">
        <f>SUM(E5:E9)</f>
        <v>184552385.13</v>
      </c>
      <c r="F10" s="98">
        <f>E10/D10</f>
        <v>0.84843396873361498</v>
      </c>
      <c r="G10" s="92">
        <f>SUM(G5:G9)</f>
        <v>177928099.74000001</v>
      </c>
      <c r="H10" s="98">
        <f>G10/D10</f>
        <v>0.81798045419625021</v>
      </c>
      <c r="I10" s="92">
        <f>SUM(I5:I9)</f>
        <v>80834232.129999995</v>
      </c>
      <c r="J10" s="189">
        <f>I10/D10</f>
        <v>0.37161539975373492</v>
      </c>
      <c r="K10" s="92">
        <f>SUM(K5:K9)</f>
        <v>67229281.030000001</v>
      </c>
      <c r="L10" s="44">
        <v>0.34889522015282826</v>
      </c>
      <c r="M10" s="245">
        <f>+I10/K10-1</f>
        <v>0.20236645240827422</v>
      </c>
    </row>
    <row r="11" spans="1:13" ht="15" customHeight="1" x14ac:dyDescent="0.2">
      <c r="A11" s="21">
        <v>6</v>
      </c>
      <c r="B11" s="21" t="s">
        <v>5</v>
      </c>
      <c r="C11" s="178">
        <v>60520</v>
      </c>
      <c r="D11" s="35">
        <v>1172601.79</v>
      </c>
      <c r="E11" s="35">
        <v>508444.81</v>
      </c>
      <c r="F11" s="49">
        <f>E11/D11</f>
        <v>0.43360398588509741</v>
      </c>
      <c r="G11" s="31">
        <v>395092.01</v>
      </c>
      <c r="H11" s="49">
        <f>G11/D11</f>
        <v>0.33693621600219459</v>
      </c>
      <c r="I11" s="31">
        <v>125894.65</v>
      </c>
      <c r="J11" s="171">
        <f>I11/D11</f>
        <v>0.10736351511112736</v>
      </c>
      <c r="K11" s="399">
        <v>213838.15</v>
      </c>
      <c r="L11" s="57">
        <v>5.4132694609265009E-2</v>
      </c>
      <c r="M11" s="241">
        <v>0</v>
      </c>
    </row>
    <row r="12" spans="1:13" ht="15" customHeight="1" x14ac:dyDescent="0.2">
      <c r="A12" s="25">
        <v>7</v>
      </c>
      <c r="B12" s="25" t="s">
        <v>6</v>
      </c>
      <c r="C12" s="179"/>
      <c r="D12" s="237">
        <v>487569.86</v>
      </c>
      <c r="E12" s="35">
        <v>200000</v>
      </c>
      <c r="F12" s="86"/>
      <c r="G12" s="60">
        <v>0</v>
      </c>
      <c r="H12" s="86"/>
      <c r="I12" s="60">
        <v>0</v>
      </c>
      <c r="J12" s="192">
        <v>0</v>
      </c>
      <c r="K12" s="495">
        <v>0</v>
      </c>
      <c r="L12" s="56">
        <v>0</v>
      </c>
      <c r="M12" s="283">
        <v>0</v>
      </c>
    </row>
    <row r="13" spans="1:13" ht="15" customHeight="1" x14ac:dyDescent="0.2">
      <c r="A13" s="9"/>
      <c r="B13" s="2" t="s">
        <v>7</v>
      </c>
      <c r="C13" s="180">
        <f>SUM(C11:C12)</f>
        <v>60520</v>
      </c>
      <c r="D13" s="170">
        <f t="shared" ref="D13:I13" si="1">SUM(D11:D12)</f>
        <v>1660171.65</v>
      </c>
      <c r="E13" s="92">
        <f t="shared" si="1"/>
        <v>708444.81</v>
      </c>
      <c r="F13" s="98">
        <f>E13/D13</f>
        <v>0.42672985651814987</v>
      </c>
      <c r="G13" s="92">
        <f t="shared" si="1"/>
        <v>395092.01</v>
      </c>
      <c r="H13" s="98">
        <f>G13/D13</f>
        <v>0.23798262667598258</v>
      </c>
      <c r="I13" s="92">
        <f t="shared" si="1"/>
        <v>125894.65</v>
      </c>
      <c r="J13" s="189">
        <f>I13/D13</f>
        <v>7.5832309267538686E-2</v>
      </c>
      <c r="K13" s="92">
        <f>SUM(K11:K12)</f>
        <v>213838.15</v>
      </c>
      <c r="L13" s="44">
        <v>4.7568639767471513E-2</v>
      </c>
      <c r="M13" s="245">
        <f>+I13/K13-1</f>
        <v>-0.41126197547070065</v>
      </c>
    </row>
    <row r="14" spans="1:13" ht="15" customHeight="1" x14ac:dyDescent="0.2">
      <c r="A14" s="21">
        <v>8</v>
      </c>
      <c r="B14" s="21" t="s">
        <v>8</v>
      </c>
      <c r="C14" s="177"/>
      <c r="D14" s="235"/>
      <c r="E14" s="31"/>
      <c r="F14" s="94" t="s">
        <v>135</v>
      </c>
      <c r="G14" s="31"/>
      <c r="H14" s="94" t="s">
        <v>135</v>
      </c>
      <c r="I14" s="31"/>
      <c r="J14" s="254" t="s">
        <v>135</v>
      </c>
      <c r="K14" s="399" t="s">
        <v>135</v>
      </c>
      <c r="L14" s="57" t="s">
        <v>135</v>
      </c>
      <c r="M14" s="246" t="s">
        <v>135</v>
      </c>
    </row>
    <row r="15" spans="1:13" ht="15" customHeight="1" x14ac:dyDescent="0.2">
      <c r="A15" s="25">
        <v>9</v>
      </c>
      <c r="B15" s="25" t="s">
        <v>9</v>
      </c>
      <c r="C15" s="179"/>
      <c r="D15" s="237"/>
      <c r="E15" s="35"/>
      <c r="F15" s="50" t="s">
        <v>135</v>
      </c>
      <c r="G15" s="35"/>
      <c r="H15" s="50" t="s">
        <v>135</v>
      </c>
      <c r="I15" s="35"/>
      <c r="J15" s="255" t="s">
        <v>135</v>
      </c>
      <c r="K15" s="495" t="s">
        <v>135</v>
      </c>
      <c r="L15" s="56" t="s">
        <v>135</v>
      </c>
      <c r="M15" s="247" t="s">
        <v>135</v>
      </c>
    </row>
    <row r="16" spans="1:13" ht="15" customHeight="1" thickBot="1" x14ac:dyDescent="0.25">
      <c r="A16" s="9"/>
      <c r="B16" s="2" t="s">
        <v>10</v>
      </c>
      <c r="C16" s="180">
        <f>SUM(C14:C15)</f>
        <v>0</v>
      </c>
      <c r="D16" s="170">
        <f t="shared" ref="D16:I16" si="2">SUM(D14:D15)</f>
        <v>0</v>
      </c>
      <c r="E16" s="92">
        <f t="shared" si="2"/>
        <v>0</v>
      </c>
      <c r="F16" s="62" t="s">
        <v>135</v>
      </c>
      <c r="G16" s="92">
        <f t="shared" si="2"/>
        <v>0</v>
      </c>
      <c r="H16" s="62" t="s">
        <v>135</v>
      </c>
      <c r="I16" s="92">
        <f t="shared" si="2"/>
        <v>0</v>
      </c>
      <c r="J16" s="256" t="s">
        <v>135</v>
      </c>
      <c r="K16" s="92">
        <f>SUM(K14:K15)</f>
        <v>0</v>
      </c>
      <c r="L16" s="107" t="s">
        <v>135</v>
      </c>
      <c r="M16" s="248" t="s">
        <v>135</v>
      </c>
    </row>
    <row r="17" spans="1:13" s="6" customFormat="1" ht="19.5" customHeight="1" thickBot="1" x14ac:dyDescent="0.25">
      <c r="A17" s="5"/>
      <c r="B17" s="4" t="s">
        <v>11</v>
      </c>
      <c r="C17" s="181">
        <f>+C10+C13+C16</f>
        <v>205332965.00999999</v>
      </c>
      <c r="D17" s="172">
        <f t="shared" ref="D17:I17" si="3">+D10+D13+D16</f>
        <v>219181383.59</v>
      </c>
      <c r="E17" s="173">
        <f t="shared" si="3"/>
        <v>185260829.94</v>
      </c>
      <c r="F17" s="201">
        <f>E17/D17</f>
        <v>0.84523980506733321</v>
      </c>
      <c r="G17" s="173">
        <f t="shared" si="3"/>
        <v>178323191.75</v>
      </c>
      <c r="H17" s="201">
        <f>G17/D17</f>
        <v>0.81358730759529652</v>
      </c>
      <c r="I17" s="173">
        <f t="shared" si="3"/>
        <v>80960126.780000001</v>
      </c>
      <c r="J17" s="193">
        <f>I17/D17</f>
        <v>0.36937501467480355</v>
      </c>
      <c r="K17" s="386">
        <f>K10+K13+K16</f>
        <v>67443119.180000007</v>
      </c>
      <c r="L17" s="387">
        <v>0.34202575288657922</v>
      </c>
      <c r="M17" s="249">
        <f>+I17/K17-1</f>
        <v>0.20042085485287586</v>
      </c>
    </row>
    <row r="22" spans="1:13" x14ac:dyDescent="0.2">
      <c r="E22" s="200"/>
    </row>
  </sheetData>
  <mergeCells count="2">
    <mergeCell ref="K2:L2"/>
    <mergeCell ref="D2:J2"/>
  </mergeCells>
  <printOptions horizontalCentered="1"/>
  <pageMargins left="0.51181102362204722" right="0.51181102362204722" top="1.3385826771653544" bottom="0.74803149606299213" header="0.51181102362204722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Maig&amp;R&amp;"Arial,Negreta"&amp;8&amp;K03+000Direcció de Pressupostos i Política Fiscal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25"/>
  <sheetViews>
    <sheetView topLeftCell="A3" zoomScaleNormal="100" workbookViewId="0">
      <selection activeCell="I37" sqref="I37"/>
    </sheetView>
  </sheetViews>
  <sheetFormatPr defaultColWidth="11.42578125" defaultRowHeight="12.75" x14ac:dyDescent="0.2"/>
  <cols>
    <col min="1" max="1" width="2.7109375" customWidth="1"/>
    <col min="2" max="2" width="31.28515625" customWidth="1"/>
    <col min="3" max="3" width="11.285156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8" style="105" bestFit="1" customWidth="1"/>
    <col min="9" max="9" width="11.5703125" style="47" bestFit="1" customWidth="1"/>
    <col min="10" max="10" width="7.140625" style="105" bestFit="1" customWidth="1"/>
    <col min="11" max="11" width="11.5703125" style="47" bestFit="1" customWidth="1"/>
    <col min="12" max="12" width="6.28515625" style="105" customWidth="1"/>
    <col min="13" max="13" width="8" style="105" bestFit="1" customWidth="1"/>
    <col min="14" max="14" width="4.7109375" customWidth="1"/>
  </cols>
  <sheetData>
    <row r="1" spans="1:13" ht="15" x14ac:dyDescent="0.25">
      <c r="A1" s="7" t="s">
        <v>436</v>
      </c>
    </row>
    <row r="2" spans="1:13" ht="15" x14ac:dyDescent="0.25">
      <c r="A2" s="7"/>
    </row>
    <row r="3" spans="1:13" ht="15" x14ac:dyDescent="0.25">
      <c r="A3" s="7"/>
    </row>
    <row r="4" spans="1:13" x14ac:dyDescent="0.2">
      <c r="A4" s="8"/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5" customHeight="1" x14ac:dyDescent="0.2">
      <c r="D17"/>
      <c r="E17"/>
      <c r="F17"/>
      <c r="G17"/>
      <c r="H17"/>
      <c r="I17"/>
      <c r="J17"/>
      <c r="K17"/>
      <c r="L17"/>
      <c r="M17"/>
    </row>
    <row r="18" spans="4:13" ht="15" customHeight="1" x14ac:dyDescent="0.2">
      <c r="D18"/>
      <c r="E18"/>
      <c r="F18"/>
      <c r="G18"/>
      <c r="H18"/>
      <c r="I18"/>
      <c r="J18"/>
      <c r="K18"/>
      <c r="L18"/>
      <c r="M18"/>
    </row>
    <row r="19" spans="4:13" ht="15" customHeight="1" x14ac:dyDescent="0.2">
      <c r="D19"/>
      <c r="E19"/>
      <c r="F19"/>
      <c r="G19"/>
      <c r="H19"/>
      <c r="I19"/>
      <c r="J19"/>
      <c r="K19"/>
      <c r="L19"/>
      <c r="M19"/>
    </row>
    <row r="20" spans="4:13" ht="19.5" customHeight="1" x14ac:dyDescent="0.2">
      <c r="D20"/>
      <c r="E20"/>
      <c r="F20"/>
      <c r="G20"/>
      <c r="H20"/>
      <c r="I20"/>
      <c r="J20"/>
      <c r="K20"/>
      <c r="L20"/>
      <c r="M20"/>
    </row>
    <row r="21" spans="4:13" x14ac:dyDescent="0.2">
      <c r="D21"/>
      <c r="E21"/>
      <c r="F21"/>
      <c r="G21"/>
      <c r="H21"/>
      <c r="I21"/>
      <c r="J21"/>
      <c r="K21"/>
      <c r="L21"/>
      <c r="M21"/>
    </row>
    <row r="25" spans="4:13" x14ac:dyDescent="0.2">
      <c r="E25" s="200"/>
    </row>
  </sheetData>
  <printOptions horizontalCentered="1"/>
  <pageMargins left="0.51181102362204722" right="0.51181102362204722" top="1.3385826771653544" bottom="0.74803149606299213" header="0.51181102362204722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Maig&amp;R&amp;"Arial,Negreta"&amp;8&amp;K03+000Direcció de Pressupostos i Política Fiscal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92D050"/>
  </sheetPr>
  <dimension ref="A1:N30"/>
  <sheetViews>
    <sheetView workbookViewId="0">
      <selection activeCell="F8" sqref="F8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5.42578125" bestFit="1" customWidth="1"/>
    <col min="4" max="4" width="7.7109375" style="109" customWidth="1"/>
    <col min="5" max="5" width="11.140625" bestFit="1" customWidth="1"/>
    <col min="6" max="6" width="7.7109375" customWidth="1"/>
    <col min="7" max="7" width="10.85546875" bestFit="1" customWidth="1"/>
    <col min="8" max="8" width="7.7109375" customWidth="1"/>
    <col min="9" max="9" width="6.28515625" customWidth="1"/>
    <col min="10" max="10" width="11.7109375" customWidth="1"/>
    <col min="11" max="11" width="6.28515625" style="105" customWidth="1"/>
    <col min="12" max="12" width="10.85546875" customWidth="1"/>
    <col min="13" max="13" width="6.28515625" style="105" customWidth="1"/>
    <col min="14" max="14" width="7.140625" customWidth="1"/>
    <col min="15" max="15" width="4.42578125" customWidth="1"/>
  </cols>
  <sheetData>
    <row r="1" spans="1:14" ht="15.75" thickBot="1" x14ac:dyDescent="0.3">
      <c r="A1" s="7" t="s">
        <v>44</v>
      </c>
    </row>
    <row r="2" spans="1:14" x14ac:dyDescent="0.2">
      <c r="A2" s="8" t="s">
        <v>20</v>
      </c>
      <c r="C2" s="436" t="s">
        <v>501</v>
      </c>
      <c r="D2" s="300"/>
      <c r="E2" s="575" t="s">
        <v>574</v>
      </c>
      <c r="F2" s="576"/>
      <c r="G2" s="577"/>
      <c r="H2" s="577"/>
      <c r="I2" s="577"/>
      <c r="J2" s="577"/>
      <c r="K2" s="578"/>
      <c r="L2" s="573" t="s">
        <v>575</v>
      </c>
      <c r="M2" s="574"/>
      <c r="N2" s="156"/>
    </row>
    <row r="3" spans="1:14" x14ac:dyDescent="0.2">
      <c r="C3" s="175">
        <v>1</v>
      </c>
      <c r="D3" s="301"/>
      <c r="E3" s="166">
        <v>2</v>
      </c>
      <c r="F3" s="95"/>
      <c r="G3" s="95">
        <v>3</v>
      </c>
      <c r="H3" s="95"/>
      <c r="I3" s="96" t="s">
        <v>39</v>
      </c>
      <c r="J3" s="95">
        <v>4</v>
      </c>
      <c r="K3" s="167" t="s">
        <v>49</v>
      </c>
      <c r="L3" s="95" t="s">
        <v>50</v>
      </c>
      <c r="M3" s="16" t="s">
        <v>51</v>
      </c>
      <c r="N3" s="157" t="s">
        <v>366</v>
      </c>
    </row>
    <row r="4" spans="1:14" ht="30" customHeight="1" x14ac:dyDescent="0.2">
      <c r="A4" s="1"/>
      <c r="B4" s="2" t="s">
        <v>12</v>
      </c>
      <c r="C4" s="176" t="s">
        <v>47</v>
      </c>
      <c r="D4" s="302" t="s">
        <v>457</v>
      </c>
      <c r="E4" s="127" t="s">
        <v>48</v>
      </c>
      <c r="F4" s="97" t="s">
        <v>458</v>
      </c>
      <c r="G4" s="97" t="s">
        <v>139</v>
      </c>
      <c r="H4" s="97" t="s">
        <v>459</v>
      </c>
      <c r="I4" s="97" t="s">
        <v>18</v>
      </c>
      <c r="J4" s="97" t="s">
        <v>420</v>
      </c>
      <c r="K4" s="128" t="s">
        <v>18</v>
      </c>
      <c r="L4" s="97" t="s">
        <v>139</v>
      </c>
      <c r="M4" s="12" t="s">
        <v>18</v>
      </c>
      <c r="N4" s="158" t="s">
        <v>538</v>
      </c>
    </row>
    <row r="5" spans="1:14" ht="15" customHeight="1" x14ac:dyDescent="0.2">
      <c r="A5" s="21">
        <v>1</v>
      </c>
      <c r="B5" s="21" t="s">
        <v>52</v>
      </c>
      <c r="C5" s="228">
        <v>943767320</v>
      </c>
      <c r="D5" s="304">
        <f>C5/$C$18</f>
        <v>0.37002266754900592</v>
      </c>
      <c r="E5" s="235">
        <v>943767320</v>
      </c>
      <c r="F5" s="306">
        <f>E5/$E$18</f>
        <v>0.36261202019878763</v>
      </c>
      <c r="G5" s="31">
        <v>526072278.98000002</v>
      </c>
      <c r="H5" s="306">
        <f>G5/$G$18</f>
        <v>0.46458564213390369</v>
      </c>
      <c r="I5" s="152">
        <f>G5/E5</f>
        <v>0.55741735047575081</v>
      </c>
      <c r="J5" s="31">
        <v>465287232.13999999</v>
      </c>
      <c r="K5" s="171">
        <f>J5/G5</f>
        <v>0.88445495178370548</v>
      </c>
      <c r="L5" s="154">
        <v>489621251</v>
      </c>
      <c r="M5" s="49">
        <v>0.5567248154795339</v>
      </c>
      <c r="N5" s="159">
        <f>+G5/L5-1</f>
        <v>7.4447397668202964E-2</v>
      </c>
    </row>
    <row r="6" spans="1:14" ht="15" customHeight="1" x14ac:dyDescent="0.2">
      <c r="A6" s="23">
        <v>2</v>
      </c>
      <c r="B6" s="23" t="s">
        <v>53</v>
      </c>
      <c r="C6" s="228">
        <v>55749790</v>
      </c>
      <c r="D6" s="304">
        <f t="shared" ref="D6:D16" si="0">C6/$C$18</f>
        <v>2.1857809201421483E-2</v>
      </c>
      <c r="E6" s="235">
        <v>55749790</v>
      </c>
      <c r="F6" s="306">
        <f t="shared" ref="F6:F9" si="1">E6/$E$18</f>
        <v>2.1420050842148434E-2</v>
      </c>
      <c r="G6" s="31">
        <v>26321115.710000001</v>
      </c>
      <c r="H6" s="306">
        <f t="shared" ref="H6:H9" si="2">G6/$G$18</f>
        <v>2.3244738284862232E-2</v>
      </c>
      <c r="I6" s="152">
        <f t="shared" ref="I6:I9" si="3">G6/E6</f>
        <v>0.47212941447851198</v>
      </c>
      <c r="J6" s="31">
        <v>21846609.77</v>
      </c>
      <c r="K6" s="171">
        <f t="shared" ref="K6:K9" si="4">J6/G6</f>
        <v>0.83000318112275029</v>
      </c>
      <c r="L6" s="151">
        <v>21919670.73</v>
      </c>
      <c r="M6" s="49">
        <v>0.4458541415395294</v>
      </c>
      <c r="N6" s="160">
        <f t="shared" ref="N6:N18" si="5">+G6/L6-1</f>
        <v>0.20079886391614599</v>
      </c>
    </row>
    <row r="7" spans="1:14" ht="15" customHeight="1" x14ac:dyDescent="0.2">
      <c r="A7" s="23">
        <v>3</v>
      </c>
      <c r="B7" s="23" t="s">
        <v>54</v>
      </c>
      <c r="C7" s="228">
        <v>260080061.91999999</v>
      </c>
      <c r="D7" s="304">
        <f t="shared" si="0"/>
        <v>0.10196953872904714</v>
      </c>
      <c r="E7" s="235">
        <v>260080061.91999999</v>
      </c>
      <c r="F7" s="306">
        <f t="shared" si="1"/>
        <v>9.9927338728190943E-2</v>
      </c>
      <c r="G7" s="31">
        <v>107162335.94</v>
      </c>
      <c r="H7" s="306">
        <f t="shared" si="2"/>
        <v>9.4637342898553967E-2</v>
      </c>
      <c r="I7" s="152">
        <f t="shared" si="3"/>
        <v>0.41203595211755556</v>
      </c>
      <c r="J7" s="31">
        <v>62705904.880000003</v>
      </c>
      <c r="K7" s="171">
        <f t="shared" si="4"/>
        <v>0.5851487309413349</v>
      </c>
      <c r="L7" s="151">
        <v>112370253.37</v>
      </c>
      <c r="M7" s="49">
        <v>0.41722696003376314</v>
      </c>
      <c r="N7" s="160">
        <f t="shared" si="5"/>
        <v>-4.6346050434290409E-2</v>
      </c>
    </row>
    <row r="8" spans="1:14" ht="15" customHeight="1" x14ac:dyDescent="0.2">
      <c r="A8" s="23">
        <v>4</v>
      </c>
      <c r="B8" s="23" t="s">
        <v>3</v>
      </c>
      <c r="C8" s="228">
        <v>1052676699.58</v>
      </c>
      <c r="D8" s="304">
        <f t="shared" si="0"/>
        <v>0.41272274658257413</v>
      </c>
      <c r="E8" s="235">
        <v>1059253860.64</v>
      </c>
      <c r="F8" s="306">
        <f t="shared" si="1"/>
        <v>0.40698398235492567</v>
      </c>
      <c r="G8" s="31">
        <v>454679382.87</v>
      </c>
      <c r="H8" s="306">
        <f t="shared" si="2"/>
        <v>0.40153705392968775</v>
      </c>
      <c r="I8" s="152">
        <f t="shared" si="3"/>
        <v>0.42924496172738352</v>
      </c>
      <c r="J8" s="31">
        <v>361836828.56999999</v>
      </c>
      <c r="K8" s="171">
        <f t="shared" si="4"/>
        <v>0.79580654457221089</v>
      </c>
      <c r="L8" s="151">
        <v>428614226.42000002</v>
      </c>
      <c r="M8" s="505">
        <v>0.39192033592837405</v>
      </c>
      <c r="N8" s="160">
        <f>+G8/L8-1</f>
        <v>6.0812625534409248E-2</v>
      </c>
    </row>
    <row r="9" spans="1:14" ht="15" customHeight="1" x14ac:dyDescent="0.2">
      <c r="A9" s="25">
        <v>5</v>
      </c>
      <c r="B9" s="25" t="s">
        <v>45</v>
      </c>
      <c r="C9" s="228">
        <v>42135629</v>
      </c>
      <c r="D9" s="304">
        <f t="shared" si="0"/>
        <v>1.6520107775542865E-2</v>
      </c>
      <c r="E9" s="235">
        <v>42135629</v>
      </c>
      <c r="F9" s="306">
        <f t="shared" si="1"/>
        <v>1.6189250496654858E-2</v>
      </c>
      <c r="G9" s="31">
        <v>10407890.560000001</v>
      </c>
      <c r="H9" s="306">
        <f t="shared" si="2"/>
        <v>9.19142998458739E-3</v>
      </c>
      <c r="I9" s="152">
        <f t="shared" si="3"/>
        <v>0.24700926050018146</v>
      </c>
      <c r="J9" s="31">
        <v>6283819.21</v>
      </c>
      <c r="K9" s="171">
        <f t="shared" si="4"/>
        <v>0.60375531177760577</v>
      </c>
      <c r="L9" s="155">
        <v>10993163.779999999</v>
      </c>
      <c r="M9" s="49">
        <v>0.35333294356830164</v>
      </c>
      <c r="N9" s="161">
        <f t="shared" si="5"/>
        <v>-5.3239743509033599E-2</v>
      </c>
    </row>
    <row r="10" spans="1:14" ht="15" customHeight="1" x14ac:dyDescent="0.2">
      <c r="A10" s="9"/>
      <c r="B10" s="2" t="s">
        <v>4</v>
      </c>
      <c r="C10" s="180">
        <f>SUM(C5:C9)</f>
        <v>2354409500.5</v>
      </c>
      <c r="D10" s="406">
        <f t="shared" si="0"/>
        <v>0.92309286983759153</v>
      </c>
      <c r="E10" s="170">
        <f>SUM(E5:E9)</f>
        <v>2360986661.5599999</v>
      </c>
      <c r="F10" s="307">
        <f>E10/E18</f>
        <v>0.90713264262070759</v>
      </c>
      <c r="G10" s="92">
        <f>SUM(G5:G9)</f>
        <v>1124643004.0599999</v>
      </c>
      <c r="H10" s="307">
        <f>G10/G18</f>
        <v>0.99319620723159496</v>
      </c>
      <c r="I10" s="93">
        <f t="shared" ref="I10:I18" si="6">+G10/E10</f>
        <v>0.47634449714209842</v>
      </c>
      <c r="J10" s="92">
        <f>SUM(J5:J9)</f>
        <v>917960394.56999993</v>
      </c>
      <c r="K10" s="189">
        <f t="shared" ref="K10:K18" si="7">+J10/G10</f>
        <v>0.81622380724917265</v>
      </c>
      <c r="L10" s="92">
        <f>SUM(L5:L9)</f>
        <v>1063518565.3</v>
      </c>
      <c r="M10" s="44">
        <v>0.45788114766627169</v>
      </c>
      <c r="N10" s="162">
        <f t="shared" si="5"/>
        <v>5.7473786311156516E-2</v>
      </c>
    </row>
    <row r="11" spans="1:14" ht="15" customHeight="1" x14ac:dyDescent="0.2">
      <c r="A11" s="21">
        <v>6</v>
      </c>
      <c r="B11" s="21" t="s">
        <v>46</v>
      </c>
      <c r="C11" s="228">
        <v>500080</v>
      </c>
      <c r="D11" s="304">
        <f t="shared" si="0"/>
        <v>1.9606626725314759E-4</v>
      </c>
      <c r="E11" s="235">
        <v>500080</v>
      </c>
      <c r="F11" s="306">
        <f>E11/E18</f>
        <v>1.9213954034879034E-4</v>
      </c>
      <c r="G11" s="31">
        <v>2188175.39</v>
      </c>
      <c r="H11" s="306">
        <f>G11/G18</f>
        <v>1.9324243251057211E-3</v>
      </c>
      <c r="I11" s="152">
        <f t="shared" si="6"/>
        <v>4.3756506758918574</v>
      </c>
      <c r="J11" s="31">
        <v>76901</v>
      </c>
      <c r="K11" s="171">
        <f>+J11/G11</f>
        <v>3.5143892190470157E-2</v>
      </c>
      <c r="L11" s="154">
        <v>0</v>
      </c>
      <c r="M11" s="53">
        <v>0</v>
      </c>
      <c r="N11" s="160" t="s">
        <v>135</v>
      </c>
    </row>
    <row r="12" spans="1:14" ht="15" customHeight="1" x14ac:dyDescent="0.2">
      <c r="A12" s="25">
        <v>7</v>
      </c>
      <c r="B12" s="25" t="s">
        <v>6</v>
      </c>
      <c r="C12" s="228">
        <v>29106649</v>
      </c>
      <c r="D12" s="304">
        <f t="shared" si="0"/>
        <v>1.1411838149251242E-2</v>
      </c>
      <c r="E12" s="235">
        <v>46813840.810000002</v>
      </c>
      <c r="F12" s="308">
        <f>E12/E18</f>
        <v>1.7986701838095594E-2</v>
      </c>
      <c r="G12" s="31">
        <v>4780091.13</v>
      </c>
      <c r="H12" s="308">
        <f>G12/G18</f>
        <v>4.2214003585124378E-3</v>
      </c>
      <c r="I12" s="153">
        <f t="shared" si="6"/>
        <v>0.10210850140240821</v>
      </c>
      <c r="J12" s="31">
        <v>1544644.43</v>
      </c>
      <c r="K12" s="171">
        <f>+J12/G12</f>
        <v>0.32314120965304693</v>
      </c>
      <c r="L12" s="155">
        <v>6278201.7800000003</v>
      </c>
      <c r="M12" s="380">
        <v>0.30886050619188227</v>
      </c>
      <c r="N12" s="160">
        <f t="shared" si="5"/>
        <v>-0.23862097818716499</v>
      </c>
    </row>
    <row r="13" spans="1:14" ht="15" customHeight="1" x14ac:dyDescent="0.2">
      <c r="A13" s="9"/>
      <c r="B13" s="2" t="s">
        <v>7</v>
      </c>
      <c r="C13" s="180">
        <f>SUM(C11:C12)</f>
        <v>29606729</v>
      </c>
      <c r="D13" s="406">
        <f t="shared" si="0"/>
        <v>1.160790441650439E-2</v>
      </c>
      <c r="E13" s="170">
        <f>SUM(E11:E12)</f>
        <v>47313920.810000002</v>
      </c>
      <c r="F13" s="307">
        <f>E13/E18</f>
        <v>1.8178841378444381E-2</v>
      </c>
      <c r="G13" s="92">
        <f>SUM(G11:G12)</f>
        <v>6968266.5199999996</v>
      </c>
      <c r="H13" s="307">
        <f>G13/G18</f>
        <v>6.1538246836181582E-3</v>
      </c>
      <c r="I13" s="93">
        <f t="shared" si="6"/>
        <v>0.14727730022592475</v>
      </c>
      <c r="J13" s="92">
        <f>SUM(J11:J12)</f>
        <v>1621545.43</v>
      </c>
      <c r="K13" s="189">
        <f t="shared" si="7"/>
        <v>0.2327042780791915</v>
      </c>
      <c r="L13" s="92">
        <f>SUM(L11:L12)</f>
        <v>6278201.7800000003</v>
      </c>
      <c r="M13" s="44">
        <v>0.22543658365435965</v>
      </c>
      <c r="N13" s="162">
        <f t="shared" si="5"/>
        <v>0.10991439335356934</v>
      </c>
    </row>
    <row r="14" spans="1:14" ht="15" customHeight="1" x14ac:dyDescent="0.2">
      <c r="A14" s="21">
        <v>8</v>
      </c>
      <c r="B14" s="21" t="s">
        <v>468</v>
      </c>
      <c r="C14" s="228">
        <v>5000000</v>
      </c>
      <c r="D14" s="304">
        <f t="shared" si="0"/>
        <v>1.9603490166888058E-3</v>
      </c>
      <c r="E14" s="235">
        <f>32841185.77-E17</f>
        <v>27149999.77</v>
      </c>
      <c r="F14" s="308">
        <f>E14/$E$18</f>
        <v>1.0431507911289321E-2</v>
      </c>
      <c r="G14" s="31">
        <v>0</v>
      </c>
      <c r="H14" s="310">
        <f>G14/G18</f>
        <v>0</v>
      </c>
      <c r="I14" s="152">
        <f t="shared" si="6"/>
        <v>0</v>
      </c>
      <c r="J14" s="31">
        <v>0</v>
      </c>
      <c r="K14" s="171" t="s">
        <v>135</v>
      </c>
      <c r="L14" s="154" t="s">
        <v>576</v>
      </c>
      <c r="M14" s="61"/>
      <c r="N14" s="163" t="s">
        <v>135</v>
      </c>
    </row>
    <row r="15" spans="1:14" ht="15" customHeight="1" x14ac:dyDescent="0.2">
      <c r="A15" s="25">
        <v>9</v>
      </c>
      <c r="B15" s="25" t="s">
        <v>9</v>
      </c>
      <c r="C15" s="228">
        <v>161550000</v>
      </c>
      <c r="D15" s="304">
        <f t="shared" si="0"/>
        <v>6.3338876729215315E-2</v>
      </c>
      <c r="E15" s="235">
        <v>161550000</v>
      </c>
      <c r="F15" s="308">
        <f>E15/$E$18</f>
        <v>6.2070354230017361E-2</v>
      </c>
      <c r="G15" s="31">
        <v>735989.58</v>
      </c>
      <c r="H15" s="308">
        <f>G15/G18</f>
        <v>6.4996808478699829E-4</v>
      </c>
      <c r="I15" s="153">
        <f t="shared" si="6"/>
        <v>4.5558005571030638E-3</v>
      </c>
      <c r="J15" s="31">
        <v>735989.58</v>
      </c>
      <c r="K15" s="466">
        <f t="shared" si="7"/>
        <v>1</v>
      </c>
      <c r="L15" s="155">
        <v>617306.52</v>
      </c>
      <c r="M15" s="308">
        <v>4.7194688073394497E-3</v>
      </c>
      <c r="N15" s="161">
        <f t="shared" si="5"/>
        <v>0.19225952773024324</v>
      </c>
    </row>
    <row r="16" spans="1:14" ht="15" customHeight="1" x14ac:dyDescent="0.2">
      <c r="A16" s="9"/>
      <c r="B16" s="2" t="s">
        <v>10</v>
      </c>
      <c r="C16" s="180">
        <f>SUM(C14:C15)</f>
        <v>166550000</v>
      </c>
      <c r="D16" s="419">
        <f t="shared" si="0"/>
        <v>6.5299225745904119E-2</v>
      </c>
      <c r="E16" s="170">
        <f>SUM(E14:E15)</f>
        <v>188699999.77000001</v>
      </c>
      <c r="F16" s="307">
        <f>E16/E18</f>
        <v>7.2501862141306689E-2</v>
      </c>
      <c r="G16" s="92">
        <f>SUM(G14:G15)</f>
        <v>735989.58</v>
      </c>
      <c r="H16" s="307">
        <f>G16/G18</f>
        <v>6.4996808478699829E-4</v>
      </c>
      <c r="I16" s="93">
        <f t="shared" si="6"/>
        <v>3.9003157440226418E-3</v>
      </c>
      <c r="J16" s="92">
        <f>SUM(J14:J15)</f>
        <v>735989.58</v>
      </c>
      <c r="K16" s="189">
        <f t="shared" si="7"/>
        <v>1</v>
      </c>
      <c r="L16" s="92">
        <f>SUM(L14:L15)</f>
        <v>617306.52</v>
      </c>
      <c r="M16" s="44">
        <v>1.8123211049058097E-3</v>
      </c>
      <c r="N16" s="162">
        <f t="shared" si="5"/>
        <v>0.19225952773024324</v>
      </c>
    </row>
    <row r="17" spans="1:14" ht="15" customHeight="1" thickBot="1" x14ac:dyDescent="0.25">
      <c r="A17" s="9"/>
      <c r="B17" s="2" t="s">
        <v>448</v>
      </c>
      <c r="C17" s="180">
        <v>0</v>
      </c>
      <c r="D17" s="406" t="s">
        <v>135</v>
      </c>
      <c r="E17" s="170">
        <v>5691186</v>
      </c>
      <c r="F17" s="307"/>
      <c r="G17" s="92">
        <v>0</v>
      </c>
      <c r="H17" s="307" t="s">
        <v>135</v>
      </c>
      <c r="I17" s="98" t="s">
        <v>135</v>
      </c>
      <c r="J17" s="92">
        <v>0</v>
      </c>
      <c r="K17" s="189" t="s">
        <v>135</v>
      </c>
      <c r="L17" s="92">
        <v>0</v>
      </c>
      <c r="M17" s="389" t="s">
        <v>135</v>
      </c>
      <c r="N17" s="162" t="s">
        <v>135</v>
      </c>
    </row>
    <row r="18" spans="1:14" s="6" customFormat="1" ht="19.5" customHeight="1" thickBot="1" x14ac:dyDescent="0.25">
      <c r="A18" s="5"/>
      <c r="B18" s="4" t="s">
        <v>55</v>
      </c>
      <c r="C18" s="181">
        <f>C10+C13+C16+C17</f>
        <v>2550566229.5</v>
      </c>
      <c r="D18" s="309" t="s">
        <v>135</v>
      </c>
      <c r="E18" s="172">
        <f t="shared" ref="E18:G18" si="8">+E10+E13+E16+E17</f>
        <v>2602691768.1399999</v>
      </c>
      <c r="F18" s="309" t="s">
        <v>135</v>
      </c>
      <c r="G18" s="173">
        <f t="shared" si="8"/>
        <v>1132347260.1599998</v>
      </c>
      <c r="H18" s="309" t="s">
        <v>135</v>
      </c>
      <c r="I18" s="174">
        <f t="shared" si="6"/>
        <v>0.43506775332417713</v>
      </c>
      <c r="J18" s="173">
        <f>+J10+J13+J16+J17</f>
        <v>920317929.57999992</v>
      </c>
      <c r="K18" s="193">
        <f t="shared" si="7"/>
        <v>0.81275237902722497</v>
      </c>
      <c r="L18" s="165">
        <f>+L10+L13+L16</f>
        <v>1070414073.5999999</v>
      </c>
      <c r="M18" s="210">
        <v>0.39775173523545271</v>
      </c>
      <c r="N18" s="164">
        <f t="shared" si="5"/>
        <v>5.7859092184491923E-2</v>
      </c>
    </row>
    <row r="19" spans="1:14" x14ac:dyDescent="0.2">
      <c r="A19" s="289" t="s">
        <v>500</v>
      </c>
      <c r="B19" s="289"/>
    </row>
    <row r="21" spans="1:14" s="551" customFormat="1" x14ac:dyDescent="0.2">
      <c r="A21" s="549"/>
      <c r="B21" s="548"/>
      <c r="C21" s="557"/>
      <c r="D21" s="550"/>
      <c r="K21" s="552"/>
      <c r="M21" s="552"/>
    </row>
    <row r="22" spans="1:14" s="551" customFormat="1" x14ac:dyDescent="0.2">
      <c r="A22" s="549"/>
      <c r="B22" s="548"/>
      <c r="C22" s="557"/>
      <c r="D22" s="550"/>
      <c r="G22" s="59"/>
      <c r="H22" s="86"/>
      <c r="K22" s="552"/>
      <c r="M22" s="552"/>
    </row>
    <row r="23" spans="1:14" s="551" customFormat="1" x14ac:dyDescent="0.2">
      <c r="A23" s="549"/>
      <c r="B23" s="548"/>
      <c r="C23" s="557"/>
      <c r="D23" s="550"/>
      <c r="G23" s="59"/>
      <c r="H23" s="86"/>
      <c r="K23" s="552"/>
      <c r="M23" s="552"/>
    </row>
    <row r="24" spans="1:14" s="551" customFormat="1" x14ac:dyDescent="0.2">
      <c r="A24" s="549"/>
      <c r="B24" s="548"/>
      <c r="C24" s="557"/>
      <c r="D24" s="550"/>
      <c r="G24" s="59"/>
      <c r="H24" s="86"/>
      <c r="K24" s="552"/>
      <c r="M24" s="552"/>
    </row>
    <row r="25" spans="1:14" s="551" customFormat="1" x14ac:dyDescent="0.2">
      <c r="A25" s="549"/>
      <c r="B25" s="548"/>
      <c r="C25" s="557"/>
      <c r="D25" s="550"/>
      <c r="G25" s="59"/>
      <c r="H25" s="86"/>
      <c r="K25" s="552"/>
      <c r="M25" s="552"/>
    </row>
    <row r="26" spans="1:14" s="551" customFormat="1" x14ac:dyDescent="0.2">
      <c r="A26" s="549"/>
      <c r="B26" s="548"/>
      <c r="C26" s="557"/>
      <c r="D26" s="550"/>
      <c r="G26" s="59"/>
      <c r="H26" s="86"/>
      <c r="K26" s="552"/>
      <c r="M26" s="552"/>
    </row>
    <row r="27" spans="1:14" s="551" customFormat="1" x14ac:dyDescent="0.2">
      <c r="A27" s="549"/>
      <c r="B27" s="548"/>
      <c r="C27" s="557"/>
      <c r="D27" s="550"/>
      <c r="G27" s="59"/>
      <c r="H27" s="86"/>
      <c r="K27" s="552"/>
      <c r="M27" s="552"/>
    </row>
    <row r="28" spans="1:14" s="551" customFormat="1" x14ac:dyDescent="0.2">
      <c r="A28" s="549"/>
      <c r="B28" s="548"/>
      <c r="C28" s="558"/>
      <c r="D28" s="550"/>
      <c r="G28" s="59"/>
      <c r="H28" s="86"/>
      <c r="K28" s="552"/>
      <c r="M28" s="552"/>
    </row>
    <row r="29" spans="1:14" s="551" customFormat="1" x14ac:dyDescent="0.2">
      <c r="A29" s="549"/>
      <c r="B29" s="548"/>
      <c r="C29" s="557"/>
      <c r="D29" s="550"/>
      <c r="E29" s="553"/>
      <c r="G29" s="59"/>
      <c r="H29" s="313"/>
      <c r="K29" s="552"/>
      <c r="M29" s="552"/>
    </row>
    <row r="30" spans="1:14" x14ac:dyDescent="0.2">
      <c r="G30" s="59"/>
      <c r="H30" s="86"/>
    </row>
  </sheetData>
  <mergeCells count="2">
    <mergeCell ref="L2:M2"/>
    <mergeCell ref="E2:K2"/>
  </mergeCells>
  <printOptions horizontalCentered="1"/>
  <pageMargins left="0.51181102362204722" right="0.51181102362204722" top="1.1417322834645669" bottom="0.74803149606299213" header="0.51181102362204722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Maig&amp;R&amp;"Arial,Negreta"&amp;8&amp;K03+000Direcció de Pressupostos i Política Fiscal</oddHeader>
  </headerFooter>
  <ignoredErrors>
    <ignoredError sqref="F10 K10 D10 F13 D16 D13 F16 K16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rgb="FF92D050"/>
  </sheetPr>
  <dimension ref="A1:M20"/>
  <sheetViews>
    <sheetView zoomScaleNormal="100" workbookViewId="0">
      <selection activeCell="M28" sqref="M28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1.5703125" style="47" bestFit="1" customWidth="1"/>
    <col min="10" max="10" width="6.28515625" style="105" customWidth="1"/>
    <col min="11" max="11" width="11.5703125" style="47" bestFit="1" customWidth="1"/>
    <col min="12" max="12" width="6.28515625" style="105" customWidth="1"/>
    <col min="13" max="13" width="8.140625" style="105" bestFit="1" customWidth="1"/>
  </cols>
  <sheetData>
    <row r="1" spans="1:13" ht="15.75" thickBot="1" x14ac:dyDescent="0.3">
      <c r="A1" s="7" t="s">
        <v>132</v>
      </c>
    </row>
    <row r="2" spans="1:13" x14ac:dyDescent="0.2">
      <c r="A2" s="8" t="s">
        <v>20</v>
      </c>
      <c r="C2" s="182" t="s">
        <v>501</v>
      </c>
      <c r="D2" s="585" t="s">
        <v>574</v>
      </c>
      <c r="E2" s="583"/>
      <c r="F2" s="583"/>
      <c r="G2" s="583"/>
      <c r="H2" s="583"/>
      <c r="I2" s="583"/>
      <c r="J2" s="584"/>
      <c r="K2" s="579" t="s">
        <v>575</v>
      </c>
      <c r="L2" s="580"/>
      <c r="M2" s="227"/>
    </row>
    <row r="3" spans="1:13" x14ac:dyDescent="0.2">
      <c r="C3" s="175">
        <v>1</v>
      </c>
      <c r="D3" s="252">
        <v>2</v>
      </c>
      <c r="E3" s="250">
        <v>3</v>
      </c>
      <c r="F3" s="96" t="s">
        <v>39</v>
      </c>
      <c r="G3" s="250">
        <v>4</v>
      </c>
      <c r="H3" s="96" t="s">
        <v>40</v>
      </c>
      <c r="I3" s="250">
        <v>5</v>
      </c>
      <c r="J3" s="167" t="s">
        <v>41</v>
      </c>
      <c r="K3" s="250" t="s">
        <v>42</v>
      </c>
      <c r="L3" s="16" t="s">
        <v>43</v>
      </c>
      <c r="M3" s="157" t="s">
        <v>368</v>
      </c>
    </row>
    <row r="4" spans="1:13" ht="25.5" x14ac:dyDescent="0.2">
      <c r="A4" s="1"/>
      <c r="B4" s="2" t="s">
        <v>12</v>
      </c>
      <c r="C4" s="176" t="s">
        <v>13</v>
      </c>
      <c r="D4" s="253" t="s">
        <v>14</v>
      </c>
      <c r="E4" s="251" t="s">
        <v>15</v>
      </c>
      <c r="F4" s="97" t="s">
        <v>18</v>
      </c>
      <c r="G4" s="251" t="s">
        <v>16</v>
      </c>
      <c r="H4" s="97" t="s">
        <v>18</v>
      </c>
      <c r="I4" s="251" t="s">
        <v>17</v>
      </c>
      <c r="J4" s="128" t="s">
        <v>18</v>
      </c>
      <c r="K4" s="251" t="s">
        <v>17</v>
      </c>
      <c r="L4" s="12" t="s">
        <v>18</v>
      </c>
      <c r="M4" s="158" t="s">
        <v>538</v>
      </c>
    </row>
    <row r="5" spans="1:13" ht="15" customHeight="1" x14ac:dyDescent="0.2">
      <c r="A5" s="21">
        <v>1</v>
      </c>
      <c r="B5" s="21" t="s">
        <v>0</v>
      </c>
      <c r="C5" s="179">
        <v>212198443.66999999</v>
      </c>
      <c r="D5" s="236">
        <v>211081238.61000001</v>
      </c>
      <c r="E5" s="33">
        <v>83063687.140000001</v>
      </c>
      <c r="F5" s="49">
        <f>E5/D5</f>
        <v>0.39351525359139544</v>
      </c>
      <c r="G5" s="33">
        <v>82832218</v>
      </c>
      <c r="H5" s="49">
        <f>G5/D5</f>
        <v>0.39241866565433259</v>
      </c>
      <c r="I5" s="33">
        <v>82502779.650000006</v>
      </c>
      <c r="J5" s="171">
        <f>I5/D5</f>
        <v>0.39085794736326424</v>
      </c>
      <c r="K5" s="31">
        <v>83002069.090000004</v>
      </c>
      <c r="L5" s="53">
        <v>0.4017396503922086</v>
      </c>
      <c r="M5" s="241">
        <f>+I5/K5-1</f>
        <v>-6.0153854653745009E-3</v>
      </c>
    </row>
    <row r="6" spans="1:13" ht="15" customHeight="1" x14ac:dyDescent="0.2">
      <c r="A6" s="23">
        <v>2</v>
      </c>
      <c r="B6" s="23" t="s">
        <v>1</v>
      </c>
      <c r="C6" s="179">
        <v>29591849.129999999</v>
      </c>
      <c r="D6" s="236">
        <v>29355572.780000001</v>
      </c>
      <c r="E6" s="33">
        <v>27272266.489999998</v>
      </c>
      <c r="F6" s="49">
        <f>E6/D6</f>
        <v>0.92903199996767349</v>
      </c>
      <c r="G6" s="33">
        <v>23953598.289999999</v>
      </c>
      <c r="H6" s="49">
        <f>G6/D6</f>
        <v>0.81598129491513871</v>
      </c>
      <c r="I6" s="33">
        <v>5577260.7800000003</v>
      </c>
      <c r="J6" s="171">
        <f>I6/D6</f>
        <v>0.18998984696356519</v>
      </c>
      <c r="K6" s="33">
        <v>6340809.3099999996</v>
      </c>
      <c r="L6" s="55">
        <v>0.21831028671478844</v>
      </c>
      <c r="M6" s="242">
        <f>+I6/K6-1</f>
        <v>-0.1204181505341626</v>
      </c>
    </row>
    <row r="7" spans="1:13" ht="15" customHeight="1" x14ac:dyDescent="0.2">
      <c r="A7" s="23">
        <v>3</v>
      </c>
      <c r="B7" s="23" t="s">
        <v>2</v>
      </c>
      <c r="C7" s="179"/>
      <c r="D7" s="236"/>
      <c r="E7" s="33"/>
      <c r="F7" s="49" t="s">
        <v>135</v>
      </c>
      <c r="G7" s="33"/>
      <c r="H7" s="49" t="s">
        <v>135</v>
      </c>
      <c r="I7" s="33"/>
      <c r="J7" s="171" t="s">
        <v>135</v>
      </c>
      <c r="K7" s="33"/>
      <c r="L7" s="55" t="s">
        <v>135</v>
      </c>
      <c r="M7" s="242" t="s">
        <v>135</v>
      </c>
    </row>
    <row r="8" spans="1:13" ht="15" customHeight="1" x14ac:dyDescent="0.2">
      <c r="A8" s="25">
        <v>4</v>
      </c>
      <c r="B8" s="25" t="s">
        <v>3</v>
      </c>
      <c r="C8" s="179">
        <v>2868215.11</v>
      </c>
      <c r="D8" s="236">
        <v>3570983.11</v>
      </c>
      <c r="E8" s="33">
        <v>2844026.28</v>
      </c>
      <c r="F8" s="464">
        <f>E8/D8</f>
        <v>0.79642669606465877</v>
      </c>
      <c r="G8" s="33">
        <v>2844026.28</v>
      </c>
      <c r="H8" s="464">
        <f>G8/D8</f>
        <v>0.79642669606465877</v>
      </c>
      <c r="I8" s="33">
        <v>2836533.28</v>
      </c>
      <c r="J8" s="466">
        <f>I8/D8</f>
        <v>0.79432839434516389</v>
      </c>
      <c r="K8" s="35">
        <v>2600463.77</v>
      </c>
      <c r="L8" s="380">
        <v>0.97021432245300077</v>
      </c>
      <c r="M8" s="272">
        <f>+I8/K8-1</f>
        <v>9.0779772717233254E-2</v>
      </c>
    </row>
    <row r="9" spans="1:13" ht="15" customHeight="1" x14ac:dyDescent="0.2">
      <c r="A9" s="9"/>
      <c r="B9" s="2" t="s">
        <v>4</v>
      </c>
      <c r="C9" s="180">
        <f>SUM(C5:C8)</f>
        <v>244658507.91</v>
      </c>
      <c r="D9" s="170">
        <f t="shared" ref="D9:I9" si="0">SUM(D5:D8)</f>
        <v>244007794.50000003</v>
      </c>
      <c r="E9" s="92">
        <f t="shared" si="0"/>
        <v>113179979.91</v>
      </c>
      <c r="F9" s="98">
        <f>E9/D9</f>
        <v>0.46383755954156614</v>
      </c>
      <c r="G9" s="92">
        <f t="shared" si="0"/>
        <v>109629842.56999999</v>
      </c>
      <c r="H9" s="98">
        <f>G9/D9</f>
        <v>0.44928828111677382</v>
      </c>
      <c r="I9" s="92">
        <f t="shared" si="0"/>
        <v>90916573.710000008</v>
      </c>
      <c r="J9" s="189">
        <f>I9/D9</f>
        <v>0.37259700615834218</v>
      </c>
      <c r="K9" s="92">
        <f>SUM(K5:K8)</f>
        <v>91943342.170000002</v>
      </c>
      <c r="L9" s="44">
        <v>0.38577865634976011</v>
      </c>
      <c r="M9" s="245">
        <f>+I9/K9-1</f>
        <v>-1.116740414005768E-2</v>
      </c>
    </row>
    <row r="10" spans="1:13" ht="15" customHeight="1" x14ac:dyDescent="0.2">
      <c r="A10" s="21">
        <v>6</v>
      </c>
      <c r="B10" s="21" t="s">
        <v>5</v>
      </c>
      <c r="C10" s="179">
        <v>1549357.27</v>
      </c>
      <c r="D10" s="236">
        <v>7116265.8300000001</v>
      </c>
      <c r="E10" s="33">
        <v>5365636.55</v>
      </c>
      <c r="F10" s="505">
        <f>E10/D10</f>
        <v>0.75399608139708851</v>
      </c>
      <c r="G10" s="33">
        <v>3105434.02</v>
      </c>
      <c r="H10" s="505">
        <f>G10/D10</f>
        <v>0.43638533104095689</v>
      </c>
      <c r="I10" s="154">
        <v>378296.77</v>
      </c>
      <c r="J10" s="523">
        <f>I10/D10</f>
        <v>5.3159448935313311E-2</v>
      </c>
      <c r="K10" s="154">
        <v>790941.95</v>
      </c>
      <c r="L10" s="53">
        <v>6.6435095786994358E-2</v>
      </c>
      <c r="M10" s="257">
        <f>+I10/K10-1</f>
        <v>-0.52171360995582539</v>
      </c>
    </row>
    <row r="11" spans="1:13" ht="15" customHeight="1" x14ac:dyDescent="0.2">
      <c r="A11" s="25">
        <v>7</v>
      </c>
      <c r="B11" s="25" t="s">
        <v>6</v>
      </c>
      <c r="C11" s="179"/>
      <c r="D11" s="237"/>
      <c r="E11" s="35"/>
      <c r="F11" s="282" t="s">
        <v>135</v>
      </c>
      <c r="G11" s="155"/>
      <c r="H11" s="282" t="s">
        <v>135</v>
      </c>
      <c r="I11" s="155"/>
      <c r="J11" s="224" t="s">
        <v>135</v>
      </c>
      <c r="K11" s="155"/>
      <c r="L11" s="56" t="s">
        <v>135</v>
      </c>
      <c r="M11" s="247" t="s">
        <v>135</v>
      </c>
    </row>
    <row r="12" spans="1:13" ht="15" customHeight="1" x14ac:dyDescent="0.2">
      <c r="A12" s="9"/>
      <c r="B12" s="2" t="s">
        <v>7</v>
      </c>
      <c r="C12" s="180">
        <f>SUM(C10:C11)</f>
        <v>1549357.27</v>
      </c>
      <c r="D12" s="170">
        <f t="shared" ref="D12:I12" si="1">SUM(D10:D11)</f>
        <v>7116265.8300000001</v>
      </c>
      <c r="E12" s="92">
        <f t="shared" si="1"/>
        <v>5365636.55</v>
      </c>
      <c r="F12" s="98">
        <f>E12/D12</f>
        <v>0.75399608139708851</v>
      </c>
      <c r="G12" s="92">
        <f t="shared" si="1"/>
        <v>3105434.02</v>
      </c>
      <c r="H12" s="98">
        <f>G12/D12</f>
        <v>0.43638533104095689</v>
      </c>
      <c r="I12" s="92">
        <f t="shared" si="1"/>
        <v>378296.77</v>
      </c>
      <c r="J12" s="189">
        <f>I12/D12</f>
        <v>5.3159448935313311E-2</v>
      </c>
      <c r="K12" s="92">
        <f>SUM(K10:K11)</f>
        <v>790941.95</v>
      </c>
      <c r="L12" s="44">
        <v>6.6435095786994358E-2</v>
      </c>
      <c r="M12" s="245">
        <f>+I12/K12-1</f>
        <v>-0.52171360995582539</v>
      </c>
    </row>
    <row r="13" spans="1:13" ht="15" customHeight="1" x14ac:dyDescent="0.2">
      <c r="A13" s="21">
        <v>8</v>
      </c>
      <c r="B13" s="21" t="s">
        <v>8</v>
      </c>
      <c r="C13" s="177"/>
      <c r="D13" s="235"/>
      <c r="E13" s="31"/>
      <c r="F13" s="94" t="s">
        <v>135</v>
      </c>
      <c r="G13" s="31"/>
      <c r="H13" s="94" t="s">
        <v>135</v>
      </c>
      <c r="I13" s="31"/>
      <c r="J13" s="254" t="s">
        <v>135</v>
      </c>
      <c r="K13" s="31"/>
      <c r="L13" s="57" t="s">
        <v>135</v>
      </c>
      <c r="M13" s="246" t="s">
        <v>135</v>
      </c>
    </row>
    <row r="14" spans="1:13" ht="15" customHeight="1" x14ac:dyDescent="0.2">
      <c r="A14" s="25">
        <v>9</v>
      </c>
      <c r="B14" s="25" t="s">
        <v>9</v>
      </c>
      <c r="C14" s="179"/>
      <c r="D14" s="237"/>
      <c r="E14" s="35"/>
      <c r="F14" s="50" t="s">
        <v>135</v>
      </c>
      <c r="G14" s="35"/>
      <c r="H14" s="50" t="s">
        <v>135</v>
      </c>
      <c r="I14" s="35"/>
      <c r="J14" s="255" t="s">
        <v>135</v>
      </c>
      <c r="K14" s="35"/>
      <c r="L14" s="56" t="s">
        <v>135</v>
      </c>
      <c r="M14" s="247" t="s">
        <v>135</v>
      </c>
    </row>
    <row r="15" spans="1:13" ht="15" customHeight="1" thickBot="1" x14ac:dyDescent="0.25">
      <c r="A15" s="9"/>
      <c r="B15" s="2" t="s">
        <v>10</v>
      </c>
      <c r="C15" s="180">
        <f>SUM(C13:C14)</f>
        <v>0</v>
      </c>
      <c r="D15" s="170">
        <f t="shared" ref="D15:I15" si="2">SUM(D13:D14)</f>
        <v>0</v>
      </c>
      <c r="E15" s="92">
        <f t="shared" si="2"/>
        <v>0</v>
      </c>
      <c r="F15" s="98" t="s">
        <v>135</v>
      </c>
      <c r="G15" s="92">
        <f t="shared" si="2"/>
        <v>0</v>
      </c>
      <c r="H15" s="62" t="s">
        <v>135</v>
      </c>
      <c r="I15" s="92">
        <f t="shared" si="2"/>
        <v>0</v>
      </c>
      <c r="J15" s="256" t="s">
        <v>135</v>
      </c>
      <c r="K15" s="92">
        <f>SUM(K13:K14)</f>
        <v>0</v>
      </c>
      <c r="L15" s="107" t="s">
        <v>135</v>
      </c>
      <c r="M15" s="248" t="s">
        <v>135</v>
      </c>
    </row>
    <row r="16" spans="1:13" s="6" customFormat="1" ht="19.5" customHeight="1" thickBot="1" x14ac:dyDescent="0.25">
      <c r="A16" s="5"/>
      <c r="B16" s="4" t="s">
        <v>11</v>
      </c>
      <c r="C16" s="181">
        <f>+C9+C12+C15</f>
        <v>246207865.18000001</v>
      </c>
      <c r="D16" s="172">
        <f t="shared" ref="D16:I16" si="3">+D9+D12+D15</f>
        <v>251124060.33000004</v>
      </c>
      <c r="E16" s="173">
        <f t="shared" si="3"/>
        <v>118545616.45999999</v>
      </c>
      <c r="F16" s="201">
        <f>E16/D16</f>
        <v>0.47205997029603686</v>
      </c>
      <c r="G16" s="173">
        <f t="shared" si="3"/>
        <v>112735276.58999999</v>
      </c>
      <c r="H16" s="201">
        <f>G16/D16</f>
        <v>0.44892264182832781</v>
      </c>
      <c r="I16" s="173">
        <f t="shared" si="3"/>
        <v>91294870.480000004</v>
      </c>
      <c r="J16" s="193">
        <f>I16/D16</f>
        <v>0.36354489633542153</v>
      </c>
      <c r="K16" s="165">
        <f>K9+K12+K15</f>
        <v>92734284.120000005</v>
      </c>
      <c r="L16" s="210">
        <v>0.37058532189759308</v>
      </c>
      <c r="M16" s="249">
        <f>+I16/K16-1</f>
        <v>-1.5521914615066912E-2</v>
      </c>
    </row>
    <row r="20" spans="5:5" x14ac:dyDescent="0.2">
      <c r="E20" s="200"/>
    </row>
  </sheetData>
  <mergeCells count="2">
    <mergeCell ref="K2:L2"/>
    <mergeCell ref="D2:J2"/>
  </mergeCells>
  <printOptions horizontalCentered="1"/>
  <pageMargins left="0.51181102362204722" right="0.51181102362204722" top="1.3385826771653544" bottom="0.74803149606299213" header="0.51181102362204722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Maig&amp;R&amp;"Arial,Negreta"&amp;8&amp;K03+000Direcció de Pressupostos i Política Fisca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O35"/>
  <sheetViews>
    <sheetView zoomScaleNormal="100" workbookViewId="0">
      <selection activeCell="N35" sqref="N35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1.5703125" style="47" bestFit="1" customWidth="1"/>
    <col min="10" max="10" width="6.28515625" style="105" customWidth="1"/>
    <col min="11" max="11" width="11.5703125" style="47" bestFit="1" customWidth="1"/>
    <col min="12" max="12" width="6.28515625" style="105" customWidth="1"/>
    <col min="13" max="13" width="8.140625" style="105" bestFit="1" customWidth="1"/>
  </cols>
  <sheetData>
    <row r="2" spans="1:15" ht="15" x14ac:dyDescent="0.25">
      <c r="B2" s="7" t="s">
        <v>132</v>
      </c>
      <c r="D2"/>
      <c r="E2"/>
      <c r="F2"/>
      <c r="G2"/>
      <c r="H2"/>
      <c r="I2"/>
      <c r="J2"/>
      <c r="K2"/>
      <c r="L2"/>
      <c r="M2"/>
    </row>
    <row r="3" spans="1:15" x14ac:dyDescent="0.2">
      <c r="D3"/>
      <c r="E3"/>
      <c r="F3"/>
      <c r="G3"/>
      <c r="H3"/>
      <c r="I3"/>
      <c r="J3"/>
      <c r="K3"/>
      <c r="L3"/>
      <c r="M3"/>
    </row>
    <row r="4" spans="1:15" ht="15" customHeight="1" x14ac:dyDescent="0.2">
      <c r="D4"/>
      <c r="E4"/>
      <c r="F4"/>
      <c r="G4"/>
      <c r="H4"/>
      <c r="I4"/>
      <c r="J4"/>
      <c r="K4"/>
      <c r="L4"/>
      <c r="M4"/>
    </row>
    <row r="5" spans="1:15" ht="15" customHeight="1" x14ac:dyDescent="0.2">
      <c r="D5"/>
      <c r="E5"/>
      <c r="F5"/>
      <c r="G5"/>
      <c r="H5"/>
      <c r="I5"/>
      <c r="J5"/>
      <c r="K5"/>
      <c r="L5"/>
      <c r="M5"/>
    </row>
    <row r="6" spans="1:15" ht="15" customHeight="1" x14ac:dyDescent="0.2">
      <c r="D6"/>
      <c r="E6"/>
      <c r="F6"/>
      <c r="G6"/>
      <c r="H6"/>
      <c r="I6"/>
      <c r="J6"/>
      <c r="K6"/>
      <c r="L6"/>
      <c r="M6"/>
    </row>
    <row r="7" spans="1:15" ht="15" customHeight="1" x14ac:dyDescent="0.2">
      <c r="D7"/>
      <c r="E7"/>
      <c r="F7"/>
      <c r="G7"/>
      <c r="H7"/>
      <c r="I7"/>
      <c r="J7"/>
      <c r="K7"/>
      <c r="L7"/>
      <c r="M7"/>
    </row>
    <row r="8" spans="1:15" ht="15" customHeight="1" x14ac:dyDescent="0.2">
      <c r="D8"/>
      <c r="E8"/>
      <c r="F8"/>
      <c r="G8"/>
      <c r="H8"/>
      <c r="I8"/>
      <c r="J8"/>
      <c r="K8"/>
      <c r="L8"/>
      <c r="M8"/>
    </row>
    <row r="9" spans="1:15" ht="15" customHeight="1" x14ac:dyDescent="0.2">
      <c r="D9"/>
      <c r="E9"/>
      <c r="F9"/>
      <c r="G9"/>
      <c r="H9"/>
      <c r="I9"/>
      <c r="J9"/>
      <c r="K9"/>
      <c r="L9"/>
      <c r="M9"/>
    </row>
    <row r="10" spans="1:15" ht="15" customHeight="1" x14ac:dyDescent="0.2">
      <c r="D10"/>
      <c r="E10"/>
      <c r="F10"/>
      <c r="G10"/>
      <c r="H10"/>
      <c r="I10"/>
      <c r="J10"/>
      <c r="K10"/>
      <c r="L10"/>
      <c r="M10"/>
    </row>
    <row r="11" spans="1:15" ht="15" customHeight="1" x14ac:dyDescent="0.2">
      <c r="D11"/>
      <c r="E11"/>
      <c r="F11"/>
      <c r="G11"/>
      <c r="H11"/>
      <c r="I11"/>
      <c r="J11"/>
      <c r="K11"/>
      <c r="L11"/>
      <c r="M11"/>
    </row>
    <row r="12" spans="1:15" ht="15" customHeight="1" x14ac:dyDescent="0.2">
      <c r="D12"/>
      <c r="E12"/>
      <c r="F12"/>
      <c r="G12"/>
      <c r="H12"/>
      <c r="I12"/>
      <c r="J12"/>
      <c r="K12"/>
      <c r="L12"/>
      <c r="M12"/>
    </row>
    <row r="13" spans="1:15" s="6" customFormat="1" ht="19.5" customHeight="1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5" x14ac:dyDescent="0.2">
      <c r="D14"/>
      <c r="E14"/>
      <c r="F14"/>
      <c r="G14"/>
      <c r="H14"/>
      <c r="I14"/>
      <c r="J14"/>
      <c r="K14"/>
      <c r="L14"/>
      <c r="M14"/>
    </row>
    <row r="15" spans="1:15" x14ac:dyDescent="0.2">
      <c r="D15"/>
      <c r="E15"/>
      <c r="F15"/>
      <c r="G15"/>
      <c r="H15"/>
      <c r="I15"/>
      <c r="J15"/>
      <c r="K15"/>
      <c r="L15"/>
      <c r="M15"/>
    </row>
    <row r="16" spans="1:15" x14ac:dyDescent="0.2">
      <c r="D16"/>
      <c r="E16"/>
      <c r="F16"/>
      <c r="G16"/>
      <c r="H16"/>
      <c r="I16"/>
      <c r="J16"/>
      <c r="K16"/>
      <c r="L16"/>
      <c r="M16"/>
    </row>
    <row r="17" spans="1:15" s="105" customFormat="1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x14ac:dyDescent="0.2">
      <c r="D18"/>
      <c r="E18"/>
      <c r="F18"/>
      <c r="G18"/>
      <c r="H18"/>
      <c r="I18"/>
      <c r="J18"/>
      <c r="K18"/>
      <c r="L18"/>
      <c r="M18"/>
    </row>
    <row r="19" spans="1:15" x14ac:dyDescent="0.2">
      <c r="D19"/>
      <c r="E19"/>
      <c r="F19"/>
      <c r="G19"/>
      <c r="H19"/>
      <c r="I19"/>
      <c r="J19"/>
      <c r="K19"/>
      <c r="L19"/>
      <c r="M19"/>
    </row>
    <row r="20" spans="1:15" x14ac:dyDescent="0.2">
      <c r="D20"/>
      <c r="E20"/>
      <c r="F20"/>
      <c r="G20"/>
      <c r="H20"/>
      <c r="I20"/>
      <c r="J20"/>
      <c r="K20"/>
      <c r="L20"/>
      <c r="M20"/>
    </row>
    <row r="21" spans="1:15" x14ac:dyDescent="0.2">
      <c r="D21"/>
      <c r="E21"/>
      <c r="F21"/>
      <c r="G21"/>
      <c r="H21"/>
      <c r="I21"/>
      <c r="J21"/>
      <c r="K21"/>
      <c r="L21"/>
      <c r="M21"/>
    </row>
    <row r="22" spans="1:15" x14ac:dyDescent="0.2">
      <c r="D22"/>
      <c r="E22"/>
      <c r="F22"/>
      <c r="G22"/>
      <c r="H22"/>
      <c r="I22"/>
      <c r="J22"/>
      <c r="K22"/>
      <c r="L22"/>
      <c r="M22"/>
    </row>
    <row r="23" spans="1:15" x14ac:dyDescent="0.2">
      <c r="D23"/>
      <c r="E23"/>
      <c r="F23"/>
      <c r="G23"/>
      <c r="H23"/>
      <c r="I23"/>
      <c r="J23"/>
      <c r="K23"/>
      <c r="L23"/>
      <c r="M23"/>
    </row>
    <row r="24" spans="1:15" x14ac:dyDescent="0.2">
      <c r="D24"/>
      <c r="E24"/>
      <c r="F24"/>
      <c r="G24"/>
      <c r="H24"/>
      <c r="I24"/>
      <c r="J24"/>
      <c r="K24"/>
      <c r="L24"/>
      <c r="M24"/>
    </row>
    <row r="25" spans="1:15" x14ac:dyDescent="0.2">
      <c r="D25"/>
      <c r="E25"/>
      <c r="F25"/>
      <c r="G25"/>
      <c r="H25"/>
      <c r="I25"/>
      <c r="J25"/>
      <c r="K25"/>
      <c r="L25"/>
      <c r="M25"/>
    </row>
    <row r="26" spans="1:15" x14ac:dyDescent="0.2">
      <c r="D26"/>
      <c r="E26"/>
      <c r="F26"/>
      <c r="G26"/>
      <c r="H26"/>
      <c r="I26"/>
      <c r="J26"/>
      <c r="K26"/>
      <c r="L26"/>
      <c r="M26"/>
    </row>
    <row r="27" spans="1:15" x14ac:dyDescent="0.2">
      <c r="D27"/>
      <c r="E27"/>
      <c r="F27"/>
      <c r="G27"/>
      <c r="H27"/>
      <c r="I27"/>
      <c r="J27"/>
      <c r="K27"/>
      <c r="L27"/>
      <c r="M27"/>
    </row>
    <row r="28" spans="1:15" x14ac:dyDescent="0.2">
      <c r="D28"/>
      <c r="E28"/>
      <c r="F28"/>
      <c r="G28"/>
      <c r="H28"/>
      <c r="I28"/>
      <c r="J28"/>
      <c r="K28"/>
      <c r="L28"/>
      <c r="M28"/>
    </row>
    <row r="29" spans="1:15" x14ac:dyDescent="0.2">
      <c r="D29"/>
      <c r="E29"/>
      <c r="F29"/>
      <c r="G29"/>
      <c r="H29"/>
      <c r="I29"/>
      <c r="J29"/>
      <c r="K29"/>
      <c r="L29"/>
      <c r="M29"/>
    </row>
    <row r="30" spans="1:15" x14ac:dyDescent="0.2">
      <c r="D30"/>
      <c r="E30"/>
      <c r="F30"/>
      <c r="G30"/>
      <c r="H30"/>
      <c r="I30"/>
      <c r="J30"/>
      <c r="K30"/>
      <c r="L30"/>
      <c r="M30"/>
    </row>
    <row r="31" spans="1:15" x14ac:dyDescent="0.2">
      <c r="D31"/>
      <c r="E31"/>
      <c r="F31"/>
      <c r="G31"/>
      <c r="H31"/>
      <c r="I31"/>
      <c r="J31"/>
      <c r="K31"/>
      <c r="L31"/>
      <c r="M31"/>
    </row>
    <row r="32" spans="1:15" x14ac:dyDescent="0.2">
      <c r="D32"/>
      <c r="E32"/>
      <c r="F32"/>
      <c r="G32"/>
      <c r="H32"/>
      <c r="I32"/>
      <c r="J32"/>
      <c r="K32"/>
      <c r="L32"/>
      <c r="M32"/>
    </row>
    <row r="33" spans="4:13" x14ac:dyDescent="0.2">
      <c r="D33"/>
      <c r="E33"/>
      <c r="F33"/>
      <c r="G33"/>
      <c r="H33"/>
      <c r="I33"/>
      <c r="J33"/>
      <c r="K33"/>
      <c r="L33"/>
      <c r="M33"/>
    </row>
    <row r="34" spans="4:13" x14ac:dyDescent="0.2">
      <c r="D34"/>
      <c r="E34"/>
      <c r="F34"/>
      <c r="G34"/>
      <c r="H34"/>
      <c r="I34"/>
      <c r="J34"/>
      <c r="K34"/>
      <c r="L34"/>
      <c r="M34"/>
    </row>
    <row r="35" spans="4:13" x14ac:dyDescent="0.2">
      <c r="D35"/>
      <c r="E35"/>
      <c r="F35"/>
      <c r="G35"/>
      <c r="H35"/>
      <c r="I35"/>
      <c r="J35"/>
      <c r="K35"/>
      <c r="L35"/>
      <c r="M35"/>
    </row>
  </sheetData>
  <printOptions horizontalCentered="1"/>
  <pageMargins left="0.51181102362204722" right="0.51181102362204722" top="1.3385826771653544" bottom="0.74803149606299213" header="0.51181102362204722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Maig&amp;R&amp;"Arial,Negreta"&amp;8&amp;K03+000Direcció de Pressupostos i Política Fisca</oddHead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92D050"/>
  </sheetPr>
  <dimension ref="A1:M20"/>
  <sheetViews>
    <sheetView zoomScaleNormal="100" workbookViewId="0">
      <selection activeCell="L22" sqref="L22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7"/>
    <col min="6" max="6" width="6.28515625" style="105" customWidth="1"/>
    <col min="7" max="7" width="11.42578125" style="47"/>
    <col min="8" max="8" width="6.28515625" style="105" customWidth="1"/>
    <col min="9" max="9" width="11.42578125" style="47"/>
    <col min="10" max="10" width="6.28515625" style="105" customWidth="1"/>
    <col min="11" max="11" width="11.42578125" style="47"/>
    <col min="12" max="12" width="6.28515625" style="105" customWidth="1"/>
    <col min="13" max="13" width="8.140625" style="105" bestFit="1" customWidth="1"/>
    <col min="14" max="14" width="4.42578125" customWidth="1"/>
  </cols>
  <sheetData>
    <row r="1" spans="1:13" ht="15.75" thickBot="1" x14ac:dyDescent="0.3">
      <c r="A1" s="7" t="s">
        <v>437</v>
      </c>
    </row>
    <row r="2" spans="1:13" x14ac:dyDescent="0.2">
      <c r="A2" s="8" t="s">
        <v>20</v>
      </c>
      <c r="C2" s="182" t="s">
        <v>501</v>
      </c>
      <c r="D2" s="585" t="s">
        <v>574</v>
      </c>
      <c r="E2" s="583"/>
      <c r="F2" s="583"/>
      <c r="G2" s="583"/>
      <c r="H2" s="583"/>
      <c r="I2" s="583"/>
      <c r="J2" s="584"/>
      <c r="K2" s="579" t="s">
        <v>575</v>
      </c>
      <c r="L2" s="580"/>
      <c r="M2" s="227"/>
    </row>
    <row r="3" spans="1:13" x14ac:dyDescent="0.2">
      <c r="C3" s="175">
        <v>1</v>
      </c>
      <c r="D3" s="252">
        <v>2</v>
      </c>
      <c r="E3" s="250">
        <v>3</v>
      </c>
      <c r="F3" s="96" t="s">
        <v>39</v>
      </c>
      <c r="G3" s="250">
        <v>4</v>
      </c>
      <c r="H3" s="96" t="s">
        <v>40</v>
      </c>
      <c r="I3" s="250">
        <v>5</v>
      </c>
      <c r="J3" s="167" t="s">
        <v>41</v>
      </c>
      <c r="K3" s="250" t="s">
        <v>42</v>
      </c>
      <c r="L3" s="16" t="s">
        <v>43</v>
      </c>
      <c r="M3" s="157" t="s">
        <v>368</v>
      </c>
    </row>
    <row r="4" spans="1:13" ht="25.5" x14ac:dyDescent="0.2">
      <c r="A4" s="1"/>
      <c r="B4" s="2" t="s">
        <v>12</v>
      </c>
      <c r="C4" s="176" t="s">
        <v>13</v>
      </c>
      <c r="D4" s="253" t="s">
        <v>14</v>
      </c>
      <c r="E4" s="251" t="s">
        <v>15</v>
      </c>
      <c r="F4" s="97" t="s">
        <v>18</v>
      </c>
      <c r="G4" s="251" t="s">
        <v>16</v>
      </c>
      <c r="H4" s="97" t="s">
        <v>18</v>
      </c>
      <c r="I4" s="251" t="s">
        <v>17</v>
      </c>
      <c r="J4" s="128" t="s">
        <v>18</v>
      </c>
      <c r="K4" s="251" t="s">
        <v>17</v>
      </c>
      <c r="L4" s="12" t="s">
        <v>18</v>
      </c>
      <c r="M4" s="158" t="s">
        <v>538</v>
      </c>
    </row>
    <row r="5" spans="1:13" ht="15" customHeight="1" x14ac:dyDescent="0.2">
      <c r="A5" s="21">
        <v>1</v>
      </c>
      <c r="B5" s="21" t="s">
        <v>0</v>
      </c>
      <c r="C5" s="178">
        <v>8069693.5999999996</v>
      </c>
      <c r="D5" s="236">
        <v>8894679.0399999991</v>
      </c>
      <c r="E5" s="33">
        <v>3795838.33</v>
      </c>
      <c r="F5" s="49">
        <f>E5/D5</f>
        <v>0.42675382809540935</v>
      </c>
      <c r="G5" s="33">
        <v>3759327.83</v>
      </c>
      <c r="H5" s="49">
        <f>G5/D5</f>
        <v>0.4226490706515702</v>
      </c>
      <c r="I5" s="33">
        <v>3759327.83</v>
      </c>
      <c r="J5" s="171">
        <f>I5/D5</f>
        <v>0.4226490706515702</v>
      </c>
      <c r="K5" s="31">
        <v>3498975.57</v>
      </c>
      <c r="L5" s="53">
        <v>0.41769496806795769</v>
      </c>
      <c r="M5" s="241">
        <f>+I5/K5-1</f>
        <v>7.4408138837048332E-2</v>
      </c>
    </row>
    <row r="6" spans="1:13" ht="15" customHeight="1" x14ac:dyDescent="0.2">
      <c r="A6" s="23">
        <v>2</v>
      </c>
      <c r="B6" s="23" t="s">
        <v>1</v>
      </c>
      <c r="C6" s="178">
        <v>6261542.29</v>
      </c>
      <c r="D6" s="236">
        <v>7241790.3099999996</v>
      </c>
      <c r="E6" s="33">
        <v>5490383.9100000001</v>
      </c>
      <c r="F6" s="49">
        <f>E6/D6</f>
        <v>0.7581528427326143</v>
      </c>
      <c r="G6" s="33">
        <v>4966568.9400000004</v>
      </c>
      <c r="H6" s="49">
        <f>G6/D6</f>
        <v>0.685820595100882</v>
      </c>
      <c r="I6" s="33">
        <v>2129621.12</v>
      </c>
      <c r="J6" s="171">
        <f>I6/D6</f>
        <v>0.29407384484182891</v>
      </c>
      <c r="K6" s="33">
        <v>1740785.73</v>
      </c>
      <c r="L6" s="55">
        <v>0.32035033400743451</v>
      </c>
      <c r="M6" s="242">
        <f>+I6/K6-1</f>
        <v>0.22336774899918344</v>
      </c>
    </row>
    <row r="7" spans="1:13" ht="15" customHeight="1" x14ac:dyDescent="0.2">
      <c r="A7" s="23">
        <v>3</v>
      </c>
      <c r="B7" s="23" t="s">
        <v>2</v>
      </c>
      <c r="C7" s="178"/>
      <c r="D7" s="236"/>
      <c r="E7" s="33"/>
      <c r="F7" s="49" t="s">
        <v>135</v>
      </c>
      <c r="G7" s="33"/>
      <c r="H7" s="49" t="s">
        <v>135</v>
      </c>
      <c r="I7" s="33"/>
      <c r="J7" s="171" t="s">
        <v>135</v>
      </c>
      <c r="K7" s="384" t="s">
        <v>135</v>
      </c>
      <c r="L7" s="55" t="s">
        <v>135</v>
      </c>
      <c r="M7" s="243" t="s">
        <v>135</v>
      </c>
    </row>
    <row r="8" spans="1:13" ht="15" customHeight="1" x14ac:dyDescent="0.2">
      <c r="A8" s="25">
        <v>4</v>
      </c>
      <c r="B8" s="25" t="s">
        <v>3</v>
      </c>
      <c r="C8" s="178">
        <v>28344074.559999999</v>
      </c>
      <c r="D8" s="236">
        <v>37965983.670000002</v>
      </c>
      <c r="E8" s="33">
        <v>28932019.879999999</v>
      </c>
      <c r="F8" s="464">
        <f>E8/D8</f>
        <v>0.76205110689286659</v>
      </c>
      <c r="G8" s="33">
        <v>28909599.879999999</v>
      </c>
      <c r="H8" s="464">
        <f>G8/D8</f>
        <v>0.76146057827138069</v>
      </c>
      <c r="I8" s="33">
        <v>12007001.050000001</v>
      </c>
      <c r="J8" s="466">
        <f>I8/D8</f>
        <v>0.31625681437269609</v>
      </c>
      <c r="K8" s="35">
        <v>12847382.93</v>
      </c>
      <c r="L8" s="380">
        <v>0.47872693277410711</v>
      </c>
      <c r="M8" s="540">
        <f>+I8/K8-1</f>
        <v>-6.54126902404083E-2</v>
      </c>
    </row>
    <row r="9" spans="1:13" ht="15" customHeight="1" x14ac:dyDescent="0.2">
      <c r="A9" s="9"/>
      <c r="B9" s="2" t="s">
        <v>4</v>
      </c>
      <c r="C9" s="180">
        <f>SUM(C5:C8)</f>
        <v>42675310.450000003</v>
      </c>
      <c r="D9" s="170">
        <f t="shared" ref="D9:I9" si="0">SUM(D5:D8)</f>
        <v>54102453.019999996</v>
      </c>
      <c r="E9" s="92">
        <f t="shared" si="0"/>
        <v>38218242.119999997</v>
      </c>
      <c r="F9" s="98">
        <f>E9/D9</f>
        <v>0.70640497771647992</v>
      </c>
      <c r="G9" s="92">
        <f t="shared" si="0"/>
        <v>37635496.649999999</v>
      </c>
      <c r="H9" s="98">
        <f>G9/D9</f>
        <v>0.69563383080037655</v>
      </c>
      <c r="I9" s="92">
        <f t="shared" si="0"/>
        <v>17895950</v>
      </c>
      <c r="J9" s="189">
        <f>I9/D9</f>
        <v>0.33077890189904002</v>
      </c>
      <c r="K9" s="92">
        <f>SUM(K5:K8)</f>
        <v>18087144.23</v>
      </c>
      <c r="L9" s="44">
        <v>0.44497630997196103</v>
      </c>
      <c r="M9" s="162">
        <f>+I9/K9-1</f>
        <v>-1.0570725127678204E-2</v>
      </c>
    </row>
    <row r="10" spans="1:13" ht="15" customHeight="1" x14ac:dyDescent="0.2">
      <c r="A10" s="21">
        <v>6</v>
      </c>
      <c r="B10" s="21" t="s">
        <v>5</v>
      </c>
      <c r="C10" s="178">
        <v>548825</v>
      </c>
      <c r="D10" s="236">
        <v>2221197.6</v>
      </c>
      <c r="E10" s="31">
        <v>2181051.4300000002</v>
      </c>
      <c r="F10" s="49">
        <f>E10/D10</f>
        <v>0.98192588988931018</v>
      </c>
      <c r="G10" s="31">
        <v>2181051.4300000002</v>
      </c>
      <c r="H10" s="49">
        <f>G10/D10</f>
        <v>0.98192588988931018</v>
      </c>
      <c r="I10" s="31">
        <v>1146896.6399999999</v>
      </c>
      <c r="J10" s="171">
        <f>I10/D10</f>
        <v>0.51634156276776089</v>
      </c>
      <c r="K10" s="154">
        <v>674551.72</v>
      </c>
      <c r="L10" s="53">
        <v>0.14216495183111541</v>
      </c>
      <c r="M10" s="241">
        <f>+I10/K10-1</f>
        <v>0.70023529107597549</v>
      </c>
    </row>
    <row r="11" spans="1:13" ht="15" customHeight="1" x14ac:dyDescent="0.2">
      <c r="A11" s="25">
        <v>7</v>
      </c>
      <c r="B11" s="25" t="s">
        <v>6</v>
      </c>
      <c r="C11" s="178">
        <v>6844993</v>
      </c>
      <c r="D11" s="236">
        <v>12586993</v>
      </c>
      <c r="E11" s="35">
        <v>8544507</v>
      </c>
      <c r="F11" s="86">
        <f>E11/D11</f>
        <v>0.67883623991846187</v>
      </c>
      <c r="G11" s="60">
        <v>8544507</v>
      </c>
      <c r="H11" s="86">
        <f>G11/D11</f>
        <v>0.67883623991846187</v>
      </c>
      <c r="I11" s="60">
        <v>7075407</v>
      </c>
      <c r="J11" s="192">
        <f>I11/D11</f>
        <v>0.56212051599615576</v>
      </c>
      <c r="K11" s="155">
        <v>0</v>
      </c>
      <c r="L11" s="380">
        <v>0</v>
      </c>
      <c r="M11" s="241" t="s">
        <v>135</v>
      </c>
    </row>
    <row r="12" spans="1:13" ht="15" customHeight="1" x14ac:dyDescent="0.2">
      <c r="A12" s="9"/>
      <c r="B12" s="2" t="s">
        <v>7</v>
      </c>
      <c r="C12" s="180">
        <f>SUM(C10:C11)</f>
        <v>7393818</v>
      </c>
      <c r="D12" s="170">
        <f t="shared" ref="D12:I12" si="1">SUM(D10:D11)</f>
        <v>14808190.6</v>
      </c>
      <c r="E12" s="92">
        <f t="shared" si="1"/>
        <v>10725558.43</v>
      </c>
      <c r="F12" s="98">
        <f>E12/D12</f>
        <v>0.72429905311996723</v>
      </c>
      <c r="G12" s="92">
        <f t="shared" si="1"/>
        <v>10725558.43</v>
      </c>
      <c r="H12" s="98">
        <f>G12/D12</f>
        <v>0.72429905311996723</v>
      </c>
      <c r="I12" s="92">
        <f t="shared" si="1"/>
        <v>8222303.6399999997</v>
      </c>
      <c r="J12" s="189">
        <f>I12/D12</f>
        <v>0.55525376881629274</v>
      </c>
      <c r="K12" s="92">
        <f>SUM(K10:K11)</f>
        <v>674551.72</v>
      </c>
      <c r="L12" s="44">
        <v>5.449061462808117E-2</v>
      </c>
      <c r="M12" s="245">
        <f>+I12/K12-1</f>
        <v>11.18928570814407</v>
      </c>
    </row>
    <row r="13" spans="1:13" ht="15" customHeight="1" x14ac:dyDescent="0.2">
      <c r="A13" s="21">
        <v>8</v>
      </c>
      <c r="B13" s="21" t="s">
        <v>8</v>
      </c>
      <c r="C13" s="177"/>
      <c r="D13" s="235"/>
      <c r="E13" s="31"/>
      <c r="F13" s="28" t="s">
        <v>135</v>
      </c>
      <c r="G13" s="31"/>
      <c r="H13" s="28" t="s">
        <v>135</v>
      </c>
      <c r="I13" s="31"/>
      <c r="J13" s="259" t="s">
        <v>135</v>
      </c>
      <c r="K13" s="399" t="s">
        <v>135</v>
      </c>
      <c r="L13" s="57" t="s">
        <v>135</v>
      </c>
      <c r="M13" s="246" t="s">
        <v>135</v>
      </c>
    </row>
    <row r="14" spans="1:13" ht="15" customHeight="1" x14ac:dyDescent="0.2">
      <c r="A14" s="25">
        <v>9</v>
      </c>
      <c r="B14" s="25" t="s">
        <v>9</v>
      </c>
      <c r="C14" s="179"/>
      <c r="D14" s="237"/>
      <c r="E14" s="35"/>
      <c r="F14" s="29" t="s">
        <v>135</v>
      </c>
      <c r="G14" s="35"/>
      <c r="H14" s="29" t="s">
        <v>135</v>
      </c>
      <c r="I14" s="35"/>
      <c r="J14" s="260" t="s">
        <v>135</v>
      </c>
      <c r="K14" s="495" t="s">
        <v>135</v>
      </c>
      <c r="L14" s="56" t="s">
        <v>135</v>
      </c>
      <c r="M14" s="247" t="s">
        <v>135</v>
      </c>
    </row>
    <row r="15" spans="1:13" ht="15" customHeight="1" thickBot="1" x14ac:dyDescent="0.25">
      <c r="A15" s="9"/>
      <c r="B15" s="2" t="s">
        <v>10</v>
      </c>
      <c r="C15" s="180">
        <f>SUM(C13:C14)</f>
        <v>0</v>
      </c>
      <c r="D15" s="170">
        <f t="shared" ref="D15:I15" si="2">SUM(D13:D14)</f>
        <v>0</v>
      </c>
      <c r="E15" s="92">
        <f t="shared" si="2"/>
        <v>0</v>
      </c>
      <c r="F15" s="261" t="s">
        <v>135</v>
      </c>
      <c r="G15" s="92">
        <f t="shared" si="2"/>
        <v>0</v>
      </c>
      <c r="H15" s="261" t="s">
        <v>135</v>
      </c>
      <c r="I15" s="92">
        <f t="shared" si="2"/>
        <v>0</v>
      </c>
      <c r="J15" s="262" t="s">
        <v>135</v>
      </c>
      <c r="K15" s="92">
        <f>SUM(K13:K14)</f>
        <v>0</v>
      </c>
      <c r="L15" s="107" t="s">
        <v>135</v>
      </c>
      <c r="M15" s="248" t="s">
        <v>135</v>
      </c>
    </row>
    <row r="16" spans="1:13" s="6" customFormat="1" ht="19.5" customHeight="1" thickBot="1" x14ac:dyDescent="0.25">
      <c r="A16" s="5"/>
      <c r="B16" s="4" t="s">
        <v>11</v>
      </c>
      <c r="C16" s="181">
        <f>+C9+C12+C15</f>
        <v>50069128.450000003</v>
      </c>
      <c r="D16" s="172">
        <f t="shared" ref="D16:I16" si="3">+D9+D12+D15</f>
        <v>68910643.61999999</v>
      </c>
      <c r="E16" s="173">
        <f t="shared" si="3"/>
        <v>48943800.549999997</v>
      </c>
      <c r="F16" s="201">
        <f>E16/D16</f>
        <v>0.71025023100778295</v>
      </c>
      <c r="G16" s="173">
        <f t="shared" si="3"/>
        <v>48361055.079999998</v>
      </c>
      <c r="H16" s="201">
        <f>G16/D16</f>
        <v>0.70179369310032291</v>
      </c>
      <c r="I16" s="173">
        <f t="shared" si="3"/>
        <v>26118253.640000001</v>
      </c>
      <c r="J16" s="193">
        <f>I16/D16</f>
        <v>0.37901624869484862</v>
      </c>
      <c r="K16" s="165">
        <f>K9+K12+K15</f>
        <v>18761695.949999999</v>
      </c>
      <c r="L16" s="210">
        <v>0.35381629074271853</v>
      </c>
      <c r="M16" s="249">
        <f>+I16/K16-1</f>
        <v>0.3921051545449441</v>
      </c>
    </row>
    <row r="20" spans="5:5" x14ac:dyDescent="0.2">
      <c r="E20" s="200"/>
    </row>
  </sheetData>
  <mergeCells count="2">
    <mergeCell ref="K2:L2"/>
    <mergeCell ref="D2:J2"/>
  </mergeCells>
  <printOptions horizontalCentered="1"/>
  <pageMargins left="0.51181102362204722" right="0.51181102362204722" top="1.3385826771653544" bottom="0.74803149606299213" header="0.51181102362204722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Maig
&amp;R&amp;"Arial,Negreta"&amp;8&amp;K03+000Direcció de Pressupostos i Política Fiscal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20"/>
  <sheetViews>
    <sheetView zoomScaleNormal="100" workbookViewId="0">
      <selection activeCell="J38" sqref="J38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7"/>
    <col min="6" max="6" width="6.28515625" style="105" customWidth="1"/>
    <col min="7" max="7" width="11.42578125" style="47"/>
    <col min="8" max="8" width="6.28515625" style="105" customWidth="1"/>
    <col min="9" max="9" width="11.42578125" style="47"/>
    <col min="10" max="10" width="6.28515625" style="105" customWidth="1"/>
    <col min="11" max="11" width="11.42578125" style="47"/>
    <col min="12" max="12" width="6.28515625" style="105" customWidth="1"/>
    <col min="13" max="13" width="8.140625" style="105" bestFit="1" customWidth="1"/>
    <col min="14" max="14" width="4.42578125" customWidth="1"/>
  </cols>
  <sheetData>
    <row r="1" spans="1:13" ht="15" x14ac:dyDescent="0.25">
      <c r="A1" s="7" t="s">
        <v>437</v>
      </c>
    </row>
    <row r="2" spans="1:13" x14ac:dyDescent="0.2"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">
      <c r="D16"/>
      <c r="E16"/>
      <c r="F16"/>
      <c r="G16"/>
      <c r="H16"/>
      <c r="I16"/>
      <c r="J16"/>
      <c r="K16"/>
      <c r="L16"/>
      <c r="M16"/>
    </row>
    <row r="20" spans="5:5" x14ac:dyDescent="0.2">
      <c r="E20" s="200"/>
    </row>
  </sheetData>
  <printOptions horizontalCentered="1"/>
  <pageMargins left="0.51181102362204722" right="0.51181102362204722" top="1.3385826771653544" bottom="0.74803149606299213" header="0.51181102362204722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Maig
&amp;R&amp;"Arial,Negreta"&amp;8&amp;K03+000Direcció de Pressupostos i Política Fiscal</oddHead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92D050"/>
  </sheetPr>
  <dimension ref="A1:M20"/>
  <sheetViews>
    <sheetView topLeftCell="B1" zoomScaleNormal="100" workbookViewId="0">
      <selection activeCell="M26" sqref="M26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285156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1.5703125" style="47" bestFit="1" customWidth="1"/>
    <col min="10" max="10" width="6.28515625" style="105" customWidth="1"/>
    <col min="11" max="11" width="11.5703125" style="47" bestFit="1" customWidth="1"/>
    <col min="12" max="12" width="6.28515625" style="105" customWidth="1"/>
    <col min="13" max="13" width="8" style="105" bestFit="1" customWidth="1"/>
  </cols>
  <sheetData>
    <row r="1" spans="1:13" ht="15.75" thickBot="1" x14ac:dyDescent="0.3">
      <c r="A1" s="7" t="s">
        <v>131</v>
      </c>
    </row>
    <row r="2" spans="1:13" x14ac:dyDescent="0.2">
      <c r="A2" s="8" t="s">
        <v>20</v>
      </c>
      <c r="C2" s="182" t="s">
        <v>501</v>
      </c>
      <c r="D2" s="585" t="s">
        <v>574</v>
      </c>
      <c r="E2" s="583"/>
      <c r="F2" s="583"/>
      <c r="G2" s="583"/>
      <c r="H2" s="583"/>
      <c r="I2" s="583"/>
      <c r="J2" s="584"/>
      <c r="K2" s="579" t="s">
        <v>575</v>
      </c>
      <c r="L2" s="580"/>
      <c r="M2" s="227"/>
    </row>
    <row r="3" spans="1:13" x14ac:dyDescent="0.2">
      <c r="C3" s="175">
        <v>1</v>
      </c>
      <c r="D3" s="252">
        <v>2</v>
      </c>
      <c r="E3" s="250">
        <v>3</v>
      </c>
      <c r="F3" s="96" t="s">
        <v>39</v>
      </c>
      <c r="G3" s="250">
        <v>4</v>
      </c>
      <c r="H3" s="96" t="s">
        <v>40</v>
      </c>
      <c r="I3" s="250">
        <v>5</v>
      </c>
      <c r="J3" s="167" t="s">
        <v>41</v>
      </c>
      <c r="K3" s="250" t="s">
        <v>42</v>
      </c>
      <c r="L3" s="16" t="s">
        <v>43</v>
      </c>
      <c r="M3" s="157" t="s">
        <v>368</v>
      </c>
    </row>
    <row r="4" spans="1:13" ht="25.5" x14ac:dyDescent="0.2">
      <c r="A4" s="1"/>
      <c r="B4" s="2" t="s">
        <v>12</v>
      </c>
      <c r="C4" s="176" t="s">
        <v>13</v>
      </c>
      <c r="D4" s="253" t="s">
        <v>14</v>
      </c>
      <c r="E4" s="251" t="s">
        <v>15</v>
      </c>
      <c r="F4" s="97" t="s">
        <v>18</v>
      </c>
      <c r="G4" s="251" t="s">
        <v>16</v>
      </c>
      <c r="H4" s="97" t="s">
        <v>18</v>
      </c>
      <c r="I4" s="251" t="s">
        <v>17</v>
      </c>
      <c r="J4" s="128" t="s">
        <v>18</v>
      </c>
      <c r="K4" s="251" t="s">
        <v>17</v>
      </c>
      <c r="L4" s="12" t="s">
        <v>18</v>
      </c>
      <c r="M4" s="158" t="s">
        <v>538</v>
      </c>
    </row>
    <row r="5" spans="1:13" ht="15" customHeight="1" x14ac:dyDescent="0.2">
      <c r="A5" s="21">
        <v>1</v>
      </c>
      <c r="B5" s="21" t="s">
        <v>0</v>
      </c>
      <c r="C5" s="179">
        <v>2340875.96</v>
      </c>
      <c r="D5" s="237">
        <v>2456006.2400000002</v>
      </c>
      <c r="E5" s="35">
        <v>996417.5</v>
      </c>
      <c r="F5" s="49">
        <f>E5/D5</f>
        <v>0.40570642035502319</v>
      </c>
      <c r="G5" s="35">
        <v>996417.5</v>
      </c>
      <c r="H5" s="49">
        <f>G5/D5</f>
        <v>0.40570642035502319</v>
      </c>
      <c r="I5" s="35">
        <v>996417.5</v>
      </c>
      <c r="J5" s="171">
        <f>I5/D5</f>
        <v>0.40570642035502319</v>
      </c>
      <c r="K5" s="31">
        <v>1184841.92</v>
      </c>
      <c r="L5" s="53">
        <v>0.37876827654911277</v>
      </c>
      <c r="M5" s="241">
        <f>+I5/K5-1</f>
        <v>-0.15902916399176692</v>
      </c>
    </row>
    <row r="6" spans="1:13" ht="15" customHeight="1" x14ac:dyDescent="0.2">
      <c r="A6" s="23">
        <v>2</v>
      </c>
      <c r="B6" s="23" t="s">
        <v>1</v>
      </c>
      <c r="C6" s="179">
        <v>191288596.02000001</v>
      </c>
      <c r="D6" s="237">
        <v>190581554.31999999</v>
      </c>
      <c r="E6" s="35">
        <v>187189208.38</v>
      </c>
      <c r="F6" s="49">
        <f>E6/D6</f>
        <v>0.98220003004958178</v>
      </c>
      <c r="G6" s="35">
        <v>187104148</v>
      </c>
      <c r="H6" s="49">
        <f>G6/D6</f>
        <v>0.98175370994109334</v>
      </c>
      <c r="I6" s="35">
        <v>42013824.439999998</v>
      </c>
      <c r="J6" s="171">
        <f>I6/D6</f>
        <v>0.22045063379772734</v>
      </c>
      <c r="K6" s="33">
        <v>39599926.270000003</v>
      </c>
      <c r="L6" s="55">
        <v>0.22216005457344076</v>
      </c>
      <c r="M6" s="241">
        <f>+I6/K6-1</f>
        <v>6.0957137989135823E-2</v>
      </c>
    </row>
    <row r="7" spans="1:13" ht="15" customHeight="1" x14ac:dyDescent="0.2">
      <c r="A7" s="23">
        <v>3</v>
      </c>
      <c r="B7" s="23" t="s">
        <v>2</v>
      </c>
      <c r="C7" s="179"/>
      <c r="D7" s="237"/>
      <c r="E7" s="35"/>
      <c r="F7" s="49" t="s">
        <v>135</v>
      </c>
      <c r="G7" s="35"/>
      <c r="H7" s="49" t="s">
        <v>135</v>
      </c>
      <c r="I7" s="35"/>
      <c r="J7" s="171" t="s">
        <v>135</v>
      </c>
      <c r="K7" s="384" t="s">
        <v>135</v>
      </c>
      <c r="L7" s="55" t="s">
        <v>135</v>
      </c>
      <c r="M7" s="243" t="s">
        <v>135</v>
      </c>
    </row>
    <row r="8" spans="1:13" ht="15" customHeight="1" x14ac:dyDescent="0.2">
      <c r="A8" s="25">
        <v>4</v>
      </c>
      <c r="B8" s="25" t="s">
        <v>3</v>
      </c>
      <c r="C8" s="179">
        <v>116273475.31</v>
      </c>
      <c r="D8" s="237">
        <v>116445858.63</v>
      </c>
      <c r="E8" s="35">
        <v>116169837.18000001</v>
      </c>
      <c r="F8" s="464">
        <f>E8/D8</f>
        <v>0.99762961557201424</v>
      </c>
      <c r="G8" s="35">
        <v>116049837.18000001</v>
      </c>
      <c r="H8" s="464">
        <f>G8/D8</f>
        <v>0.99659909373627165</v>
      </c>
      <c r="I8" s="35">
        <v>46190884.840000004</v>
      </c>
      <c r="J8" s="466">
        <f>I8/D8</f>
        <v>0.39667262866572933</v>
      </c>
      <c r="K8" s="35">
        <v>49958902.799999997</v>
      </c>
      <c r="L8" s="380">
        <v>0.39251070444471031</v>
      </c>
      <c r="M8" s="272">
        <f>+I8/K8-1</f>
        <v>-7.5422352149815297E-2</v>
      </c>
    </row>
    <row r="9" spans="1:13" ht="15" customHeight="1" x14ac:dyDescent="0.2">
      <c r="A9" s="9"/>
      <c r="B9" s="2" t="s">
        <v>4</v>
      </c>
      <c r="C9" s="180">
        <f>SUM(C5:C8)</f>
        <v>309902947.29000002</v>
      </c>
      <c r="D9" s="170">
        <f t="shared" ref="D9:I9" si="0">SUM(D5:D8)</f>
        <v>309483419.19</v>
      </c>
      <c r="E9" s="92">
        <f t="shared" si="0"/>
        <v>304355463.06</v>
      </c>
      <c r="F9" s="98">
        <f>E9/D9</f>
        <v>0.9834305949461809</v>
      </c>
      <c r="G9" s="92">
        <f t="shared" si="0"/>
        <v>304150402.68000001</v>
      </c>
      <c r="H9" s="98">
        <f>G9/D9</f>
        <v>0.98276800571753442</v>
      </c>
      <c r="I9" s="92">
        <f t="shared" si="0"/>
        <v>89201126.780000001</v>
      </c>
      <c r="J9" s="189">
        <f>I9/D9</f>
        <v>0.28822586687669072</v>
      </c>
      <c r="K9" s="92">
        <f>SUM(K5:K8)</f>
        <v>90743670.99000001</v>
      </c>
      <c r="L9" s="44">
        <v>0.29399419515648806</v>
      </c>
      <c r="M9" s="245">
        <f>+I9/K9-1</f>
        <v>-1.6998917865797991E-2</v>
      </c>
    </row>
    <row r="10" spans="1:13" ht="15" customHeight="1" x14ac:dyDescent="0.2">
      <c r="A10" s="21">
        <v>6</v>
      </c>
      <c r="B10" s="21" t="s">
        <v>5</v>
      </c>
      <c r="C10" s="179">
        <v>725157.47</v>
      </c>
      <c r="D10" s="237">
        <v>732818.34</v>
      </c>
      <c r="E10" s="31">
        <v>253988.47</v>
      </c>
      <c r="F10" s="49">
        <f>E10/D10</f>
        <v>0.34659131211153915</v>
      </c>
      <c r="G10" s="154">
        <v>148747.60999999999</v>
      </c>
      <c r="H10" s="49">
        <f>G10/D10</f>
        <v>0.20298019561027908</v>
      </c>
      <c r="I10" s="154">
        <v>0</v>
      </c>
      <c r="J10" s="171">
        <f>I10/D10</f>
        <v>0</v>
      </c>
      <c r="K10" s="154">
        <v>243200.03</v>
      </c>
      <c r="L10" s="53">
        <v>0.17251633889843168</v>
      </c>
      <c r="M10" s="257">
        <v>0</v>
      </c>
    </row>
    <row r="11" spans="1:13" ht="15" customHeight="1" x14ac:dyDescent="0.2">
      <c r="A11" s="25">
        <v>7</v>
      </c>
      <c r="B11" s="25" t="s">
        <v>6</v>
      </c>
      <c r="C11" s="179"/>
      <c r="D11" s="237"/>
      <c r="E11" s="35"/>
      <c r="F11" s="50" t="s">
        <v>135</v>
      </c>
      <c r="G11" s="155"/>
      <c r="H11" s="50" t="s">
        <v>135</v>
      </c>
      <c r="I11" s="155"/>
      <c r="J11" s="255">
        <v>0</v>
      </c>
      <c r="K11" s="495" t="s">
        <v>135</v>
      </c>
      <c r="L11" s="56" t="s">
        <v>135</v>
      </c>
      <c r="M11" s="257">
        <v>0</v>
      </c>
    </row>
    <row r="12" spans="1:13" ht="15" customHeight="1" x14ac:dyDescent="0.2">
      <c r="A12" s="9"/>
      <c r="B12" s="2" t="s">
        <v>7</v>
      </c>
      <c r="C12" s="180">
        <f>SUM(C10:C11)</f>
        <v>725157.47</v>
      </c>
      <c r="D12" s="170">
        <f t="shared" ref="D12:I12" si="1">SUM(D10:D11)</f>
        <v>732818.34</v>
      </c>
      <c r="E12" s="92">
        <f t="shared" si="1"/>
        <v>253988.47</v>
      </c>
      <c r="F12" s="98">
        <f>E12/D12</f>
        <v>0.34659131211153915</v>
      </c>
      <c r="G12" s="92">
        <f t="shared" si="1"/>
        <v>148747.60999999999</v>
      </c>
      <c r="H12" s="98">
        <f>G12/D12</f>
        <v>0.20298019561027908</v>
      </c>
      <c r="I12" s="92">
        <f t="shared" si="1"/>
        <v>0</v>
      </c>
      <c r="J12" s="189">
        <f>I12/D12</f>
        <v>0</v>
      </c>
      <c r="K12" s="92">
        <f>SUM(K10:K11)</f>
        <v>243200.03</v>
      </c>
      <c r="L12" s="44">
        <v>0.17251633889843168</v>
      </c>
      <c r="M12" s="258">
        <f>+I12/K12-1</f>
        <v>-1</v>
      </c>
    </row>
    <row r="13" spans="1:13" ht="15" customHeight="1" x14ac:dyDescent="0.2">
      <c r="A13" s="21">
        <v>8</v>
      </c>
      <c r="B13" s="21" t="s">
        <v>8</v>
      </c>
      <c r="C13" s="177">
        <v>0</v>
      </c>
      <c r="D13" s="235"/>
      <c r="E13" s="31"/>
      <c r="F13" s="94" t="s">
        <v>135</v>
      </c>
      <c r="G13" s="31"/>
      <c r="H13" s="94" t="s">
        <v>135</v>
      </c>
      <c r="I13" s="31"/>
      <c r="J13" s="254" t="s">
        <v>135</v>
      </c>
      <c r="K13" s="399" t="s">
        <v>135</v>
      </c>
      <c r="L13" s="57" t="s">
        <v>135</v>
      </c>
      <c r="M13" s="246" t="s">
        <v>135</v>
      </c>
    </row>
    <row r="14" spans="1:13" ht="15" customHeight="1" x14ac:dyDescent="0.2">
      <c r="A14" s="25">
        <v>9</v>
      </c>
      <c r="B14" s="25" t="s">
        <v>9</v>
      </c>
      <c r="C14" s="179">
        <v>0</v>
      </c>
      <c r="D14" s="237"/>
      <c r="E14" s="35"/>
      <c r="F14" s="50" t="s">
        <v>135</v>
      </c>
      <c r="G14" s="35"/>
      <c r="H14" s="50" t="s">
        <v>135</v>
      </c>
      <c r="I14" s="35"/>
      <c r="J14" s="255" t="s">
        <v>135</v>
      </c>
      <c r="K14" s="495" t="s">
        <v>135</v>
      </c>
      <c r="L14" s="56" t="s">
        <v>135</v>
      </c>
      <c r="M14" s="247" t="s">
        <v>135</v>
      </c>
    </row>
    <row r="15" spans="1:13" ht="15" customHeight="1" thickBot="1" x14ac:dyDescent="0.25">
      <c r="A15" s="9"/>
      <c r="B15" s="2" t="s">
        <v>10</v>
      </c>
      <c r="C15" s="180">
        <f>SUM(C13:C14)</f>
        <v>0</v>
      </c>
      <c r="D15" s="170">
        <f t="shared" ref="D15:I15" si="2">SUM(D13:D14)</f>
        <v>0</v>
      </c>
      <c r="E15" s="92">
        <f t="shared" si="2"/>
        <v>0</v>
      </c>
      <c r="F15" s="62" t="s">
        <v>135</v>
      </c>
      <c r="G15" s="92">
        <f t="shared" si="2"/>
        <v>0</v>
      </c>
      <c r="H15" s="62" t="s">
        <v>135</v>
      </c>
      <c r="I15" s="92">
        <f t="shared" si="2"/>
        <v>0</v>
      </c>
      <c r="J15" s="256" t="s">
        <v>135</v>
      </c>
      <c r="K15" s="92">
        <f>SUM(K13:K14)</f>
        <v>0</v>
      </c>
      <c r="L15" s="107" t="s">
        <v>135</v>
      </c>
      <c r="M15" s="248" t="s">
        <v>135</v>
      </c>
    </row>
    <row r="16" spans="1:13" s="6" customFormat="1" ht="24" customHeight="1" thickBot="1" x14ac:dyDescent="0.25">
      <c r="A16" s="5"/>
      <c r="B16" s="4" t="s">
        <v>11</v>
      </c>
      <c r="C16" s="181">
        <f>+C9+C12+C15</f>
        <v>310628104.76000005</v>
      </c>
      <c r="D16" s="172">
        <f t="shared" ref="D16:I16" si="3">+D9+D12+D15</f>
        <v>310216237.52999997</v>
      </c>
      <c r="E16" s="173">
        <f t="shared" si="3"/>
        <v>304609451.53000003</v>
      </c>
      <c r="F16" s="201">
        <f>E16/D16</f>
        <v>0.9819262007538927</v>
      </c>
      <c r="G16" s="173">
        <f t="shared" si="3"/>
        <v>304299150.29000002</v>
      </c>
      <c r="H16" s="201">
        <f>G16/D16</f>
        <v>0.98092592674350987</v>
      </c>
      <c r="I16" s="173">
        <f t="shared" si="3"/>
        <v>89201126.780000001</v>
      </c>
      <c r="J16" s="193">
        <f>I16/D16</f>
        <v>0.28754499600097067</v>
      </c>
      <c r="K16" s="165">
        <f>K9+K12+K15</f>
        <v>90986871.020000011</v>
      </c>
      <c r="L16" s="210">
        <v>0.29344189660889208</v>
      </c>
      <c r="M16" s="249">
        <f>+I16/K16-1</f>
        <v>-1.9626394665308133E-2</v>
      </c>
    </row>
    <row r="20" spans="5:5" x14ac:dyDescent="0.2">
      <c r="E20" s="200"/>
    </row>
  </sheetData>
  <mergeCells count="2">
    <mergeCell ref="K2:L2"/>
    <mergeCell ref="D2:J2"/>
  </mergeCells>
  <printOptions horizontalCentered="1"/>
  <pageMargins left="0.51181102362204722" right="0.51181102362204722" top="1.3385826771653544" bottom="0.74803149606299213" header="0.51181102362204722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Maig&amp;R&amp;"Arial,Negreta"&amp;8&amp;K03+000Direcció de Pressupostos i Política Fiscal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37"/>
  <sheetViews>
    <sheetView zoomScaleNormal="100" workbookViewId="0">
      <selection activeCell="F20" sqref="F20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285156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1.5703125" style="47" bestFit="1" customWidth="1"/>
    <col min="10" max="10" width="6.28515625" style="105" customWidth="1"/>
    <col min="11" max="11" width="11.5703125" style="47" bestFit="1" customWidth="1"/>
    <col min="12" max="12" width="6.28515625" style="105" customWidth="1"/>
    <col min="13" max="13" width="8" style="105" bestFit="1" customWidth="1"/>
  </cols>
  <sheetData>
    <row r="1" spans="1:15" ht="15" x14ac:dyDescent="0.25">
      <c r="A1" s="7" t="s">
        <v>131</v>
      </c>
    </row>
    <row r="2" spans="1:15" x14ac:dyDescent="0.2">
      <c r="D2"/>
      <c r="E2"/>
      <c r="F2"/>
      <c r="G2"/>
      <c r="H2"/>
      <c r="I2"/>
      <c r="J2"/>
      <c r="K2"/>
      <c r="L2"/>
      <c r="M2"/>
    </row>
    <row r="3" spans="1:15" x14ac:dyDescent="0.2">
      <c r="D3"/>
      <c r="E3"/>
      <c r="F3"/>
      <c r="G3"/>
      <c r="H3"/>
      <c r="I3"/>
      <c r="J3"/>
      <c r="K3"/>
      <c r="L3"/>
      <c r="M3"/>
    </row>
    <row r="4" spans="1:15" ht="15" customHeight="1" x14ac:dyDescent="0.2">
      <c r="D4"/>
      <c r="E4"/>
      <c r="F4"/>
      <c r="G4"/>
      <c r="H4"/>
      <c r="I4"/>
      <c r="J4"/>
      <c r="K4"/>
      <c r="L4"/>
      <c r="M4"/>
    </row>
    <row r="5" spans="1:15" ht="15" customHeight="1" x14ac:dyDescent="0.2">
      <c r="D5"/>
      <c r="E5"/>
      <c r="F5"/>
      <c r="G5"/>
      <c r="H5"/>
      <c r="I5"/>
      <c r="J5"/>
      <c r="K5"/>
      <c r="L5"/>
      <c r="M5"/>
    </row>
    <row r="6" spans="1:15" ht="15" customHeight="1" x14ac:dyDescent="0.2">
      <c r="D6"/>
      <c r="E6"/>
      <c r="F6"/>
      <c r="G6"/>
      <c r="H6"/>
      <c r="I6"/>
      <c r="J6"/>
      <c r="K6"/>
      <c r="L6"/>
      <c r="M6"/>
    </row>
    <row r="7" spans="1:15" ht="15" customHeight="1" x14ac:dyDescent="0.2">
      <c r="D7"/>
      <c r="E7"/>
      <c r="F7"/>
      <c r="G7"/>
      <c r="H7"/>
      <c r="I7"/>
      <c r="J7"/>
      <c r="K7"/>
      <c r="L7"/>
      <c r="M7"/>
    </row>
    <row r="8" spans="1:15" ht="15" customHeight="1" x14ac:dyDescent="0.2">
      <c r="D8"/>
      <c r="E8"/>
      <c r="F8"/>
      <c r="G8"/>
      <c r="H8"/>
      <c r="I8"/>
      <c r="J8"/>
      <c r="K8"/>
      <c r="L8"/>
      <c r="M8"/>
    </row>
    <row r="9" spans="1:15" ht="15" customHeight="1" x14ac:dyDescent="0.2">
      <c r="D9"/>
      <c r="E9"/>
      <c r="F9"/>
      <c r="G9"/>
      <c r="H9"/>
      <c r="I9"/>
      <c r="J9"/>
      <c r="K9"/>
      <c r="L9"/>
      <c r="M9"/>
    </row>
    <row r="10" spans="1:15" ht="15" customHeight="1" x14ac:dyDescent="0.2">
      <c r="D10"/>
      <c r="E10"/>
      <c r="F10"/>
      <c r="G10"/>
      <c r="H10"/>
      <c r="I10"/>
      <c r="J10"/>
      <c r="K10"/>
      <c r="L10"/>
      <c r="M10"/>
    </row>
    <row r="11" spans="1:15" ht="15" customHeight="1" x14ac:dyDescent="0.2">
      <c r="D11"/>
      <c r="E11"/>
      <c r="F11"/>
      <c r="G11"/>
      <c r="H11"/>
      <c r="I11"/>
      <c r="J11"/>
      <c r="K11"/>
      <c r="L11"/>
      <c r="M11"/>
    </row>
    <row r="12" spans="1:15" ht="15" customHeight="1" x14ac:dyDescent="0.2">
      <c r="D12"/>
      <c r="E12"/>
      <c r="F12"/>
      <c r="G12"/>
      <c r="H12"/>
      <c r="I12"/>
      <c r="J12"/>
      <c r="K12"/>
      <c r="L12"/>
      <c r="M12"/>
    </row>
    <row r="13" spans="1:15" ht="15" customHeight="1" x14ac:dyDescent="0.2">
      <c r="D13"/>
      <c r="E13"/>
      <c r="F13"/>
      <c r="G13"/>
      <c r="H13"/>
      <c r="I13"/>
      <c r="J13"/>
      <c r="K13"/>
      <c r="L13"/>
      <c r="M13"/>
    </row>
    <row r="14" spans="1:15" ht="15" customHeight="1" x14ac:dyDescent="0.2">
      <c r="D14"/>
      <c r="E14"/>
      <c r="F14"/>
      <c r="G14"/>
      <c r="H14"/>
      <c r="I14"/>
      <c r="J14"/>
      <c r="K14"/>
      <c r="L14"/>
      <c r="M14"/>
    </row>
    <row r="15" spans="1:15" s="6" customFormat="1" ht="24" customHeight="1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5" x14ac:dyDescent="0.2">
      <c r="D16"/>
      <c r="E16"/>
      <c r="F16"/>
      <c r="G16"/>
      <c r="H16"/>
      <c r="I16"/>
      <c r="J16"/>
      <c r="K16"/>
      <c r="L16"/>
      <c r="M16"/>
    </row>
    <row r="17" spans="1:15" x14ac:dyDescent="0.2">
      <c r="D17"/>
      <c r="E17"/>
      <c r="F17"/>
      <c r="G17"/>
      <c r="H17"/>
      <c r="I17"/>
      <c r="J17"/>
      <c r="K17"/>
      <c r="L17"/>
      <c r="M17"/>
    </row>
    <row r="18" spans="1:15" x14ac:dyDescent="0.2">
      <c r="D18"/>
      <c r="E18"/>
      <c r="F18"/>
      <c r="G18"/>
      <c r="H18"/>
      <c r="I18"/>
      <c r="J18"/>
      <c r="K18"/>
      <c r="L18"/>
      <c r="M18"/>
    </row>
    <row r="19" spans="1:15" s="105" customForma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x14ac:dyDescent="0.2">
      <c r="D20"/>
      <c r="E20"/>
      <c r="F20"/>
      <c r="G20"/>
      <c r="H20"/>
      <c r="I20"/>
      <c r="J20"/>
      <c r="K20"/>
      <c r="L20"/>
      <c r="M20"/>
    </row>
    <row r="21" spans="1:15" x14ac:dyDescent="0.2">
      <c r="D21"/>
      <c r="E21"/>
      <c r="F21"/>
      <c r="G21"/>
      <c r="H21"/>
      <c r="I21"/>
      <c r="J21"/>
      <c r="K21"/>
      <c r="L21"/>
      <c r="M21"/>
    </row>
    <row r="22" spans="1:15" x14ac:dyDescent="0.2">
      <c r="D22"/>
      <c r="E22"/>
      <c r="F22"/>
      <c r="G22"/>
      <c r="H22"/>
      <c r="I22"/>
      <c r="J22"/>
      <c r="K22"/>
      <c r="L22"/>
      <c r="M22"/>
    </row>
    <row r="23" spans="1:15" x14ac:dyDescent="0.2">
      <c r="D23"/>
      <c r="E23"/>
      <c r="F23"/>
      <c r="G23"/>
      <c r="H23"/>
      <c r="I23"/>
      <c r="J23"/>
      <c r="K23"/>
      <c r="L23"/>
      <c r="M23"/>
    </row>
    <row r="24" spans="1:15" x14ac:dyDescent="0.2">
      <c r="D24"/>
      <c r="E24"/>
      <c r="F24"/>
      <c r="G24"/>
      <c r="H24"/>
      <c r="I24"/>
      <c r="J24"/>
      <c r="K24"/>
      <c r="L24"/>
      <c r="M24"/>
    </row>
    <row r="25" spans="1:15" x14ac:dyDescent="0.2">
      <c r="D25"/>
      <c r="E25"/>
      <c r="F25"/>
      <c r="G25"/>
      <c r="H25"/>
      <c r="I25"/>
      <c r="J25"/>
      <c r="K25"/>
      <c r="L25"/>
      <c r="M25"/>
    </row>
    <row r="26" spans="1:15" x14ac:dyDescent="0.2">
      <c r="D26"/>
      <c r="E26"/>
      <c r="F26"/>
      <c r="G26"/>
      <c r="H26"/>
      <c r="I26"/>
      <c r="J26"/>
      <c r="K26"/>
      <c r="L26"/>
      <c r="M26"/>
    </row>
    <row r="27" spans="1:15" x14ac:dyDescent="0.2">
      <c r="D27"/>
      <c r="E27"/>
      <c r="F27"/>
      <c r="G27"/>
      <c r="H27"/>
      <c r="I27"/>
      <c r="J27"/>
      <c r="K27"/>
      <c r="L27"/>
      <c r="M27"/>
    </row>
    <row r="28" spans="1:15" x14ac:dyDescent="0.2">
      <c r="D28"/>
      <c r="E28"/>
      <c r="F28"/>
      <c r="G28"/>
      <c r="H28"/>
      <c r="I28"/>
      <c r="J28"/>
      <c r="K28"/>
      <c r="L28"/>
      <c r="M28"/>
    </row>
    <row r="29" spans="1:15" x14ac:dyDescent="0.2">
      <c r="D29"/>
      <c r="E29"/>
      <c r="F29"/>
      <c r="G29"/>
      <c r="H29"/>
      <c r="I29"/>
      <c r="J29"/>
      <c r="K29"/>
      <c r="L29"/>
      <c r="M29"/>
    </row>
    <row r="30" spans="1:15" x14ac:dyDescent="0.2">
      <c r="D30"/>
      <c r="E30"/>
      <c r="F30"/>
      <c r="G30"/>
      <c r="H30"/>
      <c r="I30"/>
      <c r="J30"/>
      <c r="K30"/>
      <c r="L30"/>
      <c r="M30"/>
    </row>
    <row r="31" spans="1:15" x14ac:dyDescent="0.2">
      <c r="D31"/>
      <c r="E31"/>
      <c r="F31"/>
      <c r="G31"/>
      <c r="H31"/>
      <c r="I31"/>
      <c r="J31"/>
      <c r="K31"/>
      <c r="L31"/>
      <c r="M31"/>
    </row>
    <row r="32" spans="1:15" x14ac:dyDescent="0.2">
      <c r="D32"/>
      <c r="E32"/>
      <c r="F32"/>
      <c r="G32"/>
      <c r="H32"/>
      <c r="I32"/>
      <c r="J32"/>
      <c r="K32"/>
      <c r="L32"/>
      <c r="M32"/>
    </row>
    <row r="33" spans="4:13" x14ac:dyDescent="0.2">
      <c r="D33"/>
      <c r="E33"/>
      <c r="F33"/>
      <c r="G33"/>
      <c r="H33"/>
      <c r="I33"/>
      <c r="J33"/>
      <c r="K33"/>
      <c r="L33"/>
      <c r="M33"/>
    </row>
    <row r="34" spans="4:13" x14ac:dyDescent="0.2">
      <c r="D34"/>
      <c r="E34"/>
      <c r="F34"/>
      <c r="G34"/>
      <c r="H34"/>
      <c r="I34"/>
      <c r="J34"/>
      <c r="K34"/>
      <c r="L34"/>
      <c r="M34"/>
    </row>
    <row r="35" spans="4:13" x14ac:dyDescent="0.2">
      <c r="D35"/>
      <c r="E35"/>
      <c r="F35"/>
      <c r="G35"/>
      <c r="H35"/>
      <c r="I35"/>
      <c r="J35"/>
      <c r="K35"/>
      <c r="L35"/>
      <c r="M35"/>
    </row>
    <row r="36" spans="4:13" x14ac:dyDescent="0.2">
      <c r="D36"/>
      <c r="E36"/>
      <c r="F36"/>
      <c r="G36"/>
      <c r="H36"/>
      <c r="I36"/>
      <c r="J36"/>
      <c r="K36"/>
      <c r="L36"/>
      <c r="M36"/>
    </row>
    <row r="37" spans="4:13" x14ac:dyDescent="0.2">
      <c r="D37"/>
      <c r="E37"/>
      <c r="F37"/>
      <c r="G37"/>
      <c r="H37"/>
      <c r="I37"/>
      <c r="J37"/>
      <c r="K37"/>
      <c r="L37"/>
      <c r="M37"/>
    </row>
  </sheetData>
  <printOptions horizontalCentered="1"/>
  <pageMargins left="0.51181102362204722" right="0.51181102362204722" top="1.3385826771653544" bottom="0.74803149606299213" header="0.51181102362204722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Maig&amp;R&amp;"Arial,Negreta"&amp;8&amp;K03+000Direcció de Pressupostos i Política Fiscal</oddHead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1"/>
  <sheetViews>
    <sheetView topLeftCell="B1" zoomScaleNormal="100" workbookViewId="0">
      <selection activeCell="M27" sqref="M27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285156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1.5703125" style="47" bestFit="1" customWidth="1"/>
    <col min="10" max="10" width="6.28515625" style="105" customWidth="1"/>
    <col min="11" max="11" width="8.42578125" style="47" customWidth="1"/>
    <col min="12" max="12" width="6.28515625" style="105" customWidth="1"/>
    <col min="13" max="13" width="8" style="105" bestFit="1" customWidth="1"/>
  </cols>
  <sheetData>
    <row r="1" spans="1:13" ht="15.75" thickBot="1" x14ac:dyDescent="0.3">
      <c r="A1" s="7" t="s">
        <v>465</v>
      </c>
    </row>
    <row r="2" spans="1:13" x14ac:dyDescent="0.2">
      <c r="A2" s="8" t="s">
        <v>20</v>
      </c>
      <c r="C2" s="182" t="s">
        <v>501</v>
      </c>
      <c r="D2" s="585" t="s">
        <v>574</v>
      </c>
      <c r="E2" s="583"/>
      <c r="F2" s="583"/>
      <c r="G2" s="583"/>
      <c r="H2" s="583"/>
      <c r="I2" s="583"/>
      <c r="J2" s="584"/>
      <c r="K2" s="579" t="s">
        <v>575</v>
      </c>
      <c r="L2" s="580"/>
      <c r="M2" s="227"/>
    </row>
    <row r="3" spans="1:13" x14ac:dyDescent="0.2">
      <c r="C3" s="175">
        <v>1</v>
      </c>
      <c r="D3" s="252">
        <v>2</v>
      </c>
      <c r="E3" s="250">
        <v>3</v>
      </c>
      <c r="F3" s="96" t="s">
        <v>39</v>
      </c>
      <c r="G3" s="250">
        <v>4</v>
      </c>
      <c r="H3" s="96" t="s">
        <v>40</v>
      </c>
      <c r="I3" s="250">
        <v>5</v>
      </c>
      <c r="J3" s="167" t="s">
        <v>41</v>
      </c>
      <c r="K3" s="250" t="s">
        <v>42</v>
      </c>
      <c r="L3" s="16" t="s">
        <v>43</v>
      </c>
      <c r="M3" s="157" t="s">
        <v>368</v>
      </c>
    </row>
    <row r="4" spans="1:13" ht="25.5" x14ac:dyDescent="0.2">
      <c r="A4" s="1"/>
      <c r="B4" s="2" t="s">
        <v>12</v>
      </c>
      <c r="C4" s="176" t="s">
        <v>13</v>
      </c>
      <c r="D4" s="253" t="s">
        <v>14</v>
      </c>
      <c r="E4" s="251" t="s">
        <v>15</v>
      </c>
      <c r="F4" s="97" t="s">
        <v>18</v>
      </c>
      <c r="G4" s="251" t="s">
        <v>16</v>
      </c>
      <c r="H4" s="97" t="s">
        <v>18</v>
      </c>
      <c r="I4" s="251" t="s">
        <v>17</v>
      </c>
      <c r="J4" s="128" t="s">
        <v>18</v>
      </c>
      <c r="K4" s="251" t="s">
        <v>17</v>
      </c>
      <c r="L4" s="12" t="s">
        <v>18</v>
      </c>
      <c r="M4" s="158" t="s">
        <v>538</v>
      </c>
    </row>
    <row r="5" spans="1:13" ht="15" customHeight="1" x14ac:dyDescent="0.2">
      <c r="A5" s="21">
        <v>1</v>
      </c>
      <c r="B5" s="21" t="s">
        <v>0</v>
      </c>
      <c r="C5" s="178">
        <v>2363481.65</v>
      </c>
      <c r="D5" s="236">
        <v>2140367.4300000002</v>
      </c>
      <c r="E5" s="33">
        <v>923379.23</v>
      </c>
      <c r="F5" s="49">
        <f>E5/D5</f>
        <v>0.4314115497449893</v>
      </c>
      <c r="G5" s="33">
        <v>923379.23</v>
      </c>
      <c r="H5" s="49">
        <f>G5/D5</f>
        <v>0.4314115497449893</v>
      </c>
      <c r="I5" s="33">
        <v>923379.23</v>
      </c>
      <c r="J5" s="171">
        <f>I5/D5</f>
        <v>0.4314115497449893</v>
      </c>
      <c r="K5" s="31">
        <v>1049000.06</v>
      </c>
      <c r="L5" s="53">
        <v>0.41336636496874024</v>
      </c>
      <c r="M5" s="241">
        <f>I5/K5-1</f>
        <v>-0.1197529292800994</v>
      </c>
    </row>
    <row r="6" spans="1:13" ht="15" customHeight="1" x14ac:dyDescent="0.2">
      <c r="A6" s="23">
        <v>2</v>
      </c>
      <c r="B6" s="23" t="s">
        <v>1</v>
      </c>
      <c r="C6" s="178">
        <v>3941110.48</v>
      </c>
      <c r="D6" s="236">
        <v>3781361.18</v>
      </c>
      <c r="E6" s="33">
        <v>3157598.65</v>
      </c>
      <c r="F6" s="49">
        <f>E6/D6</f>
        <v>0.83504285882577334</v>
      </c>
      <c r="G6" s="33">
        <v>3089080.99</v>
      </c>
      <c r="H6" s="49">
        <f>G6/D6</f>
        <v>0.81692301871042117</v>
      </c>
      <c r="I6" s="33">
        <v>523157.55</v>
      </c>
      <c r="J6" s="171">
        <f>I6/D6</f>
        <v>0.13835164775241068</v>
      </c>
      <c r="K6" s="33">
        <v>425587.8</v>
      </c>
      <c r="L6" s="55">
        <v>0.1209291196040667</v>
      </c>
      <c r="M6" s="242">
        <f>+K6/I6</f>
        <v>0.8134983428988074</v>
      </c>
    </row>
    <row r="7" spans="1:13" ht="15" customHeight="1" x14ac:dyDescent="0.2">
      <c r="A7" s="23">
        <v>3</v>
      </c>
      <c r="B7" s="23" t="s">
        <v>2</v>
      </c>
      <c r="C7" s="178"/>
      <c r="D7" s="236"/>
      <c r="E7" s="33"/>
      <c r="F7" s="325" t="s">
        <v>135</v>
      </c>
      <c r="G7" s="33"/>
      <c r="H7" s="325" t="s">
        <v>135</v>
      </c>
      <c r="I7" s="33"/>
      <c r="J7" s="198" t="s">
        <v>135</v>
      </c>
      <c r="K7" s="384" t="s">
        <v>135</v>
      </c>
      <c r="L7" s="55" t="s">
        <v>135</v>
      </c>
      <c r="M7" s="243" t="s">
        <v>135</v>
      </c>
    </row>
    <row r="8" spans="1:13" ht="15" customHeight="1" x14ac:dyDescent="0.2">
      <c r="A8" s="25">
        <v>4</v>
      </c>
      <c r="B8" s="25" t="s">
        <v>3</v>
      </c>
      <c r="C8" s="178">
        <v>300000</v>
      </c>
      <c r="D8" s="236">
        <v>25000</v>
      </c>
      <c r="E8" s="33">
        <v>12639.91</v>
      </c>
      <c r="F8" s="86">
        <f t="shared" ref="F8" si="0">E8/D8</f>
        <v>0.50559639999999995</v>
      </c>
      <c r="G8" s="200">
        <v>12639.91</v>
      </c>
      <c r="H8" s="86">
        <f t="shared" ref="H8" si="1">G8/D8</f>
        <v>0.50559639999999995</v>
      </c>
      <c r="I8" s="200">
        <v>12639.91</v>
      </c>
      <c r="J8" s="192">
        <f t="shared" ref="J8" si="2">I8/D8</f>
        <v>0.50559639999999995</v>
      </c>
      <c r="K8" s="35">
        <v>772162.3</v>
      </c>
      <c r="L8" s="380">
        <v>0.57768237448414728</v>
      </c>
      <c r="M8" s="540">
        <f>+K8/I8</f>
        <v>61.089224527706293</v>
      </c>
    </row>
    <row r="9" spans="1:13" ht="15" customHeight="1" x14ac:dyDescent="0.2">
      <c r="A9" s="9"/>
      <c r="B9" s="2" t="s">
        <v>4</v>
      </c>
      <c r="C9" s="180">
        <f>SUM(C5:C8)</f>
        <v>6604592.1299999999</v>
      </c>
      <c r="D9" s="170">
        <f t="shared" ref="D9:I9" si="3">SUM(D5:D8)</f>
        <v>5946728.6100000003</v>
      </c>
      <c r="E9" s="92">
        <f t="shared" si="3"/>
        <v>4093617.79</v>
      </c>
      <c r="F9" s="98">
        <f>E9/D9</f>
        <v>0.68838147130443872</v>
      </c>
      <c r="G9" s="92">
        <f t="shared" si="3"/>
        <v>4025100.1300000004</v>
      </c>
      <c r="H9" s="98">
        <f>G9/D9</f>
        <v>0.67685956329525521</v>
      </c>
      <c r="I9" s="92">
        <f t="shared" si="3"/>
        <v>1459176.69</v>
      </c>
      <c r="J9" s="189">
        <f>I9/D9</f>
        <v>0.24537469013572488</v>
      </c>
      <c r="K9" s="92">
        <f>SUM(K5:K8)</f>
        <v>2246750.16</v>
      </c>
      <c r="L9" s="44">
        <v>0.30387473428883377</v>
      </c>
      <c r="M9" s="245">
        <f>I9/K9-1</f>
        <v>-0.35053896246300931</v>
      </c>
    </row>
    <row r="10" spans="1:13" ht="15" customHeight="1" x14ac:dyDescent="0.2">
      <c r="A10" s="21">
        <v>6</v>
      </c>
      <c r="B10" s="21" t="s">
        <v>5</v>
      </c>
      <c r="C10" s="177"/>
      <c r="D10" s="235"/>
      <c r="E10" s="31"/>
      <c r="F10" s="49" t="s">
        <v>135</v>
      </c>
      <c r="G10" s="154"/>
      <c r="H10" s="49" t="s">
        <v>135</v>
      </c>
      <c r="I10" s="154"/>
      <c r="J10" s="171" t="s">
        <v>135</v>
      </c>
      <c r="K10" s="154"/>
      <c r="L10" s="53"/>
      <c r="M10" s="257" t="s">
        <v>135</v>
      </c>
    </row>
    <row r="11" spans="1:13" ht="15" customHeight="1" x14ac:dyDescent="0.2">
      <c r="A11" s="25">
        <v>7</v>
      </c>
      <c r="B11" s="25" t="s">
        <v>6</v>
      </c>
      <c r="C11" s="179"/>
      <c r="D11" s="237"/>
      <c r="E11" s="35"/>
      <c r="F11" s="50" t="s">
        <v>135</v>
      </c>
      <c r="G11" s="155"/>
      <c r="H11" s="50" t="s">
        <v>135</v>
      </c>
      <c r="I11" s="155"/>
      <c r="J11" s="171" t="s">
        <v>135</v>
      </c>
      <c r="K11" s="155"/>
      <c r="L11" s="56"/>
      <c r="M11" s="257" t="s">
        <v>135</v>
      </c>
    </row>
    <row r="12" spans="1:13" ht="15" customHeight="1" x14ac:dyDescent="0.2">
      <c r="A12" s="9"/>
      <c r="B12" s="2" t="s">
        <v>7</v>
      </c>
      <c r="C12" s="180">
        <f>SUM(C10:C11)</f>
        <v>0</v>
      </c>
      <c r="D12" s="170">
        <f t="shared" ref="D12:I12" si="4">SUM(D10:D11)</f>
        <v>0</v>
      </c>
      <c r="E12" s="92">
        <f t="shared" si="4"/>
        <v>0</v>
      </c>
      <c r="F12" s="98" t="s">
        <v>135</v>
      </c>
      <c r="G12" s="92">
        <f t="shared" si="4"/>
        <v>0</v>
      </c>
      <c r="H12" s="98" t="s">
        <v>135</v>
      </c>
      <c r="I12" s="92">
        <f t="shared" si="4"/>
        <v>0</v>
      </c>
      <c r="J12" s="256" t="s">
        <v>135</v>
      </c>
      <c r="K12" s="92">
        <f>SUM(K10:K11)</f>
        <v>0</v>
      </c>
      <c r="L12" s="44" t="s">
        <v>135</v>
      </c>
      <c r="M12" s="258" t="s">
        <v>135</v>
      </c>
    </row>
    <row r="13" spans="1:13" ht="15" customHeight="1" x14ac:dyDescent="0.2">
      <c r="A13" s="21">
        <v>8</v>
      </c>
      <c r="B13" s="21" t="s">
        <v>8</v>
      </c>
      <c r="C13" s="177"/>
      <c r="D13" s="235"/>
      <c r="E13" s="31"/>
      <c r="F13" s="94" t="s">
        <v>135</v>
      </c>
      <c r="G13" s="31"/>
      <c r="H13" s="94" t="s">
        <v>135</v>
      </c>
      <c r="I13" s="31"/>
      <c r="J13" s="254" t="s">
        <v>135</v>
      </c>
      <c r="K13" s="31"/>
      <c r="L13" s="57"/>
      <c r="M13" s="246" t="s">
        <v>135</v>
      </c>
    </row>
    <row r="14" spans="1:13" ht="15" customHeight="1" x14ac:dyDescent="0.2">
      <c r="A14" s="25">
        <v>9</v>
      </c>
      <c r="B14" s="25" t="s">
        <v>9</v>
      </c>
      <c r="C14" s="179"/>
      <c r="D14" s="237"/>
      <c r="E14" s="35"/>
      <c r="F14" s="50" t="s">
        <v>135</v>
      </c>
      <c r="G14" s="35"/>
      <c r="H14" s="50" t="s">
        <v>135</v>
      </c>
      <c r="I14" s="35"/>
      <c r="J14" s="255" t="s">
        <v>135</v>
      </c>
      <c r="K14" s="35"/>
      <c r="L14" s="56"/>
      <c r="M14" s="247" t="s">
        <v>135</v>
      </c>
    </row>
    <row r="15" spans="1:13" ht="15" customHeight="1" thickBot="1" x14ac:dyDescent="0.25">
      <c r="A15" s="9"/>
      <c r="B15" s="2" t="s">
        <v>10</v>
      </c>
      <c r="C15" s="180">
        <f>SUM(C13:C14)</f>
        <v>0</v>
      </c>
      <c r="D15" s="170">
        <f t="shared" ref="D15:I15" si="5">SUM(D13:D14)</f>
        <v>0</v>
      </c>
      <c r="E15" s="92">
        <f t="shared" si="5"/>
        <v>0</v>
      </c>
      <c r="F15" s="62" t="s">
        <v>135</v>
      </c>
      <c r="G15" s="92">
        <f t="shared" si="5"/>
        <v>0</v>
      </c>
      <c r="H15" s="62" t="s">
        <v>135</v>
      </c>
      <c r="I15" s="92">
        <f t="shared" si="5"/>
        <v>0</v>
      </c>
      <c r="J15" s="256" t="s">
        <v>135</v>
      </c>
      <c r="K15" s="92">
        <f>SUM(K13:K14)</f>
        <v>0</v>
      </c>
      <c r="L15" s="107" t="s">
        <v>135</v>
      </c>
      <c r="M15" s="248" t="s">
        <v>135</v>
      </c>
    </row>
    <row r="16" spans="1:13" s="6" customFormat="1" ht="24" customHeight="1" thickBot="1" x14ac:dyDescent="0.25">
      <c r="A16" s="5"/>
      <c r="B16" s="4" t="s">
        <v>11</v>
      </c>
      <c r="C16" s="181">
        <f>+C9+C12+C15</f>
        <v>6604592.1299999999</v>
      </c>
      <c r="D16" s="172">
        <f t="shared" ref="D16:I16" si="6">+D9+D12+D15</f>
        <v>5946728.6100000003</v>
      </c>
      <c r="E16" s="173">
        <f t="shared" si="6"/>
        <v>4093617.79</v>
      </c>
      <c r="F16" s="201">
        <f>E16/D16</f>
        <v>0.68838147130443872</v>
      </c>
      <c r="G16" s="173">
        <f t="shared" si="6"/>
        <v>4025100.1300000004</v>
      </c>
      <c r="H16" s="201">
        <f>G16/D16</f>
        <v>0.67685956329525521</v>
      </c>
      <c r="I16" s="173">
        <f t="shared" si="6"/>
        <v>1459176.69</v>
      </c>
      <c r="J16" s="193">
        <f>I16/D16</f>
        <v>0.24537469013572488</v>
      </c>
      <c r="K16" s="165">
        <f>K9+K12+K15</f>
        <v>2246750.16</v>
      </c>
      <c r="L16" s="210">
        <v>0.30387473428883377</v>
      </c>
      <c r="M16" s="249">
        <f>I16/K16-1</f>
        <v>-0.35053896246300931</v>
      </c>
    </row>
    <row r="21" spans="5:5" x14ac:dyDescent="0.2">
      <c r="E21" s="200"/>
    </row>
  </sheetData>
  <mergeCells count="2">
    <mergeCell ref="D2:J2"/>
    <mergeCell ref="K2:L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2015
Execució Pressupostària a Maig&amp;R&amp;"Arial,Negreta"&amp;8&amp;K03+000Direcció de Pressupostos i Política Fiscal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3:M31"/>
  <sheetViews>
    <sheetView workbookViewId="0">
      <selection activeCell="D40" sqref="D40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285156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1.5703125" style="47" bestFit="1" customWidth="1"/>
    <col min="10" max="10" width="6.28515625" style="105" customWidth="1"/>
    <col min="11" max="11" width="8.140625" style="47" customWidth="1"/>
    <col min="12" max="12" width="6.28515625" style="105" customWidth="1"/>
    <col min="13" max="13" width="8" style="105" bestFit="1" customWidth="1"/>
  </cols>
  <sheetData>
    <row r="3" spans="1:13" ht="15" x14ac:dyDescent="0.25">
      <c r="A3" s="7" t="s">
        <v>465</v>
      </c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24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  <row r="19" spans="4:13" x14ac:dyDescent="0.2">
      <c r="D19"/>
      <c r="E19"/>
      <c r="F19"/>
      <c r="G19"/>
      <c r="H19"/>
      <c r="I19"/>
      <c r="J19"/>
      <c r="K19"/>
      <c r="L19"/>
      <c r="M19"/>
    </row>
    <row r="20" spans="4:13" x14ac:dyDescent="0.2">
      <c r="D20"/>
      <c r="E20"/>
      <c r="F20"/>
      <c r="G20"/>
      <c r="H20"/>
      <c r="I20"/>
      <c r="J20"/>
      <c r="K20"/>
      <c r="L20"/>
      <c r="M20"/>
    </row>
    <row r="21" spans="4:13" x14ac:dyDescent="0.2">
      <c r="D21"/>
      <c r="E21"/>
      <c r="F21"/>
      <c r="G21"/>
      <c r="H21"/>
      <c r="I21"/>
      <c r="J21"/>
      <c r="K21"/>
      <c r="L21"/>
      <c r="M21"/>
    </row>
    <row r="22" spans="4:13" x14ac:dyDescent="0.2">
      <c r="D22"/>
      <c r="E22"/>
      <c r="F22"/>
      <c r="G22"/>
      <c r="H22"/>
      <c r="I22"/>
      <c r="J22"/>
      <c r="K22"/>
      <c r="L22"/>
      <c r="M22"/>
    </row>
    <row r="23" spans="4:13" x14ac:dyDescent="0.2">
      <c r="D23"/>
      <c r="E23"/>
      <c r="F23"/>
      <c r="G23"/>
      <c r="H23"/>
      <c r="I23"/>
      <c r="J23"/>
      <c r="K23"/>
      <c r="L23"/>
      <c r="M23"/>
    </row>
    <row r="24" spans="4:13" x14ac:dyDescent="0.2">
      <c r="D24"/>
      <c r="E24"/>
      <c r="F24"/>
      <c r="G24"/>
      <c r="H24"/>
      <c r="I24"/>
      <c r="J24"/>
      <c r="K24"/>
      <c r="L24"/>
      <c r="M24"/>
    </row>
    <row r="25" spans="4:13" x14ac:dyDescent="0.2">
      <c r="D25"/>
      <c r="E25"/>
      <c r="F25"/>
      <c r="G25"/>
      <c r="H25"/>
      <c r="I25"/>
      <c r="J25"/>
      <c r="K25"/>
      <c r="L25"/>
      <c r="M25"/>
    </row>
    <row r="26" spans="4:13" x14ac:dyDescent="0.2">
      <c r="D26"/>
      <c r="E26"/>
      <c r="F26"/>
      <c r="G26"/>
      <c r="H26"/>
      <c r="I26"/>
      <c r="J26"/>
      <c r="K26"/>
      <c r="L26"/>
      <c r="M26"/>
    </row>
    <row r="27" spans="4:13" x14ac:dyDescent="0.2">
      <c r="D27"/>
      <c r="E27"/>
      <c r="F27"/>
      <c r="G27"/>
      <c r="H27"/>
      <c r="I27"/>
      <c r="J27"/>
      <c r="K27"/>
      <c r="L27"/>
      <c r="M27"/>
    </row>
    <row r="28" spans="4:13" x14ac:dyDescent="0.2">
      <c r="D28"/>
      <c r="E28"/>
      <c r="F28"/>
      <c r="G28"/>
      <c r="H28"/>
      <c r="I28"/>
      <c r="J28"/>
      <c r="K28"/>
      <c r="L28"/>
      <c r="M28"/>
    </row>
    <row r="29" spans="4:13" x14ac:dyDescent="0.2">
      <c r="D29"/>
      <c r="E29"/>
      <c r="F29"/>
      <c r="G29"/>
      <c r="H29"/>
      <c r="I29"/>
      <c r="J29"/>
      <c r="K29"/>
      <c r="L29"/>
      <c r="M29"/>
    </row>
    <row r="30" spans="4:13" x14ac:dyDescent="0.2">
      <c r="D30"/>
      <c r="E30"/>
      <c r="F30"/>
      <c r="G30"/>
      <c r="H30"/>
      <c r="I30"/>
      <c r="J30"/>
      <c r="K30"/>
      <c r="L30"/>
      <c r="M30"/>
    </row>
    <row r="31" spans="4:13" x14ac:dyDescent="0.2">
      <c r="D31"/>
      <c r="E31"/>
      <c r="F31"/>
      <c r="G31"/>
      <c r="H31"/>
      <c r="I31"/>
      <c r="J31"/>
      <c r="K31"/>
      <c r="L31"/>
      <c r="M3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2015
Execució Pressupostària a Maig&amp;R&amp;"Arial,Negreta"&amp;8&amp;K03+000Direcció de Pressupostos i Política Fiscal</oddHead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4"/>
  <sheetViews>
    <sheetView workbookViewId="0">
      <selection activeCell="K16" sqref="K16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85546875" customWidth="1"/>
    <col min="4" max="5" width="11" style="47" customWidth="1"/>
    <col min="6" max="6" width="6.28515625" style="105" customWidth="1"/>
    <col min="7" max="7" width="11" style="47" customWidth="1"/>
    <col min="8" max="8" width="6.28515625" style="105" customWidth="1"/>
    <col min="9" max="9" width="11" style="47" customWidth="1"/>
    <col min="10" max="10" width="6.28515625" style="105" customWidth="1"/>
    <col min="11" max="11" width="8.7109375" style="47" bestFit="1" customWidth="1"/>
    <col min="12" max="12" width="6.28515625" style="105" customWidth="1"/>
    <col min="13" max="13" width="8" style="105" bestFit="1" customWidth="1"/>
  </cols>
  <sheetData>
    <row r="1" spans="1:13" ht="15.75" thickBot="1" x14ac:dyDescent="0.3">
      <c r="A1" s="7" t="s">
        <v>470</v>
      </c>
    </row>
    <row r="2" spans="1:13" x14ac:dyDescent="0.2">
      <c r="A2" s="8" t="s">
        <v>20</v>
      </c>
      <c r="C2" s="182" t="s">
        <v>501</v>
      </c>
      <c r="D2" s="585" t="s">
        <v>574</v>
      </c>
      <c r="E2" s="583"/>
      <c r="F2" s="583"/>
      <c r="G2" s="583"/>
      <c r="H2" s="583"/>
      <c r="I2" s="583"/>
      <c r="J2" s="584"/>
      <c r="K2" s="579" t="s">
        <v>575</v>
      </c>
      <c r="L2" s="580"/>
      <c r="M2" s="227"/>
    </row>
    <row r="3" spans="1:13" x14ac:dyDescent="0.2">
      <c r="C3" s="175">
        <v>1</v>
      </c>
      <c r="D3" s="252">
        <v>2</v>
      </c>
      <c r="E3" s="250">
        <v>3</v>
      </c>
      <c r="F3" s="96" t="s">
        <v>39</v>
      </c>
      <c r="G3" s="250">
        <v>4</v>
      </c>
      <c r="H3" s="96" t="s">
        <v>40</v>
      </c>
      <c r="I3" s="250">
        <v>5</v>
      </c>
      <c r="J3" s="167" t="s">
        <v>41</v>
      </c>
      <c r="K3" s="250" t="s">
        <v>42</v>
      </c>
      <c r="L3" s="16" t="s">
        <v>43</v>
      </c>
      <c r="M3" s="157" t="s">
        <v>368</v>
      </c>
    </row>
    <row r="4" spans="1:13" ht="25.5" x14ac:dyDescent="0.2">
      <c r="A4" s="1"/>
      <c r="B4" s="2" t="s">
        <v>12</v>
      </c>
      <c r="C4" s="176" t="s">
        <v>13</v>
      </c>
      <c r="D4" s="253" t="s">
        <v>14</v>
      </c>
      <c r="E4" s="251" t="s">
        <v>15</v>
      </c>
      <c r="F4" s="97" t="s">
        <v>18</v>
      </c>
      <c r="G4" s="251" t="s">
        <v>16</v>
      </c>
      <c r="H4" s="97" t="s">
        <v>18</v>
      </c>
      <c r="I4" s="251" t="s">
        <v>17</v>
      </c>
      <c r="J4" s="128" t="s">
        <v>18</v>
      </c>
      <c r="K4" s="251" t="s">
        <v>17</v>
      </c>
      <c r="L4" s="12" t="s">
        <v>18</v>
      </c>
      <c r="M4" s="158" t="s">
        <v>538</v>
      </c>
    </row>
    <row r="5" spans="1:13" ht="15" customHeight="1" x14ac:dyDescent="0.2">
      <c r="A5" s="21">
        <v>1</v>
      </c>
      <c r="B5" s="21" t="s">
        <v>0</v>
      </c>
      <c r="C5" s="178">
        <v>2564243.41</v>
      </c>
      <c r="D5" s="236">
        <v>2567210.29</v>
      </c>
      <c r="E5" s="33">
        <v>1046375.79</v>
      </c>
      <c r="F5" s="49">
        <f>E5/D5</f>
        <v>0.40759255058922345</v>
      </c>
      <c r="G5" s="33">
        <v>1046375.79</v>
      </c>
      <c r="H5" s="49">
        <f>G5/D5</f>
        <v>0.40759255058922345</v>
      </c>
      <c r="I5" s="33">
        <v>1046375.79</v>
      </c>
      <c r="J5" s="171">
        <f>I5/D5</f>
        <v>0.40759255058922345</v>
      </c>
      <c r="K5" s="31">
        <v>1026123.13</v>
      </c>
      <c r="L5" s="53">
        <v>0.45757371053787727</v>
      </c>
      <c r="M5" s="241">
        <f>I5/K5-1</f>
        <v>1.973706605755976E-2</v>
      </c>
    </row>
    <row r="6" spans="1:13" ht="15" customHeight="1" x14ac:dyDescent="0.2">
      <c r="A6" s="23">
        <v>2</v>
      </c>
      <c r="B6" s="23" t="s">
        <v>1</v>
      </c>
      <c r="C6" s="178">
        <v>33849543.229999997</v>
      </c>
      <c r="D6" s="236">
        <v>33054190.16</v>
      </c>
      <c r="E6" s="33">
        <v>31000383.16</v>
      </c>
      <c r="F6" s="49">
        <f>E6/D6</f>
        <v>0.93786545699475699</v>
      </c>
      <c r="G6" s="33">
        <v>29899667.32</v>
      </c>
      <c r="H6" s="49">
        <f>G6/D6</f>
        <v>0.90456511489979274</v>
      </c>
      <c r="I6" s="33">
        <v>9106429.4900000002</v>
      </c>
      <c r="J6" s="198">
        <f>I6/D6</f>
        <v>0.27550000305316813</v>
      </c>
      <c r="K6" s="33">
        <v>8296678.5700000003</v>
      </c>
      <c r="L6" s="55">
        <v>0.31014373882281621</v>
      </c>
      <c r="M6" s="241">
        <f>I6/K6-1</f>
        <v>9.7599408385903086E-2</v>
      </c>
    </row>
    <row r="7" spans="1:13" ht="15" customHeight="1" x14ac:dyDescent="0.2">
      <c r="A7" s="23">
        <v>3</v>
      </c>
      <c r="B7" s="23" t="s">
        <v>2</v>
      </c>
      <c r="C7" s="178"/>
      <c r="D7" s="236"/>
      <c r="E7" s="33"/>
      <c r="F7" s="325" t="s">
        <v>135</v>
      </c>
      <c r="G7" s="33"/>
      <c r="H7" s="325" t="s">
        <v>135</v>
      </c>
      <c r="I7" s="33"/>
      <c r="J7" s="198" t="s">
        <v>135</v>
      </c>
      <c r="K7" s="384" t="s">
        <v>135</v>
      </c>
      <c r="L7" s="55" t="s">
        <v>135</v>
      </c>
      <c r="M7" s="243" t="s">
        <v>135</v>
      </c>
    </row>
    <row r="8" spans="1:13" ht="15" customHeight="1" x14ac:dyDescent="0.2">
      <c r="A8" s="25">
        <v>4</v>
      </c>
      <c r="B8" s="25" t="s">
        <v>3</v>
      </c>
      <c r="C8" s="178">
        <v>7033702.4500000002</v>
      </c>
      <c r="D8" s="236">
        <v>7191006.5499999998</v>
      </c>
      <c r="E8" s="33">
        <v>7191006.5499999998</v>
      </c>
      <c r="F8" s="86">
        <f>E8/D8</f>
        <v>1</v>
      </c>
      <c r="G8" s="33">
        <v>7191006.5499999998</v>
      </c>
      <c r="H8" s="86" t="s">
        <v>135</v>
      </c>
      <c r="I8" s="33">
        <v>2840421.67</v>
      </c>
      <c r="J8" s="192">
        <f>I8/D8</f>
        <v>0.39499639588007329</v>
      </c>
      <c r="K8" s="35">
        <v>864400</v>
      </c>
      <c r="L8" s="380">
        <v>0.31014373882281621</v>
      </c>
      <c r="M8" s="540">
        <f>I8/K8-1</f>
        <v>2.2860037829708468</v>
      </c>
    </row>
    <row r="9" spans="1:13" ht="15" customHeight="1" x14ac:dyDescent="0.2">
      <c r="A9" s="9"/>
      <c r="B9" s="2" t="s">
        <v>4</v>
      </c>
      <c r="C9" s="180">
        <f>SUM(C5:C8)</f>
        <v>43447489.090000004</v>
      </c>
      <c r="D9" s="170">
        <f t="shared" ref="D9:K9" si="0">SUM(D5:D8)</f>
        <v>42812407</v>
      </c>
      <c r="E9" s="92">
        <f t="shared" si="0"/>
        <v>39237765.5</v>
      </c>
      <c r="F9" s="98">
        <f>E9/D9</f>
        <v>0.91650454271351756</v>
      </c>
      <c r="G9" s="92">
        <f t="shared" si="0"/>
        <v>38137049.659999996</v>
      </c>
      <c r="H9" s="98">
        <f>G9/D9</f>
        <v>0.89079433585689294</v>
      </c>
      <c r="I9" s="92">
        <f t="shared" si="0"/>
        <v>12993226.950000001</v>
      </c>
      <c r="J9" s="189">
        <f>I9/D9</f>
        <v>0.30349209167333202</v>
      </c>
      <c r="K9" s="92">
        <f t="shared" si="0"/>
        <v>10187201.700000001</v>
      </c>
      <c r="L9" s="44">
        <v>0.28276332765163598</v>
      </c>
      <c r="M9" s="245">
        <f>I9/K9-1</f>
        <v>0.27544612668265911</v>
      </c>
    </row>
    <row r="10" spans="1:13" ht="15" customHeight="1" x14ac:dyDescent="0.2">
      <c r="A10" s="21">
        <v>6</v>
      </c>
      <c r="B10" s="21" t="s">
        <v>5</v>
      </c>
      <c r="C10" s="178">
        <v>13187153.26</v>
      </c>
      <c r="D10" s="236">
        <v>18597240.059999999</v>
      </c>
      <c r="E10" s="31">
        <v>16872258.300000001</v>
      </c>
      <c r="F10" s="49">
        <f>E10/D10</f>
        <v>0.90724528185716191</v>
      </c>
      <c r="G10" s="154">
        <v>15222435.869999999</v>
      </c>
      <c r="H10" s="49">
        <f>G10/D10</f>
        <v>0.81853198758999079</v>
      </c>
      <c r="I10" s="154">
        <v>7047090.1799999997</v>
      </c>
      <c r="J10" s="171">
        <f>I10/D10</f>
        <v>0.37893204353248533</v>
      </c>
      <c r="K10" s="154">
        <v>2099186.64</v>
      </c>
      <c r="L10" s="53">
        <v>0.14536015583289547</v>
      </c>
      <c r="M10" s="257">
        <f>I10/K10-1</f>
        <v>2.3570574648855422</v>
      </c>
    </row>
    <row r="11" spans="1:13" ht="15" customHeight="1" x14ac:dyDescent="0.2">
      <c r="A11" s="25">
        <v>7</v>
      </c>
      <c r="B11" s="25" t="s">
        <v>6</v>
      </c>
      <c r="C11" s="179"/>
      <c r="D11" s="237"/>
      <c r="E11" s="35"/>
      <c r="F11" s="50" t="s">
        <v>135</v>
      </c>
      <c r="G11" s="155"/>
      <c r="H11" s="50" t="s">
        <v>135</v>
      </c>
      <c r="I11" s="155"/>
      <c r="J11" s="171">
        <v>0</v>
      </c>
      <c r="K11" s="495" t="s">
        <v>135</v>
      </c>
      <c r="L11" s="56" t="s">
        <v>135</v>
      </c>
      <c r="M11" s="257" t="s">
        <v>135</v>
      </c>
    </row>
    <row r="12" spans="1:13" ht="15" customHeight="1" x14ac:dyDescent="0.2">
      <c r="A12" s="9"/>
      <c r="B12" s="2" t="s">
        <v>7</v>
      </c>
      <c r="C12" s="180">
        <f>SUM(C10:C11)</f>
        <v>13187153.26</v>
      </c>
      <c r="D12" s="170">
        <f t="shared" ref="D12:K12" si="1">SUM(D10:D11)</f>
        <v>18597240.059999999</v>
      </c>
      <c r="E12" s="92">
        <f t="shared" si="1"/>
        <v>16872258.300000001</v>
      </c>
      <c r="F12" s="98">
        <f>E12/D12</f>
        <v>0.90724528185716191</v>
      </c>
      <c r="G12" s="92">
        <f t="shared" si="1"/>
        <v>15222435.869999999</v>
      </c>
      <c r="H12" s="98">
        <f>G12/D12</f>
        <v>0.81853198758999079</v>
      </c>
      <c r="I12" s="92">
        <f t="shared" si="1"/>
        <v>7047090.1799999997</v>
      </c>
      <c r="J12" s="189">
        <f>I12/D12</f>
        <v>0.37893204353248533</v>
      </c>
      <c r="K12" s="92">
        <f t="shared" si="1"/>
        <v>2099186.64</v>
      </c>
      <c r="L12" s="44">
        <v>0.14499999999999999</v>
      </c>
      <c r="M12" s="258">
        <f>I12/K12-1</f>
        <v>2.3570574648855422</v>
      </c>
    </row>
    <row r="13" spans="1:13" ht="15" customHeight="1" x14ac:dyDescent="0.2">
      <c r="A13" s="21">
        <v>8</v>
      </c>
      <c r="B13" s="21" t="s">
        <v>8</v>
      </c>
      <c r="C13" s="177"/>
      <c r="D13" s="235"/>
      <c r="E13" s="31"/>
      <c r="F13" s="94" t="s">
        <v>135</v>
      </c>
      <c r="G13" s="31"/>
      <c r="H13" s="94" t="s">
        <v>135</v>
      </c>
      <c r="I13" s="31"/>
      <c r="J13" s="254" t="s">
        <v>135</v>
      </c>
      <c r="K13" s="31"/>
      <c r="L13" s="57" t="s">
        <v>135</v>
      </c>
      <c r="M13" s="246" t="s">
        <v>135</v>
      </c>
    </row>
    <row r="14" spans="1:13" ht="15" customHeight="1" x14ac:dyDescent="0.2">
      <c r="A14" s="25">
        <v>9</v>
      </c>
      <c r="B14" s="25" t="s">
        <v>9</v>
      </c>
      <c r="C14" s="179"/>
      <c r="D14" s="237"/>
      <c r="E14" s="35"/>
      <c r="F14" s="50" t="s">
        <v>135</v>
      </c>
      <c r="G14" s="35"/>
      <c r="H14" s="50" t="s">
        <v>135</v>
      </c>
      <c r="I14" s="35"/>
      <c r="J14" s="255" t="s">
        <v>135</v>
      </c>
      <c r="K14" s="35"/>
      <c r="L14" s="56" t="s">
        <v>135</v>
      </c>
      <c r="M14" s="247" t="s">
        <v>135</v>
      </c>
    </row>
    <row r="15" spans="1:13" ht="15" customHeight="1" thickBot="1" x14ac:dyDescent="0.25">
      <c r="A15" s="9"/>
      <c r="B15" s="2" t="s">
        <v>10</v>
      </c>
      <c r="C15" s="180">
        <f>SUM(C13:C14)</f>
        <v>0</v>
      </c>
      <c r="D15" s="170">
        <f t="shared" ref="D15:K15" si="2">SUM(D13:D14)</f>
        <v>0</v>
      </c>
      <c r="E15" s="92">
        <f t="shared" si="2"/>
        <v>0</v>
      </c>
      <c r="F15" s="62" t="s">
        <v>135</v>
      </c>
      <c r="G15" s="92">
        <f t="shared" si="2"/>
        <v>0</v>
      </c>
      <c r="H15" s="62" t="s">
        <v>135</v>
      </c>
      <c r="I15" s="92">
        <f t="shared" si="2"/>
        <v>0</v>
      </c>
      <c r="J15" s="256" t="s">
        <v>135</v>
      </c>
      <c r="K15" s="92">
        <f t="shared" si="2"/>
        <v>0</v>
      </c>
      <c r="L15" s="107" t="s">
        <v>135</v>
      </c>
      <c r="M15" s="248" t="s">
        <v>135</v>
      </c>
    </row>
    <row r="16" spans="1:13" s="6" customFormat="1" ht="24" customHeight="1" thickBot="1" x14ac:dyDescent="0.25">
      <c r="A16" s="5"/>
      <c r="B16" s="4" t="s">
        <v>11</v>
      </c>
      <c r="C16" s="181">
        <f>+C9+C12+C15</f>
        <v>56634642.350000001</v>
      </c>
      <c r="D16" s="172">
        <f t="shared" ref="D16:K16" si="3">+D9+D12+D15</f>
        <v>61409647.060000002</v>
      </c>
      <c r="E16" s="173">
        <f t="shared" si="3"/>
        <v>56110023.799999997</v>
      </c>
      <c r="F16" s="201">
        <f>E16/D16</f>
        <v>0.91370047681886146</v>
      </c>
      <c r="G16" s="173">
        <f t="shared" si="3"/>
        <v>53359485.529999994</v>
      </c>
      <c r="H16" s="201">
        <f>G16/D16</f>
        <v>0.86891047391732057</v>
      </c>
      <c r="I16" s="173">
        <f t="shared" si="3"/>
        <v>20040317.130000003</v>
      </c>
      <c r="J16" s="193">
        <f>I16/D16</f>
        <v>0.32633825611177519</v>
      </c>
      <c r="K16" s="165">
        <f t="shared" si="3"/>
        <v>12286388.340000002</v>
      </c>
      <c r="L16" s="210">
        <v>0.24344624589075814</v>
      </c>
      <c r="M16" s="249">
        <f>+K16/I16</f>
        <v>0.61308352858386128</v>
      </c>
    </row>
    <row r="21" spans="5:5" x14ac:dyDescent="0.2">
      <c r="E21" s="200"/>
    </row>
    <row r="22" spans="5:5" x14ac:dyDescent="0.2">
      <c r="E22" s="200"/>
    </row>
    <row r="23" spans="5:5" x14ac:dyDescent="0.2">
      <c r="E23" s="200"/>
    </row>
    <row r="24" spans="5:5" x14ac:dyDescent="0.2">
      <c r="E24" s="200"/>
    </row>
  </sheetData>
  <mergeCells count="2">
    <mergeCell ref="D2:J2"/>
    <mergeCell ref="K2:L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2015
Execució Pressupostària a Maig&amp;R&amp;"Arial,Negreta"&amp;8&amp;K03+000Direcció de Pressupostos i Política Fiscal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M37"/>
  <sheetViews>
    <sheetView workbookViewId="0">
      <selection activeCell="G42" sqref="G42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85546875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1.5703125" style="47" bestFit="1" customWidth="1"/>
    <col min="10" max="10" width="6.28515625" style="105" customWidth="1"/>
    <col min="11" max="11" width="8.140625" style="47" customWidth="1"/>
    <col min="12" max="12" width="6.28515625" style="105" customWidth="1"/>
    <col min="13" max="13" width="8" style="105" bestFit="1" customWidth="1"/>
  </cols>
  <sheetData>
    <row r="2" spans="1:13" ht="15" x14ac:dyDescent="0.25">
      <c r="A2" s="7" t="s">
        <v>470</v>
      </c>
    </row>
    <row r="3" spans="1:13" ht="15" x14ac:dyDescent="0.25">
      <c r="A3" s="7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5" customHeight="1" x14ac:dyDescent="0.2">
      <c r="D17"/>
      <c r="E17"/>
      <c r="F17"/>
      <c r="G17"/>
      <c r="H17"/>
      <c r="I17"/>
      <c r="J17"/>
      <c r="K17"/>
      <c r="L17"/>
      <c r="M17"/>
    </row>
    <row r="18" spans="4:13" ht="24" customHeight="1" x14ac:dyDescent="0.2">
      <c r="D18"/>
      <c r="E18"/>
      <c r="F18"/>
      <c r="G18"/>
      <c r="H18"/>
      <c r="I18"/>
      <c r="J18"/>
      <c r="K18"/>
      <c r="L18"/>
      <c r="M18"/>
    </row>
    <row r="19" spans="4:13" x14ac:dyDescent="0.2">
      <c r="D19"/>
      <c r="E19"/>
      <c r="F19"/>
      <c r="G19"/>
      <c r="H19"/>
      <c r="I19"/>
      <c r="J19"/>
      <c r="K19"/>
      <c r="L19"/>
      <c r="M19"/>
    </row>
    <row r="20" spans="4:13" x14ac:dyDescent="0.2">
      <c r="D20"/>
      <c r="E20"/>
      <c r="F20"/>
      <c r="G20"/>
      <c r="H20"/>
      <c r="I20"/>
      <c r="J20"/>
      <c r="K20"/>
      <c r="L20"/>
      <c r="M20"/>
    </row>
    <row r="21" spans="4:13" x14ac:dyDescent="0.2">
      <c r="D21"/>
      <c r="E21"/>
      <c r="F21"/>
      <c r="G21"/>
      <c r="H21"/>
      <c r="I21"/>
      <c r="J21"/>
      <c r="K21"/>
      <c r="L21"/>
      <c r="M21"/>
    </row>
    <row r="22" spans="4:13" x14ac:dyDescent="0.2">
      <c r="D22"/>
      <c r="E22"/>
      <c r="F22"/>
      <c r="G22"/>
      <c r="H22"/>
      <c r="I22"/>
      <c r="J22"/>
      <c r="K22"/>
      <c r="L22"/>
      <c r="M22"/>
    </row>
    <row r="23" spans="4:13" x14ac:dyDescent="0.2">
      <c r="D23"/>
      <c r="E23"/>
      <c r="F23"/>
      <c r="G23"/>
      <c r="H23"/>
      <c r="I23"/>
      <c r="J23"/>
      <c r="K23"/>
      <c r="L23"/>
      <c r="M23"/>
    </row>
    <row r="24" spans="4:13" x14ac:dyDescent="0.2">
      <c r="D24"/>
      <c r="E24"/>
      <c r="F24"/>
      <c r="G24"/>
      <c r="H24"/>
      <c r="I24"/>
      <c r="J24"/>
      <c r="K24"/>
      <c r="L24"/>
      <c r="M24"/>
    </row>
    <row r="25" spans="4:13" x14ac:dyDescent="0.2">
      <c r="D25"/>
      <c r="E25"/>
      <c r="F25"/>
      <c r="G25"/>
      <c r="H25"/>
      <c r="I25"/>
      <c r="J25"/>
      <c r="K25"/>
      <c r="L25"/>
      <c r="M25"/>
    </row>
    <row r="26" spans="4:13" x14ac:dyDescent="0.2">
      <c r="D26"/>
      <c r="E26"/>
      <c r="F26"/>
      <c r="G26"/>
      <c r="H26"/>
      <c r="I26"/>
      <c r="J26"/>
      <c r="K26"/>
      <c r="L26"/>
      <c r="M26"/>
    </row>
    <row r="27" spans="4:13" x14ac:dyDescent="0.2">
      <c r="D27"/>
      <c r="E27"/>
      <c r="F27"/>
      <c r="G27"/>
      <c r="H27"/>
      <c r="I27"/>
      <c r="J27"/>
      <c r="K27"/>
      <c r="L27"/>
      <c r="M27"/>
    </row>
    <row r="28" spans="4:13" x14ac:dyDescent="0.2">
      <c r="D28"/>
      <c r="E28"/>
      <c r="F28"/>
      <c r="G28"/>
      <c r="H28"/>
      <c r="I28"/>
      <c r="J28"/>
      <c r="K28"/>
      <c r="L28"/>
      <c r="M28"/>
    </row>
    <row r="29" spans="4:13" x14ac:dyDescent="0.2">
      <c r="D29"/>
      <c r="E29"/>
      <c r="F29"/>
      <c r="G29"/>
      <c r="H29"/>
      <c r="I29"/>
      <c r="J29"/>
      <c r="K29"/>
      <c r="L29"/>
      <c r="M29"/>
    </row>
    <row r="30" spans="4:13" x14ac:dyDescent="0.2">
      <c r="D30"/>
      <c r="E30"/>
      <c r="F30"/>
      <c r="G30"/>
      <c r="H30"/>
      <c r="I30"/>
      <c r="J30"/>
      <c r="K30"/>
      <c r="L30"/>
      <c r="M30"/>
    </row>
    <row r="31" spans="4:13" x14ac:dyDescent="0.2">
      <c r="D31"/>
      <c r="E31"/>
      <c r="F31"/>
      <c r="G31"/>
      <c r="H31"/>
      <c r="I31"/>
      <c r="J31"/>
      <c r="K31"/>
      <c r="L31"/>
      <c r="M31"/>
    </row>
    <row r="32" spans="4:13" x14ac:dyDescent="0.2">
      <c r="D32"/>
      <c r="E32"/>
      <c r="F32"/>
      <c r="G32"/>
      <c r="H32"/>
      <c r="I32"/>
      <c r="J32"/>
      <c r="K32"/>
      <c r="L32"/>
      <c r="M32"/>
    </row>
    <row r="33" spans="4:13" x14ac:dyDescent="0.2">
      <c r="D33"/>
      <c r="E33"/>
      <c r="F33"/>
      <c r="G33"/>
      <c r="H33"/>
      <c r="I33"/>
      <c r="J33"/>
      <c r="K33"/>
      <c r="L33"/>
      <c r="M33"/>
    </row>
    <row r="34" spans="4:13" x14ac:dyDescent="0.2">
      <c r="D34"/>
      <c r="E34"/>
      <c r="F34"/>
      <c r="G34"/>
      <c r="H34"/>
      <c r="I34"/>
      <c r="J34"/>
      <c r="K34"/>
      <c r="L34"/>
      <c r="M34"/>
    </row>
    <row r="35" spans="4:13" x14ac:dyDescent="0.2">
      <c r="D35"/>
      <c r="E35"/>
      <c r="F35"/>
      <c r="G35"/>
      <c r="H35"/>
      <c r="I35"/>
      <c r="J35"/>
      <c r="K35"/>
      <c r="L35"/>
      <c r="M35"/>
    </row>
    <row r="36" spans="4:13" x14ac:dyDescent="0.2">
      <c r="D36"/>
      <c r="E36"/>
      <c r="F36"/>
      <c r="G36"/>
      <c r="H36"/>
      <c r="I36"/>
      <c r="J36"/>
      <c r="K36"/>
      <c r="L36"/>
      <c r="M36"/>
    </row>
    <row r="37" spans="4:13" x14ac:dyDescent="0.2">
      <c r="D37"/>
      <c r="E37"/>
      <c r="F37"/>
      <c r="G37"/>
      <c r="H37"/>
      <c r="I37"/>
      <c r="J37"/>
      <c r="K37"/>
      <c r="L37"/>
      <c r="M37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2015
Execució Pressupostària a Maig&amp;R&amp;"Arial,Negreta"&amp;8&amp;K03+000Direcció de Pressupostos i Política Fiscal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36"/>
  <sheetViews>
    <sheetView zoomScaleNormal="100" workbookViewId="0">
      <selection activeCell="B38" sqref="B38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5.42578125" bestFit="1" customWidth="1"/>
    <col min="4" max="4" width="7.7109375" style="109" customWidth="1"/>
    <col min="5" max="5" width="11.140625" bestFit="1" customWidth="1"/>
    <col min="6" max="6" width="7.7109375" customWidth="1"/>
    <col min="7" max="7" width="10.85546875" bestFit="1" customWidth="1"/>
    <col min="8" max="8" width="7.7109375" customWidth="1"/>
    <col min="9" max="9" width="6.28515625" customWidth="1"/>
    <col min="10" max="10" width="11.7109375" customWidth="1"/>
    <col min="11" max="11" width="6.28515625" style="105" customWidth="1"/>
    <col min="12" max="12" width="10.85546875" customWidth="1"/>
    <col min="13" max="13" width="6.28515625" style="105" customWidth="1"/>
    <col min="14" max="14" width="7.140625" customWidth="1"/>
    <col min="15" max="15" width="4.42578125" customWidth="1"/>
  </cols>
  <sheetData>
    <row r="1" spans="1:13" ht="15" x14ac:dyDescent="0.25">
      <c r="A1" s="7" t="s">
        <v>44</v>
      </c>
    </row>
    <row r="2" spans="1:13" x14ac:dyDescent="0.2">
      <c r="A2" s="8" t="s">
        <v>20</v>
      </c>
      <c r="D2"/>
      <c r="K2"/>
      <c r="M2"/>
    </row>
    <row r="3" spans="1:13" x14ac:dyDescent="0.2">
      <c r="D3"/>
      <c r="K3"/>
      <c r="M3"/>
    </row>
    <row r="4" spans="1:13" ht="30" customHeight="1" x14ac:dyDescent="0.2">
      <c r="D4"/>
      <c r="K4"/>
      <c r="M4"/>
    </row>
    <row r="5" spans="1:13" ht="15" customHeight="1" x14ac:dyDescent="0.2">
      <c r="D5"/>
      <c r="K5"/>
      <c r="M5"/>
    </row>
    <row r="6" spans="1:13" ht="15" customHeight="1" x14ac:dyDescent="0.2">
      <c r="D6"/>
      <c r="K6"/>
      <c r="M6"/>
    </row>
    <row r="7" spans="1:13" ht="15" customHeight="1" x14ac:dyDescent="0.2">
      <c r="D7"/>
      <c r="K7"/>
      <c r="M7"/>
    </row>
    <row r="8" spans="1:13" ht="15" customHeight="1" x14ac:dyDescent="0.2">
      <c r="D8"/>
      <c r="K8"/>
      <c r="M8"/>
    </row>
    <row r="9" spans="1:13" ht="15" customHeight="1" x14ac:dyDescent="0.2">
      <c r="D9"/>
      <c r="K9"/>
      <c r="M9"/>
    </row>
    <row r="10" spans="1:13" ht="15" customHeight="1" x14ac:dyDescent="0.2">
      <c r="D10"/>
      <c r="K10"/>
      <c r="M10"/>
    </row>
    <row r="11" spans="1:13" ht="15" customHeight="1" x14ac:dyDescent="0.2">
      <c r="D11"/>
      <c r="K11"/>
      <c r="M11"/>
    </row>
    <row r="12" spans="1:13" ht="15" customHeight="1" x14ac:dyDescent="0.2">
      <c r="D12"/>
      <c r="K12"/>
      <c r="M12"/>
    </row>
    <row r="13" spans="1:13" ht="15" customHeight="1" x14ac:dyDescent="0.2">
      <c r="D13"/>
      <c r="K13"/>
      <c r="M13"/>
    </row>
    <row r="14" spans="1:13" ht="15" customHeight="1" x14ac:dyDescent="0.2">
      <c r="D14"/>
      <c r="K14"/>
      <c r="M14"/>
    </row>
    <row r="15" spans="1:13" ht="15" customHeight="1" x14ac:dyDescent="0.2">
      <c r="D15"/>
      <c r="K15"/>
      <c r="M15"/>
    </row>
    <row r="16" spans="1:13" ht="15" customHeight="1" x14ac:dyDescent="0.2">
      <c r="D16"/>
      <c r="K16"/>
      <c r="M16"/>
    </row>
    <row r="17" spans="1:16" ht="15" customHeight="1" x14ac:dyDescent="0.2">
      <c r="D17"/>
      <c r="K17"/>
      <c r="M17"/>
    </row>
    <row r="18" spans="1:16" s="6" customFormat="1" ht="19.5" customHeight="1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 x14ac:dyDescent="0.2">
      <c r="D19"/>
      <c r="K19"/>
      <c r="M19"/>
    </row>
    <row r="20" spans="1:16" x14ac:dyDescent="0.2">
      <c r="D20"/>
      <c r="K20"/>
      <c r="M20"/>
    </row>
    <row r="21" spans="1:16" s="551" customFormat="1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s="551" customFormat="1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 s="551" customFormat="1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s="551" customFormat="1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s="551" customForma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 s="551" customFormat="1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 s="551" customFormat="1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s="551" customForma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s="551" customFormat="1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x14ac:dyDescent="0.2">
      <c r="D30"/>
      <c r="K30"/>
      <c r="M30"/>
    </row>
    <row r="31" spans="1:16" x14ac:dyDescent="0.2">
      <c r="D31"/>
      <c r="K31"/>
      <c r="M31"/>
    </row>
    <row r="32" spans="1:16" x14ac:dyDescent="0.2">
      <c r="D32"/>
      <c r="K32"/>
      <c r="M32"/>
    </row>
    <row r="33" spans="4:13" x14ac:dyDescent="0.2">
      <c r="D33"/>
      <c r="K33"/>
      <c r="M33"/>
    </row>
    <row r="34" spans="4:13" x14ac:dyDescent="0.2">
      <c r="D34"/>
      <c r="K34"/>
      <c r="M34"/>
    </row>
    <row r="35" spans="4:13" x14ac:dyDescent="0.2">
      <c r="D35"/>
      <c r="K35"/>
      <c r="M35"/>
    </row>
    <row r="36" spans="4:13" x14ac:dyDescent="0.2">
      <c r="D36"/>
      <c r="K36"/>
      <c r="M36"/>
    </row>
  </sheetData>
  <printOptions horizontalCentered="1"/>
  <pageMargins left="0.51181102362204722" right="0.51181102362204722" top="1.1417322834645669" bottom="0.74803149606299213" header="0.51181102362204722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Maig&amp;R&amp;"Arial,Negreta"&amp;8&amp;K03+000Direcció de Pressupostos i Política Fiscal</oddHead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92D050"/>
  </sheetPr>
  <dimension ref="A1:M16"/>
  <sheetViews>
    <sheetView zoomScaleNormal="100" workbookViewId="0">
      <selection activeCell="H23" sqref="H23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7"/>
    <col min="6" max="6" width="6.28515625" style="105" customWidth="1"/>
    <col min="7" max="7" width="11.42578125" style="47"/>
    <col min="8" max="8" width="6.28515625" style="105" customWidth="1"/>
    <col min="9" max="9" width="11.42578125" style="47"/>
    <col min="10" max="10" width="6.28515625" style="105" customWidth="1"/>
    <col min="11" max="11" width="11.42578125" style="47"/>
    <col min="12" max="12" width="6.28515625" style="105" customWidth="1"/>
    <col min="13" max="13" width="8.140625" style="105" bestFit="1" customWidth="1"/>
    <col min="14" max="14" width="5.5703125" customWidth="1"/>
  </cols>
  <sheetData>
    <row r="1" spans="1:13" ht="15.75" thickBot="1" x14ac:dyDescent="0.3">
      <c r="A1" s="7" t="s">
        <v>438</v>
      </c>
    </row>
    <row r="2" spans="1:13" x14ac:dyDescent="0.2">
      <c r="A2" s="8" t="s">
        <v>20</v>
      </c>
      <c r="C2" s="182" t="s">
        <v>501</v>
      </c>
      <c r="D2" s="585" t="s">
        <v>574</v>
      </c>
      <c r="E2" s="583"/>
      <c r="F2" s="583"/>
      <c r="G2" s="583"/>
      <c r="H2" s="583"/>
      <c r="I2" s="583"/>
      <c r="J2" s="584"/>
      <c r="K2" s="579" t="s">
        <v>575</v>
      </c>
      <c r="L2" s="580"/>
      <c r="M2" s="227"/>
    </row>
    <row r="3" spans="1:13" x14ac:dyDescent="0.2">
      <c r="C3" s="175">
        <v>1</v>
      </c>
      <c r="D3" s="252">
        <v>2</v>
      </c>
      <c r="E3" s="250">
        <v>3</v>
      </c>
      <c r="F3" s="96" t="s">
        <v>39</v>
      </c>
      <c r="G3" s="250">
        <v>4</v>
      </c>
      <c r="H3" s="96" t="s">
        <v>40</v>
      </c>
      <c r="I3" s="250">
        <v>5</v>
      </c>
      <c r="J3" s="167" t="s">
        <v>41</v>
      </c>
      <c r="K3" s="250" t="s">
        <v>42</v>
      </c>
      <c r="L3" s="16" t="s">
        <v>43</v>
      </c>
      <c r="M3" s="157" t="s">
        <v>368</v>
      </c>
    </row>
    <row r="4" spans="1:13" ht="25.5" x14ac:dyDescent="0.2">
      <c r="A4" s="1"/>
      <c r="B4" s="2" t="s">
        <v>12</v>
      </c>
      <c r="C4" s="176" t="s">
        <v>13</v>
      </c>
      <c r="D4" s="253" t="s">
        <v>14</v>
      </c>
      <c r="E4" s="251" t="s">
        <v>15</v>
      </c>
      <c r="F4" s="97" t="s">
        <v>18</v>
      </c>
      <c r="G4" s="251" t="s">
        <v>16</v>
      </c>
      <c r="H4" s="97" t="s">
        <v>18</v>
      </c>
      <c r="I4" s="251" t="s">
        <v>17</v>
      </c>
      <c r="J4" s="128" t="s">
        <v>18</v>
      </c>
      <c r="K4" s="251" t="s">
        <v>17</v>
      </c>
      <c r="L4" s="12" t="s">
        <v>18</v>
      </c>
      <c r="M4" s="158" t="s">
        <v>538</v>
      </c>
    </row>
    <row r="5" spans="1:13" ht="15" customHeight="1" x14ac:dyDescent="0.2">
      <c r="A5" s="21">
        <v>1</v>
      </c>
      <c r="B5" s="21" t="s">
        <v>0</v>
      </c>
      <c r="C5" s="179">
        <v>5713163.5999999996</v>
      </c>
      <c r="D5" s="236">
        <v>5657579.0299999993</v>
      </c>
      <c r="E5" s="33">
        <v>2304370.2399999998</v>
      </c>
      <c r="F5" s="49">
        <f>E5/D5</f>
        <v>0.40730676987114045</v>
      </c>
      <c r="G5" s="33">
        <v>2302329.8899999997</v>
      </c>
      <c r="H5" s="49">
        <f>G5/D5</f>
        <v>0.40694612974765637</v>
      </c>
      <c r="I5" s="33">
        <v>2302329.8899999997</v>
      </c>
      <c r="J5" s="171">
        <f>I5/D5</f>
        <v>0.40694612974765637</v>
      </c>
      <c r="K5" s="31">
        <v>2240171.7800000003</v>
      </c>
      <c r="L5" s="53">
        <v>0.40495796488072511</v>
      </c>
      <c r="M5" s="241">
        <f>+I5/K5-1</f>
        <v>2.7747028399759399E-2</v>
      </c>
    </row>
    <row r="6" spans="1:13" ht="15" customHeight="1" x14ac:dyDescent="0.2">
      <c r="A6" s="23">
        <v>2</v>
      </c>
      <c r="B6" s="23" t="s">
        <v>1</v>
      </c>
      <c r="C6" s="179">
        <v>22783832.760000002</v>
      </c>
      <c r="D6" s="236">
        <v>22465031.099999998</v>
      </c>
      <c r="E6" s="33">
        <v>19418570.41</v>
      </c>
      <c r="F6" s="49">
        <f>E6/D6</f>
        <v>0.86439098719965723</v>
      </c>
      <c r="G6" s="33">
        <v>18173903.390000001</v>
      </c>
      <c r="H6" s="49">
        <f>G6/D6</f>
        <v>0.80898634455930052</v>
      </c>
      <c r="I6" s="33">
        <v>6254866.8300000001</v>
      </c>
      <c r="J6" s="171">
        <f>I6/D6</f>
        <v>0.27842680484871446</v>
      </c>
      <c r="K6" s="33">
        <v>687422.6</v>
      </c>
      <c r="L6" s="55">
        <v>0.10515325194066152</v>
      </c>
      <c r="M6" s="241">
        <f>+I6/K6-1</f>
        <v>8.0990124997345152</v>
      </c>
    </row>
    <row r="7" spans="1:13" ht="15" customHeight="1" x14ac:dyDescent="0.2">
      <c r="A7" s="23">
        <v>3</v>
      </c>
      <c r="B7" s="23" t="s">
        <v>2</v>
      </c>
      <c r="C7" s="179"/>
      <c r="D7" s="236"/>
      <c r="E7" s="33"/>
      <c r="F7" s="27" t="s">
        <v>135</v>
      </c>
      <c r="G7" s="33"/>
      <c r="H7" s="27" t="s">
        <v>135</v>
      </c>
      <c r="I7" s="33"/>
      <c r="J7" s="264" t="s">
        <v>135</v>
      </c>
      <c r="K7" s="33"/>
      <c r="L7" s="55" t="s">
        <v>135</v>
      </c>
      <c r="M7" s="243" t="s">
        <v>135</v>
      </c>
    </row>
    <row r="8" spans="1:13" ht="15" customHeight="1" x14ac:dyDescent="0.2">
      <c r="A8" s="25">
        <v>4</v>
      </c>
      <c r="B8" s="25" t="s">
        <v>3</v>
      </c>
      <c r="C8" s="179">
        <v>100625879.98</v>
      </c>
      <c r="D8" s="236">
        <v>87861767.310000002</v>
      </c>
      <c r="E8" s="33">
        <v>61113359.560000002</v>
      </c>
      <c r="F8" s="464">
        <f>E8/D8</f>
        <v>0.69556260283697224</v>
      </c>
      <c r="G8" s="33">
        <v>60925094.560000002</v>
      </c>
      <c r="H8" s="464">
        <f>G8/D8</f>
        <v>0.69341986196384875</v>
      </c>
      <c r="I8" s="33">
        <v>45459561.439999998</v>
      </c>
      <c r="J8" s="466">
        <f>I8/D8</f>
        <v>0.51739866874753848</v>
      </c>
      <c r="K8" s="35">
        <v>34085643.5</v>
      </c>
      <c r="L8" s="380">
        <v>0.40772437702980768</v>
      </c>
      <c r="M8" s="540">
        <f>+I8/K8-1</f>
        <v>0.33368646656179446</v>
      </c>
    </row>
    <row r="9" spans="1:13" ht="15" customHeight="1" x14ac:dyDescent="0.2">
      <c r="A9" s="9"/>
      <c r="B9" s="2" t="s">
        <v>4</v>
      </c>
      <c r="C9" s="180">
        <f>SUM(C5:C8)</f>
        <v>129122876.34</v>
      </c>
      <c r="D9" s="170">
        <f t="shared" ref="D9:I9" si="0">SUM(D5:D8)</f>
        <v>115984377.44</v>
      </c>
      <c r="E9" s="92">
        <f t="shared" si="0"/>
        <v>82836300.210000008</v>
      </c>
      <c r="F9" s="98">
        <f>E9/D9</f>
        <v>0.71420222307829473</v>
      </c>
      <c r="G9" s="92">
        <f t="shared" si="0"/>
        <v>81401327.840000004</v>
      </c>
      <c r="H9" s="98">
        <f>G9/D9</f>
        <v>0.70183010537009449</v>
      </c>
      <c r="I9" s="92">
        <f t="shared" si="0"/>
        <v>54016758.159999996</v>
      </c>
      <c r="J9" s="189">
        <f>I9/D9</f>
        <v>0.46572443075743941</v>
      </c>
      <c r="K9" s="92">
        <f>SUM(K5:K8)</f>
        <v>37013237.880000003</v>
      </c>
      <c r="L9" s="44">
        <v>0.38688883505217914</v>
      </c>
      <c r="M9" s="245">
        <f>+I9/K9-1</f>
        <v>0.45939024127332018</v>
      </c>
    </row>
    <row r="10" spans="1:13" ht="15" customHeight="1" x14ac:dyDescent="0.2">
      <c r="A10" s="21">
        <v>6</v>
      </c>
      <c r="B10" s="21" t="s">
        <v>5</v>
      </c>
      <c r="C10" s="179">
        <v>35600</v>
      </c>
      <c r="D10" s="236">
        <v>35600</v>
      </c>
      <c r="E10" s="35">
        <v>30000</v>
      </c>
      <c r="F10" s="49">
        <f>E10/D10</f>
        <v>0.84269662921348309</v>
      </c>
      <c r="G10" s="155">
        <v>3634.7</v>
      </c>
      <c r="H10" s="49">
        <f>G10/D10</f>
        <v>0.10209831460674157</v>
      </c>
      <c r="I10" s="155">
        <v>3634.7</v>
      </c>
      <c r="J10" s="171">
        <f>I10/D10</f>
        <v>0.10209831460674157</v>
      </c>
      <c r="K10" s="154">
        <v>4064.08</v>
      </c>
      <c r="L10" s="55">
        <v>0.10515325194066152</v>
      </c>
      <c r="M10" s="241">
        <f>+I10/K10-1</f>
        <v>-0.10565244778646088</v>
      </c>
    </row>
    <row r="11" spans="1:13" ht="15" customHeight="1" x14ac:dyDescent="0.2">
      <c r="A11" s="25">
        <v>7</v>
      </c>
      <c r="B11" s="25" t="s">
        <v>6</v>
      </c>
      <c r="C11" s="179"/>
      <c r="D11" s="237"/>
      <c r="E11" s="35"/>
      <c r="F11" s="50" t="s">
        <v>135</v>
      </c>
      <c r="G11" s="155"/>
      <c r="H11" s="50" t="s">
        <v>135</v>
      </c>
      <c r="I11" s="155"/>
      <c r="J11" s="171">
        <v>0</v>
      </c>
      <c r="K11" s="155"/>
      <c r="L11" s="56"/>
      <c r="M11" s="241">
        <v>0</v>
      </c>
    </row>
    <row r="12" spans="1:13" ht="15" customHeight="1" x14ac:dyDescent="0.2">
      <c r="A12" s="9"/>
      <c r="B12" s="2" t="s">
        <v>7</v>
      </c>
      <c r="C12" s="180">
        <f>SUM(C10:C11)</f>
        <v>35600</v>
      </c>
      <c r="D12" s="170">
        <f t="shared" ref="D12:I12" si="1">SUM(D10:D11)</f>
        <v>35600</v>
      </c>
      <c r="E12" s="92">
        <f t="shared" si="1"/>
        <v>30000</v>
      </c>
      <c r="F12" s="98">
        <f>E12/D12</f>
        <v>0.84269662921348309</v>
      </c>
      <c r="G12" s="92">
        <f t="shared" si="1"/>
        <v>3634.7</v>
      </c>
      <c r="H12" s="98">
        <f>G12/D12</f>
        <v>0.10209831460674157</v>
      </c>
      <c r="I12" s="92">
        <f t="shared" si="1"/>
        <v>3634.7</v>
      </c>
      <c r="J12" s="189">
        <f>I12/D12</f>
        <v>0.10209831460674157</v>
      </c>
      <c r="K12" s="92">
        <f>SUM(K10:K11)</f>
        <v>4064.08</v>
      </c>
      <c r="L12" s="44">
        <v>0.105</v>
      </c>
      <c r="M12" s="245">
        <f>+I12/K12-1</f>
        <v>-0.10565244778646088</v>
      </c>
    </row>
    <row r="13" spans="1:13" ht="15" customHeight="1" x14ac:dyDescent="0.2">
      <c r="A13" s="21">
        <v>8</v>
      </c>
      <c r="B13" s="21" t="s">
        <v>8</v>
      </c>
      <c r="C13" s="177"/>
      <c r="D13" s="235"/>
      <c r="E13" s="31"/>
      <c r="F13" s="49" t="s">
        <v>135</v>
      </c>
      <c r="G13" s="31"/>
      <c r="H13" s="49" t="s">
        <v>135</v>
      </c>
      <c r="I13" s="31"/>
      <c r="J13" s="171" t="s">
        <v>135</v>
      </c>
      <c r="K13" s="31"/>
      <c r="L13" s="53" t="s">
        <v>135</v>
      </c>
      <c r="M13" s="241" t="s">
        <v>135</v>
      </c>
    </row>
    <row r="14" spans="1:13" ht="15" customHeight="1" x14ac:dyDescent="0.2">
      <c r="A14" s="25">
        <v>9</v>
      </c>
      <c r="B14" s="25" t="s">
        <v>9</v>
      </c>
      <c r="C14" s="179"/>
      <c r="D14" s="237"/>
      <c r="E14" s="35"/>
      <c r="F14" s="29" t="s">
        <v>135</v>
      </c>
      <c r="G14" s="35"/>
      <c r="H14" s="29" t="s">
        <v>135</v>
      </c>
      <c r="I14" s="35"/>
      <c r="J14" s="260" t="s">
        <v>135</v>
      </c>
      <c r="K14" s="35"/>
      <c r="L14" s="56" t="s">
        <v>135</v>
      </c>
      <c r="M14" s="247" t="s">
        <v>135</v>
      </c>
    </row>
    <row r="15" spans="1:13" ht="15" customHeight="1" thickBot="1" x14ac:dyDescent="0.25">
      <c r="A15" s="9"/>
      <c r="B15" s="2" t="s">
        <v>10</v>
      </c>
      <c r="C15" s="180">
        <f>SUM(C13:C14)</f>
        <v>0</v>
      </c>
      <c r="D15" s="170">
        <f t="shared" ref="D15:I15" si="2">SUM(D13:D14)</f>
        <v>0</v>
      </c>
      <c r="E15" s="388">
        <f>E13+E14</f>
        <v>0</v>
      </c>
      <c r="F15" s="98" t="s">
        <v>135</v>
      </c>
      <c r="G15" s="108">
        <f t="shared" si="2"/>
        <v>0</v>
      </c>
      <c r="H15" s="98" t="s">
        <v>135</v>
      </c>
      <c r="I15" s="92">
        <f t="shared" si="2"/>
        <v>0</v>
      </c>
      <c r="J15" s="189" t="s">
        <v>135</v>
      </c>
      <c r="K15" s="92">
        <f>SUM(K13:K14)</f>
        <v>0</v>
      </c>
      <c r="L15" s="44" t="s">
        <v>135</v>
      </c>
      <c r="M15" s="265" t="s">
        <v>135</v>
      </c>
    </row>
    <row r="16" spans="1:13" s="6" customFormat="1" ht="19.5" customHeight="1" thickBot="1" x14ac:dyDescent="0.25">
      <c r="A16" s="5"/>
      <c r="B16" s="4" t="s">
        <v>11</v>
      </c>
      <c r="C16" s="181">
        <f>+C9+C12+C15</f>
        <v>129158476.34</v>
      </c>
      <c r="D16" s="172">
        <f t="shared" ref="D16:I16" si="3">+D9+D12+D15</f>
        <v>116019977.44</v>
      </c>
      <c r="E16" s="173">
        <f t="shared" si="3"/>
        <v>82866300.210000008</v>
      </c>
      <c r="F16" s="201">
        <f>E16/D16</f>
        <v>0.71424165077824209</v>
      </c>
      <c r="G16" s="173">
        <f t="shared" si="3"/>
        <v>81404962.540000007</v>
      </c>
      <c r="H16" s="201">
        <f>G16/D16</f>
        <v>0.70164608144402352</v>
      </c>
      <c r="I16" s="173">
        <f t="shared" si="3"/>
        <v>54020392.859999999</v>
      </c>
      <c r="J16" s="193">
        <f>I16/D16</f>
        <v>0.4656128543718841</v>
      </c>
      <c r="K16" s="165">
        <f>K9+K12+K15</f>
        <v>37017301.960000001</v>
      </c>
      <c r="L16" s="538">
        <v>0.38672919721471272</v>
      </c>
      <c r="M16" s="207">
        <f>+I16/K16-1</f>
        <v>0.45932820599332502</v>
      </c>
    </row>
  </sheetData>
  <mergeCells count="2">
    <mergeCell ref="K2:L2"/>
    <mergeCell ref="D2:J2"/>
  </mergeCells>
  <printOptions horizontalCentered="1"/>
  <pageMargins left="0.51181102362204722" right="0.51181102362204722" top="1.3385826771653544" bottom="0.74803149606299213" header="0.51181102362204722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Maig
&amp;R&amp;"Arial,Negreta"&amp;8&amp;K03+000Direcció de Pressupostos i Política Fiscal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M19"/>
  <sheetViews>
    <sheetView zoomScaleNormal="100" workbookViewId="0">
      <selection activeCell="P16" sqref="P16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7"/>
    <col min="6" max="6" width="6.28515625" style="105" customWidth="1"/>
    <col min="7" max="7" width="11.42578125" style="47"/>
    <col min="8" max="8" width="6.28515625" style="105" customWidth="1"/>
    <col min="9" max="9" width="11.42578125" style="47"/>
    <col min="10" max="10" width="6.28515625" style="105" customWidth="1"/>
    <col min="11" max="11" width="11.42578125" style="47"/>
    <col min="12" max="12" width="6.28515625" style="105" customWidth="1"/>
    <col min="13" max="13" width="8.140625" style="105" bestFit="1" customWidth="1"/>
    <col min="14" max="14" width="5.5703125" customWidth="1"/>
  </cols>
  <sheetData>
    <row r="2" spans="1:13" ht="15" x14ac:dyDescent="0.25">
      <c r="A2" s="7" t="s">
        <v>438</v>
      </c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  <row r="19" spans="4:13" x14ac:dyDescent="0.2">
      <c r="D19"/>
      <c r="E19"/>
      <c r="F19"/>
      <c r="G19"/>
      <c r="H19"/>
      <c r="I19"/>
      <c r="J19"/>
      <c r="K19"/>
      <c r="L19"/>
      <c r="M19"/>
    </row>
  </sheetData>
  <printOptions horizontalCentered="1"/>
  <pageMargins left="0.51181102362204722" right="0.51181102362204722" top="1.3385826771653544" bottom="0.74803149606299213" header="0.51181102362204722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Maig
&amp;R&amp;"Arial,Negreta"&amp;8&amp;K03+000Direcció de Pressupostos i Política Fiscal</oddHead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92D050"/>
  </sheetPr>
  <dimension ref="A1:M17"/>
  <sheetViews>
    <sheetView zoomScaleNormal="100" workbookViewId="0">
      <selection activeCell="H21" sqref="H21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2.28515625" style="47" customWidth="1"/>
    <col min="10" max="10" width="6.28515625" style="105" customWidth="1"/>
    <col min="11" max="11" width="11.5703125" style="47" bestFit="1" customWidth="1"/>
    <col min="12" max="12" width="6.28515625" style="105" customWidth="1"/>
    <col min="13" max="13" width="8.42578125" style="105" bestFit="1" customWidth="1"/>
  </cols>
  <sheetData>
    <row r="1" spans="1:13" ht="15.75" thickBot="1" x14ac:dyDescent="0.3">
      <c r="A1" s="7" t="s">
        <v>133</v>
      </c>
    </row>
    <row r="2" spans="1:13" x14ac:dyDescent="0.2">
      <c r="A2" s="8" t="s">
        <v>20</v>
      </c>
      <c r="C2" s="182" t="s">
        <v>501</v>
      </c>
      <c r="D2" s="585" t="s">
        <v>574</v>
      </c>
      <c r="E2" s="583"/>
      <c r="F2" s="583"/>
      <c r="G2" s="583"/>
      <c r="H2" s="583"/>
      <c r="I2" s="583"/>
      <c r="J2" s="584"/>
      <c r="K2" s="579" t="s">
        <v>575</v>
      </c>
      <c r="L2" s="580"/>
      <c r="M2" s="227"/>
    </row>
    <row r="3" spans="1:13" x14ac:dyDescent="0.2">
      <c r="C3" s="175">
        <v>1</v>
      </c>
      <c r="D3" s="252">
        <v>2</v>
      </c>
      <c r="E3" s="250">
        <v>3</v>
      </c>
      <c r="F3" s="96" t="s">
        <v>39</v>
      </c>
      <c r="G3" s="250">
        <v>4</v>
      </c>
      <c r="H3" s="96" t="s">
        <v>40</v>
      </c>
      <c r="I3" s="250">
        <v>5</v>
      </c>
      <c r="J3" s="167" t="s">
        <v>41</v>
      </c>
      <c r="K3" s="250" t="s">
        <v>42</v>
      </c>
      <c r="L3" s="16" t="s">
        <v>43</v>
      </c>
      <c r="M3" s="157" t="s">
        <v>368</v>
      </c>
    </row>
    <row r="4" spans="1:13" ht="25.5" x14ac:dyDescent="0.2">
      <c r="A4" s="1"/>
      <c r="B4" s="2" t="s">
        <v>12</v>
      </c>
      <c r="C4" s="176" t="s">
        <v>13</v>
      </c>
      <c r="D4" s="253" t="s">
        <v>14</v>
      </c>
      <c r="E4" s="251" t="s">
        <v>15</v>
      </c>
      <c r="F4" s="97" t="s">
        <v>18</v>
      </c>
      <c r="G4" s="251" t="s">
        <v>16</v>
      </c>
      <c r="H4" s="97" t="s">
        <v>18</v>
      </c>
      <c r="I4" s="251" t="s">
        <v>17</v>
      </c>
      <c r="J4" s="128" t="s">
        <v>18</v>
      </c>
      <c r="K4" s="251" t="s">
        <v>17</v>
      </c>
      <c r="L4" s="12" t="s">
        <v>18</v>
      </c>
      <c r="M4" s="158" t="s">
        <v>538</v>
      </c>
    </row>
    <row r="5" spans="1:13" ht="15" customHeight="1" x14ac:dyDescent="0.2">
      <c r="A5" s="21">
        <v>1</v>
      </c>
      <c r="B5" s="21" t="s">
        <v>0</v>
      </c>
      <c r="C5" s="177">
        <v>10444917.35</v>
      </c>
      <c r="D5" s="235">
        <v>8969887.6400000006</v>
      </c>
      <c r="E5" s="31">
        <v>1058422.29</v>
      </c>
      <c r="F5" s="49">
        <f>E5/D5</f>
        <v>0.11799727404389203</v>
      </c>
      <c r="G5" s="31">
        <v>1058422.29</v>
      </c>
      <c r="H5" s="49">
        <f>G5/D5</f>
        <v>0.11799727404389203</v>
      </c>
      <c r="I5" s="31">
        <v>1058422.29</v>
      </c>
      <c r="J5" s="171">
        <f>I5/D5</f>
        <v>0.11799727404389203</v>
      </c>
      <c r="K5" s="31">
        <v>687896.89</v>
      </c>
      <c r="L5" s="53">
        <v>0.10818620193673553</v>
      </c>
      <c r="M5" s="241">
        <f>+I5/K5-1</f>
        <v>0.53863508526692128</v>
      </c>
    </row>
    <row r="6" spans="1:13" ht="15" customHeight="1" x14ac:dyDescent="0.2">
      <c r="A6" s="23">
        <v>2</v>
      </c>
      <c r="B6" s="23" t="s">
        <v>1</v>
      </c>
      <c r="C6" s="177">
        <v>4077215.92</v>
      </c>
      <c r="D6" s="235">
        <v>3924665.09</v>
      </c>
      <c r="E6" s="31">
        <v>1685663.4</v>
      </c>
      <c r="F6" s="49">
        <f t="shared" ref="F6:F17" si="0">E6/D6</f>
        <v>0.42950503070823809</v>
      </c>
      <c r="G6" s="31">
        <v>1685663.4</v>
      </c>
      <c r="H6" s="325">
        <f t="shared" ref="H6:H17" si="1">G6/D6</f>
        <v>0.42950503070823809</v>
      </c>
      <c r="I6" s="31">
        <v>1253368.93</v>
      </c>
      <c r="J6" s="198">
        <f t="shared" ref="J6:J17" si="2">I6/D6</f>
        <v>0.31935691358571439</v>
      </c>
      <c r="K6" s="33">
        <v>5939788.6600000001</v>
      </c>
      <c r="L6" s="380">
        <v>0.27905516819205956</v>
      </c>
      <c r="M6" s="242">
        <f>+K6/I6</f>
        <v>4.7390584829639906</v>
      </c>
    </row>
    <row r="7" spans="1:13" ht="15" customHeight="1" x14ac:dyDescent="0.2">
      <c r="A7" s="23">
        <v>3</v>
      </c>
      <c r="B7" s="23" t="s">
        <v>2</v>
      </c>
      <c r="C7" s="177">
        <v>34707752.200000003</v>
      </c>
      <c r="D7" s="235">
        <v>34707752.200000003</v>
      </c>
      <c r="E7" s="31">
        <v>12586355.619999999</v>
      </c>
      <c r="F7" s="49">
        <f t="shared" si="0"/>
        <v>0.36263816646702918</v>
      </c>
      <c r="G7" s="31">
        <v>12586355.619999999</v>
      </c>
      <c r="H7" s="325">
        <f t="shared" si="1"/>
        <v>0.36263816646702918</v>
      </c>
      <c r="I7" s="31">
        <v>12586355.619999999</v>
      </c>
      <c r="J7" s="198">
        <f t="shared" si="2"/>
        <v>0.36263816646702918</v>
      </c>
      <c r="K7" s="33">
        <v>17314513.059999999</v>
      </c>
      <c r="L7" s="53">
        <v>0.43685623274927415</v>
      </c>
      <c r="M7" s="243">
        <f t="shared" ref="M7:M17" si="3">+I7/K7-1</f>
        <v>-0.27307481438348924</v>
      </c>
    </row>
    <row r="8" spans="1:13" ht="15" customHeight="1" x14ac:dyDescent="0.2">
      <c r="A8" s="25">
        <v>4</v>
      </c>
      <c r="B8" s="25" t="s">
        <v>3</v>
      </c>
      <c r="C8" s="177">
        <v>280876027.86000001</v>
      </c>
      <c r="D8" s="235">
        <v>277871414.18000001</v>
      </c>
      <c r="E8" s="31">
        <v>192416960.16999999</v>
      </c>
      <c r="F8" s="464">
        <f t="shared" si="0"/>
        <v>0.69246763197223238</v>
      </c>
      <c r="G8" s="31">
        <v>192416960.16999999</v>
      </c>
      <c r="H8" s="464">
        <f t="shared" si="1"/>
        <v>0.69246763197223238</v>
      </c>
      <c r="I8" s="31">
        <v>85282810.980000004</v>
      </c>
      <c r="J8" s="198">
        <f t="shared" si="2"/>
        <v>0.30691466134316125</v>
      </c>
      <c r="K8" s="483">
        <v>82990140.180000007</v>
      </c>
      <c r="L8" s="400">
        <v>0.3318163894983831</v>
      </c>
      <c r="M8" s="540">
        <f t="shared" si="3"/>
        <v>2.7625821513584059E-2</v>
      </c>
    </row>
    <row r="9" spans="1:13" ht="15" customHeight="1" x14ac:dyDescent="0.2">
      <c r="A9" s="59">
        <v>5</v>
      </c>
      <c r="B9" s="59" t="s">
        <v>486</v>
      </c>
      <c r="C9" s="177">
        <v>3627500</v>
      </c>
      <c r="D9" s="235">
        <v>107259</v>
      </c>
      <c r="E9" s="31">
        <v>0</v>
      </c>
      <c r="F9" s="86">
        <f t="shared" si="0"/>
        <v>0</v>
      </c>
      <c r="G9" s="31">
        <v>0</v>
      </c>
      <c r="H9" s="86">
        <f t="shared" si="1"/>
        <v>0</v>
      </c>
      <c r="I9" s="31">
        <v>0</v>
      </c>
      <c r="J9" s="192">
        <f t="shared" si="2"/>
        <v>0</v>
      </c>
      <c r="K9" s="60">
        <v>0</v>
      </c>
      <c r="L9" s="61">
        <v>0</v>
      </c>
      <c r="M9" s="287" t="s">
        <v>135</v>
      </c>
    </row>
    <row r="10" spans="1:13" ht="15" customHeight="1" x14ac:dyDescent="0.2">
      <c r="A10" s="9"/>
      <c r="B10" s="2" t="s">
        <v>4</v>
      </c>
      <c r="C10" s="180">
        <f>SUM(C5:C9)</f>
        <v>333733413.33000004</v>
      </c>
      <c r="D10" s="170">
        <f t="shared" ref="D10:E10" si="4">SUM(D5:D9)</f>
        <v>325580978.11000001</v>
      </c>
      <c r="E10" s="92">
        <f t="shared" si="4"/>
        <v>207747401.47999999</v>
      </c>
      <c r="F10" s="98">
        <f t="shared" si="0"/>
        <v>0.63808212226025973</v>
      </c>
      <c r="G10" s="92">
        <f>SUM(G5:G9)</f>
        <v>207747401.47999999</v>
      </c>
      <c r="H10" s="98">
        <f t="shared" si="1"/>
        <v>0.63808212226025973</v>
      </c>
      <c r="I10" s="92">
        <f>SUM(I5:I9)</f>
        <v>100180957.82000001</v>
      </c>
      <c r="J10" s="189">
        <f t="shared" si="2"/>
        <v>0.30769905048369595</v>
      </c>
      <c r="K10" s="92">
        <f>SUM(K5:K9)</f>
        <v>106932338.79000001</v>
      </c>
      <c r="L10" s="44">
        <v>0.33441108150370402</v>
      </c>
      <c r="M10" s="162">
        <f t="shared" si="3"/>
        <v>-6.313694291545191E-2</v>
      </c>
    </row>
    <row r="11" spans="1:13" ht="15" customHeight="1" x14ac:dyDescent="0.2">
      <c r="A11" s="21">
        <v>6</v>
      </c>
      <c r="B11" s="21" t="s">
        <v>5</v>
      </c>
      <c r="C11" s="177">
        <v>315702537.30000001</v>
      </c>
      <c r="D11" s="235">
        <v>305713520.06</v>
      </c>
      <c r="E11" s="31">
        <v>158954599.75</v>
      </c>
      <c r="F11" s="49">
        <f t="shared" si="0"/>
        <v>0.51994625464651756</v>
      </c>
      <c r="G11" s="31">
        <v>158954599.75</v>
      </c>
      <c r="H11" s="49">
        <f t="shared" si="1"/>
        <v>0.51994625464651756</v>
      </c>
      <c r="I11" s="31">
        <v>113189302.8</v>
      </c>
      <c r="J11" s="171">
        <f t="shared" si="2"/>
        <v>0.37024631026388766</v>
      </c>
      <c r="K11" s="154">
        <v>57105994.399999999</v>
      </c>
      <c r="L11" s="53">
        <v>0.18073828980315171</v>
      </c>
      <c r="M11" s="257">
        <f>+K11/I11</f>
        <v>0.50451759121534234</v>
      </c>
    </row>
    <row r="12" spans="1:13" ht="15" customHeight="1" x14ac:dyDescent="0.2">
      <c r="A12" s="25">
        <v>7</v>
      </c>
      <c r="B12" s="25" t="s">
        <v>6</v>
      </c>
      <c r="C12" s="177">
        <v>9655572.5500000007</v>
      </c>
      <c r="D12" s="235">
        <v>14482951.109999999</v>
      </c>
      <c r="E12" s="31">
        <v>1091276.29</v>
      </c>
      <c r="F12" s="464">
        <f t="shared" si="0"/>
        <v>7.5349028089068792E-2</v>
      </c>
      <c r="G12" s="31">
        <v>1091276.29</v>
      </c>
      <c r="H12" s="464">
        <f t="shared" si="1"/>
        <v>7.5349028089068792E-2</v>
      </c>
      <c r="I12" s="31">
        <v>91479.84</v>
      </c>
      <c r="J12" s="466">
        <f t="shared" si="2"/>
        <v>6.3163811922858863E-3</v>
      </c>
      <c r="K12" s="155">
        <v>1875471.99</v>
      </c>
      <c r="L12" s="380">
        <v>1.6041996184745933E-2</v>
      </c>
      <c r="M12" s="257" t="s">
        <v>135</v>
      </c>
    </row>
    <row r="13" spans="1:13" ht="15" customHeight="1" x14ac:dyDescent="0.2">
      <c r="A13" s="9"/>
      <c r="B13" s="2" t="s">
        <v>7</v>
      </c>
      <c r="C13" s="180">
        <f>SUM(C11:C12)</f>
        <v>325358109.85000002</v>
      </c>
      <c r="D13" s="170">
        <f t="shared" ref="D13:I13" si="5">SUM(D11:D12)</f>
        <v>320196471.17000002</v>
      </c>
      <c r="E13" s="92">
        <f t="shared" si="5"/>
        <v>160045876.03999999</v>
      </c>
      <c r="F13" s="98">
        <f t="shared" si="0"/>
        <v>0.4998364768205949</v>
      </c>
      <c r="G13" s="92">
        <f t="shared" si="5"/>
        <v>160045876.03999999</v>
      </c>
      <c r="H13" s="98">
        <f t="shared" si="1"/>
        <v>0.4998364768205949</v>
      </c>
      <c r="I13" s="92">
        <f t="shared" si="5"/>
        <v>113280782.64</v>
      </c>
      <c r="J13" s="189">
        <f t="shared" si="2"/>
        <v>0.3537852313801938</v>
      </c>
      <c r="K13" s="92">
        <f>SUM(K11:K12)</f>
        <v>58981466.390000001</v>
      </c>
      <c r="L13" s="44">
        <v>0.13625685447460439</v>
      </c>
      <c r="M13" s="284"/>
    </row>
    <row r="14" spans="1:13" ht="15" customHeight="1" x14ac:dyDescent="0.2">
      <c r="A14" s="21">
        <v>8</v>
      </c>
      <c r="B14" s="21" t="s">
        <v>8</v>
      </c>
      <c r="C14" s="177">
        <v>21421544.140000001</v>
      </c>
      <c r="D14" s="235">
        <v>21421544.140000001</v>
      </c>
      <c r="E14" s="31">
        <v>7821544.1399999997</v>
      </c>
      <c r="F14" s="49">
        <f t="shared" si="0"/>
        <v>0.36512513238459754</v>
      </c>
      <c r="G14" s="31">
        <v>7821544.1399999997</v>
      </c>
      <c r="H14" s="49">
        <f t="shared" si="1"/>
        <v>0.36512513238459754</v>
      </c>
      <c r="I14" s="31">
        <v>7821544.1399999997</v>
      </c>
      <c r="J14" s="171">
        <f t="shared" si="2"/>
        <v>0.36512513238459754</v>
      </c>
      <c r="K14" s="154">
        <v>9821444.1400000006</v>
      </c>
      <c r="L14" s="53">
        <v>8.4389323266429853E-2</v>
      </c>
      <c r="M14" s="257">
        <f t="shared" si="3"/>
        <v>-0.20362585903787478</v>
      </c>
    </row>
    <row r="15" spans="1:13" ht="15" customHeight="1" x14ac:dyDescent="0.2">
      <c r="A15" s="25">
        <v>9</v>
      </c>
      <c r="B15" s="25" t="s">
        <v>9</v>
      </c>
      <c r="C15" s="177">
        <v>159183736.81</v>
      </c>
      <c r="D15" s="235">
        <v>159183736.81</v>
      </c>
      <c r="E15" s="31">
        <v>148129591.18000001</v>
      </c>
      <c r="F15" s="464">
        <f t="shared" si="0"/>
        <v>0.93055731790494334</v>
      </c>
      <c r="G15" s="31">
        <v>148129591.18000001</v>
      </c>
      <c r="H15" s="464">
        <f t="shared" si="1"/>
        <v>0.93055731790494334</v>
      </c>
      <c r="I15" s="31">
        <v>148129591.18000001</v>
      </c>
      <c r="J15" s="466">
        <f t="shared" si="2"/>
        <v>0.93055731790494334</v>
      </c>
      <c r="K15" s="155">
        <v>118243227.33</v>
      </c>
      <c r="L15" s="380">
        <v>0.89921377370555944</v>
      </c>
      <c r="M15" s="161">
        <f t="shared" si="3"/>
        <v>0.2527532825756813</v>
      </c>
    </row>
    <row r="16" spans="1:13" ht="15" customHeight="1" thickBot="1" x14ac:dyDescent="0.25">
      <c r="A16" s="9"/>
      <c r="B16" s="2" t="s">
        <v>10</v>
      </c>
      <c r="C16" s="180">
        <f>SUM(C14:C15)</f>
        <v>180605280.94999999</v>
      </c>
      <c r="D16" s="170">
        <f t="shared" ref="D16:I16" si="6">SUM(D14:D15)</f>
        <v>180605280.94999999</v>
      </c>
      <c r="E16" s="92">
        <f t="shared" si="6"/>
        <v>155951135.31999999</v>
      </c>
      <c r="F16" s="98">
        <f t="shared" si="0"/>
        <v>0.86349155738792926</v>
      </c>
      <c r="G16" s="92">
        <f t="shared" si="6"/>
        <v>155951135.31999999</v>
      </c>
      <c r="H16" s="98">
        <f t="shared" si="1"/>
        <v>0.86349155738792926</v>
      </c>
      <c r="I16" s="92">
        <f t="shared" si="6"/>
        <v>155951135.31999999</v>
      </c>
      <c r="J16" s="189">
        <f t="shared" si="2"/>
        <v>0.86349155738792926</v>
      </c>
      <c r="K16" s="92">
        <f>SUM(K14:K15)</f>
        <v>128064671.47</v>
      </c>
      <c r="L16" s="44">
        <v>0.51664233210761235</v>
      </c>
      <c r="M16" s="265">
        <f t="shared" si="3"/>
        <v>0.21775298003659493</v>
      </c>
    </row>
    <row r="17" spans="1:13" s="6" customFormat="1" ht="19.5" customHeight="1" thickBot="1" x14ac:dyDescent="0.25">
      <c r="A17" s="5"/>
      <c r="B17" s="4" t="s">
        <v>11</v>
      </c>
      <c r="C17" s="181">
        <f>+C10+C13+C16</f>
        <v>839696804.13000011</v>
      </c>
      <c r="D17" s="172">
        <f t="shared" ref="D17:I17" si="7">+D10+D13+D16</f>
        <v>826382730.23000002</v>
      </c>
      <c r="E17" s="173">
        <f t="shared" si="7"/>
        <v>523744412.83999997</v>
      </c>
      <c r="F17" s="201">
        <f t="shared" si="0"/>
        <v>0.6337794749101674</v>
      </c>
      <c r="G17" s="173">
        <f t="shared" si="7"/>
        <v>523744412.83999997</v>
      </c>
      <c r="H17" s="201">
        <f t="shared" si="1"/>
        <v>0.6337794749101674</v>
      </c>
      <c r="I17" s="173">
        <f t="shared" si="7"/>
        <v>369412875.77999997</v>
      </c>
      <c r="J17" s="193">
        <f t="shared" si="2"/>
        <v>0.44702395423629493</v>
      </c>
      <c r="K17" s="165">
        <f>K10+K13+K16</f>
        <v>293978476.64999998</v>
      </c>
      <c r="L17" s="210">
        <v>0.29382814110059891</v>
      </c>
      <c r="M17" s="207">
        <f t="shared" si="3"/>
        <v>0.25659837410413355</v>
      </c>
    </row>
  </sheetData>
  <mergeCells count="2">
    <mergeCell ref="K2:L2"/>
    <mergeCell ref="D2:J2"/>
  </mergeCells>
  <printOptions horizontalCentered="1"/>
  <pageMargins left="0.51181102362204722" right="0.51181102362204722" top="1.3385826771653544" bottom="0.74803149606299213" header="0.51181102362204722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Maig
&amp;R&amp;"Arial,Negreta"&amp;8&amp;K03+000Direcció de Pressupostos i Política Fiscal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18"/>
  <sheetViews>
    <sheetView zoomScaleNormal="100" workbookViewId="0">
      <selection activeCell="K43" sqref="K43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2.28515625" style="47" customWidth="1"/>
    <col min="10" max="10" width="6.28515625" style="105" customWidth="1"/>
    <col min="11" max="11" width="11.5703125" style="47" bestFit="1" customWidth="1"/>
    <col min="12" max="12" width="6.28515625" style="105" customWidth="1"/>
    <col min="13" max="13" width="8.42578125" style="105" bestFit="1" customWidth="1"/>
  </cols>
  <sheetData>
    <row r="1" spans="1:13" ht="15" x14ac:dyDescent="0.25">
      <c r="A1" s="7" t="s">
        <v>133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1.3385826771653544" bottom="0.74803149606299213" header="0.51181102362204722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Maig
&amp;R&amp;"Arial,Negreta"&amp;8&amp;K03+000Direcció de Pressupostos i Política Fiscal</oddHead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92D050"/>
  </sheetPr>
  <dimension ref="A1:M21"/>
  <sheetViews>
    <sheetView zoomScaleNormal="100" workbookViewId="0">
      <selection activeCell="K27" sqref="K2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4" width="11.5703125" style="47" bestFit="1" customWidth="1"/>
    <col min="5" max="5" width="11" style="47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1.5703125" style="47" bestFit="1" customWidth="1"/>
    <col min="10" max="10" width="6.28515625" style="105" customWidth="1"/>
    <col min="11" max="11" width="11.5703125" style="47" bestFit="1" customWidth="1"/>
    <col min="12" max="12" width="6.28515625" style="105" customWidth="1"/>
    <col min="13" max="13" width="8.28515625" style="105" bestFit="1" customWidth="1"/>
  </cols>
  <sheetData>
    <row r="1" spans="1:13" ht="15.75" thickBot="1" x14ac:dyDescent="0.3">
      <c r="A1" s="7" t="s">
        <v>439</v>
      </c>
    </row>
    <row r="2" spans="1:13" x14ac:dyDescent="0.2">
      <c r="A2" s="8" t="s">
        <v>20</v>
      </c>
      <c r="C2" s="182" t="s">
        <v>501</v>
      </c>
      <c r="D2" s="585" t="s">
        <v>574</v>
      </c>
      <c r="E2" s="583"/>
      <c r="F2" s="583"/>
      <c r="G2" s="583"/>
      <c r="H2" s="583"/>
      <c r="I2" s="583"/>
      <c r="J2" s="584"/>
      <c r="K2" s="579" t="s">
        <v>575</v>
      </c>
      <c r="L2" s="580"/>
      <c r="M2" s="227"/>
    </row>
    <row r="3" spans="1:13" x14ac:dyDescent="0.2">
      <c r="C3" s="175">
        <v>1</v>
      </c>
      <c r="D3" s="252">
        <v>2</v>
      </c>
      <c r="E3" s="250">
        <v>3</v>
      </c>
      <c r="F3" s="96" t="s">
        <v>39</v>
      </c>
      <c r="G3" s="250">
        <v>4</v>
      </c>
      <c r="H3" s="96" t="s">
        <v>40</v>
      </c>
      <c r="I3" s="250">
        <v>5</v>
      </c>
      <c r="J3" s="167" t="s">
        <v>41</v>
      </c>
      <c r="K3" s="250" t="s">
        <v>42</v>
      </c>
      <c r="L3" s="16" t="s">
        <v>43</v>
      </c>
      <c r="M3" s="157" t="s">
        <v>368</v>
      </c>
    </row>
    <row r="4" spans="1:13" ht="25.5" x14ac:dyDescent="0.2">
      <c r="A4" s="1"/>
      <c r="B4" s="2" t="s">
        <v>12</v>
      </c>
      <c r="C4" s="176" t="s">
        <v>13</v>
      </c>
      <c r="D4" s="253" t="s">
        <v>14</v>
      </c>
      <c r="E4" s="251" t="s">
        <v>15</v>
      </c>
      <c r="F4" s="97" t="s">
        <v>18</v>
      </c>
      <c r="G4" s="251" t="s">
        <v>16</v>
      </c>
      <c r="H4" s="97" t="s">
        <v>18</v>
      </c>
      <c r="I4" s="251" t="s">
        <v>17</v>
      </c>
      <c r="J4" s="128" t="s">
        <v>18</v>
      </c>
      <c r="K4" s="251" t="s">
        <v>17</v>
      </c>
      <c r="L4" s="12" t="s">
        <v>18</v>
      </c>
      <c r="M4" s="158" t="s">
        <v>538</v>
      </c>
    </row>
    <row r="5" spans="1:13" ht="15" customHeight="1" x14ac:dyDescent="0.2">
      <c r="A5" s="21">
        <v>1</v>
      </c>
      <c r="B5" s="21" t="s">
        <v>0</v>
      </c>
      <c r="C5" s="177">
        <v>348042.97</v>
      </c>
      <c r="D5" s="235">
        <v>317368.88</v>
      </c>
      <c r="E5" s="35">
        <v>170944.5</v>
      </c>
      <c r="F5" s="49">
        <f>E5/D5</f>
        <v>0.53863031561254526</v>
      </c>
      <c r="G5" s="35">
        <v>170944.5</v>
      </c>
      <c r="H5" s="49">
        <f>G5/D5</f>
        <v>0.53863031561254526</v>
      </c>
      <c r="I5" s="35">
        <v>170944.5</v>
      </c>
      <c r="J5" s="171">
        <f>I5/D5</f>
        <v>0.53863031561254526</v>
      </c>
      <c r="K5" s="31">
        <v>147989.51999999999</v>
      </c>
      <c r="L5" s="53">
        <v>0.4259081097466792</v>
      </c>
      <c r="M5" s="241">
        <f>+I5/K5-1</f>
        <v>0.15511219983685343</v>
      </c>
    </row>
    <row r="6" spans="1:13" ht="15" customHeight="1" x14ac:dyDescent="0.2">
      <c r="A6" s="23">
        <v>2</v>
      </c>
      <c r="B6" s="23" t="s">
        <v>1</v>
      </c>
      <c r="C6" s="177">
        <v>50</v>
      </c>
      <c r="D6" s="235">
        <v>50</v>
      </c>
      <c r="E6" s="35">
        <v>0</v>
      </c>
      <c r="F6" s="49" t="s">
        <v>135</v>
      </c>
      <c r="G6" s="35">
        <v>0</v>
      </c>
      <c r="H6" s="49" t="s">
        <v>135</v>
      </c>
      <c r="I6" s="35">
        <v>0</v>
      </c>
      <c r="J6" s="171" t="s">
        <v>135</v>
      </c>
      <c r="K6" s="384" t="s">
        <v>135</v>
      </c>
      <c r="L6" s="55" t="s">
        <v>135</v>
      </c>
      <c r="M6" s="241">
        <v>0</v>
      </c>
    </row>
    <row r="7" spans="1:13" ht="15" customHeight="1" x14ac:dyDescent="0.2">
      <c r="A7" s="23">
        <v>3</v>
      </c>
      <c r="B7" s="23" t="s">
        <v>2</v>
      </c>
      <c r="C7" s="177"/>
      <c r="D7" s="235"/>
      <c r="E7" s="35"/>
      <c r="F7" s="27" t="s">
        <v>135</v>
      </c>
      <c r="G7" s="35"/>
      <c r="H7" s="27" t="s">
        <v>135</v>
      </c>
      <c r="I7" s="35"/>
      <c r="J7" s="264" t="s">
        <v>135</v>
      </c>
      <c r="K7" s="384" t="s">
        <v>135</v>
      </c>
      <c r="L7" s="55" t="s">
        <v>135</v>
      </c>
      <c r="M7" s="241">
        <v>0</v>
      </c>
    </row>
    <row r="8" spans="1:13" ht="15" customHeight="1" x14ac:dyDescent="0.2">
      <c r="A8" s="25">
        <v>4</v>
      </c>
      <c r="B8" s="25" t="s">
        <v>3</v>
      </c>
      <c r="C8" s="177">
        <v>209552292.66</v>
      </c>
      <c r="D8" s="235">
        <v>216124694.5</v>
      </c>
      <c r="E8" s="35">
        <v>213493332.66999999</v>
      </c>
      <c r="F8" s="464">
        <f>E8/D8</f>
        <v>0.98782479792007283</v>
      </c>
      <c r="G8" s="35">
        <v>213493332.66999999</v>
      </c>
      <c r="H8" s="464">
        <f>G8/D8</f>
        <v>0.98782479792007283</v>
      </c>
      <c r="I8" s="35">
        <v>117920983.16</v>
      </c>
      <c r="J8" s="466">
        <f>I8/D8</f>
        <v>0.54561549957448285</v>
      </c>
      <c r="K8" s="35">
        <v>106472738.23999999</v>
      </c>
      <c r="L8" s="380">
        <v>0.51742403478537535</v>
      </c>
      <c r="M8" s="540">
        <f>+I8/K8-1</f>
        <v>0.10752278103522173</v>
      </c>
    </row>
    <row r="9" spans="1:13" ht="15" customHeight="1" x14ac:dyDescent="0.2">
      <c r="A9" s="9"/>
      <c r="B9" s="2" t="s">
        <v>4</v>
      </c>
      <c r="C9" s="180">
        <f>SUM(C5:C8)</f>
        <v>209900385.63</v>
      </c>
      <c r="D9" s="170">
        <f>SUM(D5:D8)</f>
        <v>216442113.38</v>
      </c>
      <c r="E9" s="92">
        <f>SUM(E5:E8)</f>
        <v>213664277.16999999</v>
      </c>
      <c r="F9" s="98">
        <f>E9/D9</f>
        <v>0.98716591625067407</v>
      </c>
      <c r="G9" s="92">
        <f t="shared" ref="G9:I9" si="0">SUM(G5:G8)</f>
        <v>213664277.16999999</v>
      </c>
      <c r="H9" s="98">
        <f>G9/D9</f>
        <v>0.98716591625067407</v>
      </c>
      <c r="I9" s="92">
        <f t="shared" si="0"/>
        <v>118091927.66</v>
      </c>
      <c r="J9" s="189">
        <f>I9/D9</f>
        <v>0.54560513116349985</v>
      </c>
      <c r="K9" s="92">
        <f>SUM(K5:K8)</f>
        <v>106620727.75999999</v>
      </c>
      <c r="L9" s="44">
        <v>0.51726976276200698</v>
      </c>
      <c r="M9" s="162">
        <f>+I9/K9-1</f>
        <v>0.10758883512614292</v>
      </c>
    </row>
    <row r="10" spans="1:13" ht="15" customHeight="1" x14ac:dyDescent="0.2">
      <c r="A10" s="21">
        <v>6</v>
      </c>
      <c r="B10" s="21" t="s">
        <v>5</v>
      </c>
      <c r="C10" s="177"/>
      <c r="D10" s="235"/>
      <c r="E10" s="31"/>
      <c r="F10" s="28" t="s">
        <v>135</v>
      </c>
      <c r="G10" s="154"/>
      <c r="H10" s="28" t="s">
        <v>135</v>
      </c>
      <c r="I10" s="154"/>
      <c r="J10" s="466">
        <v>0</v>
      </c>
      <c r="K10" s="384" t="s">
        <v>135</v>
      </c>
      <c r="L10" s="55" t="s">
        <v>135</v>
      </c>
      <c r="M10" s="159">
        <v>0</v>
      </c>
    </row>
    <row r="11" spans="1:13" ht="15" customHeight="1" x14ac:dyDescent="0.2">
      <c r="A11" s="25">
        <v>7</v>
      </c>
      <c r="B11" s="25" t="s">
        <v>6</v>
      </c>
      <c r="C11" s="177">
        <v>5240773</v>
      </c>
      <c r="D11" s="235">
        <v>5038543.68</v>
      </c>
      <c r="E11" s="31">
        <v>4821737.3499999996</v>
      </c>
      <c r="F11" s="464">
        <f>E11/D11</f>
        <v>0.95697043753722111</v>
      </c>
      <c r="G11" s="31">
        <v>4821737.3499999996</v>
      </c>
      <c r="H11" s="464">
        <f>G11/D11</f>
        <v>0.95697043753722111</v>
      </c>
      <c r="I11" s="155">
        <v>1000000</v>
      </c>
      <c r="J11" s="466">
        <f>I11/D11</f>
        <v>0.19847004680527053</v>
      </c>
      <c r="K11" s="155">
        <v>3037335.6</v>
      </c>
      <c r="L11" s="380">
        <v>0.59753505954997699</v>
      </c>
      <c r="M11" s="244">
        <f>+I11/K11-1</f>
        <v>-0.67076407361767987</v>
      </c>
    </row>
    <row r="12" spans="1:13" ht="15" customHeight="1" x14ac:dyDescent="0.2">
      <c r="A12" s="9"/>
      <c r="B12" s="2" t="s">
        <v>7</v>
      </c>
      <c r="C12" s="180">
        <f>SUM(C10:C11)</f>
        <v>5240773</v>
      </c>
      <c r="D12" s="170">
        <f t="shared" ref="D12:I12" si="1">SUM(D10:D11)</f>
        <v>5038543.68</v>
      </c>
      <c r="E12" s="92">
        <f t="shared" si="1"/>
        <v>4821737.3499999996</v>
      </c>
      <c r="F12" s="98">
        <f>E12/D12</f>
        <v>0.95697043753722111</v>
      </c>
      <c r="G12" s="92">
        <f t="shared" si="1"/>
        <v>4821737.3499999996</v>
      </c>
      <c r="H12" s="98">
        <f>G12/D12</f>
        <v>0.95697043753722111</v>
      </c>
      <c r="I12" s="92">
        <f t="shared" si="1"/>
        <v>1000000</v>
      </c>
      <c r="J12" s="189">
        <f>I12/D12</f>
        <v>0.19847004680527053</v>
      </c>
      <c r="K12" s="92">
        <f>SUM(K10:K11)</f>
        <v>3037335.6</v>
      </c>
      <c r="L12" s="44">
        <v>0.59753505954997699</v>
      </c>
      <c r="M12" s="162">
        <f>+I12/K12-1</f>
        <v>-0.67076407361767987</v>
      </c>
    </row>
    <row r="13" spans="1:13" ht="15" customHeight="1" x14ac:dyDescent="0.2">
      <c r="A13" s="21">
        <v>8</v>
      </c>
      <c r="B13" s="21" t="s">
        <v>8</v>
      </c>
      <c r="C13" s="177"/>
      <c r="D13" s="235"/>
      <c r="E13" s="31"/>
      <c r="F13" s="28" t="s">
        <v>135</v>
      </c>
      <c r="G13" s="31"/>
      <c r="H13" s="28" t="s">
        <v>135</v>
      </c>
      <c r="I13" s="31"/>
      <c r="J13" s="259" t="s">
        <v>135</v>
      </c>
      <c r="K13" s="31"/>
      <c r="L13" s="57"/>
      <c r="M13" s="246" t="s">
        <v>135</v>
      </c>
    </row>
    <row r="14" spans="1:13" ht="15" customHeight="1" x14ac:dyDescent="0.2">
      <c r="A14" s="25">
        <v>9</v>
      </c>
      <c r="B14" s="25" t="s">
        <v>9</v>
      </c>
      <c r="C14" s="179"/>
      <c r="D14" s="237"/>
      <c r="E14" s="35"/>
      <c r="F14" s="29" t="s">
        <v>135</v>
      </c>
      <c r="G14" s="35"/>
      <c r="H14" s="29" t="s">
        <v>135</v>
      </c>
      <c r="I14" s="35"/>
      <c r="J14" s="260" t="s">
        <v>135</v>
      </c>
      <c r="K14" s="35"/>
      <c r="L14" s="56"/>
      <c r="M14" s="247" t="s">
        <v>135</v>
      </c>
    </row>
    <row r="15" spans="1:13" ht="15" customHeight="1" thickBot="1" x14ac:dyDescent="0.25">
      <c r="A15" s="9"/>
      <c r="B15" s="2" t="s">
        <v>10</v>
      </c>
      <c r="C15" s="180">
        <f>SUM(C13:C14)</f>
        <v>0</v>
      </c>
      <c r="D15" s="170">
        <f t="shared" ref="D15:I15" si="2">SUM(D13:D14)</f>
        <v>0</v>
      </c>
      <c r="E15" s="92">
        <f t="shared" si="2"/>
        <v>0</v>
      </c>
      <c r="F15" s="261" t="s">
        <v>135</v>
      </c>
      <c r="G15" s="92">
        <f t="shared" si="2"/>
        <v>0</v>
      </c>
      <c r="H15" s="261" t="s">
        <v>135</v>
      </c>
      <c r="I15" s="92">
        <f t="shared" si="2"/>
        <v>0</v>
      </c>
      <c r="J15" s="262" t="s">
        <v>135</v>
      </c>
      <c r="K15" s="92">
        <f>SUM(K13:K14)</f>
        <v>0</v>
      </c>
      <c r="L15" s="107" t="s">
        <v>135</v>
      </c>
      <c r="M15" s="263" t="s">
        <v>135</v>
      </c>
    </row>
    <row r="16" spans="1:13" s="6" customFormat="1" ht="19.5" customHeight="1" thickBot="1" x14ac:dyDescent="0.25">
      <c r="A16" s="5"/>
      <c r="B16" s="4" t="s">
        <v>11</v>
      </c>
      <c r="C16" s="181">
        <f>+C9+C12+C15</f>
        <v>215141158.63</v>
      </c>
      <c r="D16" s="172">
        <f t="shared" ref="D16:I16" si="3">+D9+D12+D15</f>
        <v>221480657.06</v>
      </c>
      <c r="E16" s="173">
        <f t="shared" si="3"/>
        <v>218486014.51999998</v>
      </c>
      <c r="F16" s="201">
        <f>E16/D16</f>
        <v>0.98647898836967618</v>
      </c>
      <c r="G16" s="173">
        <f t="shared" si="3"/>
        <v>218486014.51999998</v>
      </c>
      <c r="H16" s="201">
        <f>G16/D16</f>
        <v>0.98647898836967618</v>
      </c>
      <c r="I16" s="173">
        <f t="shared" si="3"/>
        <v>119091927.66</v>
      </c>
      <c r="J16" s="193">
        <f>I16/D16</f>
        <v>0.53770802940925677</v>
      </c>
      <c r="K16" s="165">
        <f>K9+K12+K15</f>
        <v>109658063.35999998</v>
      </c>
      <c r="L16" s="210">
        <v>0.51920152017738586</v>
      </c>
      <c r="M16" s="207">
        <f>+I16/K16-1</f>
        <v>8.6029827729396269E-2</v>
      </c>
    </row>
    <row r="21" spans="10:10" x14ac:dyDescent="0.2">
      <c r="J21" s="105" t="s">
        <v>154</v>
      </c>
    </row>
  </sheetData>
  <mergeCells count="2">
    <mergeCell ref="K2:L2"/>
    <mergeCell ref="D2:J2"/>
  </mergeCells>
  <printOptions horizontalCentered="1"/>
  <pageMargins left="0.51181102362204722" right="0.51181102362204722" top="1.3385826771653544" bottom="0.74803149606299213" header="0.51181102362204722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Maig
&amp;R&amp;"Arial,Negreta"&amp;8&amp;K03+000Direcció de Pressupostos i Política Fiscal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20"/>
  <sheetViews>
    <sheetView zoomScaleNormal="100" workbookViewId="0">
      <selection activeCell="N11" sqref="N11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4" width="11.5703125" style="47" bestFit="1" customWidth="1"/>
    <col min="5" max="5" width="11" style="47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1.5703125" style="47" bestFit="1" customWidth="1"/>
    <col min="10" max="10" width="6.28515625" style="105" customWidth="1"/>
    <col min="11" max="11" width="11.5703125" style="47" bestFit="1" customWidth="1"/>
    <col min="12" max="12" width="6.28515625" style="105" customWidth="1"/>
    <col min="13" max="13" width="8.28515625" style="105" bestFit="1" customWidth="1"/>
  </cols>
  <sheetData>
    <row r="1" spans="1:13" ht="15" x14ac:dyDescent="0.25">
      <c r="A1" s="7" t="s">
        <v>439</v>
      </c>
    </row>
    <row r="2" spans="1:13" x14ac:dyDescent="0.2"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20" spans="1:13" s="47" customFormat="1" x14ac:dyDescent="0.2">
      <c r="A20"/>
      <c r="B20"/>
      <c r="C20"/>
      <c r="F20" s="105"/>
      <c r="H20" s="105"/>
      <c r="J20" s="105" t="s">
        <v>154</v>
      </c>
      <c r="L20" s="105"/>
      <c r="M20" s="105"/>
    </row>
  </sheetData>
  <printOptions horizontalCentered="1"/>
  <pageMargins left="0.51181102362204722" right="0.51181102362204722" top="1.3385826771653544" bottom="0.74803149606299213" header="0.51181102362204722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Maig
&amp;R&amp;"Arial,Negreta"&amp;8&amp;K03+000Direcció de Pressupostos i Política Fiscal</oddHead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rgb="FF92D050"/>
  </sheetPr>
  <dimension ref="A1:M16"/>
  <sheetViews>
    <sheetView zoomScaleNormal="100" workbookViewId="0">
      <selection activeCell="I24" sqref="I24:I25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1.5703125" style="47" bestFit="1" customWidth="1"/>
    <col min="10" max="10" width="6.28515625" style="105" customWidth="1"/>
    <col min="11" max="11" width="11.5703125" style="47" bestFit="1" customWidth="1"/>
    <col min="12" max="12" width="6.28515625" style="539" bestFit="1" customWidth="1"/>
    <col min="13" max="13" width="9" style="105" bestFit="1" customWidth="1"/>
  </cols>
  <sheetData>
    <row r="1" spans="1:13" ht="15.75" thickBot="1" x14ac:dyDescent="0.3">
      <c r="A1" s="7" t="s">
        <v>134</v>
      </c>
    </row>
    <row r="2" spans="1:13" x14ac:dyDescent="0.2">
      <c r="A2" s="8" t="s">
        <v>20</v>
      </c>
      <c r="C2" s="182" t="s">
        <v>501</v>
      </c>
      <c r="D2" s="585" t="s">
        <v>574</v>
      </c>
      <c r="E2" s="583"/>
      <c r="F2" s="583"/>
      <c r="G2" s="583"/>
      <c r="H2" s="583"/>
      <c r="I2" s="583"/>
      <c r="J2" s="584"/>
      <c r="K2" s="579" t="s">
        <v>575</v>
      </c>
      <c r="L2" s="580"/>
      <c r="M2" s="227"/>
    </row>
    <row r="3" spans="1:13" x14ac:dyDescent="0.2">
      <c r="C3" s="175">
        <v>1</v>
      </c>
      <c r="D3" s="252">
        <v>2</v>
      </c>
      <c r="E3" s="250">
        <v>3</v>
      </c>
      <c r="F3" s="96" t="s">
        <v>39</v>
      </c>
      <c r="G3" s="250">
        <v>4</v>
      </c>
      <c r="H3" s="96" t="s">
        <v>40</v>
      </c>
      <c r="I3" s="250">
        <v>5</v>
      </c>
      <c r="J3" s="167" t="s">
        <v>41</v>
      </c>
      <c r="K3" s="250" t="s">
        <v>42</v>
      </c>
      <c r="L3" s="110" t="s">
        <v>43</v>
      </c>
      <c r="M3" s="157" t="s">
        <v>368</v>
      </c>
    </row>
    <row r="4" spans="1:13" ht="25.5" x14ac:dyDescent="0.2">
      <c r="A4" s="1"/>
      <c r="B4" s="2" t="s">
        <v>12</v>
      </c>
      <c r="C4" s="176" t="s">
        <v>13</v>
      </c>
      <c r="D4" s="253" t="s">
        <v>14</v>
      </c>
      <c r="E4" s="251" t="s">
        <v>15</v>
      </c>
      <c r="F4" s="97" t="s">
        <v>18</v>
      </c>
      <c r="G4" s="251" t="s">
        <v>16</v>
      </c>
      <c r="H4" s="97" t="s">
        <v>18</v>
      </c>
      <c r="I4" s="251" t="s">
        <v>17</v>
      </c>
      <c r="J4" s="128" t="s">
        <v>18</v>
      </c>
      <c r="K4" s="251" t="s">
        <v>17</v>
      </c>
      <c r="L4" s="111" t="s">
        <v>18</v>
      </c>
      <c r="M4" s="158" t="s">
        <v>538</v>
      </c>
    </row>
    <row r="5" spans="1:13" ht="15" customHeight="1" x14ac:dyDescent="0.2">
      <c r="A5" s="21">
        <v>1</v>
      </c>
      <c r="B5" s="21" t="s">
        <v>0</v>
      </c>
      <c r="C5" s="178">
        <v>40871849.880000003</v>
      </c>
      <c r="D5" s="236">
        <v>41327824.119999997</v>
      </c>
      <c r="E5" s="33">
        <v>17066908.379999999</v>
      </c>
      <c r="F5" s="49">
        <f>E5/D5</f>
        <v>0.4129641166310693</v>
      </c>
      <c r="G5" s="33">
        <v>17066908.379999999</v>
      </c>
      <c r="H5" s="49">
        <f>G5/D5</f>
        <v>0.4129641166310693</v>
      </c>
      <c r="I5" s="33">
        <v>17066908.379999999</v>
      </c>
      <c r="J5" s="171">
        <f>I5/D5</f>
        <v>0.4129641166310693</v>
      </c>
      <c r="K5" s="31">
        <v>16947954.090000004</v>
      </c>
      <c r="L5" s="53">
        <v>0.40449810572878375</v>
      </c>
      <c r="M5" s="241">
        <f>+I5/K5-1</f>
        <v>7.0187994001107423E-3</v>
      </c>
    </row>
    <row r="6" spans="1:13" ht="15" customHeight="1" x14ac:dyDescent="0.2">
      <c r="A6" s="23">
        <v>2</v>
      </c>
      <c r="B6" s="23" t="s">
        <v>1</v>
      </c>
      <c r="C6" s="178">
        <v>165307406.81</v>
      </c>
      <c r="D6" s="236">
        <v>168884239.75999999</v>
      </c>
      <c r="E6" s="33">
        <v>158418422.96000001</v>
      </c>
      <c r="F6" s="49">
        <f>E6/D6</f>
        <v>0.93802964199102967</v>
      </c>
      <c r="G6" s="33">
        <v>153714306.86000001</v>
      </c>
      <c r="H6" s="49">
        <f>G6/D6</f>
        <v>0.91017555621792867</v>
      </c>
      <c r="I6" s="33">
        <v>39108520.049999997</v>
      </c>
      <c r="J6" s="171">
        <f>I6/D6</f>
        <v>0.23156998015668481</v>
      </c>
      <c r="K6" s="33">
        <v>39618035.369999997</v>
      </c>
      <c r="L6" s="55">
        <v>0.24488038285003727</v>
      </c>
      <c r="M6" s="241">
        <f>+I6/K6-1</f>
        <v>-1.2860691229172438E-2</v>
      </c>
    </row>
    <row r="7" spans="1:13" ht="15" customHeight="1" x14ac:dyDescent="0.2">
      <c r="A7" s="23">
        <v>3</v>
      </c>
      <c r="B7" s="23" t="s">
        <v>2</v>
      </c>
      <c r="C7" s="178"/>
      <c r="D7" s="236"/>
      <c r="E7" s="33"/>
      <c r="F7" s="27" t="s">
        <v>135</v>
      </c>
      <c r="G7" s="33"/>
      <c r="H7" s="27" t="s">
        <v>135</v>
      </c>
      <c r="I7" s="33"/>
      <c r="J7" s="264" t="s">
        <v>135</v>
      </c>
      <c r="K7" s="384" t="s">
        <v>135</v>
      </c>
      <c r="L7" s="55" t="s">
        <v>135</v>
      </c>
      <c r="M7" s="242" t="s">
        <v>135</v>
      </c>
    </row>
    <row r="8" spans="1:13" ht="15" customHeight="1" x14ac:dyDescent="0.2">
      <c r="A8" s="25">
        <v>4</v>
      </c>
      <c r="B8" s="25" t="s">
        <v>3</v>
      </c>
      <c r="C8" s="178">
        <v>82331024.799999997</v>
      </c>
      <c r="D8" s="236">
        <v>83434390.650000006</v>
      </c>
      <c r="E8" s="33">
        <v>81827453.260000005</v>
      </c>
      <c r="F8" s="464">
        <f>E8/D8</f>
        <v>0.98074010755659546</v>
      </c>
      <c r="G8" s="33">
        <v>80916441.359999999</v>
      </c>
      <c r="H8" s="464">
        <f>G8/D8</f>
        <v>0.96982120597533239</v>
      </c>
      <c r="I8" s="33">
        <v>42770185.329999998</v>
      </c>
      <c r="J8" s="466">
        <f>I8/D8</f>
        <v>0.51262057524237459</v>
      </c>
      <c r="K8" s="35">
        <v>40465522.609999999</v>
      </c>
      <c r="L8" s="380">
        <v>0.5012495813540826</v>
      </c>
      <c r="M8" s="272">
        <f>+I8/K8-1</f>
        <v>5.6953736696099488E-2</v>
      </c>
    </row>
    <row r="9" spans="1:13" ht="15" customHeight="1" x14ac:dyDescent="0.2">
      <c r="A9" s="9"/>
      <c r="B9" s="2" t="s">
        <v>4</v>
      </c>
      <c r="C9" s="180">
        <f>SUM(C5:C8)</f>
        <v>288510281.49000001</v>
      </c>
      <c r="D9" s="170">
        <f t="shared" ref="D9:I9" si="0">SUM(D5:D8)</f>
        <v>293646454.52999997</v>
      </c>
      <c r="E9" s="92">
        <f t="shared" si="0"/>
        <v>257312784.60000002</v>
      </c>
      <c r="F9" s="98">
        <f>E9/D9</f>
        <v>0.87626729569013762</v>
      </c>
      <c r="G9" s="92">
        <f t="shared" si="0"/>
        <v>251697656.60000002</v>
      </c>
      <c r="H9" s="98">
        <f>G9/D9</f>
        <v>0.85714522589029141</v>
      </c>
      <c r="I9" s="92">
        <f t="shared" si="0"/>
        <v>98945613.75999999</v>
      </c>
      <c r="J9" s="189">
        <f>I9/D9</f>
        <v>0.33695490694198504</v>
      </c>
      <c r="K9" s="92">
        <f>SUM(K5:K8)</f>
        <v>97031512.069999993</v>
      </c>
      <c r="L9" s="44">
        <v>0.34116380234125021</v>
      </c>
      <c r="M9" s="245">
        <f>+I9/K9-1</f>
        <v>1.9726598598392764E-2</v>
      </c>
    </row>
    <row r="10" spans="1:13" ht="15" customHeight="1" x14ac:dyDescent="0.2">
      <c r="A10" s="21">
        <v>6</v>
      </c>
      <c r="B10" s="21" t="s">
        <v>5</v>
      </c>
      <c r="C10" s="179">
        <v>14967144.689999999</v>
      </c>
      <c r="D10" s="237">
        <v>24470474.899999999</v>
      </c>
      <c r="E10" s="35">
        <v>12569926.189999999</v>
      </c>
      <c r="F10" s="49">
        <f>E10/D10</f>
        <v>0.51367724743257848</v>
      </c>
      <c r="G10" s="155">
        <v>10579880.529999999</v>
      </c>
      <c r="H10" s="49">
        <f>G10/D10</f>
        <v>0.43235288948151962</v>
      </c>
      <c r="I10" s="33">
        <v>4403008.8</v>
      </c>
      <c r="J10" s="171">
        <f>I10/D10</f>
        <v>0.1799314814278492</v>
      </c>
      <c r="K10" s="154">
        <v>16798721.789999999</v>
      </c>
      <c r="L10" s="53">
        <v>0.42712854481528684</v>
      </c>
      <c r="M10" s="241">
        <f t="shared" ref="M10:M11" si="1">+I10/K10-1</f>
        <v>-0.73789620097041919</v>
      </c>
    </row>
    <row r="11" spans="1:13" ht="15" customHeight="1" x14ac:dyDescent="0.2">
      <c r="A11" s="25">
        <v>7</v>
      </c>
      <c r="B11" s="25" t="s">
        <v>6</v>
      </c>
      <c r="C11" s="179">
        <v>0</v>
      </c>
      <c r="D11" s="237">
        <v>594649.80000000005</v>
      </c>
      <c r="E11" s="35">
        <v>594649.80000000005</v>
      </c>
      <c r="F11" s="49">
        <f>E11/D11</f>
        <v>1</v>
      </c>
      <c r="G11" s="155">
        <v>594649.80000000005</v>
      </c>
      <c r="H11" s="49">
        <f>G11/D11</f>
        <v>1</v>
      </c>
      <c r="I11" s="155">
        <v>94649.8</v>
      </c>
      <c r="J11" s="171">
        <f>I11/D11</f>
        <v>0.15916897642948841</v>
      </c>
      <c r="K11" s="155">
        <v>123652.42</v>
      </c>
      <c r="L11" s="380">
        <v>0.12582375295532486</v>
      </c>
      <c r="M11" s="241">
        <f t="shared" si="1"/>
        <v>-0.23454955430714575</v>
      </c>
    </row>
    <row r="12" spans="1:13" ht="15" customHeight="1" x14ac:dyDescent="0.2">
      <c r="A12" s="9"/>
      <c r="B12" s="2" t="s">
        <v>7</v>
      </c>
      <c r="C12" s="180">
        <f>SUM(C10:C11)</f>
        <v>14967144.689999999</v>
      </c>
      <c r="D12" s="170">
        <f t="shared" ref="D12:I12" si="2">SUM(D10:D11)</f>
        <v>25065124.699999999</v>
      </c>
      <c r="E12" s="92">
        <f t="shared" si="2"/>
        <v>13164575.99</v>
      </c>
      <c r="F12" s="98">
        <f>E12/D12</f>
        <v>0.52521486118918059</v>
      </c>
      <c r="G12" s="92">
        <f t="shared" si="2"/>
        <v>11174530.33</v>
      </c>
      <c r="H12" s="98">
        <f>G12/D12</f>
        <v>0.44581985782021666</v>
      </c>
      <c r="I12" s="92">
        <f t="shared" si="2"/>
        <v>4497658.5999999996</v>
      </c>
      <c r="J12" s="189">
        <f>I12/D12</f>
        <v>0.17943890779845192</v>
      </c>
      <c r="K12" s="92">
        <f>SUM(K10:K11)</f>
        <v>16922374.210000001</v>
      </c>
      <c r="L12" s="44">
        <v>0.41978323996582245</v>
      </c>
      <c r="M12" s="245">
        <f>+I12/K12-1</f>
        <v>-0.73421822823524474</v>
      </c>
    </row>
    <row r="13" spans="1:13" ht="15" customHeight="1" x14ac:dyDescent="0.2">
      <c r="A13" s="21">
        <v>8</v>
      </c>
      <c r="B13" s="21" t="s">
        <v>8</v>
      </c>
      <c r="C13" s="177"/>
      <c r="D13" s="235"/>
      <c r="E13" s="31"/>
      <c r="F13" s="28" t="s">
        <v>135</v>
      </c>
      <c r="G13" s="31"/>
      <c r="H13" s="28" t="s">
        <v>135</v>
      </c>
      <c r="I13" s="31"/>
      <c r="J13" s="259" t="s">
        <v>135</v>
      </c>
      <c r="K13" s="31"/>
      <c r="L13" s="112"/>
      <c r="M13" s="246" t="s">
        <v>135</v>
      </c>
    </row>
    <row r="14" spans="1:13" ht="15" customHeight="1" x14ac:dyDescent="0.2">
      <c r="A14" s="25">
        <v>9</v>
      </c>
      <c r="B14" s="25" t="s">
        <v>9</v>
      </c>
      <c r="C14" s="179"/>
      <c r="D14" s="237"/>
      <c r="E14" s="35"/>
      <c r="F14" s="29" t="s">
        <v>135</v>
      </c>
      <c r="G14" s="35"/>
      <c r="H14" s="29" t="s">
        <v>135</v>
      </c>
      <c r="I14" s="35"/>
      <c r="J14" s="260" t="s">
        <v>135</v>
      </c>
      <c r="K14" s="35"/>
      <c r="L14" s="113"/>
      <c r="M14" s="247" t="s">
        <v>135</v>
      </c>
    </row>
    <row r="15" spans="1:13" ht="15" customHeight="1" thickBot="1" x14ac:dyDescent="0.25">
      <c r="A15" s="9"/>
      <c r="B15" s="2" t="s">
        <v>10</v>
      </c>
      <c r="C15" s="180">
        <f>SUM(C13:C14)</f>
        <v>0</v>
      </c>
      <c r="D15" s="170">
        <f t="shared" ref="D15:I15" si="3">SUM(D13:D14)</f>
        <v>0</v>
      </c>
      <c r="E15" s="92">
        <f t="shared" si="3"/>
        <v>0</v>
      </c>
      <c r="F15" s="261" t="s">
        <v>135</v>
      </c>
      <c r="G15" s="92">
        <f t="shared" si="3"/>
        <v>0</v>
      </c>
      <c r="H15" s="261" t="s">
        <v>135</v>
      </c>
      <c r="I15" s="92">
        <f t="shared" si="3"/>
        <v>0</v>
      </c>
      <c r="J15" s="262" t="s">
        <v>135</v>
      </c>
      <c r="K15" s="92">
        <f>SUM(K13:K14)</f>
        <v>0</v>
      </c>
      <c r="L15" s="114" t="s">
        <v>135</v>
      </c>
      <c r="M15" s="265" t="s">
        <v>135</v>
      </c>
    </row>
    <row r="16" spans="1:13" s="6" customFormat="1" ht="19.5" customHeight="1" thickBot="1" x14ac:dyDescent="0.25">
      <c r="A16" s="5"/>
      <c r="B16" s="4" t="s">
        <v>11</v>
      </c>
      <c r="C16" s="181">
        <f>+C9+C12+C15</f>
        <v>303477426.18000001</v>
      </c>
      <c r="D16" s="172">
        <f t="shared" ref="D16:I16" si="4">+D9+D12+D15</f>
        <v>318711579.22999996</v>
      </c>
      <c r="E16" s="173">
        <f t="shared" si="4"/>
        <v>270477360.59000003</v>
      </c>
      <c r="F16" s="201">
        <f>E16/D16</f>
        <v>0.84865871909476043</v>
      </c>
      <c r="G16" s="173">
        <f t="shared" si="4"/>
        <v>262872186.93000004</v>
      </c>
      <c r="H16" s="201">
        <f>G16/D16</f>
        <v>0.82479647449613647</v>
      </c>
      <c r="I16" s="173">
        <f t="shared" si="4"/>
        <v>103443272.35999998</v>
      </c>
      <c r="J16" s="193">
        <f>I16/D16</f>
        <v>0.32456703521697144</v>
      </c>
      <c r="K16" s="165">
        <f>K9+K12+K15</f>
        <v>113953886.28</v>
      </c>
      <c r="L16" s="210">
        <v>0.35092380234232423</v>
      </c>
      <c r="M16" s="207">
        <f>+I16/K16-1</f>
        <v>-9.2235677633442203E-2</v>
      </c>
    </row>
  </sheetData>
  <mergeCells count="2">
    <mergeCell ref="K2:L2"/>
    <mergeCell ref="D2:J2"/>
  </mergeCells>
  <printOptions horizontalCentered="1"/>
  <pageMargins left="0.51181102362204722" right="0.51181102362204722" top="1.3385826771653544" bottom="0.74803149606299213" header="0.51181102362204722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Maig&amp;R&amp;"Arial,Negreta"&amp;8&amp;K03+000Direcció de Pressupostos i Política Fiscal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15"/>
  <sheetViews>
    <sheetView zoomScaleNormal="100" workbookViewId="0">
      <selection activeCell="N13" sqref="N13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1.5703125" style="47" bestFit="1" customWidth="1"/>
    <col min="10" max="10" width="6.28515625" style="105" customWidth="1"/>
    <col min="11" max="11" width="11.5703125" style="47" bestFit="1" customWidth="1"/>
    <col min="12" max="12" width="6.28515625" style="539" bestFit="1" customWidth="1"/>
    <col min="13" max="13" width="9" style="105" bestFit="1" customWidth="1"/>
  </cols>
  <sheetData>
    <row r="1" spans="1:13" ht="15" x14ac:dyDescent="0.25">
      <c r="A1" s="7" t="s">
        <v>134</v>
      </c>
    </row>
    <row r="2" spans="1:13" x14ac:dyDescent="0.2"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</sheetData>
  <printOptions horizontalCentered="1"/>
  <pageMargins left="0.51181102362204722" right="0.51181102362204722" top="1.3385826771653544" bottom="0.74803149606299213" header="0.51181102362204722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Maig&amp;R&amp;"Arial,Negreta"&amp;8&amp;K03+000Direcció de Pressupostos i Política Fiscal</oddHead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M15"/>
  <sheetViews>
    <sheetView workbookViewId="0">
      <selection activeCell="J28" sqref="J28"/>
    </sheetView>
  </sheetViews>
  <sheetFormatPr defaultColWidth="11.42578125" defaultRowHeight="12.75" x14ac:dyDescent="0.2"/>
  <cols>
    <col min="1" max="1" width="23" customWidth="1"/>
    <col min="2" max="2" width="11.42578125" style="47" bestFit="1" customWidth="1"/>
    <col min="3" max="3" width="13.28515625" style="47" bestFit="1" customWidth="1"/>
    <col min="5" max="5" width="2.42578125" bestFit="1" customWidth="1"/>
    <col min="7" max="7" width="2.42578125" bestFit="1" customWidth="1"/>
    <col min="9" max="9" width="2.42578125" bestFit="1" customWidth="1"/>
  </cols>
  <sheetData>
    <row r="1" spans="1:13" ht="15" x14ac:dyDescent="0.25">
      <c r="A1" s="7" t="s">
        <v>140</v>
      </c>
    </row>
    <row r="3" spans="1:13" ht="25.5" x14ac:dyDescent="0.2">
      <c r="A3" s="2" t="s">
        <v>153</v>
      </c>
      <c r="B3" s="48" t="s">
        <v>13</v>
      </c>
      <c r="C3" s="48" t="s">
        <v>14</v>
      </c>
      <c r="D3" s="48" t="s">
        <v>15</v>
      </c>
      <c r="E3" s="48" t="s">
        <v>18</v>
      </c>
      <c r="F3" s="48" t="s">
        <v>16</v>
      </c>
      <c r="G3" s="48" t="s">
        <v>18</v>
      </c>
      <c r="H3" s="48" t="s">
        <v>17</v>
      </c>
      <c r="I3" s="48" t="s">
        <v>18</v>
      </c>
    </row>
    <row r="4" spans="1:13" s="52" customFormat="1" x14ac:dyDescent="0.2">
      <c r="A4" s="51" t="s">
        <v>141</v>
      </c>
      <c r="B4" s="58">
        <f>+DCap!C17-'ICap '!C18</f>
        <v>0</v>
      </c>
      <c r="C4" s="58">
        <f>+DCap!E17-'ICap '!E18</f>
        <v>0</v>
      </c>
      <c r="D4" s="58"/>
      <c r="E4" s="58"/>
      <c r="F4" s="58"/>
      <c r="G4" s="58"/>
      <c r="H4" s="58"/>
      <c r="I4" s="58"/>
    </row>
    <row r="5" spans="1:13" s="52" customFormat="1" x14ac:dyDescent="0.2">
      <c r="A5" s="51" t="s">
        <v>142</v>
      </c>
      <c r="B5" s="58">
        <f>+DProg!C76-DCap!C17</f>
        <v>0</v>
      </c>
      <c r="C5" s="58">
        <f>+DProg!D76-DCap!E17</f>
        <v>0</v>
      </c>
      <c r="D5" s="58">
        <f>+DProg!E76-DCap!G17</f>
        <v>0</v>
      </c>
      <c r="E5" s="58"/>
      <c r="F5" s="58">
        <f>+DProg!G76-DCap!I17</f>
        <v>0</v>
      </c>
      <c r="G5" s="58"/>
      <c r="H5" s="58">
        <f>+DProg!I76-DCap!K17</f>
        <v>0</v>
      </c>
      <c r="I5" s="58"/>
    </row>
    <row r="6" spans="1:13" s="52" customFormat="1" x14ac:dyDescent="0.2">
      <c r="A6" s="51" t="s">
        <v>143</v>
      </c>
      <c r="B6" s="58">
        <f>+DOrg!C27-DCap!C17</f>
        <v>0</v>
      </c>
      <c r="C6" s="58">
        <f>+DOrg!D27-DCap!E17</f>
        <v>0</v>
      </c>
      <c r="D6" s="58">
        <f>+DOrg!E27-DCap!G17</f>
        <v>0</v>
      </c>
      <c r="E6" s="58"/>
      <c r="F6" s="58">
        <f>+DOrg!G27-DCap!I17</f>
        <v>0</v>
      </c>
      <c r="G6" s="58"/>
      <c r="H6" s="58">
        <f>+DOrg!I27-DCap!K17</f>
        <v>0</v>
      </c>
      <c r="I6" s="58"/>
    </row>
    <row r="7" spans="1:13" x14ac:dyDescent="0.2">
      <c r="A7" s="41" t="s">
        <v>144</v>
      </c>
      <c r="B7" s="33">
        <f>+DOrg!C5-'DCap 01'!C16</f>
        <v>0</v>
      </c>
      <c r="C7" s="33">
        <f>+DOrg!D5-'DCap 01'!D16</f>
        <v>0</v>
      </c>
      <c r="D7" s="33">
        <f>+DOrg!E5-'DCap 01'!E16</f>
        <v>0</v>
      </c>
      <c r="E7" s="33"/>
      <c r="F7" s="33">
        <f>+DOrg!G5-'DCap 01'!G16</f>
        <v>0</v>
      </c>
      <c r="G7" s="33"/>
      <c r="H7" s="33">
        <f>+DOrg!I5-'DCap 01'!I16</f>
        <v>0</v>
      </c>
      <c r="I7" s="58"/>
    </row>
    <row r="8" spans="1:13" x14ac:dyDescent="0.2">
      <c r="A8" s="41" t="s">
        <v>145</v>
      </c>
      <c r="B8" s="33">
        <f>+DOrg!C6-'DCap 02'!C17</f>
        <v>0</v>
      </c>
      <c r="C8" s="33">
        <f>+DOrg!D6-'DCap 02'!D17</f>
        <v>0</v>
      </c>
      <c r="D8" s="33">
        <f>+DOrg!E6-'DCap 02'!E17</f>
        <v>0</v>
      </c>
      <c r="E8" s="33"/>
      <c r="F8" s="33">
        <f>+DOrg!G6-'DCap 02'!G17</f>
        <v>0</v>
      </c>
      <c r="G8" s="33"/>
      <c r="H8" s="33">
        <f>+DOrg!I6-'DCap 02'!I17</f>
        <v>0</v>
      </c>
      <c r="I8" s="58"/>
      <c r="M8" s="396"/>
    </row>
    <row r="9" spans="1:13" x14ac:dyDescent="0.2">
      <c r="A9" s="41" t="s">
        <v>146</v>
      </c>
      <c r="B9" s="33">
        <f>+DOrg!C9-'DCap 0502'!C16</f>
        <v>0</v>
      </c>
      <c r="C9" s="33">
        <f>+DOrg!D9-'DCap 0502'!D16</f>
        <v>0</v>
      </c>
      <c r="D9" s="33">
        <f>+DOrg!E9-'DCap 0502'!E16</f>
        <v>0</v>
      </c>
      <c r="E9" s="33"/>
      <c r="F9" s="33">
        <f>+DOrg!G9-'DCap 0502'!G16</f>
        <v>0</v>
      </c>
      <c r="G9" s="33"/>
      <c r="H9" s="33">
        <f>+DOrg!I9-'DCap 0502'!I16</f>
        <v>0</v>
      </c>
      <c r="I9" s="58"/>
    </row>
    <row r="10" spans="1:13" x14ac:dyDescent="0.2">
      <c r="A10" s="41" t="s">
        <v>147</v>
      </c>
      <c r="B10" s="33">
        <f>+DOrg!C7-'DCap 04'!C16</f>
        <v>0</v>
      </c>
      <c r="C10" s="33">
        <f>+DOrg!D7-'DCap 04'!D16</f>
        <v>0</v>
      </c>
      <c r="D10" s="33">
        <f>+DOrg!E7-'DCap 04'!E16</f>
        <v>0</v>
      </c>
      <c r="E10" s="33"/>
      <c r="F10" s="33">
        <f>+DOrg!G7-'DCap 04'!G16</f>
        <v>0</v>
      </c>
      <c r="G10" s="33"/>
      <c r="H10" s="33">
        <f>+DOrg!I7-'DCap 04'!I16</f>
        <v>0</v>
      </c>
      <c r="I10" s="58"/>
    </row>
    <row r="11" spans="1:13" x14ac:dyDescent="0.2">
      <c r="A11" s="41" t="s">
        <v>148</v>
      </c>
      <c r="B11" s="33">
        <f>+DOrg!C8-'DCap 0501'!C16</f>
        <v>0</v>
      </c>
      <c r="C11" s="33">
        <f>+DOrg!D8-'DCap 0501'!D16</f>
        <v>0</v>
      </c>
      <c r="D11" s="33">
        <f>+DOrg!E8-'DCap 0501'!E16</f>
        <v>0</v>
      </c>
      <c r="E11" s="33"/>
      <c r="F11" s="33">
        <f>+DOrg!G8-'DCap 0501'!G16</f>
        <v>0</v>
      </c>
      <c r="G11" s="33"/>
      <c r="H11" s="33">
        <f>+DOrg!I8-'DCap 0501'!I16</f>
        <v>0</v>
      </c>
      <c r="I11" s="58"/>
    </row>
    <row r="12" spans="1:13" x14ac:dyDescent="0.2">
      <c r="A12" s="41" t="s">
        <v>149</v>
      </c>
      <c r="B12" s="33">
        <f>+DOrg!C12-'DCap 07'!C16</f>
        <v>0</v>
      </c>
      <c r="C12" s="33">
        <f>+DOrg!D12-'DCap 07'!D16</f>
        <v>0</v>
      </c>
      <c r="D12" s="33">
        <f>+DOrg!E12-'DCap 07'!E16</f>
        <v>0</v>
      </c>
      <c r="E12" s="33"/>
      <c r="F12" s="33">
        <f>+DOrg!G12-'DCap 07'!G16</f>
        <v>0</v>
      </c>
      <c r="G12" s="33"/>
      <c r="H12" s="33">
        <f>+DOrg!I12-'DCap 07'!I16</f>
        <v>0</v>
      </c>
      <c r="I12" s="58"/>
    </row>
    <row r="13" spans="1:13" x14ac:dyDescent="0.2">
      <c r="A13" s="41" t="s">
        <v>150</v>
      </c>
      <c r="B13" s="33">
        <f>+DOrg!C14-'DCap 08'!C16</f>
        <v>0</v>
      </c>
      <c r="C13" s="33">
        <f>+DOrg!D14-'DCap 08'!D16</f>
        <v>0</v>
      </c>
      <c r="D13" s="33">
        <f>+DOrg!E14-'DCap 08'!E16</f>
        <v>0</v>
      </c>
      <c r="E13" s="33"/>
      <c r="F13" s="33">
        <f>+DOrg!G14-'DCap 08'!G16</f>
        <v>0</v>
      </c>
      <c r="G13" s="33"/>
      <c r="H13" s="33">
        <f>+DOrg!I14-'DCap 08'!I16</f>
        <v>0</v>
      </c>
      <c r="I13" s="58"/>
    </row>
    <row r="14" spans="1:13" x14ac:dyDescent="0.2">
      <c r="A14" s="41" t="s">
        <v>151</v>
      </c>
      <c r="B14" s="33">
        <f>+DOrg!C13-'DCap 0703'!C17</f>
        <v>0</v>
      </c>
      <c r="C14" s="33">
        <f>+DOrg!D13-'DCap 0703'!D17</f>
        <v>0</v>
      </c>
      <c r="D14" s="33">
        <f>+DOrg!E13-'DCap 0703'!E17</f>
        <v>0</v>
      </c>
      <c r="E14" s="33"/>
      <c r="F14" s="33">
        <f>+DOrg!G13-'DCap 0703'!G17</f>
        <v>0</v>
      </c>
      <c r="G14" s="33"/>
      <c r="H14" s="33">
        <f>+DOrg!I13-'DCap 0703'!I17</f>
        <v>0</v>
      </c>
      <c r="I14" s="58"/>
    </row>
    <row r="15" spans="1:13" x14ac:dyDescent="0.2">
      <c r="A15" s="41" t="s">
        <v>152</v>
      </c>
      <c r="B15" s="33">
        <f>+DOrg!C26-'DCap 06'!C16</f>
        <v>0</v>
      </c>
      <c r="C15" s="33">
        <f>+DOrg!D26-'DCap 06'!D16</f>
        <v>0</v>
      </c>
      <c r="D15" s="33">
        <f>+DOrg!E26-'DCap 06'!E16</f>
        <v>0</v>
      </c>
      <c r="E15" s="33"/>
      <c r="F15" s="33">
        <f>+DOrg!G26-'DCap 06'!G16</f>
        <v>0</v>
      </c>
      <c r="G15" s="33"/>
      <c r="H15" s="33">
        <f>+DOrg!I26-'DCap 06'!I16</f>
        <v>0</v>
      </c>
      <c r="I15" s="58"/>
    </row>
  </sheetData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Abril&amp;R&amp;"Arial,Negreta"&amp;8&amp;K03+000Direcció de Serveis de Pressupost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92D050"/>
  </sheetPr>
  <dimension ref="A1:R83"/>
  <sheetViews>
    <sheetView topLeftCell="A44" zoomScaleNormal="100" workbookViewId="0">
      <selection activeCell="F67" sqref="F67"/>
    </sheetView>
  </sheetViews>
  <sheetFormatPr defaultColWidth="11.42578125" defaultRowHeight="12.75" x14ac:dyDescent="0.2"/>
  <cols>
    <col min="1" max="1" width="2.7109375" customWidth="1"/>
    <col min="2" max="2" width="35.28515625" customWidth="1"/>
    <col min="3" max="3" width="13.28515625" bestFit="1" customWidth="1"/>
    <col min="4" max="4" width="11.5703125" bestFit="1" customWidth="1"/>
    <col min="5" max="5" width="10.85546875" customWidth="1"/>
    <col min="6" max="6" width="8" style="105" customWidth="1"/>
    <col min="7" max="7" width="11.140625" bestFit="1" customWidth="1"/>
    <col min="8" max="8" width="6.140625" style="105" customWidth="1"/>
    <col min="9" max="9" width="11.28515625" customWidth="1"/>
    <col min="10" max="10" width="10.5703125" style="105" bestFit="1" customWidth="1"/>
    <col min="11" max="11" width="7.140625" style="105" bestFit="1" customWidth="1"/>
    <col min="12" max="12" width="21.7109375" style="64" bestFit="1" customWidth="1"/>
    <col min="14" max="14" width="12.7109375" bestFit="1" customWidth="1"/>
    <col min="16" max="16" width="12.7109375" bestFit="1" customWidth="1"/>
  </cols>
  <sheetData>
    <row r="1" spans="1:17" ht="15.75" thickBot="1" x14ac:dyDescent="0.3">
      <c r="A1" s="7" t="s">
        <v>234</v>
      </c>
      <c r="E1" t="s">
        <v>154</v>
      </c>
    </row>
    <row r="2" spans="1:17" x14ac:dyDescent="0.2">
      <c r="A2" s="8" t="s">
        <v>297</v>
      </c>
      <c r="C2" s="182" t="s">
        <v>501</v>
      </c>
      <c r="D2" s="582" t="s">
        <v>574</v>
      </c>
      <c r="E2" s="583"/>
      <c r="F2" s="583"/>
      <c r="G2" s="583"/>
      <c r="H2" s="584"/>
      <c r="I2" s="579" t="s">
        <v>575</v>
      </c>
      <c r="J2" s="580"/>
      <c r="K2" s="227"/>
    </row>
    <row r="3" spans="1:17" x14ac:dyDescent="0.2">
      <c r="C3" s="175">
        <v>1</v>
      </c>
      <c r="D3" s="166">
        <v>2</v>
      </c>
      <c r="E3" s="95">
        <v>3</v>
      </c>
      <c r="F3" s="96" t="s">
        <v>39</v>
      </c>
      <c r="G3" s="95">
        <v>4</v>
      </c>
      <c r="H3" s="167" t="s">
        <v>49</v>
      </c>
      <c r="I3" s="95" t="s">
        <v>50</v>
      </c>
      <c r="J3" s="16" t="s">
        <v>51</v>
      </c>
      <c r="K3" s="157" t="s">
        <v>366</v>
      </c>
      <c r="M3" s="394"/>
      <c r="O3" s="394"/>
    </row>
    <row r="4" spans="1:17" ht="25.5" x14ac:dyDescent="0.2">
      <c r="A4" s="1"/>
      <c r="B4" s="2" t="s">
        <v>156</v>
      </c>
      <c r="C4" s="176" t="s">
        <v>47</v>
      </c>
      <c r="D4" s="127" t="s">
        <v>48</v>
      </c>
      <c r="E4" s="97" t="s">
        <v>139</v>
      </c>
      <c r="F4" s="97" t="s">
        <v>18</v>
      </c>
      <c r="G4" s="97" t="s">
        <v>421</v>
      </c>
      <c r="H4" s="128" t="s">
        <v>18</v>
      </c>
      <c r="I4" s="97" t="s">
        <v>139</v>
      </c>
      <c r="J4" s="12" t="s">
        <v>18</v>
      </c>
      <c r="K4" s="158" t="s">
        <v>538</v>
      </c>
      <c r="L4" s="62" t="s">
        <v>169</v>
      </c>
      <c r="M4" s="394"/>
      <c r="O4" s="394"/>
    </row>
    <row r="5" spans="1:17" s="332" customFormat="1" ht="15" customHeight="1" x14ac:dyDescent="0.2">
      <c r="A5" s="326"/>
      <c r="B5" s="326" t="s">
        <v>157</v>
      </c>
      <c r="C5" s="336">
        <v>623411010</v>
      </c>
      <c r="D5" s="337">
        <v>623411010</v>
      </c>
      <c r="E5" s="150">
        <v>367943228.60999995</v>
      </c>
      <c r="F5" s="446">
        <f>+E5/D5</f>
        <v>0.59020970548787699</v>
      </c>
      <c r="G5" s="150">
        <v>333564504.69999999</v>
      </c>
      <c r="H5" s="437">
        <f>G5/E5</f>
        <v>0.90656514038898217</v>
      </c>
      <c r="I5" s="329">
        <v>343201053.62</v>
      </c>
      <c r="J5" s="446">
        <v>0.57989901410711542</v>
      </c>
      <c r="K5" s="330">
        <f>+E5/I5-1</f>
        <v>7.2092363146982308E-2</v>
      </c>
      <c r="L5" s="331" t="s">
        <v>170</v>
      </c>
      <c r="M5" s="394"/>
      <c r="N5"/>
      <c r="O5" s="396"/>
    </row>
    <row r="6" spans="1:17" s="332" customFormat="1" ht="15" customHeight="1" x14ac:dyDescent="0.2">
      <c r="A6" s="333"/>
      <c r="B6" s="333" t="s">
        <v>159</v>
      </c>
      <c r="C6" s="336">
        <v>58620000</v>
      </c>
      <c r="D6" s="337">
        <v>58620000</v>
      </c>
      <c r="E6" s="150">
        <v>60686910.600000001</v>
      </c>
      <c r="F6" s="378">
        <f t="shared" ref="F6:F68" si="0">+E6/D6</f>
        <v>1.0352594779938589</v>
      </c>
      <c r="G6" s="150">
        <v>45880935.009999998</v>
      </c>
      <c r="H6" s="437">
        <f t="shared" ref="H6:H11" si="1">G6/E6</f>
        <v>0.75602686899668936</v>
      </c>
      <c r="I6" s="150">
        <v>59937476.450000003</v>
      </c>
      <c r="J6" s="378">
        <v>1.022474862674855</v>
      </c>
      <c r="K6" s="338">
        <f t="shared" ref="K6:K68" si="2">+E6/I6-1</f>
        <v>1.2503598656262715E-2</v>
      </c>
      <c r="L6" s="334">
        <v>115</v>
      </c>
      <c r="M6" s="394"/>
      <c r="N6"/>
      <c r="O6" s="394"/>
    </row>
    <row r="7" spans="1:17" s="332" customFormat="1" ht="15" customHeight="1" x14ac:dyDescent="0.2">
      <c r="A7" s="333"/>
      <c r="B7" s="333" t="s">
        <v>158</v>
      </c>
      <c r="C7" s="336">
        <v>120814000</v>
      </c>
      <c r="D7" s="337">
        <v>120814000</v>
      </c>
      <c r="E7" s="150">
        <v>71249378.159999996</v>
      </c>
      <c r="F7" s="378">
        <f t="shared" si="0"/>
        <v>0.5897443852533647</v>
      </c>
      <c r="G7" s="150">
        <v>67393131.719999999</v>
      </c>
      <c r="H7" s="437">
        <f t="shared" si="1"/>
        <v>0.94587677058261077</v>
      </c>
      <c r="I7" s="150">
        <v>60264670.25</v>
      </c>
      <c r="J7" s="378">
        <v>0.68758394753956209</v>
      </c>
      <c r="K7" s="338">
        <f t="shared" si="2"/>
        <v>0.18227442155464213</v>
      </c>
      <c r="L7" s="334">
        <v>116</v>
      </c>
      <c r="M7" s="394"/>
      <c r="N7" s="555"/>
      <c r="O7" s="556"/>
    </row>
    <row r="8" spans="1:17" s="332" customFormat="1" ht="15" customHeight="1" x14ac:dyDescent="0.2">
      <c r="A8" s="333"/>
      <c r="B8" s="333" t="s">
        <v>160</v>
      </c>
      <c r="C8" s="336">
        <v>89678010</v>
      </c>
      <c r="D8" s="337">
        <v>89678010</v>
      </c>
      <c r="E8" s="150">
        <v>4840975.71</v>
      </c>
      <c r="F8" s="378">
        <f t="shared" si="0"/>
        <v>5.3981747699352385E-2</v>
      </c>
      <c r="G8" s="150">
        <v>1538884.23</v>
      </c>
      <c r="H8" s="437">
        <f t="shared" si="1"/>
        <v>0.3178872033629766</v>
      </c>
      <c r="I8" s="150">
        <v>5973156.2000000002</v>
      </c>
      <c r="J8" s="378">
        <v>6.5400468028679104E-2</v>
      </c>
      <c r="K8" s="338">
        <f t="shared" si="2"/>
        <v>-0.18954476529510478</v>
      </c>
      <c r="L8" s="334">
        <v>130</v>
      </c>
      <c r="M8" s="394"/>
      <c r="N8" s="555"/>
      <c r="O8" s="556"/>
    </row>
    <row r="9" spans="1:17" s="332" customFormat="1" ht="15" customHeight="1" x14ac:dyDescent="0.2">
      <c r="A9" s="335"/>
      <c r="B9" s="335" t="s">
        <v>363</v>
      </c>
      <c r="C9" s="336">
        <v>10</v>
      </c>
      <c r="D9" s="337">
        <v>10</v>
      </c>
      <c r="E9" s="150">
        <v>0</v>
      </c>
      <c r="F9" s="378" t="s">
        <v>135</v>
      </c>
      <c r="G9" s="150">
        <v>0</v>
      </c>
      <c r="H9" s="437" t="s">
        <v>135</v>
      </c>
      <c r="I9" s="485">
        <v>-14.77</v>
      </c>
      <c r="J9" s="378" t="s">
        <v>135</v>
      </c>
      <c r="K9" s="338" t="s">
        <v>135</v>
      </c>
      <c r="L9" s="334">
        <v>180</v>
      </c>
      <c r="M9" s="394"/>
      <c r="N9" s="555"/>
      <c r="O9" s="556"/>
    </row>
    <row r="10" spans="1:17" s="332" customFormat="1" ht="15" customHeight="1" x14ac:dyDescent="0.2">
      <c r="A10" s="335"/>
      <c r="B10" s="335" t="s">
        <v>161</v>
      </c>
      <c r="C10" s="336">
        <v>16767000</v>
      </c>
      <c r="D10" s="337">
        <v>16767000</v>
      </c>
      <c r="E10" s="150">
        <v>10097042.26</v>
      </c>
      <c r="F10" s="447">
        <f t="shared" si="0"/>
        <v>0.60219730780700187</v>
      </c>
      <c r="G10" s="150">
        <v>9160767.5700000003</v>
      </c>
      <c r="H10" s="437">
        <f t="shared" si="1"/>
        <v>0.90727238077341676</v>
      </c>
      <c r="I10" s="339">
        <v>8318878.1299999999</v>
      </c>
      <c r="J10" s="447">
        <v>0.55831396845637582</v>
      </c>
      <c r="K10" s="340">
        <f t="shared" si="2"/>
        <v>0.21375047238491041</v>
      </c>
      <c r="L10" s="334">
        <v>290</v>
      </c>
      <c r="M10" s="394"/>
      <c r="N10" s="555"/>
      <c r="O10" s="556"/>
    </row>
    <row r="11" spans="1:17" ht="15" customHeight="1" x14ac:dyDescent="0.2">
      <c r="A11" s="9"/>
      <c r="B11" s="2" t="s">
        <v>162</v>
      </c>
      <c r="C11" s="180">
        <f>SUM(C5:C10)</f>
        <v>909290030</v>
      </c>
      <c r="D11" s="170">
        <f>SUM(D5:D10)</f>
        <v>909290030</v>
      </c>
      <c r="E11" s="92">
        <f>SUM(E5:E10)</f>
        <v>514817535.33999997</v>
      </c>
      <c r="F11" s="98">
        <f t="shared" si="0"/>
        <v>0.5661752778043766</v>
      </c>
      <c r="G11" s="92">
        <f>SUM(G5:G10)</f>
        <v>457538223.22999996</v>
      </c>
      <c r="H11" s="189">
        <f t="shared" si="1"/>
        <v>0.8887386147945191</v>
      </c>
      <c r="I11" s="92">
        <f>SUM(I5:I10)</f>
        <v>477695219.88</v>
      </c>
      <c r="J11" s="44">
        <v>0.5657697110182367</v>
      </c>
      <c r="K11" s="162">
        <f t="shared" si="2"/>
        <v>7.7711297737761198E-2</v>
      </c>
      <c r="M11" s="394"/>
      <c r="N11" s="555"/>
      <c r="O11" s="556"/>
      <c r="P11" s="332"/>
      <c r="Q11" s="332"/>
    </row>
    <row r="12" spans="1:17" s="332" customFormat="1" ht="15" customHeight="1" x14ac:dyDescent="0.2">
      <c r="A12" s="326"/>
      <c r="B12" s="326" t="s">
        <v>163</v>
      </c>
      <c r="C12" s="336">
        <v>90227080</v>
      </c>
      <c r="D12" s="337">
        <v>90227080</v>
      </c>
      <c r="E12" s="150">
        <v>37575859.350000001</v>
      </c>
      <c r="F12" s="446">
        <f t="shared" si="0"/>
        <v>0.41645877656685776</v>
      </c>
      <c r="G12" s="329">
        <v>29595618.68</v>
      </c>
      <c r="H12" s="420">
        <f t="shared" ref="H12:H68" si="3">+G12/E12</f>
        <v>0.78762320255491369</v>
      </c>
      <c r="I12" s="329">
        <v>33845701.850000001</v>
      </c>
      <c r="J12" s="446">
        <v>0.40147889828226413</v>
      </c>
      <c r="K12" s="330">
        <f t="shared" si="2"/>
        <v>0.11021067066452339</v>
      </c>
      <c r="L12" s="331" t="s">
        <v>171</v>
      </c>
      <c r="M12" s="394"/>
      <c r="N12" s="555"/>
      <c r="O12" s="556"/>
    </row>
    <row r="13" spans="1:17" s="332" customFormat="1" ht="15" customHeight="1" x14ac:dyDescent="0.2">
      <c r="A13" s="335"/>
      <c r="B13" s="335" t="s">
        <v>164</v>
      </c>
      <c r="C13" s="336">
        <v>936468101.54999995</v>
      </c>
      <c r="D13" s="337">
        <v>939282401.54999995</v>
      </c>
      <c r="E13" s="150">
        <v>413824562.69999999</v>
      </c>
      <c r="F13" s="447">
        <f t="shared" si="0"/>
        <v>0.44057523277036642</v>
      </c>
      <c r="G13" s="339">
        <v>326351383.24000001</v>
      </c>
      <c r="H13" s="438">
        <f t="shared" si="3"/>
        <v>0.78862255326440545</v>
      </c>
      <c r="I13" s="339">
        <v>390074034</v>
      </c>
      <c r="J13" s="447">
        <v>0.40826455946370316</v>
      </c>
      <c r="K13" s="340">
        <f t="shared" si="2"/>
        <v>6.0887233268133834E-2</v>
      </c>
      <c r="L13" s="331" t="s">
        <v>192</v>
      </c>
      <c r="M13" s="394"/>
      <c r="N13" s="394"/>
      <c r="O13" s="394"/>
    </row>
    <row r="14" spans="1:17" ht="15" customHeight="1" x14ac:dyDescent="0.2">
      <c r="A14" s="9"/>
      <c r="B14" s="2" t="s">
        <v>165</v>
      </c>
      <c r="C14" s="180">
        <f>SUM(C12:C13)</f>
        <v>1026695181.55</v>
      </c>
      <c r="D14" s="170">
        <f>SUM(D12:D13)</f>
        <v>1029509481.55</v>
      </c>
      <c r="E14" s="92">
        <f>SUM(E12:E13)</f>
        <v>451400422.05000001</v>
      </c>
      <c r="F14" s="98">
        <f t="shared" si="0"/>
        <v>0.43846164619133421</v>
      </c>
      <c r="G14" s="92">
        <f>SUM(G12:G13)</f>
        <v>355947001.92000002</v>
      </c>
      <c r="H14" s="190">
        <f t="shared" si="3"/>
        <v>0.78853936445937356</v>
      </c>
      <c r="I14" s="92">
        <f>SUM(I12:I13)</f>
        <v>423919735.85000002</v>
      </c>
      <c r="J14" s="44">
        <v>0.4077143787485481</v>
      </c>
      <c r="K14" s="162">
        <f t="shared" si="2"/>
        <v>6.4825210708575609E-2</v>
      </c>
      <c r="M14" s="394"/>
      <c r="N14" s="394"/>
      <c r="O14" s="394"/>
      <c r="P14" s="332"/>
      <c r="Q14" s="332"/>
    </row>
    <row r="15" spans="1:17" s="332" customFormat="1" ht="15" customHeight="1" x14ac:dyDescent="0.2">
      <c r="A15" s="326"/>
      <c r="B15" s="326" t="s">
        <v>166</v>
      </c>
      <c r="C15" s="336">
        <v>16001258</v>
      </c>
      <c r="D15" s="329">
        <v>16001258</v>
      </c>
      <c r="E15" s="329">
        <v>0</v>
      </c>
      <c r="F15" s="448">
        <f t="shared" si="0"/>
        <v>0</v>
      </c>
      <c r="G15" s="329">
        <v>0</v>
      </c>
      <c r="H15" s="434" t="s">
        <v>135</v>
      </c>
      <c r="I15" s="329">
        <v>0</v>
      </c>
      <c r="J15" s="390">
        <v>0</v>
      </c>
      <c r="K15" s="330" t="s">
        <v>135</v>
      </c>
      <c r="L15" s="334">
        <v>32600</v>
      </c>
      <c r="M15" s="394"/>
      <c r="N15" s="554"/>
      <c r="O15" s="556"/>
    </row>
    <row r="16" spans="1:17" s="332" customFormat="1" ht="15" customHeight="1" x14ac:dyDescent="0.2">
      <c r="A16" s="326"/>
      <c r="B16" s="326" t="s">
        <v>172</v>
      </c>
      <c r="C16" s="336">
        <v>35354767</v>
      </c>
      <c r="D16" s="329">
        <v>35354767</v>
      </c>
      <c r="E16" s="329">
        <v>0</v>
      </c>
      <c r="F16" s="448">
        <f t="shared" si="0"/>
        <v>0</v>
      </c>
      <c r="G16" s="329">
        <v>0</v>
      </c>
      <c r="H16" s="434" t="s">
        <v>135</v>
      </c>
      <c r="I16" s="329">
        <v>0</v>
      </c>
      <c r="J16" s="390">
        <v>0</v>
      </c>
      <c r="K16" s="340" t="s">
        <v>135</v>
      </c>
      <c r="L16" s="334">
        <v>33000</v>
      </c>
      <c r="M16" s="394"/>
      <c r="N16" s="554"/>
      <c r="O16" s="556"/>
    </row>
    <row r="17" spans="1:17" s="332" customFormat="1" ht="15" customHeight="1" x14ac:dyDescent="0.2">
      <c r="A17" s="326"/>
      <c r="B17" s="326" t="s">
        <v>167</v>
      </c>
      <c r="C17" s="374">
        <v>12029885</v>
      </c>
      <c r="D17" s="376">
        <v>12029885</v>
      </c>
      <c r="E17" s="329">
        <v>0</v>
      </c>
      <c r="F17" s="448">
        <f>+E17/D17</f>
        <v>0</v>
      </c>
      <c r="G17" s="329">
        <v>0</v>
      </c>
      <c r="H17" s="441" t="s">
        <v>135</v>
      </c>
      <c r="I17" s="342">
        <v>0</v>
      </c>
      <c r="J17" s="390">
        <v>0</v>
      </c>
      <c r="K17" s="340" t="s">
        <v>135</v>
      </c>
      <c r="L17" s="334">
        <v>30903</v>
      </c>
      <c r="M17" s="394"/>
      <c r="N17" s="554"/>
      <c r="O17" s="556"/>
    </row>
    <row r="18" spans="1:17" s="332" customFormat="1" ht="15" customHeight="1" x14ac:dyDescent="0.2">
      <c r="A18" s="326"/>
      <c r="B18" s="404" t="s">
        <v>168</v>
      </c>
      <c r="C18" s="476">
        <v>15500000</v>
      </c>
      <c r="D18" s="442">
        <v>15500000</v>
      </c>
      <c r="E18" s="397">
        <v>6205794.7999999998</v>
      </c>
      <c r="F18" s="449">
        <f t="shared" si="0"/>
        <v>0.40037385806451614</v>
      </c>
      <c r="G18" s="397">
        <v>4831987.87</v>
      </c>
      <c r="H18" s="420">
        <f>+G18/E18</f>
        <v>0.77862514403473349</v>
      </c>
      <c r="I18" s="397">
        <v>5897544.0199999996</v>
      </c>
      <c r="J18" s="487">
        <v>0.37206132231404954</v>
      </c>
      <c r="K18" s="458">
        <f t="shared" si="2"/>
        <v>5.2267652255692854E-2</v>
      </c>
      <c r="L18" s="334">
        <v>301</v>
      </c>
      <c r="M18" s="394"/>
      <c r="N18" s="554"/>
      <c r="O18" s="556"/>
    </row>
    <row r="19" spans="1:17" s="332" customFormat="1" ht="15" customHeight="1" x14ac:dyDescent="0.2">
      <c r="A19" s="326"/>
      <c r="B19" s="403" t="s">
        <v>173</v>
      </c>
      <c r="C19" s="336">
        <v>6068000</v>
      </c>
      <c r="D19" s="337">
        <v>6068000</v>
      </c>
      <c r="E19" s="329">
        <v>2089788.65</v>
      </c>
      <c r="F19" s="448">
        <f t="shared" si="0"/>
        <v>0.34439496539222147</v>
      </c>
      <c r="G19" s="329">
        <v>2071567.23</v>
      </c>
      <c r="H19" s="420">
        <f t="shared" ref="H19:H23" si="4">+G19/E19</f>
        <v>0.99128073549447215</v>
      </c>
      <c r="I19" s="329">
        <v>3238157.25</v>
      </c>
      <c r="J19" s="390">
        <v>0.64827972972972969</v>
      </c>
      <c r="K19" s="459">
        <f t="shared" si="2"/>
        <v>-0.35463645256881826</v>
      </c>
      <c r="L19" s="334">
        <v>321</v>
      </c>
      <c r="M19" s="394"/>
      <c r="N19" s="555"/>
      <c r="O19" s="556"/>
    </row>
    <row r="20" spans="1:17" s="332" customFormat="1" ht="15" customHeight="1" x14ac:dyDescent="0.2">
      <c r="A20" s="326"/>
      <c r="B20" s="403" t="s">
        <v>174</v>
      </c>
      <c r="C20" s="336">
        <v>16757000.01</v>
      </c>
      <c r="D20" s="337">
        <v>16757000.01</v>
      </c>
      <c r="E20" s="329">
        <v>15289957.189999999</v>
      </c>
      <c r="F20" s="448">
        <f t="shared" si="0"/>
        <v>0.91245194133051744</v>
      </c>
      <c r="G20" s="329">
        <v>14167729.630000001</v>
      </c>
      <c r="H20" s="420">
        <f t="shared" si="4"/>
        <v>0.9266036166056788</v>
      </c>
      <c r="I20" s="329">
        <v>17019448.199999999</v>
      </c>
      <c r="J20" s="390">
        <v>1.0390383516483517</v>
      </c>
      <c r="K20" s="459">
        <f t="shared" si="2"/>
        <v>-0.10161851252028253</v>
      </c>
      <c r="L20" s="334">
        <v>331</v>
      </c>
      <c r="M20" s="542"/>
      <c r="N20" s="555"/>
      <c r="O20" s="556"/>
      <c r="P20" s="542"/>
      <c r="Q20" s="542"/>
    </row>
    <row r="21" spans="1:17" s="332" customFormat="1" ht="15" customHeight="1" x14ac:dyDescent="0.2">
      <c r="A21" s="326"/>
      <c r="B21" s="403" t="s">
        <v>175</v>
      </c>
      <c r="C21" s="336">
        <v>30559000</v>
      </c>
      <c r="D21" s="337">
        <v>30559000</v>
      </c>
      <c r="E21" s="329">
        <v>9463371.790000001</v>
      </c>
      <c r="F21" s="448">
        <f t="shared" si="0"/>
        <v>0.30967544062305707</v>
      </c>
      <c r="G21" s="329">
        <v>4275452.1800000006</v>
      </c>
      <c r="H21" s="420">
        <f t="shared" si="4"/>
        <v>0.45178951803604456</v>
      </c>
      <c r="I21" s="329">
        <v>12102600.58</v>
      </c>
      <c r="J21" s="390">
        <v>0.36647894198158915</v>
      </c>
      <c r="K21" s="459">
        <f t="shared" si="2"/>
        <v>-0.21807121308798894</v>
      </c>
      <c r="L21" s="360" t="s">
        <v>176</v>
      </c>
      <c r="M21" s="394"/>
      <c r="N21" s="394"/>
      <c r="O21" s="394"/>
    </row>
    <row r="22" spans="1:17" s="332" customFormat="1" ht="15" customHeight="1" x14ac:dyDescent="0.2">
      <c r="A22" s="326"/>
      <c r="B22" s="403" t="s">
        <v>177</v>
      </c>
      <c r="C22" s="336">
        <v>8526999.9900000002</v>
      </c>
      <c r="D22" s="337">
        <v>8526999.9900000002</v>
      </c>
      <c r="E22" s="329">
        <v>4217616.12</v>
      </c>
      <c r="F22" s="448">
        <f t="shared" si="0"/>
        <v>0.49461898967352996</v>
      </c>
      <c r="G22" s="329">
        <v>3479639.09</v>
      </c>
      <c r="H22" s="420">
        <f t="shared" si="4"/>
        <v>0.82502508312681611</v>
      </c>
      <c r="I22" s="329">
        <v>6338644.2400000002</v>
      </c>
      <c r="J22" s="390">
        <v>0.79094637384576993</v>
      </c>
      <c r="K22" s="459">
        <f t="shared" si="2"/>
        <v>-0.33461857767868675</v>
      </c>
      <c r="L22" s="360">
        <v>335</v>
      </c>
      <c r="M22" s="394"/>
      <c r="N22" s="394"/>
      <c r="O22" s="394"/>
    </row>
    <row r="23" spans="1:17" s="332" customFormat="1" ht="15" customHeight="1" x14ac:dyDescent="0.2">
      <c r="A23" s="365"/>
      <c r="B23" s="562" t="s">
        <v>178</v>
      </c>
      <c r="C23" s="374">
        <v>3029617.1200000048</v>
      </c>
      <c r="D23" s="375">
        <v>3029617.12</v>
      </c>
      <c r="E23" s="376">
        <v>1591124.9500000002</v>
      </c>
      <c r="F23" s="454">
        <f t="shared" si="0"/>
        <v>0.52519011049158582</v>
      </c>
      <c r="G23" s="376">
        <v>1030730.9500000001</v>
      </c>
      <c r="H23" s="543">
        <f t="shared" si="4"/>
        <v>0.64780013034174344</v>
      </c>
      <c r="I23" s="375">
        <v>1784086.1700000018</v>
      </c>
      <c r="J23" s="488">
        <v>0.39193037420787769</v>
      </c>
      <c r="K23" s="460">
        <f t="shared" si="2"/>
        <v>-0.10815689468631517</v>
      </c>
      <c r="L23" s="364" t="s">
        <v>179</v>
      </c>
      <c r="M23" s="394"/>
      <c r="N23" s="394"/>
      <c r="O23" s="394"/>
    </row>
    <row r="24" spans="1:17" s="332" customFormat="1" ht="15" customHeight="1" x14ac:dyDescent="0.2">
      <c r="A24" s="326"/>
      <c r="B24" s="326" t="s">
        <v>180</v>
      </c>
      <c r="C24" s="476">
        <v>17635000</v>
      </c>
      <c r="D24" s="442">
        <v>17635000</v>
      </c>
      <c r="E24" s="329">
        <v>753408.62</v>
      </c>
      <c r="F24" s="448">
        <f t="shared" si="0"/>
        <v>4.2722348738304508E-2</v>
      </c>
      <c r="G24" s="329">
        <v>450193.47</v>
      </c>
      <c r="H24" s="420">
        <f>+G24/E24</f>
        <v>0.59754223411991225</v>
      </c>
      <c r="I24" s="329">
        <v>1256747.8600000001</v>
      </c>
      <c r="J24" s="390">
        <v>7.1219985265782618E-2</v>
      </c>
      <c r="K24" s="330">
        <f t="shared" si="2"/>
        <v>-0.40050932730452393</v>
      </c>
      <c r="L24" s="360">
        <v>34920</v>
      </c>
      <c r="M24" s="394"/>
      <c r="N24" s="394"/>
      <c r="O24" s="394"/>
    </row>
    <row r="25" spans="1:17" s="332" customFormat="1" ht="15" customHeight="1" x14ac:dyDescent="0.2">
      <c r="A25" s="326"/>
      <c r="B25" s="326" t="s">
        <v>181</v>
      </c>
      <c r="C25" s="336">
        <v>6259000</v>
      </c>
      <c r="D25" s="337">
        <v>6259000</v>
      </c>
      <c r="E25" s="329">
        <v>3711071</v>
      </c>
      <c r="F25" s="448">
        <f t="shared" si="0"/>
        <v>0.59291755871544971</v>
      </c>
      <c r="G25" s="329">
        <v>1723100.94</v>
      </c>
      <c r="H25" s="420">
        <f>+G25/E25</f>
        <v>0.46431365500687</v>
      </c>
      <c r="I25" s="329">
        <v>2207680.12</v>
      </c>
      <c r="J25" s="390">
        <v>0.37822170978242248</v>
      </c>
      <c r="K25" s="330">
        <f t="shared" si="2"/>
        <v>0.68098220678818255</v>
      </c>
      <c r="L25" s="360">
        <v>34921</v>
      </c>
      <c r="M25" s="394"/>
      <c r="N25" s="394"/>
      <c r="O25" s="394"/>
    </row>
    <row r="26" spans="1:17" s="332" customFormat="1" ht="15" customHeight="1" x14ac:dyDescent="0.2">
      <c r="A26" s="326"/>
      <c r="B26" s="326" t="s">
        <v>182</v>
      </c>
      <c r="C26" s="336">
        <v>3873362.86</v>
      </c>
      <c r="D26" s="337">
        <v>3873362.86</v>
      </c>
      <c r="E26" s="329">
        <v>1160681.03</v>
      </c>
      <c r="F26" s="448">
        <f t="shared" si="0"/>
        <v>0.2996571898766025</v>
      </c>
      <c r="G26" s="329">
        <v>1047380.1900000001</v>
      </c>
      <c r="H26" s="420">
        <f t="shared" si="3"/>
        <v>0.90238417181678243</v>
      </c>
      <c r="I26" s="375">
        <v>1187973.69</v>
      </c>
      <c r="J26" s="390">
        <v>0.14613297386449828</v>
      </c>
      <c r="K26" s="330">
        <f t="shared" si="2"/>
        <v>-2.2974128324340204E-2</v>
      </c>
      <c r="L26" s="405" t="s">
        <v>357</v>
      </c>
      <c r="M26" s="394"/>
      <c r="N26" s="394"/>
      <c r="O26" s="394"/>
    </row>
    <row r="27" spans="1:17" s="332" customFormat="1" ht="15" customHeight="1" x14ac:dyDescent="0.2">
      <c r="A27" s="344"/>
      <c r="B27" s="344" t="s">
        <v>566</v>
      </c>
      <c r="C27" s="345">
        <v>10</v>
      </c>
      <c r="D27" s="346">
        <v>10</v>
      </c>
      <c r="E27" s="347">
        <v>0</v>
      </c>
      <c r="F27" s="428">
        <f t="shared" si="0"/>
        <v>0</v>
      </c>
      <c r="G27" s="347">
        <v>0</v>
      </c>
      <c r="H27" s="348" t="s">
        <v>135</v>
      </c>
      <c r="I27" s="346">
        <v>0</v>
      </c>
      <c r="J27" s="489">
        <v>0</v>
      </c>
      <c r="K27" s="349" t="s">
        <v>135</v>
      </c>
      <c r="L27" s="360">
        <v>35</v>
      </c>
      <c r="M27" s="394"/>
      <c r="N27" s="394"/>
      <c r="O27" s="394"/>
    </row>
    <row r="28" spans="1:17" s="332" customFormat="1" ht="15" customHeight="1" x14ac:dyDescent="0.2">
      <c r="A28" s="326"/>
      <c r="B28" s="326" t="s">
        <v>183</v>
      </c>
      <c r="C28" s="336">
        <v>6100000</v>
      </c>
      <c r="D28" s="337">
        <v>6100000</v>
      </c>
      <c r="E28" s="329">
        <v>3006918.65</v>
      </c>
      <c r="F28" s="448">
        <f t="shared" si="0"/>
        <v>0.49293748360655737</v>
      </c>
      <c r="G28" s="329">
        <v>824860.33</v>
      </c>
      <c r="H28" s="420">
        <f>+G28/E28</f>
        <v>0.27432080013205545</v>
      </c>
      <c r="I28" s="329">
        <v>3088214.36</v>
      </c>
      <c r="J28" s="390">
        <v>0.39320274509803921</v>
      </c>
      <c r="K28" s="330">
        <f t="shared" si="2"/>
        <v>-2.6324503587892067E-2</v>
      </c>
      <c r="L28" s="360">
        <v>36500</v>
      </c>
      <c r="M28" s="394"/>
      <c r="N28" s="394"/>
      <c r="O28" s="394"/>
    </row>
    <row r="29" spans="1:17" s="332" customFormat="1" ht="15" customHeight="1" x14ac:dyDescent="0.2">
      <c r="A29" s="341"/>
      <c r="B29" s="341" t="s">
        <v>184</v>
      </c>
      <c r="C29" s="374">
        <v>390340</v>
      </c>
      <c r="D29" s="375">
        <v>390340</v>
      </c>
      <c r="E29" s="376">
        <v>118264.64</v>
      </c>
      <c r="F29" s="407">
        <f t="shared" si="0"/>
        <v>0.30297853153660909</v>
      </c>
      <c r="G29" s="342">
        <v>36880.519999999997</v>
      </c>
      <c r="H29" s="439">
        <f t="shared" si="3"/>
        <v>0.31184739580655718</v>
      </c>
      <c r="I29" s="342">
        <v>88914.09</v>
      </c>
      <c r="J29" s="488">
        <v>0.22778626325767279</v>
      </c>
      <c r="K29" s="343">
        <f t="shared" si="2"/>
        <v>0.33010009999540002</v>
      </c>
      <c r="L29" s="364" t="s">
        <v>186</v>
      </c>
      <c r="N29"/>
    </row>
    <row r="30" spans="1:17" s="332" customFormat="1" ht="15" customHeight="1" x14ac:dyDescent="0.2">
      <c r="A30" s="326"/>
      <c r="B30" s="326" t="s">
        <v>185</v>
      </c>
      <c r="C30" s="351">
        <v>870323.98</v>
      </c>
      <c r="D30" s="216">
        <v>870323.98</v>
      </c>
      <c r="E30" s="356">
        <v>571723.5</v>
      </c>
      <c r="F30" s="448">
        <f t="shared" si="0"/>
        <v>0.65690882147128704</v>
      </c>
      <c r="G30" s="141">
        <v>547905.43000000005</v>
      </c>
      <c r="H30" s="420">
        <f t="shared" si="3"/>
        <v>0.95833987932978104</v>
      </c>
      <c r="I30" s="329">
        <v>502215.26</v>
      </c>
      <c r="J30" s="487">
        <v>0.50909930074466947</v>
      </c>
      <c r="K30" s="461">
        <f t="shared" si="2"/>
        <v>0.1384032814932783</v>
      </c>
      <c r="L30" s="334">
        <v>38</v>
      </c>
      <c r="N30"/>
    </row>
    <row r="31" spans="1:17" s="332" customFormat="1" ht="15" customHeight="1" x14ac:dyDescent="0.2">
      <c r="A31" s="326"/>
      <c r="B31" s="326" t="s">
        <v>187</v>
      </c>
      <c r="C31" s="351">
        <v>51560750.68</v>
      </c>
      <c r="D31" s="216">
        <v>51560750.68</v>
      </c>
      <c r="E31" s="356">
        <v>42439706.509999998</v>
      </c>
      <c r="F31" s="448">
        <f t="shared" si="0"/>
        <v>0.82310102064635027</v>
      </c>
      <c r="G31" s="141">
        <v>13224287.98</v>
      </c>
      <c r="H31" s="420">
        <f t="shared" si="3"/>
        <v>0.31160177737996336</v>
      </c>
      <c r="I31" s="329">
        <v>41264432.619999997</v>
      </c>
      <c r="J31" s="390">
        <v>0.77266569867259949</v>
      </c>
      <c r="K31" s="330">
        <f t="shared" si="2"/>
        <v>2.8481523078797144E-2</v>
      </c>
      <c r="L31" s="334">
        <v>391</v>
      </c>
      <c r="N31"/>
    </row>
    <row r="32" spans="1:17" s="332" customFormat="1" ht="15" customHeight="1" x14ac:dyDescent="0.2">
      <c r="A32" s="326"/>
      <c r="B32" s="326" t="s">
        <v>188</v>
      </c>
      <c r="C32" s="351">
        <v>10708000</v>
      </c>
      <c r="D32" s="216">
        <v>10708000</v>
      </c>
      <c r="E32" s="356">
        <v>3765941.67</v>
      </c>
      <c r="F32" s="448">
        <f t="shared" si="0"/>
        <v>0.35169421647366456</v>
      </c>
      <c r="G32" s="141">
        <v>3765941.67</v>
      </c>
      <c r="H32" s="420">
        <f t="shared" si="3"/>
        <v>1</v>
      </c>
      <c r="I32" s="329">
        <v>4353727.75</v>
      </c>
      <c r="J32" s="390">
        <v>0.42199551710768635</v>
      </c>
      <c r="K32" s="330">
        <f t="shared" si="2"/>
        <v>-0.13500754152576488</v>
      </c>
      <c r="L32" s="334">
        <v>392</v>
      </c>
    </row>
    <row r="33" spans="1:18" s="332" customFormat="1" ht="15" customHeight="1" x14ac:dyDescent="0.2">
      <c r="A33" s="326"/>
      <c r="B33" s="350" t="s">
        <v>189</v>
      </c>
      <c r="C33" s="351">
        <v>7163000</v>
      </c>
      <c r="D33" s="216">
        <v>7163000</v>
      </c>
      <c r="E33" s="356">
        <v>3221852.77</v>
      </c>
      <c r="F33" s="363">
        <f t="shared" si="0"/>
        <v>0.44979097724417144</v>
      </c>
      <c r="G33" s="141">
        <v>2830075.51</v>
      </c>
      <c r="H33" s="420">
        <f t="shared" si="3"/>
        <v>0.87840001143193136</v>
      </c>
      <c r="I33" s="141">
        <v>4126365.73</v>
      </c>
      <c r="J33" s="390">
        <v>0.64404022631496805</v>
      </c>
      <c r="K33" s="330">
        <f t="shared" si="2"/>
        <v>-0.21920329393584803</v>
      </c>
      <c r="L33" s="334">
        <v>393</v>
      </c>
      <c r="N33"/>
    </row>
    <row r="34" spans="1:18" s="332" customFormat="1" ht="15" customHeight="1" x14ac:dyDescent="0.2">
      <c r="A34" s="326"/>
      <c r="B34" s="352" t="s">
        <v>367</v>
      </c>
      <c r="C34" s="351">
        <v>10</v>
      </c>
      <c r="D34" s="216">
        <v>10</v>
      </c>
      <c r="E34" s="356">
        <v>0</v>
      </c>
      <c r="F34" s="353" t="s">
        <v>135</v>
      </c>
      <c r="G34" s="141">
        <v>0</v>
      </c>
      <c r="H34" s="354" t="s">
        <v>135</v>
      </c>
      <c r="I34" s="141" t="s">
        <v>577</v>
      </c>
      <c r="J34" s="390" t="s">
        <v>135</v>
      </c>
      <c r="K34" s="330" t="s">
        <v>135</v>
      </c>
      <c r="L34" s="334">
        <v>396</v>
      </c>
      <c r="N34" s="6"/>
    </row>
    <row r="35" spans="1:18" s="332" customFormat="1" ht="15" customHeight="1" x14ac:dyDescent="0.2">
      <c r="A35" s="355"/>
      <c r="B35" s="267" t="s">
        <v>423</v>
      </c>
      <c r="C35" s="351">
        <v>10</v>
      </c>
      <c r="D35" s="216">
        <v>10</v>
      </c>
      <c r="E35" s="356">
        <v>1234777.9099999999</v>
      </c>
      <c r="F35" s="363" t="s">
        <v>135</v>
      </c>
      <c r="G35" s="141">
        <v>1234777.9099999999</v>
      </c>
      <c r="H35" s="357">
        <f t="shared" si="3"/>
        <v>1</v>
      </c>
      <c r="I35" s="356" t="s">
        <v>577</v>
      </c>
      <c r="J35" s="390" t="s">
        <v>135</v>
      </c>
      <c r="K35" s="330" t="s">
        <v>135</v>
      </c>
      <c r="L35" s="334">
        <v>397</v>
      </c>
      <c r="N35"/>
    </row>
    <row r="36" spans="1:18" s="332" customFormat="1" ht="15" customHeight="1" x14ac:dyDescent="0.2">
      <c r="A36" s="355"/>
      <c r="B36" s="289" t="s">
        <v>190</v>
      </c>
      <c r="C36" s="351">
        <v>11693727.279999999</v>
      </c>
      <c r="D36" s="216">
        <v>11693727.279999999</v>
      </c>
      <c r="E36" s="356">
        <v>8320336.1399999997</v>
      </c>
      <c r="F36" s="450">
        <f t="shared" si="0"/>
        <v>0.71152130888415932</v>
      </c>
      <c r="G36" s="141">
        <v>7163393.9800000004</v>
      </c>
      <c r="H36" s="440">
        <f t="shared" si="3"/>
        <v>0.86095006974081223</v>
      </c>
      <c r="I36" s="358">
        <v>7913501.4299999997</v>
      </c>
      <c r="J36" s="490">
        <v>0.6372640860315556</v>
      </c>
      <c r="K36" s="359">
        <f t="shared" si="2"/>
        <v>5.141020237359073E-2</v>
      </c>
      <c r="L36" s="334">
        <v>399</v>
      </c>
      <c r="N36"/>
    </row>
    <row r="37" spans="1:18" ht="15" customHeight="1" thickBot="1" x14ac:dyDescent="0.25">
      <c r="A37" s="9"/>
      <c r="B37" s="2" t="s">
        <v>191</v>
      </c>
      <c r="C37" s="185">
        <f>SUM(C15:C36)</f>
        <v>260080061.92000002</v>
      </c>
      <c r="D37" s="188">
        <f>SUM(D15:D36)</f>
        <v>260080061.92000002</v>
      </c>
      <c r="E37" s="194">
        <f>SUM(E15:E36)</f>
        <v>107162335.93999998</v>
      </c>
      <c r="F37" s="451">
        <f>+E37/D37</f>
        <v>0.41203595211755545</v>
      </c>
      <c r="G37" s="194">
        <f>SUM(G15:G36)</f>
        <v>62705904.879999995</v>
      </c>
      <c r="H37" s="195">
        <f t="shared" si="3"/>
        <v>0.5851487309413349</v>
      </c>
      <c r="I37" s="170">
        <f>+SUM(I15:I36)</f>
        <v>112370253.37</v>
      </c>
      <c r="J37" s="44">
        <v>0.41722696003376314</v>
      </c>
      <c r="K37" s="207">
        <f t="shared" si="2"/>
        <v>-4.634605043429052E-2</v>
      </c>
    </row>
    <row r="38" spans="1:18" s="561" customFormat="1" ht="15" customHeight="1" x14ac:dyDescent="0.2">
      <c r="A38" s="559"/>
      <c r="B38" s="554"/>
      <c r="C38" s="560"/>
      <c r="D38" s="560"/>
      <c r="E38" s="560"/>
      <c r="F38" s="556"/>
      <c r="G38" s="560"/>
      <c r="H38" s="556"/>
      <c r="I38" s="560"/>
      <c r="J38" s="556"/>
      <c r="K38" s="556"/>
      <c r="L38" s="137"/>
    </row>
    <row r="39" spans="1:18" ht="15.75" thickBot="1" x14ac:dyDescent="0.3">
      <c r="A39" s="7" t="s">
        <v>234</v>
      </c>
    </row>
    <row r="40" spans="1:18" x14ac:dyDescent="0.2">
      <c r="A40" s="8" t="s">
        <v>296</v>
      </c>
      <c r="C40" s="182" t="s">
        <v>501</v>
      </c>
      <c r="D40" s="585" t="s">
        <v>574</v>
      </c>
      <c r="E40" s="583"/>
      <c r="F40" s="583"/>
      <c r="G40" s="583"/>
      <c r="H40" s="584"/>
      <c r="I40" s="581" t="s">
        <v>575</v>
      </c>
      <c r="J40" s="580"/>
      <c r="K40" s="227"/>
    </row>
    <row r="41" spans="1:18" x14ac:dyDescent="0.2">
      <c r="C41" s="175">
        <v>1</v>
      </c>
      <c r="D41" s="166">
        <v>2</v>
      </c>
      <c r="E41" s="95">
        <v>3</v>
      </c>
      <c r="F41" s="96" t="s">
        <v>39</v>
      </c>
      <c r="G41" s="95">
        <v>4</v>
      </c>
      <c r="H41" s="167" t="s">
        <v>49</v>
      </c>
      <c r="I41" s="95" t="s">
        <v>50</v>
      </c>
      <c r="J41" s="16" t="s">
        <v>51</v>
      </c>
      <c r="K41" s="157" t="s">
        <v>366</v>
      </c>
    </row>
    <row r="42" spans="1:18" ht="25.5" x14ac:dyDescent="0.2">
      <c r="A42" s="1"/>
      <c r="B42" s="2" t="s">
        <v>156</v>
      </c>
      <c r="C42" s="176" t="s">
        <v>47</v>
      </c>
      <c r="D42" s="127" t="s">
        <v>48</v>
      </c>
      <c r="E42" s="97" t="s">
        <v>139</v>
      </c>
      <c r="F42" s="97" t="s">
        <v>18</v>
      </c>
      <c r="G42" s="97" t="s">
        <v>421</v>
      </c>
      <c r="H42" s="128" t="s">
        <v>18</v>
      </c>
      <c r="I42" s="97" t="s">
        <v>139</v>
      </c>
      <c r="J42" s="12" t="s">
        <v>18</v>
      </c>
      <c r="K42" s="158" t="s">
        <v>538</v>
      </c>
      <c r="L42" s="62" t="s">
        <v>169</v>
      </c>
    </row>
    <row r="43" spans="1:18" s="332" customFormat="1" ht="15" customHeight="1" x14ac:dyDescent="0.2">
      <c r="A43" s="341"/>
      <c r="B43" s="341" t="s">
        <v>193</v>
      </c>
      <c r="C43" s="345">
        <v>6038467.5800000429</v>
      </c>
      <c r="D43" s="395">
        <v>6038467.5799999991</v>
      </c>
      <c r="E43" s="342">
        <v>4131962.78</v>
      </c>
      <c r="F43" s="407">
        <f t="shared" ref="F43:F59" si="5">+E43/D43</f>
        <v>0.68427340633333344</v>
      </c>
      <c r="G43" s="443">
        <v>3760588.25</v>
      </c>
      <c r="H43" s="567">
        <f>G43/E43</f>
        <v>0.91012152098814414</v>
      </c>
      <c r="I43" s="342">
        <v>1630562.87</v>
      </c>
      <c r="J43" s="488">
        <v>0.28819593820835165</v>
      </c>
      <c r="K43" s="462">
        <f t="shared" ref="K43:K44" si="6">+E43/I43-1</f>
        <v>1.5340714277395509</v>
      </c>
      <c r="L43" s="331" t="s">
        <v>194</v>
      </c>
      <c r="N43"/>
      <c r="O43"/>
      <c r="P43"/>
      <c r="Q43"/>
      <c r="R43"/>
    </row>
    <row r="44" spans="1:18" s="332" customFormat="1" ht="15" customHeight="1" x14ac:dyDescent="0.2">
      <c r="A44" s="341"/>
      <c r="B44" s="341" t="s">
        <v>195</v>
      </c>
      <c r="C44" s="345">
        <v>170</v>
      </c>
      <c r="D44" s="395">
        <v>150160</v>
      </c>
      <c r="E44" s="342">
        <v>150000</v>
      </c>
      <c r="F44" s="407">
        <f t="shared" si="5"/>
        <v>0.99893446989877466</v>
      </c>
      <c r="G44" s="342">
        <v>150000</v>
      </c>
      <c r="H44" s="367">
        <f>G44/E44</f>
        <v>1</v>
      </c>
      <c r="I44" s="342">
        <v>807455</v>
      </c>
      <c r="J44" s="488">
        <v>5.041552197802198</v>
      </c>
      <c r="K44" s="462">
        <f t="shared" si="6"/>
        <v>-0.8142311336235456</v>
      </c>
      <c r="L44" s="331" t="s">
        <v>207</v>
      </c>
      <c r="N44"/>
      <c r="O44"/>
      <c r="P44"/>
      <c r="Q44"/>
      <c r="R44"/>
    </row>
    <row r="45" spans="1:18" s="332" customFormat="1" ht="15" customHeight="1" x14ac:dyDescent="0.2">
      <c r="A45" s="326"/>
      <c r="B45" s="326" t="s">
        <v>196</v>
      </c>
      <c r="C45" s="444">
        <v>3390000</v>
      </c>
      <c r="D45" s="329">
        <v>3390000</v>
      </c>
      <c r="E45" s="329">
        <v>0</v>
      </c>
      <c r="F45" s="448">
        <f t="shared" si="5"/>
        <v>0</v>
      </c>
      <c r="G45" s="329">
        <v>0</v>
      </c>
      <c r="H45" s="361" t="s">
        <v>135</v>
      </c>
      <c r="I45" s="329">
        <v>0</v>
      </c>
      <c r="J45" s="390">
        <v>0</v>
      </c>
      <c r="K45" s="462" t="s">
        <v>135</v>
      </c>
      <c r="L45" s="334">
        <v>45010</v>
      </c>
      <c r="M45" s="377"/>
      <c r="N45"/>
      <c r="O45"/>
      <c r="P45"/>
      <c r="Q45"/>
      <c r="R45"/>
    </row>
    <row r="46" spans="1:18" s="332" customFormat="1" ht="15" customHeight="1" x14ac:dyDescent="0.2">
      <c r="A46" s="326"/>
      <c r="B46" s="326" t="s">
        <v>197</v>
      </c>
      <c r="C46" s="351">
        <v>1214040</v>
      </c>
      <c r="D46" s="329">
        <v>1214040</v>
      </c>
      <c r="E46" s="329">
        <v>0</v>
      </c>
      <c r="F46" s="448">
        <f t="shared" si="5"/>
        <v>0</v>
      </c>
      <c r="G46" s="329">
        <v>0</v>
      </c>
      <c r="H46" s="361" t="s">
        <v>135</v>
      </c>
      <c r="I46" s="329">
        <v>0</v>
      </c>
      <c r="J46" s="390">
        <v>0</v>
      </c>
      <c r="K46" s="462" t="s">
        <v>135</v>
      </c>
      <c r="L46" s="334">
        <v>45030</v>
      </c>
      <c r="M46" s="377"/>
      <c r="N46"/>
      <c r="O46"/>
      <c r="P46"/>
      <c r="Q46"/>
      <c r="R46"/>
    </row>
    <row r="47" spans="1:18" s="332" customFormat="1" ht="15" customHeight="1" x14ac:dyDescent="0.2">
      <c r="A47" s="326"/>
      <c r="B47" s="350" t="s">
        <v>198</v>
      </c>
      <c r="C47" s="351">
        <v>2404294</v>
      </c>
      <c r="D47" s="329">
        <v>2404294</v>
      </c>
      <c r="E47" s="141">
        <v>0</v>
      </c>
      <c r="F47" s="363">
        <f t="shared" si="5"/>
        <v>0</v>
      </c>
      <c r="G47" s="141">
        <v>0</v>
      </c>
      <c r="H47" s="361" t="s">
        <v>135</v>
      </c>
      <c r="I47" s="141">
        <v>0</v>
      </c>
      <c r="J47" s="379">
        <v>0</v>
      </c>
      <c r="K47" s="462" t="s">
        <v>135</v>
      </c>
      <c r="L47" s="360">
        <v>45043</v>
      </c>
      <c r="M47" s="358"/>
      <c r="N47"/>
      <c r="O47"/>
      <c r="P47"/>
      <c r="Q47"/>
      <c r="R47"/>
    </row>
    <row r="48" spans="1:18" s="332" customFormat="1" ht="15" customHeight="1" x14ac:dyDescent="0.2">
      <c r="A48" s="326"/>
      <c r="B48" s="350" t="s">
        <v>199</v>
      </c>
      <c r="C48" s="351">
        <v>44997477</v>
      </c>
      <c r="D48" s="329">
        <v>44997477</v>
      </c>
      <c r="E48" s="141">
        <v>6912353.9299999997</v>
      </c>
      <c r="F48" s="363">
        <f t="shared" si="5"/>
        <v>0.15361647787497063</v>
      </c>
      <c r="G48" s="141">
        <v>6912353.9299999997</v>
      </c>
      <c r="H48" s="361">
        <f t="shared" si="3"/>
        <v>1</v>
      </c>
      <c r="I48" s="141">
        <v>4765742.1900000004</v>
      </c>
      <c r="J48" s="379">
        <v>0.10831853016111</v>
      </c>
      <c r="K48" s="462">
        <f>+E48/I48-1</f>
        <v>0.45042548556324635</v>
      </c>
      <c r="L48" s="362" t="s">
        <v>444</v>
      </c>
      <c r="M48" s="358"/>
      <c r="N48"/>
      <c r="O48"/>
      <c r="P48"/>
      <c r="Q48"/>
      <c r="R48"/>
    </row>
    <row r="49" spans="1:18" s="332" customFormat="1" ht="15" customHeight="1" x14ac:dyDescent="0.2">
      <c r="A49" s="326"/>
      <c r="B49" s="350" t="s">
        <v>425</v>
      </c>
      <c r="C49" s="351">
        <v>0</v>
      </c>
      <c r="D49" s="329">
        <v>0</v>
      </c>
      <c r="E49" s="141">
        <v>0</v>
      </c>
      <c r="F49" s="363" t="s">
        <v>135</v>
      </c>
      <c r="G49" s="141">
        <v>0</v>
      </c>
      <c r="H49" s="361" t="s">
        <v>135</v>
      </c>
      <c r="I49" s="141">
        <v>0</v>
      </c>
      <c r="J49" s="379" t="s">
        <v>135</v>
      </c>
      <c r="K49" s="462" t="s">
        <v>135</v>
      </c>
      <c r="L49" s="364">
        <v>45050</v>
      </c>
      <c r="M49" s="358"/>
      <c r="N49"/>
      <c r="O49"/>
      <c r="P49"/>
      <c r="Q49"/>
      <c r="R49"/>
    </row>
    <row r="50" spans="1:18" s="332" customFormat="1" ht="15" customHeight="1" x14ac:dyDescent="0.2">
      <c r="A50" s="326"/>
      <c r="B50" s="350" t="s">
        <v>208</v>
      </c>
      <c r="C50" s="351">
        <v>20</v>
      </c>
      <c r="D50" s="141">
        <v>20</v>
      </c>
      <c r="E50" s="141">
        <v>0</v>
      </c>
      <c r="F50" s="363">
        <f t="shared" si="5"/>
        <v>0</v>
      </c>
      <c r="G50" s="141">
        <v>0</v>
      </c>
      <c r="H50" s="361" t="s">
        <v>135</v>
      </c>
      <c r="I50" s="141">
        <v>6610609.5300000003</v>
      </c>
      <c r="J50" s="379">
        <v>0.99999848728247709</v>
      </c>
      <c r="K50" s="462">
        <f t="shared" ref="K50:K59" si="7">+E50/I50-1</f>
        <v>-1</v>
      </c>
      <c r="L50" s="364">
        <v>45051</v>
      </c>
      <c r="M50" s="358"/>
      <c r="N50"/>
      <c r="O50"/>
      <c r="P50"/>
      <c r="Q50"/>
      <c r="R50"/>
    </row>
    <row r="51" spans="1:18" s="332" customFormat="1" ht="15" customHeight="1" x14ac:dyDescent="0.2">
      <c r="A51" s="326"/>
      <c r="B51" s="350" t="s">
        <v>200</v>
      </c>
      <c r="C51" s="351">
        <v>550701.15</v>
      </c>
      <c r="D51" s="141">
        <v>983286.98</v>
      </c>
      <c r="E51" s="141">
        <v>0</v>
      </c>
      <c r="F51" s="363">
        <f t="shared" si="5"/>
        <v>0</v>
      </c>
      <c r="G51" s="141">
        <v>0</v>
      </c>
      <c r="H51" s="361" t="s">
        <v>135</v>
      </c>
      <c r="I51" s="141">
        <v>0</v>
      </c>
      <c r="J51" s="379">
        <v>0</v>
      </c>
      <c r="K51" s="462" t="s">
        <v>135</v>
      </c>
      <c r="L51" s="360">
        <v>45070</v>
      </c>
      <c r="M51" s="358"/>
      <c r="N51"/>
      <c r="O51"/>
      <c r="P51"/>
      <c r="Q51"/>
      <c r="R51"/>
    </row>
    <row r="52" spans="1:18" s="332" customFormat="1" ht="15" customHeight="1" x14ac:dyDescent="0.2">
      <c r="A52" s="365"/>
      <c r="B52" s="486" t="s">
        <v>201</v>
      </c>
      <c r="C52" s="351">
        <v>386495</v>
      </c>
      <c r="D52" s="141">
        <v>2596512.7400000002</v>
      </c>
      <c r="E52" s="366">
        <v>4108593.4499999997</v>
      </c>
      <c r="F52" s="452">
        <f t="shared" si="5"/>
        <v>1.582350583806494</v>
      </c>
      <c r="G52" s="141">
        <v>4108593.4499999997</v>
      </c>
      <c r="H52" s="445">
        <f>G52/E52</f>
        <v>1</v>
      </c>
      <c r="I52" s="366">
        <v>1454335.7999999989</v>
      </c>
      <c r="J52" s="379">
        <v>0.23852401828371197</v>
      </c>
      <c r="K52" s="462" t="s">
        <v>135</v>
      </c>
      <c r="L52" s="364" t="s">
        <v>209</v>
      </c>
      <c r="M52" s="394"/>
      <c r="N52"/>
      <c r="O52"/>
      <c r="P52"/>
      <c r="Q52"/>
      <c r="R52"/>
    </row>
    <row r="53" spans="1:18" s="332" customFormat="1" ht="15" customHeight="1" x14ac:dyDescent="0.2">
      <c r="A53" s="344"/>
      <c r="B53" s="344" t="s">
        <v>202</v>
      </c>
      <c r="C53" s="345">
        <v>70</v>
      </c>
      <c r="D53" s="346">
        <v>70</v>
      </c>
      <c r="E53" s="141">
        <v>34291</v>
      </c>
      <c r="F53" s="428" t="s">
        <v>135</v>
      </c>
      <c r="G53" s="347">
        <v>34291</v>
      </c>
      <c r="H53" s="445">
        <f>G53/E53</f>
        <v>1</v>
      </c>
      <c r="I53" s="347">
        <v>100000</v>
      </c>
      <c r="J53" s="489" t="s">
        <v>135</v>
      </c>
      <c r="K53" s="462">
        <f t="shared" si="7"/>
        <v>-0.65708999999999995</v>
      </c>
      <c r="L53" s="334">
        <v>461</v>
      </c>
      <c r="M53" s="394"/>
      <c r="N53"/>
      <c r="O53"/>
      <c r="P53"/>
      <c r="Q53"/>
      <c r="R53"/>
    </row>
    <row r="54" spans="1:18" s="332" customFormat="1" ht="15" customHeight="1" x14ac:dyDescent="0.2">
      <c r="A54" s="355"/>
      <c r="B54" s="368" t="s">
        <v>416</v>
      </c>
      <c r="C54" s="369">
        <v>10</v>
      </c>
      <c r="D54" s="370">
        <v>10</v>
      </c>
      <c r="E54" s="371">
        <v>0</v>
      </c>
      <c r="F54" s="453">
        <f t="shared" si="5"/>
        <v>0</v>
      </c>
      <c r="G54" s="371">
        <v>0</v>
      </c>
      <c r="H54" s="372" t="s">
        <v>135</v>
      </c>
      <c r="I54" s="371">
        <v>0</v>
      </c>
      <c r="J54" s="391">
        <v>0</v>
      </c>
      <c r="K54" s="462" t="s">
        <v>135</v>
      </c>
      <c r="L54" s="334">
        <v>462</v>
      </c>
      <c r="N54"/>
      <c r="O54"/>
      <c r="P54"/>
      <c r="Q54"/>
      <c r="R54"/>
    </row>
    <row r="55" spans="1:18" s="332" customFormat="1" ht="15" customHeight="1" x14ac:dyDescent="0.2">
      <c r="A55" s="326"/>
      <c r="B55" s="326" t="s">
        <v>426</v>
      </c>
      <c r="C55" s="327">
        <v>0</v>
      </c>
      <c r="D55" s="328">
        <v>0</v>
      </c>
      <c r="E55" s="329">
        <v>0</v>
      </c>
      <c r="F55" s="448" t="s">
        <v>135</v>
      </c>
      <c r="G55" s="329">
        <v>0</v>
      </c>
      <c r="H55" s="373" t="s">
        <v>135</v>
      </c>
      <c r="I55" s="329">
        <v>0</v>
      </c>
      <c r="J55" s="390">
        <v>0</v>
      </c>
      <c r="K55" s="462" t="s">
        <v>135</v>
      </c>
      <c r="L55" s="334">
        <v>46403</v>
      </c>
      <c r="N55"/>
      <c r="O55"/>
      <c r="P55"/>
      <c r="Q55"/>
      <c r="R55"/>
    </row>
    <row r="56" spans="1:18" s="332" customFormat="1" ht="15" customHeight="1" x14ac:dyDescent="0.2">
      <c r="A56" s="326"/>
      <c r="B56" s="326" t="s">
        <v>205</v>
      </c>
      <c r="C56" s="351">
        <v>56078421</v>
      </c>
      <c r="D56" s="141">
        <v>56078421</v>
      </c>
      <c r="E56" s="329">
        <v>25177040.25</v>
      </c>
      <c r="F56" s="448">
        <f t="shared" si="5"/>
        <v>0.44896129029738552</v>
      </c>
      <c r="G56" s="329">
        <v>20196270.399999999</v>
      </c>
      <c r="H56" s="420">
        <f>+G56/E56</f>
        <v>0.80217015977483686</v>
      </c>
      <c r="I56" s="329">
        <v>22656546.969999999</v>
      </c>
      <c r="J56" s="390">
        <v>0.40401542279516034</v>
      </c>
      <c r="K56" s="462">
        <f t="shared" si="7"/>
        <v>0.11124790036793497</v>
      </c>
      <c r="L56" s="334">
        <v>46401</v>
      </c>
      <c r="N56"/>
      <c r="O56"/>
      <c r="P56"/>
      <c r="Q56"/>
      <c r="R56"/>
    </row>
    <row r="57" spans="1:18" s="332" customFormat="1" ht="15" customHeight="1" x14ac:dyDescent="0.2">
      <c r="A57" s="365"/>
      <c r="B57" s="365" t="s">
        <v>206</v>
      </c>
      <c r="C57" s="351">
        <v>448000</v>
      </c>
      <c r="D57" s="141">
        <v>448000</v>
      </c>
      <c r="E57" s="376">
        <v>100039.41</v>
      </c>
      <c r="F57" s="454">
        <f t="shared" si="5"/>
        <v>0.22330225446428573</v>
      </c>
      <c r="G57" s="376">
        <v>100039.41</v>
      </c>
      <c r="H57" s="420">
        <f>+G57/E57</f>
        <v>1</v>
      </c>
      <c r="I57" s="376">
        <v>118139.74</v>
      </c>
      <c r="J57" s="491">
        <v>7.8759826666666671E-2</v>
      </c>
      <c r="K57" s="462">
        <f t="shared" si="7"/>
        <v>-0.15321118871600703</v>
      </c>
      <c r="L57" s="334">
        <v>46402</v>
      </c>
      <c r="N57"/>
    </row>
    <row r="58" spans="1:18" s="332" customFormat="1" ht="15" customHeight="1" x14ac:dyDescent="0.2">
      <c r="A58" s="344"/>
      <c r="B58" s="344" t="s">
        <v>203</v>
      </c>
      <c r="C58" s="345">
        <v>590384</v>
      </c>
      <c r="D58" s="346">
        <v>1516349.1</v>
      </c>
      <c r="E58" s="347">
        <v>116916.89</v>
      </c>
      <c r="F58" s="428">
        <f t="shared" si="5"/>
        <v>7.7104203774711236E-2</v>
      </c>
      <c r="G58" s="347">
        <v>116916.89</v>
      </c>
      <c r="H58" s="421">
        <f>+G58/E58</f>
        <v>1</v>
      </c>
      <c r="I58" s="347">
        <v>336709.8</v>
      </c>
      <c r="J58" s="489">
        <v>0.10817721224835615</v>
      </c>
      <c r="K58" s="462">
        <f t="shared" si="7"/>
        <v>-0.65276659604205167</v>
      </c>
      <c r="L58" s="334">
        <v>49</v>
      </c>
      <c r="N58"/>
    </row>
    <row r="59" spans="1:18" s="332" customFormat="1" ht="15" customHeight="1" x14ac:dyDescent="0.2">
      <c r="A59" s="355"/>
      <c r="B59" s="355" t="s">
        <v>204</v>
      </c>
      <c r="C59" s="477">
        <v>110048.3</v>
      </c>
      <c r="D59" s="477">
        <v>154350.69</v>
      </c>
      <c r="E59" s="377">
        <v>123622.45999999999</v>
      </c>
      <c r="F59" s="455">
        <f t="shared" si="5"/>
        <v>0.80091938688450304</v>
      </c>
      <c r="G59" s="377">
        <v>106392</v>
      </c>
      <c r="H59" s="422">
        <f>G59/E59</f>
        <v>0.86062031122823479</v>
      </c>
      <c r="I59" s="377">
        <v>60090.52</v>
      </c>
      <c r="J59" s="490">
        <v>0.46749225909847669</v>
      </c>
      <c r="K59" s="462">
        <f t="shared" si="7"/>
        <v>1.057270597758182</v>
      </c>
      <c r="L59" s="334" t="s">
        <v>476</v>
      </c>
      <c r="N59"/>
    </row>
    <row r="60" spans="1:18" ht="15" customHeight="1" x14ac:dyDescent="0.2">
      <c r="A60" s="9"/>
      <c r="B60" s="2" t="s">
        <v>210</v>
      </c>
      <c r="C60" s="180">
        <f>SUM(C43:C59)</f>
        <v>116208598.03000005</v>
      </c>
      <c r="D60" s="170">
        <f>SUM(D43:D59)</f>
        <v>119971459.08999999</v>
      </c>
      <c r="E60" s="92">
        <f>SUM(E43:E59)</f>
        <v>40854820.169999994</v>
      </c>
      <c r="F60" s="98">
        <f t="shared" si="0"/>
        <v>0.34053782857930898</v>
      </c>
      <c r="G60" s="92">
        <f>SUM(G43:G59)</f>
        <v>35485445.329999998</v>
      </c>
      <c r="H60" s="189">
        <f t="shared" si="3"/>
        <v>0.86857426326544529</v>
      </c>
      <c r="I60" s="92">
        <f>SUM(I43:I59)</f>
        <v>38540192.420000002</v>
      </c>
      <c r="J60" s="44">
        <v>0.27890968615507383</v>
      </c>
      <c r="K60" s="162">
        <f t="shared" si="2"/>
        <v>6.0057503729505024E-2</v>
      </c>
      <c r="O60" s="332"/>
    </row>
    <row r="61" spans="1:18" s="332" customFormat="1" ht="15" customHeight="1" x14ac:dyDescent="0.2">
      <c r="A61" s="326"/>
      <c r="B61" s="326" t="s">
        <v>212</v>
      </c>
      <c r="C61" s="327">
        <v>3700000</v>
      </c>
      <c r="D61" s="328">
        <v>3700000</v>
      </c>
      <c r="E61" s="329">
        <v>1513396.03</v>
      </c>
      <c r="F61" s="448">
        <f t="shared" ref="F61:F65" si="8">+E61/D61</f>
        <v>0.40902595405405406</v>
      </c>
      <c r="G61" s="329">
        <v>1513396.03</v>
      </c>
      <c r="H61" s="420">
        <f t="shared" ref="H61:H65" si="9">+G61/E61</f>
        <v>1</v>
      </c>
      <c r="I61" s="329">
        <v>2633654.46</v>
      </c>
      <c r="J61" s="390">
        <v>1.220408830357598</v>
      </c>
      <c r="K61" s="330">
        <f t="shared" si="2"/>
        <v>-0.42536272203301873</v>
      </c>
      <c r="L61" s="334" t="s">
        <v>213</v>
      </c>
      <c r="N61"/>
    </row>
    <row r="62" spans="1:18" s="332" customFormat="1" ht="15" customHeight="1" x14ac:dyDescent="0.2">
      <c r="A62" s="326"/>
      <c r="B62" s="326" t="s">
        <v>214</v>
      </c>
      <c r="C62" s="327">
        <v>2021540</v>
      </c>
      <c r="D62" s="328">
        <v>2021540</v>
      </c>
      <c r="E62" s="329">
        <v>777084.56</v>
      </c>
      <c r="F62" s="448">
        <f t="shared" si="8"/>
        <v>0.38440226757818302</v>
      </c>
      <c r="G62" s="329">
        <v>174902.1</v>
      </c>
      <c r="H62" s="420">
        <f t="shared" si="9"/>
        <v>0.2250747331796169</v>
      </c>
      <c r="I62" s="329">
        <v>1878907.26</v>
      </c>
      <c r="J62" s="390">
        <v>0.83654965672612003</v>
      </c>
      <c r="K62" s="330">
        <f t="shared" si="2"/>
        <v>-0.58641675587543363</v>
      </c>
      <c r="L62" s="334">
        <v>54</v>
      </c>
      <c r="N62"/>
    </row>
    <row r="63" spans="1:18" s="332" customFormat="1" ht="15" customHeight="1" x14ac:dyDescent="0.2">
      <c r="A63" s="326"/>
      <c r="B63" s="326" t="s">
        <v>215</v>
      </c>
      <c r="C63" s="327">
        <v>3056000</v>
      </c>
      <c r="D63" s="328">
        <v>3056000</v>
      </c>
      <c r="E63" s="329">
        <v>1903148.31</v>
      </c>
      <c r="F63" s="448">
        <f t="shared" si="8"/>
        <v>0.62275795484293195</v>
      </c>
      <c r="G63" s="329">
        <v>1323465.18</v>
      </c>
      <c r="H63" s="420">
        <f t="shared" si="9"/>
        <v>0.6954083257967425</v>
      </c>
      <c r="I63" s="329">
        <v>1407758.69</v>
      </c>
      <c r="J63" s="390">
        <v>0.36717754042775169</v>
      </c>
      <c r="K63" s="330">
        <f t="shared" si="2"/>
        <v>0.35189952903078869</v>
      </c>
      <c r="L63" s="334">
        <v>55000</v>
      </c>
      <c r="N63"/>
    </row>
    <row r="64" spans="1:18" s="332" customFormat="1" ht="15" customHeight="1" x14ac:dyDescent="0.2">
      <c r="A64" s="326"/>
      <c r="B64" s="326" t="s">
        <v>216</v>
      </c>
      <c r="C64" s="327">
        <v>30692029</v>
      </c>
      <c r="D64" s="328">
        <v>30692029</v>
      </c>
      <c r="E64" s="329">
        <v>4837725.04</v>
      </c>
      <c r="F64" s="448">
        <f t="shared" si="8"/>
        <v>0.15762154532044786</v>
      </c>
      <c r="G64" s="329">
        <v>2609692.5700000003</v>
      </c>
      <c r="H64" s="420">
        <f t="shared" si="9"/>
        <v>0.5394462373165384</v>
      </c>
      <c r="I64" s="329">
        <v>3712201.6</v>
      </c>
      <c r="J64" s="390">
        <v>0.18343915102329966</v>
      </c>
      <c r="K64" s="330">
        <f t="shared" si="2"/>
        <v>0.30319566695946687</v>
      </c>
      <c r="L64" s="334" t="s">
        <v>424</v>
      </c>
      <c r="N64"/>
    </row>
    <row r="65" spans="1:14" s="332" customFormat="1" ht="15" customHeight="1" x14ac:dyDescent="0.2">
      <c r="A65" s="326"/>
      <c r="B65" s="326" t="s">
        <v>217</v>
      </c>
      <c r="C65" s="327">
        <v>2666040</v>
      </c>
      <c r="D65" s="328">
        <v>2666040</v>
      </c>
      <c r="E65" s="329">
        <v>1376536.62</v>
      </c>
      <c r="F65" s="448">
        <f t="shared" si="8"/>
        <v>0.51632256830355139</v>
      </c>
      <c r="G65" s="329">
        <v>662363.32999999996</v>
      </c>
      <c r="H65" s="420">
        <f t="shared" si="9"/>
        <v>0.48118104551406699</v>
      </c>
      <c r="I65" s="329">
        <v>1360641.77</v>
      </c>
      <c r="J65" s="390">
        <v>0.51578144593293451</v>
      </c>
      <c r="K65" s="330">
        <f t="shared" si="2"/>
        <v>1.1681877148310704E-2</v>
      </c>
      <c r="L65" s="334" t="s">
        <v>218</v>
      </c>
      <c r="N65"/>
    </row>
    <row r="66" spans="1:14" s="332" customFormat="1" ht="15" customHeight="1" x14ac:dyDescent="0.2">
      <c r="A66" s="326"/>
      <c r="B66" s="326" t="s">
        <v>219</v>
      </c>
      <c r="C66" s="327">
        <v>20</v>
      </c>
      <c r="D66" s="328">
        <v>20</v>
      </c>
      <c r="E66" s="329">
        <v>0</v>
      </c>
      <c r="F66" s="448" t="s">
        <v>135</v>
      </c>
      <c r="G66" s="329">
        <v>0</v>
      </c>
      <c r="H66" s="420" t="s">
        <v>135</v>
      </c>
      <c r="I66" s="329">
        <v>0</v>
      </c>
      <c r="J66" s="390">
        <v>0</v>
      </c>
      <c r="K66" s="330" t="s">
        <v>135</v>
      </c>
      <c r="L66" s="331" t="s">
        <v>220</v>
      </c>
    </row>
    <row r="67" spans="1:14" ht="15" customHeight="1" thickBot="1" x14ac:dyDescent="0.25">
      <c r="A67" s="9"/>
      <c r="B67" s="2" t="s">
        <v>45</v>
      </c>
      <c r="C67" s="180">
        <f>SUM(C61:C66)</f>
        <v>42135629</v>
      </c>
      <c r="D67" s="170">
        <f>SUM(D61:D66)</f>
        <v>42135629</v>
      </c>
      <c r="E67" s="92">
        <f>SUM(E61:E66)</f>
        <v>10407890.559999999</v>
      </c>
      <c r="F67" s="98">
        <f t="shared" si="0"/>
        <v>0.2470092605001814</v>
      </c>
      <c r="G67" s="92">
        <f>SUM(G61:G66)</f>
        <v>6283819.2100000009</v>
      </c>
      <c r="H67" s="189">
        <f t="shared" si="3"/>
        <v>0.603755311777606</v>
      </c>
      <c r="I67" s="92">
        <f>SUM(I61:I66)</f>
        <v>10993163.779999999</v>
      </c>
      <c r="J67" s="44">
        <v>0.35333294356830164</v>
      </c>
      <c r="K67" s="162">
        <f>+E67/I67-1</f>
        <v>-5.3239743509033821E-2</v>
      </c>
    </row>
    <row r="68" spans="1:14" s="6" customFormat="1" ht="19.5" customHeight="1" thickBot="1" x14ac:dyDescent="0.25">
      <c r="A68" s="5"/>
      <c r="B68" s="4" t="s">
        <v>211</v>
      </c>
      <c r="C68" s="181">
        <f>+C11+C14+C37+C60+C67</f>
        <v>2354409500.5</v>
      </c>
      <c r="D68" s="172">
        <f>+D11+D14+D37+D60+D67</f>
        <v>2360986661.5599999</v>
      </c>
      <c r="E68" s="173">
        <f>+E11+E14+E37+E60+E67</f>
        <v>1124643004.0599999</v>
      </c>
      <c r="F68" s="201">
        <f t="shared" si="0"/>
        <v>0.47634449714209842</v>
      </c>
      <c r="G68" s="173">
        <f>+G11+G14+G37+G60+G67</f>
        <v>917960394.57000005</v>
      </c>
      <c r="H68" s="193">
        <f t="shared" si="3"/>
        <v>0.81622380724917276</v>
      </c>
      <c r="I68" s="165">
        <f>I11+I14+I37+I60+I67</f>
        <v>1063518565.3</v>
      </c>
      <c r="J68" s="210">
        <v>0.45788114766627169</v>
      </c>
      <c r="K68" s="164">
        <f t="shared" si="2"/>
        <v>5.7473786311156516E-2</v>
      </c>
      <c r="L68" s="14"/>
    </row>
    <row r="69" spans="1:14" x14ac:dyDescent="0.2">
      <c r="D69" s="47"/>
      <c r="F69" s="456"/>
    </row>
    <row r="73" spans="1:14" x14ac:dyDescent="0.2">
      <c r="E73" s="47"/>
    </row>
    <row r="74" spans="1:14" x14ac:dyDescent="0.2">
      <c r="E74" s="47"/>
    </row>
    <row r="75" spans="1:14" x14ac:dyDescent="0.2">
      <c r="E75" s="298"/>
    </row>
    <row r="76" spans="1:14" x14ac:dyDescent="0.2">
      <c r="E76" s="47"/>
    </row>
    <row r="77" spans="1:14" x14ac:dyDescent="0.2">
      <c r="E77" s="47"/>
    </row>
    <row r="78" spans="1:14" x14ac:dyDescent="0.2">
      <c r="C78" s="47"/>
    </row>
    <row r="80" spans="1:14" x14ac:dyDescent="0.2">
      <c r="C80" s="298"/>
      <c r="E80" s="47"/>
    </row>
    <row r="81" spans="5:5" x14ac:dyDescent="0.2">
      <c r="E81" s="47"/>
    </row>
    <row r="82" spans="5:5" x14ac:dyDescent="0.2">
      <c r="E82" s="47"/>
    </row>
    <row r="83" spans="5:5" x14ac:dyDescent="0.2">
      <c r="E83" s="298"/>
    </row>
  </sheetData>
  <mergeCells count="4">
    <mergeCell ref="I2:J2"/>
    <mergeCell ref="I40:J40"/>
    <mergeCell ref="D2:H2"/>
    <mergeCell ref="D40:H40"/>
  </mergeCells>
  <printOptions horizontalCentered="1"/>
  <pageMargins left="0.51181102362204722" right="0.51181102362204722" top="0.6692913385826772" bottom="0.74803149606299213" header="0.31496062992125984" footer="0.59055118110236227"/>
  <pageSetup paperSize="9" scale="85" fitToHeight="2" orientation="landscape" r:id="rId1"/>
  <headerFooter>
    <oddHeader>&amp;L&amp;"Arial,Negreta"&amp;8&amp;K03+000Ajuntament de Barcelona&amp;C&amp;"Arial,Negreta"&amp;8&amp;K03+000Pressupost 2015
Execució Pressupostària a Maig&amp;R&amp;"Arial,Negreta"&amp;8&amp;K03+000Direcció de Pressupostos i Política Fiscal</oddHeader>
  </headerFooter>
  <rowBreaks count="1" manualBreakCount="1">
    <brk id="38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42"/>
  <sheetViews>
    <sheetView zoomScaleNormal="100" workbookViewId="0">
      <selection activeCell="B9" sqref="B9"/>
    </sheetView>
  </sheetViews>
  <sheetFormatPr defaultColWidth="11.42578125" defaultRowHeight="12.75" x14ac:dyDescent="0.2"/>
  <cols>
    <col min="1" max="1" width="2.7109375" customWidth="1"/>
    <col min="2" max="2" width="60" customWidth="1"/>
    <col min="3" max="3" width="13.28515625" bestFit="1" customWidth="1"/>
    <col min="4" max="4" width="11.5703125" bestFit="1" customWidth="1"/>
    <col min="5" max="5" width="10.85546875" customWidth="1"/>
    <col min="6" max="6" width="8" style="105" customWidth="1"/>
    <col min="7" max="7" width="11.140625" bestFit="1" customWidth="1"/>
    <col min="8" max="8" width="6.140625" style="105" customWidth="1"/>
    <col min="9" max="9" width="11.28515625" customWidth="1"/>
    <col min="10" max="10" width="10.5703125" style="105" bestFit="1" customWidth="1"/>
    <col min="11" max="11" width="7.140625" style="105" bestFit="1" customWidth="1"/>
    <col min="12" max="12" width="21.7109375" style="64" bestFit="1" customWidth="1"/>
    <col min="14" max="14" width="12.7109375" bestFit="1" customWidth="1"/>
    <col min="16" max="16" width="12.7109375" bestFit="1" customWidth="1"/>
  </cols>
  <sheetData>
    <row r="1" spans="1:17" x14ac:dyDescent="0.2">
      <c r="E1" t="s">
        <v>154</v>
      </c>
    </row>
    <row r="2" spans="1:17" ht="15" x14ac:dyDescent="0.25">
      <c r="B2" s="7" t="s">
        <v>234</v>
      </c>
      <c r="F2"/>
      <c r="H2"/>
      <c r="J2"/>
      <c r="K2"/>
      <c r="L2"/>
      <c r="O2" s="394"/>
    </row>
    <row r="3" spans="1:17" x14ac:dyDescent="0.2">
      <c r="F3"/>
      <c r="H3"/>
      <c r="J3"/>
      <c r="K3"/>
      <c r="L3"/>
      <c r="O3" s="394"/>
    </row>
    <row r="4" spans="1:17" s="332" customFormat="1" ht="15" customHeight="1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 s="396"/>
    </row>
    <row r="5" spans="1:17" s="332" customFormat="1" ht="15" customHeight="1" x14ac:dyDescent="0.2">
      <c r="A5"/>
      <c r="B5"/>
      <c r="C5"/>
      <c r="D5"/>
      <c r="E5"/>
      <c r="F5"/>
      <c r="G5"/>
      <c r="H5"/>
      <c r="I5"/>
      <c r="J5"/>
      <c r="K5"/>
      <c r="L5"/>
      <c r="M5"/>
      <c r="N5"/>
      <c r="O5" s="394"/>
    </row>
    <row r="6" spans="1:17" s="332" customFormat="1" ht="15" customHeight="1" x14ac:dyDescent="0.2">
      <c r="A6"/>
      <c r="B6"/>
      <c r="C6"/>
      <c r="D6"/>
      <c r="E6"/>
      <c r="F6"/>
      <c r="G6"/>
      <c r="H6"/>
      <c r="I6"/>
      <c r="J6"/>
      <c r="K6"/>
      <c r="L6"/>
      <c r="M6"/>
      <c r="N6"/>
      <c r="O6" s="556"/>
    </row>
    <row r="7" spans="1:17" s="332" customFormat="1" ht="15" customHeight="1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 s="556"/>
    </row>
    <row r="8" spans="1:17" s="332" customFormat="1" ht="15" customHeight="1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 s="556"/>
    </row>
    <row r="9" spans="1:17" s="332" customFormat="1" ht="15" customHeight="1" x14ac:dyDescent="0.2">
      <c r="A9"/>
      <c r="B9"/>
      <c r="C9"/>
      <c r="D9"/>
      <c r="E9"/>
      <c r="F9"/>
      <c r="G9"/>
      <c r="H9"/>
      <c r="I9"/>
      <c r="J9"/>
      <c r="K9"/>
      <c r="L9"/>
      <c r="M9"/>
      <c r="N9"/>
      <c r="O9" s="556"/>
    </row>
    <row r="10" spans="1:17" ht="15" customHeight="1" x14ac:dyDescent="0.2">
      <c r="F10"/>
      <c r="H10"/>
      <c r="J10"/>
      <c r="K10"/>
      <c r="L10"/>
      <c r="O10" s="556"/>
      <c r="P10" s="332"/>
      <c r="Q10" s="332"/>
    </row>
    <row r="11" spans="1:17" s="332" customFormat="1" ht="15" customHeight="1" x14ac:dyDescent="0.2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 s="556"/>
    </row>
    <row r="12" spans="1:17" s="332" customFormat="1" ht="15" customHeight="1" x14ac:dyDescent="0.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 s="394"/>
    </row>
    <row r="13" spans="1:17" ht="15" customHeight="1" x14ac:dyDescent="0.2">
      <c r="F13"/>
      <c r="H13"/>
      <c r="J13"/>
      <c r="K13"/>
      <c r="L13"/>
      <c r="O13" s="394"/>
      <c r="P13" s="332"/>
      <c r="Q13" s="332"/>
    </row>
    <row r="14" spans="1:17" s="332" customFormat="1" ht="15" customHeight="1" x14ac:dyDescent="0.2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 s="556"/>
    </row>
    <row r="15" spans="1:17" s="332" customFormat="1" ht="15" customHeight="1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 s="556"/>
    </row>
    <row r="16" spans="1:17" s="332" customFormat="1" ht="15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 s="556"/>
    </row>
    <row r="17" spans="1:17" s="332" customFormat="1" ht="15" customHeight="1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 s="556"/>
    </row>
    <row r="18" spans="1:17" s="332" customFormat="1" ht="15" customHeight="1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 s="556"/>
    </row>
    <row r="19" spans="1:17" s="332" customFormat="1" ht="1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 s="556"/>
      <c r="P19" s="542"/>
      <c r="Q19" s="542"/>
    </row>
    <row r="20" spans="1:17" s="332" customFormat="1" ht="15" customHeight="1" x14ac:dyDescent="0.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 s="394"/>
    </row>
    <row r="21" spans="1:17" s="332" customFormat="1" ht="15" customHeight="1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 s="394"/>
    </row>
    <row r="22" spans="1:17" s="332" customFormat="1" ht="15" customHeight="1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 s="394"/>
    </row>
    <row r="23" spans="1:17" s="332" customFormat="1" ht="15" customHeight="1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 s="394"/>
    </row>
    <row r="24" spans="1:17" s="332" customFormat="1" ht="15" customHeight="1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 s="394"/>
    </row>
    <row r="25" spans="1:17" s="332" customFormat="1" ht="1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 s="394"/>
    </row>
    <row r="26" spans="1:17" s="332" customFormat="1" ht="15" customHeight="1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 s="394"/>
    </row>
    <row r="27" spans="1:17" s="332" customFormat="1" ht="15" customHeight="1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 s="394"/>
    </row>
    <row r="28" spans="1:17" s="332" customFormat="1" ht="15" customHeigh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7" s="332" customFormat="1" ht="15" customHeight="1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7" s="332" customFormat="1" ht="15" customHeight="1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7" s="332" customFormat="1" ht="15" customHeight="1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7" s="332" customFormat="1" ht="15" customHeight="1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1:14" s="332" customFormat="1" ht="15" customHeight="1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1:14" s="332" customFormat="1" ht="15" customHeight="1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1:14" s="332" customFormat="1" ht="15" customHeight="1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4" x14ac:dyDescent="0.2">
      <c r="F36"/>
      <c r="H36"/>
      <c r="J36"/>
      <c r="K36"/>
      <c r="L36"/>
    </row>
    <row r="37" spans="1:14" x14ac:dyDescent="0.2">
      <c r="F37"/>
      <c r="H37"/>
      <c r="J37"/>
      <c r="K37"/>
      <c r="L37"/>
    </row>
    <row r="38" spans="1:14" x14ac:dyDescent="0.2">
      <c r="F38"/>
      <c r="H38"/>
      <c r="J38"/>
      <c r="K38"/>
      <c r="L38"/>
    </row>
    <row r="39" spans="1:14" x14ac:dyDescent="0.2">
      <c r="F39"/>
      <c r="H39"/>
      <c r="J39"/>
      <c r="K39"/>
      <c r="L39"/>
    </row>
    <row r="40" spans="1:14" x14ac:dyDescent="0.2">
      <c r="F40"/>
      <c r="H40"/>
      <c r="J40"/>
      <c r="K40"/>
      <c r="L40"/>
    </row>
    <row r="41" spans="1:14" x14ac:dyDescent="0.2">
      <c r="F41"/>
      <c r="H41"/>
      <c r="J41"/>
      <c r="K41"/>
      <c r="L41"/>
    </row>
    <row r="42" spans="1:14" x14ac:dyDescent="0.2">
      <c r="F42"/>
      <c r="H42"/>
      <c r="J42"/>
      <c r="K42"/>
      <c r="L42"/>
    </row>
  </sheetData>
  <printOptions horizontalCentered="1"/>
  <pageMargins left="0.51181102362204722" right="0.51181102362204722" top="0.6692913385826772" bottom="0.74803149606299213" header="0.31496062992125984" footer="0.59055118110236227"/>
  <pageSetup paperSize="9" scale="85" fitToHeight="2" orientation="landscape" r:id="rId1"/>
  <headerFooter>
    <oddHeader>&amp;L&amp;"Arial,Negreta"&amp;8&amp;K03+000Ajuntament de Barcelona&amp;C&amp;"Arial,Negreta"&amp;8&amp;K03+000Pressupost 2015
Execució Pressupostària a Maig&amp;R&amp;"Arial,Negreta"&amp;8&amp;K03+000Direcció de Pressupostos i Política Fiscal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92D050"/>
  </sheetPr>
  <dimension ref="A1:Q36"/>
  <sheetViews>
    <sheetView topLeftCell="A8" zoomScaleNormal="100" workbookViewId="0">
      <selection activeCell="J31" sqref="J31"/>
    </sheetView>
  </sheetViews>
  <sheetFormatPr defaultColWidth="11.42578125" defaultRowHeight="12.75" x14ac:dyDescent="0.2"/>
  <cols>
    <col min="1" max="1" width="2.7109375" customWidth="1"/>
    <col min="2" max="2" width="45.85546875" customWidth="1"/>
    <col min="3" max="3" width="11.7109375" customWidth="1"/>
    <col min="4" max="4" width="9.5703125" bestFit="1" customWidth="1"/>
    <col min="5" max="5" width="10.140625" bestFit="1" customWidth="1"/>
    <col min="6" max="6" width="9.5703125" style="105" bestFit="1" customWidth="1"/>
    <col min="7" max="7" width="11.140625" bestFit="1" customWidth="1"/>
    <col min="8" max="8" width="7.42578125" style="105" bestFit="1" customWidth="1"/>
    <col min="9" max="9" width="10.42578125" bestFit="1" customWidth="1"/>
    <col min="10" max="10" width="10.5703125" style="105" bestFit="1" customWidth="1"/>
    <col min="11" max="11" width="6.85546875" style="105" customWidth="1"/>
    <col min="12" max="12" width="14.5703125" style="64" bestFit="1" customWidth="1"/>
  </cols>
  <sheetData>
    <row r="1" spans="1:13" ht="15.75" thickBot="1" x14ac:dyDescent="0.3">
      <c r="A1" s="7" t="s">
        <v>235</v>
      </c>
    </row>
    <row r="2" spans="1:13" x14ac:dyDescent="0.2">
      <c r="A2" s="8" t="s">
        <v>155</v>
      </c>
      <c r="C2" s="182" t="s">
        <v>501</v>
      </c>
      <c r="D2" s="585" t="s">
        <v>574</v>
      </c>
      <c r="E2" s="583"/>
      <c r="F2" s="583"/>
      <c r="G2" s="583"/>
      <c r="H2" s="584"/>
      <c r="I2" s="579" t="s">
        <v>578</v>
      </c>
      <c r="J2" s="580"/>
      <c r="K2" s="227"/>
    </row>
    <row r="3" spans="1:13" x14ac:dyDescent="0.2">
      <c r="C3" s="175">
        <v>1</v>
      </c>
      <c r="D3" s="166">
        <v>2</v>
      </c>
      <c r="E3" s="95">
        <v>3</v>
      </c>
      <c r="F3" s="96" t="s">
        <v>39</v>
      </c>
      <c r="G3" s="95">
        <v>4</v>
      </c>
      <c r="H3" s="167" t="s">
        <v>49</v>
      </c>
      <c r="I3" s="95" t="s">
        <v>50</v>
      </c>
      <c r="J3" s="16" t="s">
        <v>51</v>
      </c>
      <c r="K3" s="157" t="s">
        <v>366</v>
      </c>
    </row>
    <row r="4" spans="1:13" ht="25.5" x14ac:dyDescent="0.2">
      <c r="A4" s="1"/>
      <c r="B4" s="2" t="s">
        <v>156</v>
      </c>
      <c r="C4" s="176" t="s">
        <v>47</v>
      </c>
      <c r="D4" s="127" t="s">
        <v>48</v>
      </c>
      <c r="E4" s="97" t="s">
        <v>139</v>
      </c>
      <c r="F4" s="97" t="s">
        <v>18</v>
      </c>
      <c r="G4" s="97" t="s">
        <v>421</v>
      </c>
      <c r="H4" s="128" t="s">
        <v>18</v>
      </c>
      <c r="I4" s="97" t="s">
        <v>139</v>
      </c>
      <c r="J4" s="12" t="s">
        <v>18</v>
      </c>
      <c r="K4" s="158" t="s">
        <v>538</v>
      </c>
      <c r="L4" s="62" t="s">
        <v>169</v>
      </c>
    </row>
    <row r="5" spans="1:13" ht="15" customHeight="1" x14ac:dyDescent="0.2">
      <c r="A5" s="21"/>
      <c r="B5" s="21" t="s">
        <v>221</v>
      </c>
      <c r="C5" s="178">
        <v>500020</v>
      </c>
      <c r="D5" s="169">
        <v>500020</v>
      </c>
      <c r="E5" s="154">
        <v>2111274.39</v>
      </c>
      <c r="F5" s="325">
        <f t="shared" ref="F5:F12" si="0">+E5/D5</f>
        <v>4.2223798848046084</v>
      </c>
      <c r="G5" s="154">
        <v>0</v>
      </c>
      <c r="H5" s="171" t="s">
        <v>135</v>
      </c>
      <c r="I5" s="31">
        <v>0</v>
      </c>
      <c r="J5" s="53">
        <v>0</v>
      </c>
      <c r="K5" s="159" t="s">
        <v>135</v>
      </c>
      <c r="L5" s="63">
        <v>60</v>
      </c>
    </row>
    <row r="6" spans="1:13" ht="15" customHeight="1" x14ac:dyDescent="0.2">
      <c r="A6" s="23"/>
      <c r="B6" s="23" t="s">
        <v>222</v>
      </c>
      <c r="C6" s="178">
        <v>10</v>
      </c>
      <c r="D6" s="169">
        <v>10</v>
      </c>
      <c r="E6" s="151">
        <v>76901</v>
      </c>
      <c r="F6" s="325" t="s">
        <v>135</v>
      </c>
      <c r="G6" s="151">
        <v>76901</v>
      </c>
      <c r="H6" s="171">
        <f>+G6/E6</f>
        <v>1</v>
      </c>
      <c r="I6" s="33">
        <v>0</v>
      </c>
      <c r="J6" s="53">
        <v>0</v>
      </c>
      <c r="K6" s="159" t="s">
        <v>135</v>
      </c>
      <c r="L6" s="64">
        <v>61901</v>
      </c>
    </row>
    <row r="7" spans="1:13" ht="15" customHeight="1" x14ac:dyDescent="0.2">
      <c r="A7" s="23"/>
      <c r="B7" s="23" t="s">
        <v>223</v>
      </c>
      <c r="C7" s="178">
        <v>50</v>
      </c>
      <c r="D7" s="169">
        <v>50</v>
      </c>
      <c r="E7" s="151">
        <v>0</v>
      </c>
      <c r="F7" s="325">
        <f t="shared" si="0"/>
        <v>0</v>
      </c>
      <c r="G7" s="151">
        <v>0</v>
      </c>
      <c r="H7" s="198" t="s">
        <v>135</v>
      </c>
      <c r="I7" s="33">
        <v>0</v>
      </c>
      <c r="J7" s="53">
        <v>0</v>
      </c>
      <c r="K7" s="159" t="s">
        <v>135</v>
      </c>
      <c r="L7" s="64" t="s">
        <v>231</v>
      </c>
    </row>
    <row r="8" spans="1:13" ht="15" customHeight="1" x14ac:dyDescent="0.2">
      <c r="A8" s="9"/>
      <c r="B8" s="2" t="s">
        <v>224</v>
      </c>
      <c r="C8" s="180">
        <f>SUM(C5:C7)</f>
        <v>500080</v>
      </c>
      <c r="D8" s="170">
        <f>SUM(D5:D7)</f>
        <v>500080</v>
      </c>
      <c r="E8" s="92">
        <f>SUM(E5:E7)</f>
        <v>2188175.39</v>
      </c>
      <c r="F8" s="98">
        <f t="shared" si="0"/>
        <v>4.3756506758918574</v>
      </c>
      <c r="G8" s="92">
        <f>SUM(G5:G7)</f>
        <v>76901</v>
      </c>
      <c r="H8" s="435">
        <f>+G8/E8</f>
        <v>3.5143892190470157E-2</v>
      </c>
      <c r="I8" s="92">
        <f>SUM(I5:I7)</f>
        <v>0</v>
      </c>
      <c r="J8" s="44">
        <v>0</v>
      </c>
      <c r="K8" s="162"/>
      <c r="M8" s="396"/>
    </row>
    <row r="9" spans="1:13" ht="15" customHeight="1" x14ac:dyDescent="0.2">
      <c r="A9" s="21"/>
      <c r="B9" s="21" t="s">
        <v>225</v>
      </c>
      <c r="C9" s="177">
        <v>0</v>
      </c>
      <c r="D9" s="168">
        <v>1187000</v>
      </c>
      <c r="E9" s="104">
        <v>0</v>
      </c>
      <c r="F9" s="49">
        <f t="shared" si="0"/>
        <v>0</v>
      </c>
      <c r="G9" s="104">
        <v>0</v>
      </c>
      <c r="H9" s="171" t="s">
        <v>135</v>
      </c>
      <c r="I9" s="154">
        <v>37335.599999999999</v>
      </c>
      <c r="J9" s="53">
        <v>2.5413073045207599E-2</v>
      </c>
      <c r="K9" s="159">
        <f>+E9/I9-1</f>
        <v>-1</v>
      </c>
      <c r="L9" s="63">
        <v>72</v>
      </c>
    </row>
    <row r="10" spans="1:13" ht="15" customHeight="1" x14ac:dyDescent="0.2">
      <c r="A10" s="21"/>
      <c r="B10" s="21" t="s">
        <v>226</v>
      </c>
      <c r="C10" s="177">
        <v>0</v>
      </c>
      <c r="D10" s="168">
        <v>0</v>
      </c>
      <c r="E10" s="154">
        <v>0</v>
      </c>
      <c r="F10" s="49" t="s">
        <v>135</v>
      </c>
      <c r="G10" s="154">
        <v>0</v>
      </c>
      <c r="H10" s="171"/>
      <c r="I10" s="154">
        <v>4714000</v>
      </c>
      <c r="J10" s="53" t="s">
        <v>135</v>
      </c>
      <c r="K10" s="159">
        <f>+E10/I10-1</f>
        <v>-1</v>
      </c>
      <c r="L10" s="63">
        <v>75031</v>
      </c>
    </row>
    <row r="11" spans="1:13" ht="15" customHeight="1" x14ac:dyDescent="0.2">
      <c r="A11" s="21"/>
      <c r="B11" s="21" t="s">
        <v>227</v>
      </c>
      <c r="C11" s="177">
        <v>1939869</v>
      </c>
      <c r="D11" s="168">
        <v>2106900.56</v>
      </c>
      <c r="E11" s="154">
        <v>0</v>
      </c>
      <c r="F11" s="49">
        <f t="shared" si="0"/>
        <v>0</v>
      </c>
      <c r="G11" s="154">
        <v>0</v>
      </c>
      <c r="H11" s="171" t="s">
        <v>135</v>
      </c>
      <c r="I11" s="154">
        <v>1.0900000000000001</v>
      </c>
      <c r="J11" s="53">
        <v>0</v>
      </c>
      <c r="K11" s="159" t="s">
        <v>135</v>
      </c>
      <c r="L11" s="63">
        <v>75070</v>
      </c>
    </row>
    <row r="12" spans="1:13" ht="15" customHeight="1" x14ac:dyDescent="0.2">
      <c r="A12" s="21"/>
      <c r="B12" s="21" t="s">
        <v>228</v>
      </c>
      <c r="C12" s="177">
        <v>11973956</v>
      </c>
      <c r="D12" s="168">
        <v>12073956</v>
      </c>
      <c r="E12" s="154">
        <v>1242539.69</v>
      </c>
      <c r="F12" s="49">
        <f t="shared" si="0"/>
        <v>0.10291073530498206</v>
      </c>
      <c r="G12" s="154">
        <v>246046.9</v>
      </c>
      <c r="H12" s="171">
        <f t="shared" ref="H12:H17" si="1">+G12/E12</f>
        <v>0.19801934858113063</v>
      </c>
      <c r="I12" s="154">
        <v>915639.85000000044</v>
      </c>
      <c r="J12" s="53" t="s">
        <v>135</v>
      </c>
      <c r="K12" s="159">
        <f>+E12/I12-1</f>
        <v>0.3570179257707049</v>
      </c>
      <c r="L12" s="64" t="s">
        <v>232</v>
      </c>
    </row>
    <row r="13" spans="1:13" ht="15" customHeight="1" x14ac:dyDescent="0.2">
      <c r="A13" s="21"/>
      <c r="B13" s="21" t="s">
        <v>229</v>
      </c>
      <c r="C13" s="177">
        <v>14388310</v>
      </c>
      <c r="D13" s="168">
        <v>30479345.359999999</v>
      </c>
      <c r="E13" s="154">
        <v>2306451.83</v>
      </c>
      <c r="F13" s="49">
        <f>+E13/D13</f>
        <v>7.5672617070933049E-2</v>
      </c>
      <c r="G13" s="154">
        <v>67497.919999999998</v>
      </c>
      <c r="H13" s="171">
        <f t="shared" si="1"/>
        <v>2.926482969297477E-2</v>
      </c>
      <c r="I13" s="154">
        <v>0</v>
      </c>
      <c r="J13" s="53">
        <v>0</v>
      </c>
      <c r="K13" s="159" t="s">
        <v>135</v>
      </c>
      <c r="L13" s="63">
        <v>761</v>
      </c>
    </row>
    <row r="14" spans="1:13" ht="15" customHeight="1" x14ac:dyDescent="0.2">
      <c r="A14" s="21"/>
      <c r="B14" s="21" t="s">
        <v>203</v>
      </c>
      <c r="C14" s="177">
        <v>804514</v>
      </c>
      <c r="D14" s="168">
        <v>948552.64</v>
      </c>
      <c r="E14" s="154">
        <v>1213013.3600000001</v>
      </c>
      <c r="F14" s="49">
        <f>+E14/D14</f>
        <v>1.2788044741512712</v>
      </c>
      <c r="G14" s="154">
        <v>1213013.3600000001</v>
      </c>
      <c r="H14" s="171">
        <f t="shared" si="1"/>
        <v>1</v>
      </c>
      <c r="I14" s="154">
        <v>611225.24</v>
      </c>
      <c r="J14" s="53">
        <v>0.37992539697145822</v>
      </c>
      <c r="K14" s="159">
        <f>+E14/I14-1</f>
        <v>0.98456032345784683</v>
      </c>
      <c r="L14" s="63">
        <v>79</v>
      </c>
    </row>
    <row r="15" spans="1:13" ht="15" customHeight="1" x14ac:dyDescent="0.2">
      <c r="A15" s="21"/>
      <c r="B15" s="21" t="s">
        <v>230</v>
      </c>
      <c r="C15" s="177">
        <v>0</v>
      </c>
      <c r="D15" s="168">
        <v>18086.25</v>
      </c>
      <c r="E15" s="154">
        <v>18086.25</v>
      </c>
      <c r="F15" s="49">
        <f>+E15/D15</f>
        <v>1</v>
      </c>
      <c r="G15" s="154">
        <v>18086.25</v>
      </c>
      <c r="H15" s="171">
        <f t="shared" si="1"/>
        <v>1</v>
      </c>
      <c r="I15" s="154">
        <v>0</v>
      </c>
      <c r="J15" s="53" t="s">
        <v>135</v>
      </c>
      <c r="K15" s="159" t="s">
        <v>135</v>
      </c>
      <c r="L15" s="64" t="s">
        <v>233</v>
      </c>
    </row>
    <row r="16" spans="1:13" ht="15" customHeight="1" thickBot="1" x14ac:dyDescent="0.25">
      <c r="A16" s="9"/>
      <c r="B16" s="2" t="s">
        <v>6</v>
      </c>
      <c r="C16" s="180">
        <f>SUM(C9:C15)</f>
        <v>29106649</v>
      </c>
      <c r="D16" s="170">
        <f>SUM(D9:D15)</f>
        <v>46813840.810000002</v>
      </c>
      <c r="E16" s="92">
        <f>SUM(E9:E15)</f>
        <v>4780091.13</v>
      </c>
      <c r="F16" s="98">
        <f>+E16/D16</f>
        <v>0.10210850140240821</v>
      </c>
      <c r="G16" s="92">
        <f>SUM(G9:G15)</f>
        <v>1544644.4300000002</v>
      </c>
      <c r="H16" s="435">
        <f t="shared" si="1"/>
        <v>0.32314120965304699</v>
      </c>
      <c r="I16" s="92">
        <f>SUM(I9:I15)</f>
        <v>6278201.7800000003</v>
      </c>
      <c r="J16" s="44">
        <v>0.30886050619188227</v>
      </c>
      <c r="K16" s="385">
        <f t="shared" ref="K16:K17" si="2">+E16/I16-1</f>
        <v>-0.23862097818716499</v>
      </c>
    </row>
    <row r="17" spans="1:17" s="6" customFormat="1" ht="19.5" customHeight="1" thickBot="1" x14ac:dyDescent="0.25">
      <c r="A17" s="5"/>
      <c r="B17" s="4" t="s">
        <v>358</v>
      </c>
      <c r="C17" s="181">
        <f>+C8+C16</f>
        <v>29606729</v>
      </c>
      <c r="D17" s="172">
        <f>+D8+D16</f>
        <v>47313920.810000002</v>
      </c>
      <c r="E17" s="173">
        <f t="shared" ref="E17:G17" si="3">+E8+E16</f>
        <v>6968266.5199999996</v>
      </c>
      <c r="F17" s="201">
        <f t="shared" ref="F17" si="4">+E17/D17</f>
        <v>0.14727730022592475</v>
      </c>
      <c r="G17" s="173">
        <f t="shared" si="3"/>
        <v>1621545.4300000002</v>
      </c>
      <c r="H17" s="193">
        <f t="shared" si="1"/>
        <v>0.23270427807919153</v>
      </c>
      <c r="I17" s="165">
        <f>I8+I16</f>
        <v>6278201.7800000003</v>
      </c>
      <c r="J17" s="210">
        <v>0.22543658365435965</v>
      </c>
      <c r="K17" s="164">
        <f t="shared" si="2"/>
        <v>0.10991439335356934</v>
      </c>
      <c r="L17" s="14"/>
      <c r="N17"/>
      <c r="O17"/>
      <c r="P17"/>
      <c r="Q17"/>
    </row>
    <row r="19" spans="1:17" ht="15.75" thickBot="1" x14ac:dyDescent="0.3">
      <c r="A19" s="7" t="s">
        <v>238</v>
      </c>
    </row>
    <row r="20" spans="1:17" x14ac:dyDescent="0.2">
      <c r="A20" s="8" t="s">
        <v>155</v>
      </c>
      <c r="C20" s="182" t="s">
        <v>501</v>
      </c>
      <c r="D20" s="582" t="s">
        <v>574</v>
      </c>
      <c r="E20" s="583"/>
      <c r="F20" s="583"/>
      <c r="G20" s="583"/>
      <c r="H20" s="584"/>
      <c r="I20" s="586" t="s">
        <v>575</v>
      </c>
      <c r="J20" s="570"/>
      <c r="K20" s="493"/>
    </row>
    <row r="21" spans="1:17" x14ac:dyDescent="0.2">
      <c r="C21" s="175">
        <v>1</v>
      </c>
      <c r="D21" s="166">
        <v>2</v>
      </c>
      <c r="E21" s="95">
        <v>3</v>
      </c>
      <c r="F21" s="96" t="s">
        <v>39</v>
      </c>
      <c r="G21" s="95">
        <v>4</v>
      </c>
      <c r="H21" s="167" t="s">
        <v>49</v>
      </c>
      <c r="I21" s="95" t="s">
        <v>50</v>
      </c>
      <c r="J21" s="16" t="s">
        <v>51</v>
      </c>
      <c r="K21" s="100" t="s">
        <v>366</v>
      </c>
    </row>
    <row r="22" spans="1:17" ht="25.5" x14ac:dyDescent="0.2">
      <c r="A22" s="1"/>
      <c r="B22" s="2" t="s">
        <v>156</v>
      </c>
      <c r="C22" s="176" t="s">
        <v>47</v>
      </c>
      <c r="D22" s="127" t="s">
        <v>48</v>
      </c>
      <c r="E22" s="97" t="s">
        <v>139</v>
      </c>
      <c r="F22" s="97" t="s">
        <v>18</v>
      </c>
      <c r="G22" s="97" t="s">
        <v>420</v>
      </c>
      <c r="H22" s="128" t="s">
        <v>18</v>
      </c>
      <c r="I22" s="97" t="s">
        <v>139</v>
      </c>
      <c r="J22" s="12" t="s">
        <v>18</v>
      </c>
      <c r="K22" s="101" t="s">
        <v>538</v>
      </c>
      <c r="L22" s="62" t="s">
        <v>169</v>
      </c>
    </row>
    <row r="23" spans="1:17" s="99" customFormat="1" x14ac:dyDescent="0.2">
      <c r="A23" s="21"/>
      <c r="B23" s="268" t="s">
        <v>484</v>
      </c>
      <c r="C23" s="177">
        <v>5000000</v>
      </c>
      <c r="D23" s="187">
        <v>5000000</v>
      </c>
      <c r="E23" s="154">
        <v>0</v>
      </c>
      <c r="F23" s="49" t="s">
        <v>135</v>
      </c>
      <c r="G23" s="154">
        <v>0</v>
      </c>
      <c r="H23" s="171" t="s">
        <v>135</v>
      </c>
      <c r="I23" s="154">
        <v>0</v>
      </c>
      <c r="J23" s="53">
        <v>0</v>
      </c>
      <c r="K23" s="286" t="s">
        <v>135</v>
      </c>
      <c r="L23" s="63" t="s">
        <v>485</v>
      </c>
      <c r="N23"/>
      <c r="O23"/>
      <c r="P23"/>
      <c r="Q23"/>
    </row>
    <row r="24" spans="1:17" s="99" customFormat="1" x14ac:dyDescent="0.2">
      <c r="A24" s="21"/>
      <c r="B24" s="398" t="s">
        <v>483</v>
      </c>
      <c r="C24" s="177"/>
      <c r="D24" s="187"/>
      <c r="E24" s="154"/>
      <c r="F24" s="49" t="s">
        <v>135</v>
      </c>
      <c r="G24" s="154"/>
      <c r="H24" s="171" t="s">
        <v>135</v>
      </c>
      <c r="I24" s="154">
        <v>0</v>
      </c>
      <c r="J24" s="53">
        <v>0</v>
      </c>
      <c r="K24" s="286" t="s">
        <v>135</v>
      </c>
      <c r="L24" s="63">
        <v>85000</v>
      </c>
      <c r="N24"/>
      <c r="O24"/>
      <c r="P24"/>
      <c r="Q24"/>
    </row>
    <row r="25" spans="1:17" s="99" customFormat="1" x14ac:dyDescent="0.2">
      <c r="A25" s="21"/>
      <c r="B25" s="398" t="s">
        <v>440</v>
      </c>
      <c r="C25" s="177"/>
      <c r="D25" s="187"/>
      <c r="E25" s="154"/>
      <c r="F25" s="49" t="s">
        <v>135</v>
      </c>
      <c r="G25" s="154"/>
      <c r="H25" s="171" t="s">
        <v>135</v>
      </c>
      <c r="I25" s="154">
        <v>0</v>
      </c>
      <c r="J25" s="53">
        <v>0</v>
      </c>
      <c r="K25" s="286" t="s">
        <v>135</v>
      </c>
      <c r="L25" s="63">
        <v>85005</v>
      </c>
      <c r="M25"/>
      <c r="N25"/>
      <c r="O25"/>
      <c r="P25"/>
      <c r="Q25"/>
    </row>
    <row r="26" spans="1:17" s="99" customFormat="1" x14ac:dyDescent="0.2">
      <c r="A26" s="21"/>
      <c r="B26" s="21" t="s">
        <v>546</v>
      </c>
      <c r="C26" s="177">
        <v>0</v>
      </c>
      <c r="D26" s="187">
        <v>24800992.140000001</v>
      </c>
      <c r="E26" s="154">
        <v>0</v>
      </c>
      <c r="F26" s="49">
        <f t="shared" ref="F26:F27" si="5">+E26/D26</f>
        <v>0</v>
      </c>
      <c r="G26" s="154">
        <v>0</v>
      </c>
      <c r="H26" s="171" t="s">
        <v>135</v>
      </c>
      <c r="I26" s="154">
        <v>0</v>
      </c>
      <c r="J26" s="53">
        <v>0</v>
      </c>
      <c r="K26" s="102" t="s">
        <v>135</v>
      </c>
      <c r="L26" s="63" t="s">
        <v>364</v>
      </c>
      <c r="M26"/>
      <c r="N26"/>
      <c r="O26"/>
      <c r="P26"/>
      <c r="Q26"/>
    </row>
    <row r="27" spans="1:17" s="99" customFormat="1" x14ac:dyDescent="0.2">
      <c r="A27" s="21"/>
      <c r="B27" s="21" t="s">
        <v>418</v>
      </c>
      <c r="C27" s="177">
        <v>0</v>
      </c>
      <c r="D27" s="187">
        <v>3040193.63</v>
      </c>
      <c r="E27" s="154">
        <v>0</v>
      </c>
      <c r="F27" s="49">
        <f t="shared" si="5"/>
        <v>0</v>
      </c>
      <c r="G27" s="154">
        <v>0</v>
      </c>
      <c r="H27" s="171" t="s">
        <v>135</v>
      </c>
      <c r="I27" s="154">
        <v>0</v>
      </c>
      <c r="J27" s="53">
        <v>0</v>
      </c>
      <c r="K27" s="102" t="s">
        <v>135</v>
      </c>
      <c r="L27" s="63" t="s">
        <v>365</v>
      </c>
      <c r="M27"/>
      <c r="N27"/>
      <c r="O27"/>
      <c r="P27"/>
      <c r="Q27"/>
    </row>
    <row r="28" spans="1:17" ht="15" customHeight="1" x14ac:dyDescent="0.2">
      <c r="A28" s="21"/>
      <c r="B28" s="21" t="s">
        <v>236</v>
      </c>
      <c r="C28" s="177">
        <v>150000</v>
      </c>
      <c r="D28" s="187">
        <v>150000</v>
      </c>
      <c r="E28" s="154">
        <v>-248.52</v>
      </c>
      <c r="F28" s="49">
        <f>+E28/D28</f>
        <v>-1.6568000000000002E-3</v>
      </c>
      <c r="G28" s="154">
        <v>-248.52</v>
      </c>
      <c r="H28" s="171">
        <f>+G28/E28</f>
        <v>1</v>
      </c>
      <c r="I28" s="31">
        <v>254111.56</v>
      </c>
      <c r="J28" s="53">
        <v>1.6940770666666667</v>
      </c>
      <c r="K28" s="286">
        <f>+E28/I28-1</f>
        <v>-1.0009779956488403</v>
      </c>
      <c r="L28" s="63">
        <v>94101</v>
      </c>
    </row>
    <row r="29" spans="1:17" ht="15" customHeight="1" x14ac:dyDescent="0.2">
      <c r="A29" s="70"/>
      <c r="B29" s="70" t="s">
        <v>237</v>
      </c>
      <c r="C29" s="197">
        <v>1400000</v>
      </c>
      <c r="D29" s="463">
        <v>1400000</v>
      </c>
      <c r="E29" s="71">
        <v>736238.1</v>
      </c>
      <c r="F29" s="457">
        <f>+E29/D29</f>
        <v>0.52588435714285708</v>
      </c>
      <c r="G29" s="71">
        <v>736238.1</v>
      </c>
      <c r="H29" s="492">
        <f>+G29/E29</f>
        <v>1</v>
      </c>
      <c r="I29" s="199">
        <v>363194.96</v>
      </c>
      <c r="J29" s="72">
        <v>0.22011815757575759</v>
      </c>
      <c r="K29" s="106">
        <f>+E29/I29-1</f>
        <v>1.027115409310746</v>
      </c>
      <c r="L29" s="64">
        <v>94102</v>
      </c>
    </row>
    <row r="30" spans="1:17" ht="15" customHeight="1" thickBot="1" x14ac:dyDescent="0.25">
      <c r="A30" s="59"/>
      <c r="B30" s="59" t="s">
        <v>247</v>
      </c>
      <c r="C30" s="177">
        <v>160000000</v>
      </c>
      <c r="D30" s="187">
        <v>160000000</v>
      </c>
      <c r="E30" s="60">
        <v>0</v>
      </c>
      <c r="F30" s="49" t="s">
        <v>135</v>
      </c>
      <c r="G30" s="60">
        <v>0</v>
      </c>
      <c r="H30" s="171" t="s">
        <v>135</v>
      </c>
      <c r="I30" s="200">
        <v>0</v>
      </c>
      <c r="J30" s="61">
        <v>0</v>
      </c>
      <c r="K30" s="106" t="s">
        <v>135</v>
      </c>
      <c r="L30" s="64" t="s">
        <v>248</v>
      </c>
    </row>
    <row r="31" spans="1:17" s="6" customFormat="1" ht="19.5" customHeight="1" thickBot="1" x14ac:dyDescent="0.25">
      <c r="A31" s="5"/>
      <c r="B31" s="4" t="s">
        <v>212</v>
      </c>
      <c r="C31" s="181">
        <f>SUM(C23:C30)</f>
        <v>166550000</v>
      </c>
      <c r="D31" s="172">
        <f>SUM(D23:D30)</f>
        <v>194391185.76999998</v>
      </c>
      <c r="E31" s="173">
        <f>SUM(E23:E30)</f>
        <v>735989.58</v>
      </c>
      <c r="F31" s="201">
        <f>+E31/(D31-D27)</f>
        <v>3.846280449183774E-3</v>
      </c>
      <c r="G31" s="173">
        <f>SUM(G23:G30)</f>
        <v>735989.58</v>
      </c>
      <c r="H31" s="193">
        <f>+G31/E31</f>
        <v>1</v>
      </c>
      <c r="I31" s="418">
        <f>SUM(I23:I30)</f>
        <v>617306.52</v>
      </c>
      <c r="J31" s="201">
        <v>1.8301408292279624E-3</v>
      </c>
      <c r="K31" s="103">
        <f>+E31/I31-1</f>
        <v>0.19225952773024324</v>
      </c>
      <c r="L31" s="14"/>
      <c r="M31"/>
      <c r="N31"/>
      <c r="O31"/>
      <c r="P31"/>
      <c r="Q31"/>
    </row>
    <row r="32" spans="1:17" x14ac:dyDescent="0.2">
      <c r="B32" s="289"/>
    </row>
    <row r="36" spans="2:2" x14ac:dyDescent="0.2">
      <c r="B36" s="47"/>
    </row>
  </sheetData>
  <sortState ref="B23:L29">
    <sortCondition ref="L23:L29"/>
  </sortState>
  <mergeCells count="4">
    <mergeCell ref="I2:J2"/>
    <mergeCell ref="I20:J20"/>
    <mergeCell ref="D2:H2"/>
    <mergeCell ref="D20:H20"/>
  </mergeCells>
  <printOptions horizontalCentered="1"/>
  <pageMargins left="0.51181102362204722" right="0.51181102362204722" top="1.1417322834645669" bottom="0.74803149606299213" header="0.51181102362204722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Maig&amp;R&amp;"Arial,Negreta"&amp;8&amp;K03+000Direcció de Pressupostos i Política Fiscal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Q35"/>
  <sheetViews>
    <sheetView zoomScaleNormal="100" workbookViewId="0">
      <selection activeCell="J26" sqref="J26"/>
    </sheetView>
  </sheetViews>
  <sheetFormatPr defaultColWidth="11.42578125" defaultRowHeight="12.75" x14ac:dyDescent="0.2"/>
  <cols>
    <col min="1" max="1" width="2.7109375" customWidth="1"/>
    <col min="2" max="2" width="45.85546875" customWidth="1"/>
    <col min="3" max="3" width="11.7109375" customWidth="1"/>
    <col min="4" max="4" width="9.5703125" bestFit="1" customWidth="1"/>
    <col min="5" max="5" width="10.140625" bestFit="1" customWidth="1"/>
    <col min="6" max="6" width="9.5703125" style="105" bestFit="1" customWidth="1"/>
    <col min="7" max="7" width="11.140625" bestFit="1" customWidth="1"/>
    <col min="8" max="8" width="7.42578125" style="105" bestFit="1" customWidth="1"/>
    <col min="9" max="9" width="10.42578125" bestFit="1" customWidth="1"/>
    <col min="10" max="10" width="10.5703125" style="105" bestFit="1" customWidth="1"/>
    <col min="11" max="11" width="6.85546875" style="105" customWidth="1"/>
    <col min="12" max="12" width="14.5703125" style="64" bestFit="1" customWidth="1"/>
  </cols>
  <sheetData>
    <row r="2" spans="1:17" x14ac:dyDescent="0.2">
      <c r="F2"/>
      <c r="H2"/>
      <c r="J2"/>
      <c r="K2"/>
      <c r="L2"/>
    </row>
    <row r="3" spans="1:17" ht="15" x14ac:dyDescent="0.25">
      <c r="B3" s="7" t="s">
        <v>235</v>
      </c>
      <c r="F3"/>
      <c r="H3"/>
      <c r="J3"/>
      <c r="K3"/>
      <c r="L3"/>
    </row>
    <row r="4" spans="1:17" ht="15" customHeight="1" x14ac:dyDescent="0.2">
      <c r="F4"/>
      <c r="H4"/>
      <c r="J4"/>
      <c r="K4"/>
      <c r="L4"/>
    </row>
    <row r="5" spans="1:17" ht="15" customHeight="1" x14ac:dyDescent="0.2">
      <c r="F5"/>
      <c r="H5"/>
      <c r="J5"/>
      <c r="K5"/>
      <c r="L5"/>
    </row>
    <row r="6" spans="1:17" ht="15" customHeight="1" x14ac:dyDescent="0.2">
      <c r="F6"/>
      <c r="H6"/>
      <c r="J6"/>
      <c r="K6"/>
      <c r="L6"/>
    </row>
    <row r="7" spans="1:17" ht="15" customHeight="1" x14ac:dyDescent="0.2">
      <c r="F7"/>
      <c r="H7"/>
      <c r="J7"/>
      <c r="K7"/>
      <c r="L7"/>
    </row>
    <row r="8" spans="1:17" ht="15" customHeight="1" x14ac:dyDescent="0.2">
      <c r="F8"/>
      <c r="H8"/>
      <c r="J8"/>
      <c r="K8"/>
      <c r="L8"/>
    </row>
    <row r="9" spans="1:17" ht="15" customHeight="1" x14ac:dyDescent="0.2">
      <c r="F9"/>
      <c r="H9"/>
      <c r="J9"/>
      <c r="K9"/>
      <c r="L9"/>
    </row>
    <row r="10" spans="1:17" ht="15" customHeight="1" x14ac:dyDescent="0.2">
      <c r="F10"/>
      <c r="H10"/>
      <c r="J10"/>
      <c r="K10"/>
      <c r="L10"/>
    </row>
    <row r="11" spans="1:17" ht="15" customHeight="1" x14ac:dyDescent="0.2">
      <c r="F11"/>
      <c r="H11"/>
      <c r="J11"/>
      <c r="K11"/>
      <c r="L11"/>
    </row>
    <row r="12" spans="1:17" ht="15" customHeight="1" x14ac:dyDescent="0.2">
      <c r="F12"/>
      <c r="H12"/>
      <c r="J12"/>
      <c r="K12"/>
      <c r="L12"/>
    </row>
    <row r="13" spans="1:17" ht="15" customHeight="1" x14ac:dyDescent="0.2">
      <c r="F13"/>
      <c r="H13"/>
      <c r="J13"/>
      <c r="K13"/>
      <c r="L13"/>
    </row>
    <row r="14" spans="1:17" ht="15" customHeight="1" x14ac:dyDescent="0.2">
      <c r="F14"/>
      <c r="H14"/>
      <c r="J14"/>
      <c r="K14"/>
      <c r="L14"/>
    </row>
    <row r="15" spans="1:17" ht="15" customHeight="1" x14ac:dyDescent="0.2">
      <c r="F15"/>
      <c r="H15"/>
      <c r="J15"/>
      <c r="K15"/>
      <c r="L15"/>
    </row>
    <row r="16" spans="1:17" s="6" customFormat="1" ht="19.5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x14ac:dyDescent="0.2">
      <c r="F17"/>
      <c r="H17"/>
      <c r="J17"/>
      <c r="K17"/>
      <c r="L17"/>
    </row>
    <row r="18" spans="1:17" x14ac:dyDescent="0.2">
      <c r="F18"/>
      <c r="H18"/>
      <c r="J18"/>
      <c r="K18"/>
      <c r="L18"/>
    </row>
    <row r="19" spans="1:17" x14ac:dyDescent="0.2">
      <c r="F19"/>
      <c r="H19"/>
      <c r="J19"/>
      <c r="K19"/>
      <c r="L19"/>
    </row>
    <row r="20" spans="1:17" x14ac:dyDescent="0.2">
      <c r="F20"/>
      <c r="H20"/>
      <c r="J20"/>
      <c r="K20"/>
      <c r="L20"/>
    </row>
    <row r="21" spans="1:17" x14ac:dyDescent="0.2">
      <c r="F21"/>
      <c r="H21"/>
      <c r="J21"/>
      <c r="K21"/>
      <c r="L21"/>
    </row>
    <row r="22" spans="1:17" s="99" customFormat="1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99" customFormat="1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99" customFormat="1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99" customForma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99" customFormat="1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5" customHeight="1" x14ac:dyDescent="0.2">
      <c r="F27"/>
      <c r="H27"/>
      <c r="J27"/>
      <c r="K27"/>
      <c r="L27"/>
    </row>
    <row r="28" spans="1:17" ht="15" customHeight="1" x14ac:dyDescent="0.2">
      <c r="F28"/>
      <c r="H28"/>
      <c r="J28"/>
      <c r="K28"/>
      <c r="L28"/>
    </row>
    <row r="29" spans="1:17" ht="15" customHeight="1" x14ac:dyDescent="0.2">
      <c r="F29"/>
      <c r="H29"/>
      <c r="J29"/>
      <c r="K29"/>
      <c r="L29"/>
    </row>
    <row r="30" spans="1:17" s="6" customFormat="1" ht="19.5" customHeight="1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x14ac:dyDescent="0.2">
      <c r="F31"/>
      <c r="H31"/>
      <c r="J31"/>
      <c r="K31"/>
      <c r="L31"/>
    </row>
    <row r="32" spans="1:17" x14ac:dyDescent="0.2">
      <c r="F32"/>
      <c r="H32"/>
      <c r="J32"/>
      <c r="K32"/>
      <c r="L32"/>
    </row>
    <row r="33" spans="2:12" x14ac:dyDescent="0.2">
      <c r="F33"/>
      <c r="H33"/>
      <c r="J33"/>
      <c r="K33"/>
      <c r="L33"/>
    </row>
    <row r="35" spans="2:12" x14ac:dyDescent="0.2">
      <c r="B35" s="47"/>
    </row>
  </sheetData>
  <printOptions horizontalCentered="1"/>
  <pageMargins left="0.51181102362204722" right="0.51181102362204722" top="1.1417322834645669" bottom="0.74803149606299213" header="0.51181102362204722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Maig&amp;R&amp;"Arial,Negreta"&amp;8&amp;K03+000Direcció de Pressupostos i Política Fiscal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92D050"/>
    <pageSetUpPr fitToPage="1"/>
  </sheetPr>
  <dimension ref="A1:P36"/>
  <sheetViews>
    <sheetView tabSelected="1" topLeftCell="C1" zoomScaleNormal="100" workbookViewId="0">
      <selection activeCell="M8" sqref="M8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3.42578125" bestFit="1" customWidth="1"/>
    <col min="4" max="4" width="13.5703125" style="105" customWidth="1"/>
    <col min="5" max="5" width="13.28515625" bestFit="1" customWidth="1"/>
    <col min="6" max="6" width="7.7109375" style="105" customWidth="1"/>
    <col min="7" max="7" width="13.28515625" bestFit="1" customWidth="1"/>
    <col min="8" max="8" width="6.28515625" style="105" customWidth="1"/>
    <col min="9" max="9" width="10.85546875" bestFit="1" customWidth="1"/>
    <col min="10" max="10" width="6.28515625" style="105" customWidth="1"/>
    <col min="11" max="11" width="13.140625" customWidth="1"/>
    <col min="12" max="12" width="10.7109375" style="105" customWidth="1"/>
    <col min="13" max="13" width="9.5703125" style="105" bestFit="1" customWidth="1"/>
    <col min="14" max="14" width="11.28515625" customWidth="1"/>
    <col min="15" max="15" width="11.42578125" style="105"/>
    <col min="16" max="16" width="10.5703125" style="105" bestFit="1" customWidth="1"/>
  </cols>
  <sheetData>
    <row r="1" spans="1:16" ht="15.75" thickBot="1" x14ac:dyDescent="0.3">
      <c r="A1" s="7" t="s">
        <v>19</v>
      </c>
    </row>
    <row r="2" spans="1:16" x14ac:dyDescent="0.2">
      <c r="A2" s="8" t="s">
        <v>20</v>
      </c>
      <c r="C2" s="182" t="s">
        <v>501</v>
      </c>
      <c r="D2" s="311" t="s">
        <v>154</v>
      </c>
      <c r="E2" s="590" t="s">
        <v>574</v>
      </c>
      <c r="F2" s="591"/>
      <c r="G2" s="591"/>
      <c r="H2" s="591"/>
      <c r="I2" s="591"/>
      <c r="J2" s="591"/>
      <c r="K2" s="591"/>
      <c r="L2" s="591"/>
      <c r="M2" s="592"/>
      <c r="N2" s="588" t="s">
        <v>575</v>
      </c>
      <c r="O2" s="589"/>
      <c r="P2" s="502"/>
    </row>
    <row r="3" spans="1:16" x14ac:dyDescent="0.2">
      <c r="C3" s="175">
        <v>1</v>
      </c>
      <c r="D3" s="166"/>
      <c r="E3" s="166">
        <v>2</v>
      </c>
      <c r="F3" s="95"/>
      <c r="G3" s="95">
        <v>3</v>
      </c>
      <c r="H3" s="96" t="s">
        <v>39</v>
      </c>
      <c r="I3" s="95">
        <v>4</v>
      </c>
      <c r="J3" s="96" t="s">
        <v>40</v>
      </c>
      <c r="K3" s="95">
        <v>5</v>
      </c>
      <c r="L3" s="95"/>
      <c r="M3" s="167" t="s">
        <v>41</v>
      </c>
      <c r="N3" s="95" t="s">
        <v>42</v>
      </c>
      <c r="O3" s="96" t="s">
        <v>43</v>
      </c>
      <c r="P3" s="312" t="s">
        <v>368</v>
      </c>
    </row>
    <row r="4" spans="1:16" ht="25.5" x14ac:dyDescent="0.2">
      <c r="A4" s="1"/>
      <c r="B4" s="2" t="s">
        <v>12</v>
      </c>
      <c r="C4" s="176" t="s">
        <v>13</v>
      </c>
      <c r="D4" s="127" t="s">
        <v>460</v>
      </c>
      <c r="E4" s="127" t="s">
        <v>14</v>
      </c>
      <c r="F4" s="97" t="s">
        <v>461</v>
      </c>
      <c r="G4" s="97" t="s">
        <v>15</v>
      </c>
      <c r="H4" s="97" t="s">
        <v>18</v>
      </c>
      <c r="I4" s="97" t="s">
        <v>16</v>
      </c>
      <c r="J4" s="97" t="s">
        <v>18</v>
      </c>
      <c r="K4" s="97" t="s">
        <v>17</v>
      </c>
      <c r="L4" s="97" t="s">
        <v>462</v>
      </c>
      <c r="M4" s="128" t="s">
        <v>18</v>
      </c>
      <c r="N4" s="97" t="s">
        <v>17</v>
      </c>
      <c r="O4" s="12" t="s">
        <v>18</v>
      </c>
      <c r="P4" s="158" t="s">
        <v>538</v>
      </c>
    </row>
    <row r="5" spans="1:16" ht="15" customHeight="1" x14ac:dyDescent="0.2">
      <c r="A5" s="21">
        <v>1</v>
      </c>
      <c r="B5" s="21" t="s">
        <v>0</v>
      </c>
      <c r="C5" s="177">
        <v>355786464.55000001</v>
      </c>
      <c r="D5" s="304">
        <f>C5/C17</f>
        <v>0.13949312918635584</v>
      </c>
      <c r="E5" s="168">
        <v>356023464.55000001</v>
      </c>
      <c r="F5" s="306">
        <f>E5/E17</f>
        <v>0.13679048318673184</v>
      </c>
      <c r="G5" s="154">
        <v>139451770.99000001</v>
      </c>
      <c r="H5" s="49">
        <f t="shared" ref="H5:H10" si="0">+G5/E5</f>
        <v>0.39169264072597487</v>
      </c>
      <c r="I5" s="154">
        <v>139078417.25</v>
      </c>
      <c r="J5" s="49">
        <f t="shared" ref="J5:J17" si="1">+I5/E5</f>
        <v>0.39064396338536217</v>
      </c>
      <c r="K5" s="154">
        <v>138686050.78999999</v>
      </c>
      <c r="L5" s="306">
        <f>K5/K17</f>
        <v>0.13412568394952032</v>
      </c>
      <c r="M5" s="171">
        <f t="shared" ref="M5:M17" si="2">+K5/E5</f>
        <v>0.38954188304777559</v>
      </c>
      <c r="N5" s="154">
        <v>138393925.74000001</v>
      </c>
      <c r="O5" s="171">
        <v>0.39758538475674654</v>
      </c>
      <c r="P5" s="159">
        <f>+K5/N5-1</f>
        <v>2.1108227722999029E-3</v>
      </c>
    </row>
    <row r="6" spans="1:16" ht="15" customHeight="1" x14ac:dyDescent="0.2">
      <c r="A6" s="23">
        <v>2</v>
      </c>
      <c r="B6" s="23" t="s">
        <v>1</v>
      </c>
      <c r="C6" s="177">
        <v>603468828.02999997</v>
      </c>
      <c r="D6" s="304">
        <f>C6/C17</f>
        <v>0.2366019047261913</v>
      </c>
      <c r="E6" s="168">
        <v>602207437.41999996</v>
      </c>
      <c r="F6" s="306">
        <f>E6/E17</f>
        <v>0.23137869984902759</v>
      </c>
      <c r="G6" s="154">
        <v>557655386.00999999</v>
      </c>
      <c r="H6" s="325">
        <f t="shared" si="0"/>
        <v>0.9260187625698022</v>
      </c>
      <c r="I6" s="154">
        <v>536193631.86000001</v>
      </c>
      <c r="J6" s="325">
        <f t="shared" si="1"/>
        <v>0.89038028848859985</v>
      </c>
      <c r="K6" s="154">
        <v>144038185.50999999</v>
      </c>
      <c r="L6" s="498">
        <f>K6/K17</f>
        <v>0.13930182622064868</v>
      </c>
      <c r="M6" s="198">
        <f t="shared" si="2"/>
        <v>0.23918367087443135</v>
      </c>
      <c r="N6" s="151">
        <v>140641292.43000001</v>
      </c>
      <c r="O6" s="198">
        <v>0.24860644557507189</v>
      </c>
      <c r="P6" s="160">
        <f t="shared" ref="P6:P15" si="3">+K6/N6-1</f>
        <v>2.4152885836787208E-2</v>
      </c>
    </row>
    <row r="7" spans="1:16" ht="15" customHeight="1" x14ac:dyDescent="0.2">
      <c r="A7" s="23">
        <v>3</v>
      </c>
      <c r="B7" s="23" t="s">
        <v>2</v>
      </c>
      <c r="C7" s="177">
        <v>34707752.200000003</v>
      </c>
      <c r="D7" s="304">
        <f>C7/C17</f>
        <v>1.3607861579349748E-2</v>
      </c>
      <c r="E7" s="168">
        <v>34707752.200000003</v>
      </c>
      <c r="F7" s="306">
        <f>E7/E17</f>
        <v>1.3335329455782511E-2</v>
      </c>
      <c r="G7" s="154">
        <v>12586355.619999999</v>
      </c>
      <c r="H7" s="325">
        <f t="shared" si="0"/>
        <v>0.36263816646702918</v>
      </c>
      <c r="I7" s="154">
        <v>12586355.619999999</v>
      </c>
      <c r="J7" s="325">
        <f t="shared" si="1"/>
        <v>0.36263816646702918</v>
      </c>
      <c r="K7" s="154">
        <v>12586355.619999999</v>
      </c>
      <c r="L7" s="498">
        <f>K7/K17</f>
        <v>1.2172482714361881E-2</v>
      </c>
      <c r="M7" s="198">
        <f t="shared" si="2"/>
        <v>0.36263816646702918</v>
      </c>
      <c r="N7" s="151">
        <v>17314513.059999999</v>
      </c>
      <c r="O7" s="198">
        <v>0.43685623274927415</v>
      </c>
      <c r="P7" s="160">
        <f t="shared" si="3"/>
        <v>-0.27307481438348924</v>
      </c>
    </row>
    <row r="8" spans="1:16" ht="15" customHeight="1" x14ac:dyDescent="0.2">
      <c r="A8" s="23">
        <v>4</v>
      </c>
      <c r="B8" s="23" t="s">
        <v>3</v>
      </c>
      <c r="C8" s="177">
        <v>995669824.77999997</v>
      </c>
      <c r="D8" s="426">
        <f>C8/C17</f>
        <v>0.39037207239083771</v>
      </c>
      <c r="E8" s="168">
        <v>1022121975.64</v>
      </c>
      <c r="F8" s="498">
        <f>E8/E17</f>
        <v>0.39271725839839045</v>
      </c>
      <c r="G8" s="154">
        <v>875879557.02999997</v>
      </c>
      <c r="H8" s="325">
        <f t="shared" si="0"/>
        <v>0.85692273320077028</v>
      </c>
      <c r="I8" s="154">
        <v>867921303.00999999</v>
      </c>
      <c r="J8" s="325">
        <f t="shared" si="1"/>
        <v>0.84913672114969696</v>
      </c>
      <c r="K8" s="154">
        <v>440045317.41000003</v>
      </c>
      <c r="L8" s="498">
        <f>K8/K17</f>
        <v>0.42557545499489974</v>
      </c>
      <c r="M8" s="519">
        <f t="shared" si="2"/>
        <v>0.43052133492626099</v>
      </c>
      <c r="N8" s="151">
        <v>395092647.81</v>
      </c>
      <c r="O8" s="198">
        <v>0.41816123775371611</v>
      </c>
      <c r="P8" s="160">
        <f t="shared" si="3"/>
        <v>0.11377754015209551</v>
      </c>
    </row>
    <row r="9" spans="1:16" ht="15" customHeight="1" x14ac:dyDescent="0.2">
      <c r="A9" s="59">
        <v>5</v>
      </c>
      <c r="B9" s="59" t="s">
        <v>486</v>
      </c>
      <c r="C9" s="177">
        <v>6477736.8899999997</v>
      </c>
      <c r="D9" s="427">
        <f>C9/C17</f>
        <v>2.5397250285360603E-3</v>
      </c>
      <c r="E9" s="168">
        <v>840947.94</v>
      </c>
      <c r="F9" s="310">
        <f>E9/E17</f>
        <v>3.2310700417705589E-4</v>
      </c>
      <c r="G9" s="154">
        <v>0</v>
      </c>
      <c r="H9" s="86">
        <f t="shared" si="0"/>
        <v>0</v>
      </c>
      <c r="I9" s="154">
        <v>0</v>
      </c>
      <c r="J9" s="86">
        <f t="shared" si="1"/>
        <v>0</v>
      </c>
      <c r="K9" s="154">
        <v>0</v>
      </c>
      <c r="L9" s="310">
        <f>K9/K17</f>
        <v>0</v>
      </c>
      <c r="M9" s="192">
        <f t="shared" si="2"/>
        <v>0</v>
      </c>
      <c r="N9" s="60">
        <v>0</v>
      </c>
      <c r="O9" s="192">
        <v>0</v>
      </c>
      <c r="P9" s="184" t="s">
        <v>135</v>
      </c>
    </row>
    <row r="10" spans="1:16" ht="15" customHeight="1" x14ac:dyDescent="0.2">
      <c r="A10" s="9"/>
      <c r="B10" s="2" t="s">
        <v>4</v>
      </c>
      <c r="C10" s="180">
        <f>SUM(C5:C9)</f>
        <v>1996110606.45</v>
      </c>
      <c r="D10" s="303">
        <f>C10/C17</f>
        <v>0.78261469291127073</v>
      </c>
      <c r="E10" s="170">
        <f>SUM(E5:E9)</f>
        <v>2015901577.75</v>
      </c>
      <c r="F10" s="307">
        <f>E10/E17</f>
        <v>0.77454487789410942</v>
      </c>
      <c r="G10" s="92">
        <f>SUM(G5:G9)</f>
        <v>1585573069.6500001</v>
      </c>
      <c r="H10" s="98">
        <f t="shared" si="0"/>
        <v>0.78653297718021498</v>
      </c>
      <c r="I10" s="92">
        <f>SUM(I5:I9)</f>
        <v>1555779707.74</v>
      </c>
      <c r="J10" s="98">
        <f t="shared" si="1"/>
        <v>0.77175380232424151</v>
      </c>
      <c r="K10" s="92">
        <f>SUM(K5:K8)</f>
        <v>735355909.32999992</v>
      </c>
      <c r="L10" s="307">
        <f>K10/K17</f>
        <v>0.71117544787943054</v>
      </c>
      <c r="M10" s="189">
        <f t="shared" si="2"/>
        <v>0.36477768431073393</v>
      </c>
      <c r="N10" s="92">
        <f>SUM(N5:N9)</f>
        <v>691442379.03999996</v>
      </c>
      <c r="O10" s="98">
        <v>0.36234485873807537</v>
      </c>
      <c r="P10" s="162">
        <f t="shared" si="3"/>
        <v>6.351003586295878E-2</v>
      </c>
    </row>
    <row r="11" spans="1:16" ht="15" customHeight="1" x14ac:dyDescent="0.2">
      <c r="A11" s="21">
        <v>6</v>
      </c>
      <c r="B11" s="21" t="s">
        <v>5</v>
      </c>
      <c r="C11" s="177">
        <v>352109003.55000001</v>
      </c>
      <c r="D11" s="304">
        <f>C11/C17</f>
        <v>0.13805130777530356</v>
      </c>
      <c r="E11" s="168">
        <v>370909338.77999997</v>
      </c>
      <c r="F11" s="306">
        <f>E11/E17</f>
        <v>0.14250989814482273</v>
      </c>
      <c r="G11" s="154">
        <v>205745616.09</v>
      </c>
      <c r="H11" s="49">
        <f t="shared" ref="H11:H17" si="4">+G11/E11</f>
        <v>0.55470594719114186</v>
      </c>
      <c r="I11" s="154">
        <v>199519430.11000001</v>
      </c>
      <c r="J11" s="49">
        <f t="shared" si="1"/>
        <v>0.53791967267867136</v>
      </c>
      <c r="K11" s="154">
        <v>134307116.46000001</v>
      </c>
      <c r="L11" s="306">
        <f>K11/K17</f>
        <v>0.12989074064674636</v>
      </c>
      <c r="M11" s="171">
        <f t="shared" si="2"/>
        <v>0.36210227788214983</v>
      </c>
      <c r="N11" s="154">
        <v>82817127.129999995</v>
      </c>
      <c r="O11" s="171">
        <v>0.20505221708442992</v>
      </c>
      <c r="P11" s="159">
        <f t="shared" si="3"/>
        <v>0.62173116979987686</v>
      </c>
    </row>
    <row r="12" spans="1:16" ht="15" customHeight="1" x14ac:dyDescent="0.2">
      <c r="A12" s="25">
        <v>7</v>
      </c>
      <c r="B12" s="25" t="s">
        <v>6</v>
      </c>
      <c r="C12" s="177">
        <v>21741338.550000001</v>
      </c>
      <c r="D12" s="305">
        <f>C12/C17</f>
        <v>8.5241223295981858E-3</v>
      </c>
      <c r="E12" s="168">
        <v>35275570.659999996</v>
      </c>
      <c r="F12" s="308">
        <f>E12/E17</f>
        <v>1.355349530505854E-2</v>
      </c>
      <c r="G12" s="154">
        <v>16727170.439999999</v>
      </c>
      <c r="H12" s="464">
        <f t="shared" si="4"/>
        <v>0.47418567941035261</v>
      </c>
      <c r="I12" s="154">
        <v>16527170.439999999</v>
      </c>
      <c r="J12" s="464">
        <f t="shared" si="1"/>
        <v>0.46851603335621278</v>
      </c>
      <c r="K12" s="154">
        <v>8386536.6399999997</v>
      </c>
      <c r="L12" s="308">
        <f>K12/K17</f>
        <v>8.1107649716767316E-3</v>
      </c>
      <c r="M12" s="466">
        <f t="shared" si="2"/>
        <v>0.23774347184437583</v>
      </c>
      <c r="N12" s="155">
        <v>5036460.01</v>
      </c>
      <c r="O12" s="466">
        <v>3.8400687095786104E-2</v>
      </c>
      <c r="P12" s="159">
        <f t="shared" si="3"/>
        <v>0.66516494191323883</v>
      </c>
    </row>
    <row r="13" spans="1:16" ht="15" customHeight="1" x14ac:dyDescent="0.2">
      <c r="A13" s="9"/>
      <c r="B13" s="2" t="s">
        <v>7</v>
      </c>
      <c r="C13" s="180">
        <f>SUM(C11:C12)</f>
        <v>373850342.10000002</v>
      </c>
      <c r="D13" s="303">
        <f>C13/C17</f>
        <v>0.14657543010490173</v>
      </c>
      <c r="E13" s="170">
        <f>SUM(E11:E12)</f>
        <v>406184909.43999994</v>
      </c>
      <c r="F13" s="307">
        <f>E13/E17</f>
        <v>0.15606339344988127</v>
      </c>
      <c r="G13" s="92">
        <f>SUM(G11:G12)</f>
        <v>222472786.53</v>
      </c>
      <c r="H13" s="98">
        <f t="shared" si="4"/>
        <v>0.54771307687604487</v>
      </c>
      <c r="I13" s="92">
        <f>SUM(I11:I12)</f>
        <v>216046600.55000001</v>
      </c>
      <c r="J13" s="98">
        <f t="shared" si="1"/>
        <v>0.53189223806433306</v>
      </c>
      <c r="K13" s="92">
        <f>SUM(K11:K12)</f>
        <v>142693653.09999999</v>
      </c>
      <c r="L13" s="307">
        <f>K13/K17</f>
        <v>0.13800150561842306</v>
      </c>
      <c r="M13" s="189">
        <f t="shared" si="2"/>
        <v>0.35130220198660078</v>
      </c>
      <c r="N13" s="92">
        <f>SUM(N11:N12)</f>
        <v>87853587.140000001</v>
      </c>
      <c r="O13" s="98">
        <v>0.16420047282359326</v>
      </c>
      <c r="P13" s="162">
        <f>+K13/N13-1</f>
        <v>0.62422113592936213</v>
      </c>
    </row>
    <row r="14" spans="1:16" ht="15" customHeight="1" x14ac:dyDescent="0.2">
      <c r="A14" s="21">
        <v>8</v>
      </c>
      <c r="B14" s="21" t="s">
        <v>8</v>
      </c>
      <c r="C14" s="177">
        <v>21421544.140000001</v>
      </c>
      <c r="D14" s="304">
        <f>C14/C17</f>
        <v>8.3987405981609704E-3</v>
      </c>
      <c r="E14" s="168">
        <v>21421544.140000001</v>
      </c>
      <c r="F14" s="306">
        <f>E14/E17</f>
        <v>8.2305344037372496E-3</v>
      </c>
      <c r="G14" s="154">
        <v>7821544.1399999997</v>
      </c>
      <c r="H14" s="49">
        <f t="shared" si="4"/>
        <v>0.36512513238459754</v>
      </c>
      <c r="I14" s="154">
        <v>7821544.1399999997</v>
      </c>
      <c r="J14" s="49">
        <f t="shared" si="1"/>
        <v>0.36512513238459754</v>
      </c>
      <c r="K14" s="154">
        <v>7821544.1399999997</v>
      </c>
      <c r="L14" s="306">
        <f>K14/K17</f>
        <v>7.5643509303424932E-3</v>
      </c>
      <c r="M14" s="171">
        <f t="shared" si="2"/>
        <v>0.36512513238459754</v>
      </c>
      <c r="N14" s="154">
        <v>9821444.1400000006</v>
      </c>
      <c r="O14" s="171">
        <v>8.4389323266429853E-2</v>
      </c>
      <c r="P14" s="159">
        <f>+K14/N14-1</f>
        <v>-0.20362585903787478</v>
      </c>
    </row>
    <row r="15" spans="1:16" ht="15" customHeight="1" x14ac:dyDescent="0.2">
      <c r="A15" s="25">
        <v>9</v>
      </c>
      <c r="B15" s="25" t="s">
        <v>9</v>
      </c>
      <c r="C15" s="177">
        <v>159183736.81</v>
      </c>
      <c r="D15" s="305">
        <f>C15/C17</f>
        <v>6.2411136385666637E-2</v>
      </c>
      <c r="E15" s="168">
        <v>159183736.81</v>
      </c>
      <c r="F15" s="308">
        <f>E15/E17</f>
        <v>6.1161194252272073E-2</v>
      </c>
      <c r="G15" s="154">
        <v>148129591.18000001</v>
      </c>
      <c r="H15" s="464">
        <f t="shared" si="4"/>
        <v>0.93055731790494334</v>
      </c>
      <c r="I15" s="154">
        <v>148129591.18000001</v>
      </c>
      <c r="J15" s="464">
        <f t="shared" si="1"/>
        <v>0.93055731790494334</v>
      </c>
      <c r="K15" s="154">
        <v>148129591.18000001</v>
      </c>
      <c r="L15" s="308">
        <f>K15/K17</f>
        <v>0.14325869557180385</v>
      </c>
      <c r="M15" s="466">
        <f t="shared" si="2"/>
        <v>0.93055731790494334</v>
      </c>
      <c r="N15" s="155">
        <v>118243227.33</v>
      </c>
      <c r="O15" s="466">
        <v>0.89921377370555944</v>
      </c>
      <c r="P15" s="161">
        <f t="shared" si="3"/>
        <v>0.2527532825756813</v>
      </c>
    </row>
    <row r="16" spans="1:16" ht="15" customHeight="1" thickBot="1" x14ac:dyDescent="0.25">
      <c r="A16" s="9"/>
      <c r="B16" s="2" t="s">
        <v>10</v>
      </c>
      <c r="C16" s="180">
        <f>SUM(C14:C15)</f>
        <v>180605280.94999999</v>
      </c>
      <c r="D16" s="303">
        <f>C16/C17</f>
        <v>7.0809876983827597E-2</v>
      </c>
      <c r="E16" s="170">
        <f>SUM(E14:E15)</f>
        <v>180605280.94999999</v>
      </c>
      <c r="F16" s="307">
        <f>E16/E17</f>
        <v>6.9391728656009316E-2</v>
      </c>
      <c r="G16" s="92">
        <f>SUM(G14:G15)</f>
        <v>155951135.31999999</v>
      </c>
      <c r="H16" s="98">
        <f t="shared" si="4"/>
        <v>0.86349155738792926</v>
      </c>
      <c r="I16" s="92">
        <f>SUM(I14:I15)</f>
        <v>155951135.31999999</v>
      </c>
      <c r="J16" s="98">
        <f t="shared" si="1"/>
        <v>0.86349155738792926</v>
      </c>
      <c r="K16" s="92">
        <f>SUM(K14:K15)</f>
        <v>155951135.31999999</v>
      </c>
      <c r="L16" s="307">
        <f>K16/K17</f>
        <v>0.15082304650214631</v>
      </c>
      <c r="M16" s="189">
        <f t="shared" si="2"/>
        <v>0.86349155738792926</v>
      </c>
      <c r="N16" s="92">
        <f>SUM(N14:N15)</f>
        <v>128064671.47</v>
      </c>
      <c r="O16" s="98">
        <v>0.51664233210761235</v>
      </c>
      <c r="P16" s="162">
        <f>+K16/N16-1</f>
        <v>0.21775298003659493</v>
      </c>
    </row>
    <row r="17" spans="1:16" s="6" customFormat="1" ht="19.5" customHeight="1" thickBot="1" x14ac:dyDescent="0.25">
      <c r="A17" s="5"/>
      <c r="B17" s="4" t="s">
        <v>11</v>
      </c>
      <c r="C17" s="181">
        <f>+C10+C13+C16</f>
        <v>2550566229.5</v>
      </c>
      <c r="D17" s="494"/>
      <c r="E17" s="172">
        <f>+E10+E13+E16</f>
        <v>2602691768.1399999</v>
      </c>
      <c r="F17" s="309"/>
      <c r="G17" s="173">
        <f>+G10+G13+G16</f>
        <v>1963996991.5</v>
      </c>
      <c r="H17" s="201">
        <f t="shared" si="4"/>
        <v>0.75460222203090932</v>
      </c>
      <c r="I17" s="173">
        <f>+I10+I13+I16</f>
        <v>1927777443.6099999</v>
      </c>
      <c r="J17" s="201">
        <f t="shared" si="1"/>
        <v>0.74068603405453426</v>
      </c>
      <c r="K17" s="173">
        <f>+K10+K13+K16</f>
        <v>1034000697.75</v>
      </c>
      <c r="L17" s="309"/>
      <c r="M17" s="193">
        <f t="shared" si="2"/>
        <v>0.39728127256841606</v>
      </c>
      <c r="N17" s="165">
        <f>N10+N13+N16</f>
        <v>907360637.64999998</v>
      </c>
      <c r="O17" s="501">
        <v>0.33716323151081778</v>
      </c>
      <c r="P17" s="164">
        <f>+K17/N17-1</f>
        <v>0.13956970893953358</v>
      </c>
    </row>
    <row r="18" spans="1:16" x14ac:dyDescent="0.2">
      <c r="E18" s="47"/>
      <c r="G18" s="47"/>
      <c r="I18" s="47"/>
      <c r="K18" s="47"/>
    </row>
    <row r="19" spans="1:16" x14ac:dyDescent="0.2">
      <c r="A19" s="8" t="s">
        <v>579</v>
      </c>
      <c r="E19" s="298"/>
      <c r="F19" s="499"/>
      <c r="G19" s="298"/>
      <c r="H19" s="499"/>
      <c r="K19" s="587"/>
      <c r="L19" s="587"/>
    </row>
    <row r="20" spans="1:16" x14ac:dyDescent="0.2">
      <c r="C20" s="14"/>
      <c r="D20" s="14"/>
      <c r="E20" s="14"/>
      <c r="F20" s="15"/>
      <c r="G20" s="14"/>
      <c r="H20" s="15"/>
      <c r="I20" s="14"/>
      <c r="J20" s="15"/>
      <c r="N20" s="95"/>
      <c r="O20" s="96"/>
    </row>
    <row r="21" spans="1:16" ht="38.25" x14ac:dyDescent="0.2">
      <c r="A21" s="1"/>
      <c r="B21" s="2" t="s">
        <v>12</v>
      </c>
      <c r="C21" s="3" t="s">
        <v>567</v>
      </c>
      <c r="D21" s="3" t="s">
        <v>474</v>
      </c>
      <c r="E21" s="3" t="s">
        <v>359</v>
      </c>
      <c r="F21" s="3"/>
      <c r="G21" s="3" t="s">
        <v>360</v>
      </c>
      <c r="H21" s="3"/>
      <c r="I21" s="3" t="s">
        <v>361</v>
      </c>
      <c r="J21" s="3"/>
      <c r="K21" s="97" t="s">
        <v>441</v>
      </c>
      <c r="L21" s="97" t="s">
        <v>467</v>
      </c>
      <c r="M21" s="97" t="s">
        <v>417</v>
      </c>
      <c r="N21" s="62"/>
      <c r="O21" s="97" t="s">
        <v>362</v>
      </c>
      <c r="P21" s="97" t="s">
        <v>18</v>
      </c>
    </row>
    <row r="22" spans="1:16" x14ac:dyDescent="0.2">
      <c r="A22" s="21">
        <v>1</v>
      </c>
      <c r="B22" s="21" t="s">
        <v>0</v>
      </c>
      <c r="C22" s="22">
        <v>0</v>
      </c>
      <c r="D22" s="399">
        <v>0</v>
      </c>
      <c r="E22" s="151">
        <v>27437359.82</v>
      </c>
      <c r="F22" s="49"/>
      <c r="G22" s="151">
        <v>27200359.82</v>
      </c>
      <c r="H22" s="49"/>
      <c r="I22" s="22">
        <v>0</v>
      </c>
      <c r="J22" s="49"/>
      <c r="K22" s="154">
        <v>0</v>
      </c>
      <c r="L22" s="399">
        <v>0</v>
      </c>
      <c r="M22" s="399">
        <v>0</v>
      </c>
      <c r="N22" s="392"/>
      <c r="O22" s="384">
        <v>-93000</v>
      </c>
      <c r="P22" s="49">
        <f t="shared" ref="P22:P34" si="5">O22/C5</f>
        <v>-2.6139274330637261E-4</v>
      </c>
    </row>
    <row r="23" spans="1:16" x14ac:dyDescent="0.2">
      <c r="A23" s="23">
        <v>2</v>
      </c>
      <c r="B23" s="23" t="s">
        <v>1</v>
      </c>
      <c r="C23" s="24">
        <v>694666.34</v>
      </c>
      <c r="D23" s="384">
        <v>0</v>
      </c>
      <c r="E23" s="24">
        <v>3834820.16</v>
      </c>
      <c r="F23" s="325"/>
      <c r="G23" s="151">
        <v>8020427.5499999998</v>
      </c>
      <c r="H23" s="325"/>
      <c r="I23" s="24">
        <v>2229550.44</v>
      </c>
      <c r="J23" s="325"/>
      <c r="K23" s="151">
        <v>0</v>
      </c>
      <c r="L23" s="384">
        <v>0</v>
      </c>
      <c r="M23" s="384">
        <v>0</v>
      </c>
      <c r="N23" s="151"/>
      <c r="O23" s="384">
        <v>-92078.21</v>
      </c>
      <c r="P23" s="49">
        <f t="shared" si="5"/>
        <v>-1.5258155139609393E-4</v>
      </c>
    </row>
    <row r="24" spans="1:16" x14ac:dyDescent="0.2">
      <c r="A24" s="23">
        <v>3</v>
      </c>
      <c r="B24" s="23" t="s">
        <v>2</v>
      </c>
      <c r="C24" s="24"/>
      <c r="D24" s="384"/>
      <c r="F24" s="325"/>
      <c r="G24" s="24"/>
      <c r="H24" s="325"/>
      <c r="I24" s="24"/>
      <c r="J24" s="325"/>
      <c r="K24" s="151">
        <v>0</v>
      </c>
      <c r="L24" s="384">
        <v>0</v>
      </c>
      <c r="M24" s="384">
        <v>0</v>
      </c>
      <c r="N24" s="151"/>
      <c r="O24" s="384"/>
      <c r="P24" s="49">
        <f t="shared" si="5"/>
        <v>0</v>
      </c>
    </row>
    <row r="25" spans="1:16" x14ac:dyDescent="0.2">
      <c r="A25" s="23">
        <v>4</v>
      </c>
      <c r="B25" s="23" t="s">
        <v>3</v>
      </c>
      <c r="C25" s="151">
        <v>4310374.18</v>
      </c>
      <c r="D25" s="384">
        <v>0</v>
      </c>
      <c r="E25" s="151">
        <v>49717874.259999998</v>
      </c>
      <c r="F25" s="325"/>
      <c r="G25" s="151">
        <v>29706174.719999999</v>
      </c>
      <c r="H25" s="325"/>
      <c r="I25" s="151">
        <v>2130077.14</v>
      </c>
      <c r="J25" s="325"/>
      <c r="K25" s="33">
        <v>0</v>
      </c>
      <c r="L25" s="384">
        <v>0</v>
      </c>
      <c r="M25" s="544">
        <v>0</v>
      </c>
      <c r="N25" s="545"/>
      <c r="O25" s="384">
        <v>14268509.34</v>
      </c>
      <c r="P25" s="325">
        <f t="shared" si="5"/>
        <v>1.4330563189612304E-2</v>
      </c>
    </row>
    <row r="26" spans="1:16" x14ac:dyDescent="0.2">
      <c r="A26" s="59">
        <v>5</v>
      </c>
      <c r="B26" s="59" t="s">
        <v>486</v>
      </c>
      <c r="C26" s="60">
        <v>0</v>
      </c>
      <c r="D26" s="250">
        <v>0</v>
      </c>
      <c r="E26" s="151">
        <v>0</v>
      </c>
      <c r="F26" s="86"/>
      <c r="G26" s="154">
        <v>5636788.9500000002</v>
      </c>
      <c r="H26" s="86"/>
      <c r="I26" s="60">
        <v>0</v>
      </c>
      <c r="J26" s="86"/>
      <c r="K26" s="200">
        <v>0</v>
      </c>
      <c r="L26" s="250">
        <v>0</v>
      </c>
      <c r="M26" s="500">
        <v>0</v>
      </c>
      <c r="N26" s="393"/>
      <c r="O26" s="399">
        <v>-5325485</v>
      </c>
      <c r="P26" s="86">
        <f t="shared" si="5"/>
        <v>-0.82212122697067436</v>
      </c>
    </row>
    <row r="27" spans="1:16" x14ac:dyDescent="0.2">
      <c r="A27" s="9"/>
      <c r="B27" s="2" t="s">
        <v>4</v>
      </c>
      <c r="C27" s="19">
        <f>SUM(C22:C26)</f>
        <v>5005040.5199999996</v>
      </c>
      <c r="D27" s="496">
        <f>SUM(D22:D26)</f>
        <v>0</v>
      </c>
      <c r="E27" s="19">
        <f>SUM(E22:E26)</f>
        <v>80990054.239999995</v>
      </c>
      <c r="F27" s="45"/>
      <c r="G27" s="19">
        <f>SUM(G22:G26)</f>
        <v>70563751.039999992</v>
      </c>
      <c r="H27" s="45"/>
      <c r="I27" s="19">
        <f>SUM(I22:I26)</f>
        <v>4359627.58</v>
      </c>
      <c r="J27" s="45"/>
      <c r="K27" s="139">
        <f>SUM(K22:K25)</f>
        <v>0</v>
      </c>
      <c r="L27" s="139">
        <f>SUM(L22:L25)</f>
        <v>0</v>
      </c>
      <c r="M27" s="139">
        <f>SUM(M22:M25)</f>
        <v>0</v>
      </c>
      <c r="N27" s="139"/>
      <c r="O27" s="233">
        <f>+C27+D27+E27-G27+I27+K27-M27+L27</f>
        <v>19790971.299999997</v>
      </c>
      <c r="P27" s="98">
        <f t="shared" si="5"/>
        <v>9.9147668651475267E-3</v>
      </c>
    </row>
    <row r="28" spans="1:16" x14ac:dyDescent="0.2">
      <c r="A28" s="21">
        <v>6</v>
      </c>
      <c r="B28" s="21" t="s">
        <v>5</v>
      </c>
      <c r="C28" s="22">
        <v>14285532.189999999</v>
      </c>
      <c r="D28" s="399">
        <v>0</v>
      </c>
      <c r="E28" s="151">
        <v>79101542.700000003</v>
      </c>
      <c r="F28" s="49"/>
      <c r="G28" s="151">
        <v>101776254.7</v>
      </c>
      <c r="H28" s="49"/>
      <c r="I28" s="22">
        <v>5039515.04</v>
      </c>
      <c r="J28" s="49"/>
      <c r="K28" s="200">
        <v>19250000</v>
      </c>
      <c r="L28" s="250">
        <v>2900000</v>
      </c>
      <c r="M28" s="399">
        <v>0</v>
      </c>
      <c r="N28" s="154"/>
      <c r="O28" s="384">
        <v>-6287703</v>
      </c>
      <c r="P28" s="49">
        <f t="shared" si="5"/>
        <v>-1.7857262769786393E-2</v>
      </c>
    </row>
    <row r="29" spans="1:16" x14ac:dyDescent="0.2">
      <c r="A29" s="25">
        <v>7</v>
      </c>
      <c r="B29" s="25" t="s">
        <v>6</v>
      </c>
      <c r="C29" s="26">
        <v>0</v>
      </c>
      <c r="D29" s="495">
        <v>0</v>
      </c>
      <c r="E29" s="60">
        <v>19758838.120000001</v>
      </c>
      <c r="F29" s="464"/>
      <c r="G29" s="60">
        <v>7510429.3200000003</v>
      </c>
      <c r="H29" s="464"/>
      <c r="I29" s="26">
        <v>1285823.31</v>
      </c>
      <c r="J29" s="464"/>
      <c r="K29" s="26">
        <v>0</v>
      </c>
      <c r="L29" s="495">
        <v>0</v>
      </c>
      <c r="M29" s="500">
        <v>0</v>
      </c>
      <c r="N29" s="393"/>
      <c r="O29" s="384">
        <v>511701</v>
      </c>
      <c r="P29" s="308">
        <f t="shared" si="5"/>
        <v>2.3535855385500171E-2</v>
      </c>
    </row>
    <row r="30" spans="1:16" x14ac:dyDescent="0.2">
      <c r="A30" s="9"/>
      <c r="B30" s="2" t="s">
        <v>7</v>
      </c>
      <c r="C30" s="19">
        <f>SUM(C28:C29)</f>
        <v>14285532.189999999</v>
      </c>
      <c r="D30" s="496">
        <f>SUM(D28:D29)</f>
        <v>0</v>
      </c>
      <c r="E30" s="19">
        <f>SUM(E28:E29)</f>
        <v>98860380.820000008</v>
      </c>
      <c r="F30" s="45"/>
      <c r="G30" s="19">
        <f>SUM(G28:G29)</f>
        <v>109286684.02000001</v>
      </c>
      <c r="H30" s="45"/>
      <c r="I30" s="19">
        <f>SUM(I28:I29)</f>
        <v>6325338.3499999996</v>
      </c>
      <c r="J30" s="45"/>
      <c r="K30" s="139">
        <f>SUM(K28:K29)</f>
        <v>19250000</v>
      </c>
      <c r="L30" s="139">
        <f>SUM(L28:L29)</f>
        <v>2900000</v>
      </c>
      <c r="M30" s="139">
        <f>SUM(M28:M29)</f>
        <v>0</v>
      </c>
      <c r="N30" s="139"/>
      <c r="O30" s="233">
        <f>+C30+D30+E30-G30+I30+K30-M30+L30</f>
        <v>32334567.339999996</v>
      </c>
      <c r="P30" s="98">
        <f t="shared" si="5"/>
        <v>8.6490672065109214E-2</v>
      </c>
    </row>
    <row r="31" spans="1:16" x14ac:dyDescent="0.2">
      <c r="A31" s="21">
        <v>8</v>
      </c>
      <c r="B31" s="21" t="s">
        <v>8</v>
      </c>
      <c r="C31" s="22"/>
      <c r="D31" s="399"/>
      <c r="E31" s="22"/>
      <c r="F31" s="49"/>
      <c r="G31" s="22"/>
      <c r="H31" s="49"/>
      <c r="I31" s="22"/>
      <c r="J31" s="49"/>
      <c r="K31" s="154">
        <v>0</v>
      </c>
      <c r="L31" s="399">
        <v>0</v>
      </c>
      <c r="M31" s="399">
        <v>0</v>
      </c>
      <c r="N31" s="154"/>
      <c r="O31" s="399"/>
      <c r="P31" s="49">
        <f t="shared" si="5"/>
        <v>0</v>
      </c>
    </row>
    <row r="32" spans="1:16" x14ac:dyDescent="0.2">
      <c r="A32" s="25">
        <v>9</v>
      </c>
      <c r="B32" s="25" t="s">
        <v>9</v>
      </c>
      <c r="C32" s="26"/>
      <c r="D32" s="495"/>
      <c r="E32" s="26"/>
      <c r="F32" s="464"/>
      <c r="G32" s="26"/>
      <c r="H32" s="464"/>
      <c r="I32" s="26"/>
      <c r="J32" s="464"/>
      <c r="K32" s="393"/>
      <c r="L32" s="500"/>
      <c r="M32" s="500"/>
      <c r="N32" s="35"/>
      <c r="O32" s="495"/>
      <c r="P32" s="464">
        <f t="shared" si="5"/>
        <v>0</v>
      </c>
    </row>
    <row r="33" spans="1:16" ht="13.5" thickBot="1" x14ac:dyDescent="0.25">
      <c r="A33" s="9"/>
      <c r="B33" s="2" t="s">
        <v>10</v>
      </c>
      <c r="C33" s="19">
        <f>SUM(C31:C32)</f>
        <v>0</v>
      </c>
      <c r="D33" s="496">
        <f>SUM(D31:D32)</f>
        <v>0</v>
      </c>
      <c r="E33" s="19">
        <f>SUM(E31:E32)</f>
        <v>0</v>
      </c>
      <c r="F33" s="45"/>
      <c r="G33" s="19">
        <f>SUM(G31:G32)</f>
        <v>0</v>
      </c>
      <c r="H33" s="45"/>
      <c r="I33" s="19">
        <f>SUM(I31:I32)</f>
        <v>0</v>
      </c>
      <c r="J33" s="45"/>
      <c r="K33" s="139">
        <f>SUM(K31:K32)</f>
        <v>0</v>
      </c>
      <c r="L33" s="139">
        <f>SUM(L31:L32)</f>
        <v>0</v>
      </c>
      <c r="M33" s="139">
        <f>SUM(M31:M32)</f>
        <v>0</v>
      </c>
      <c r="N33" s="139"/>
      <c r="O33" s="233">
        <f>+C33+D33+E33-G33+I33+K33-M33+N33+L33</f>
        <v>0</v>
      </c>
      <c r="P33" s="98">
        <f t="shared" si="5"/>
        <v>0</v>
      </c>
    </row>
    <row r="34" spans="1:16" ht="13.5" thickBot="1" x14ac:dyDescent="0.25">
      <c r="A34" s="5"/>
      <c r="B34" s="4" t="s">
        <v>11</v>
      </c>
      <c r="C34" s="20">
        <f>+C27+C30+C33</f>
        <v>19290572.710000001</v>
      </c>
      <c r="D34" s="497">
        <f>+D27+D30+D33</f>
        <v>0</v>
      </c>
      <c r="E34" s="20">
        <f>+E27+E30+E33</f>
        <v>179850435.06</v>
      </c>
      <c r="F34" s="46"/>
      <c r="G34" s="20">
        <f>+G27+G30+G33</f>
        <v>179850435.06</v>
      </c>
      <c r="H34" s="46"/>
      <c r="I34" s="20">
        <f>+I27+I30+I33</f>
        <v>10684965.93</v>
      </c>
      <c r="J34" s="46"/>
      <c r="K34" s="140">
        <f>+K27+K30+K33</f>
        <v>19250000</v>
      </c>
      <c r="L34" s="140">
        <f>+L27+L30+L33</f>
        <v>2900000</v>
      </c>
      <c r="M34" s="140">
        <f>+M27+M30+M33</f>
        <v>0</v>
      </c>
      <c r="N34" s="140"/>
      <c r="O34" s="497">
        <f>O27+O30+O33</f>
        <v>52125538.639999993</v>
      </c>
      <c r="P34" s="46">
        <f t="shared" si="5"/>
        <v>2.0436849683459667E-2</v>
      </c>
    </row>
    <row r="36" spans="1:16" x14ac:dyDescent="0.2">
      <c r="N36" s="47"/>
    </row>
  </sheetData>
  <mergeCells count="3">
    <mergeCell ref="K19:L19"/>
    <mergeCell ref="N2:O2"/>
    <mergeCell ref="E2:M2"/>
  </mergeCells>
  <pageMargins left="0.51181102362204722" right="0.51181102362204722" top="1.1417322834645669" bottom="0.74803149606299213" header="0.51181102362204722" footer="0.31496062992125984"/>
  <pageSetup paperSize="9" scale="74" orientation="landscape" r:id="rId1"/>
  <headerFooter>
    <oddHeader>&amp;L&amp;"Arial,Negreta"&amp;8&amp;K03+000Ajuntament de Barcelona&amp;C&amp;"Arial,Negreta"&amp;8&amp;K03+000Pressupost 2015
Execució Pressupostària a Maig
&amp;R&amp;"Arial,Negreta"&amp;8&amp;K03+000Direcció de Pressupostos i Política Fiscal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2:P56"/>
  <sheetViews>
    <sheetView topLeftCell="A8" zoomScaleNormal="100" workbookViewId="0">
      <selection activeCell="N15" sqref="N15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3.42578125" bestFit="1" customWidth="1"/>
    <col min="4" max="4" width="13.5703125" style="105" customWidth="1"/>
    <col min="5" max="5" width="13.28515625" bestFit="1" customWidth="1"/>
    <col min="6" max="6" width="7.7109375" style="105" customWidth="1"/>
    <col min="7" max="7" width="13.28515625" bestFit="1" customWidth="1"/>
    <col min="8" max="8" width="6.28515625" style="105" customWidth="1"/>
    <col min="9" max="9" width="10.85546875" bestFit="1" customWidth="1"/>
    <col min="10" max="10" width="6.28515625" style="105" customWidth="1"/>
    <col min="11" max="11" width="13.140625" customWidth="1"/>
    <col min="12" max="12" width="10.7109375" style="105" customWidth="1"/>
    <col min="13" max="13" width="9.5703125" style="105" bestFit="1" customWidth="1"/>
    <col min="14" max="14" width="11.28515625" customWidth="1"/>
    <col min="15" max="15" width="11.42578125" style="105"/>
    <col min="16" max="16" width="10.5703125" style="105" bestFit="1" customWidth="1"/>
  </cols>
  <sheetData>
    <row r="2" spans="2:16" ht="15" x14ac:dyDescent="0.25">
      <c r="B2" s="7" t="s">
        <v>19</v>
      </c>
      <c r="D2"/>
      <c r="F2"/>
      <c r="H2"/>
      <c r="J2"/>
      <c r="L2"/>
      <c r="M2"/>
      <c r="O2"/>
      <c r="P2"/>
    </row>
    <row r="3" spans="2:16" x14ac:dyDescent="0.2">
      <c r="D3"/>
      <c r="F3"/>
      <c r="H3"/>
      <c r="J3"/>
      <c r="L3"/>
      <c r="M3"/>
      <c r="O3"/>
      <c r="P3"/>
    </row>
    <row r="4" spans="2:16" x14ac:dyDescent="0.2">
      <c r="D4"/>
      <c r="F4"/>
      <c r="H4"/>
      <c r="J4"/>
      <c r="L4"/>
      <c r="M4"/>
      <c r="O4"/>
      <c r="P4"/>
    </row>
    <row r="5" spans="2:16" ht="15" customHeight="1" x14ac:dyDescent="0.2">
      <c r="D5"/>
      <c r="F5"/>
      <c r="H5"/>
      <c r="J5"/>
      <c r="L5"/>
      <c r="M5"/>
      <c r="O5"/>
      <c r="P5"/>
    </row>
    <row r="6" spans="2:16" ht="15" customHeight="1" x14ac:dyDescent="0.2">
      <c r="D6"/>
      <c r="F6"/>
      <c r="H6"/>
      <c r="J6"/>
      <c r="L6"/>
      <c r="M6"/>
      <c r="O6"/>
      <c r="P6"/>
    </row>
    <row r="7" spans="2:16" ht="15" customHeight="1" x14ac:dyDescent="0.2">
      <c r="D7"/>
      <c r="F7"/>
      <c r="H7"/>
      <c r="J7"/>
      <c r="L7"/>
      <c r="M7"/>
      <c r="O7"/>
      <c r="P7"/>
    </row>
    <row r="8" spans="2:16" ht="15" customHeight="1" x14ac:dyDescent="0.2">
      <c r="D8"/>
      <c r="F8"/>
      <c r="H8"/>
      <c r="J8"/>
      <c r="L8"/>
      <c r="M8"/>
      <c r="O8"/>
      <c r="P8"/>
    </row>
    <row r="9" spans="2:16" ht="15" customHeight="1" x14ac:dyDescent="0.2">
      <c r="D9"/>
      <c r="F9"/>
      <c r="H9"/>
      <c r="J9"/>
      <c r="L9"/>
      <c r="M9"/>
      <c r="O9"/>
      <c r="P9"/>
    </row>
    <row r="10" spans="2:16" ht="15" customHeight="1" x14ac:dyDescent="0.2">
      <c r="D10"/>
      <c r="F10"/>
      <c r="H10"/>
      <c r="J10"/>
      <c r="L10"/>
      <c r="M10"/>
      <c r="O10"/>
      <c r="P10"/>
    </row>
    <row r="11" spans="2:16" ht="15" customHeight="1" x14ac:dyDescent="0.2">
      <c r="D11"/>
      <c r="F11"/>
      <c r="H11"/>
      <c r="J11"/>
      <c r="L11"/>
      <c r="M11"/>
      <c r="O11"/>
      <c r="P11"/>
    </row>
    <row r="12" spans="2:16" ht="15" customHeight="1" x14ac:dyDescent="0.2">
      <c r="D12"/>
      <c r="F12"/>
      <c r="H12"/>
      <c r="J12"/>
      <c r="L12"/>
      <c r="M12"/>
      <c r="O12"/>
      <c r="P12"/>
    </row>
    <row r="13" spans="2:16" ht="15" customHeight="1" x14ac:dyDescent="0.2">
      <c r="D13"/>
      <c r="F13"/>
      <c r="H13"/>
      <c r="J13"/>
      <c r="L13"/>
      <c r="M13"/>
      <c r="O13"/>
      <c r="P13"/>
    </row>
    <row r="14" spans="2:16" ht="15" customHeight="1" x14ac:dyDescent="0.2">
      <c r="D14"/>
      <c r="F14"/>
      <c r="H14"/>
      <c r="J14"/>
      <c r="L14"/>
      <c r="M14"/>
      <c r="O14"/>
      <c r="P14"/>
    </row>
    <row r="15" spans="2:16" ht="15" customHeight="1" x14ac:dyDescent="0.2">
      <c r="D15"/>
      <c r="F15"/>
      <c r="H15"/>
      <c r="J15"/>
      <c r="L15"/>
      <c r="M15"/>
      <c r="O15"/>
      <c r="P15"/>
    </row>
    <row r="16" spans="2:16" ht="15" customHeight="1" x14ac:dyDescent="0.2">
      <c r="D16"/>
      <c r="F16"/>
      <c r="H16"/>
      <c r="J16"/>
      <c r="L16"/>
      <c r="M16"/>
      <c r="O16"/>
      <c r="P16"/>
    </row>
    <row r="17" spans="4:16" ht="19.5" customHeight="1" x14ac:dyDescent="0.2">
      <c r="D17"/>
      <c r="F17"/>
      <c r="H17"/>
      <c r="J17"/>
      <c r="L17"/>
      <c r="M17"/>
      <c r="O17"/>
      <c r="P17"/>
    </row>
    <row r="18" spans="4:16" x14ac:dyDescent="0.2">
      <c r="D18"/>
      <c r="F18"/>
      <c r="H18"/>
      <c r="J18"/>
      <c r="L18"/>
      <c r="M18"/>
      <c r="O18"/>
      <c r="P18"/>
    </row>
    <row r="19" spans="4:16" x14ac:dyDescent="0.2">
      <c r="D19"/>
      <c r="F19"/>
      <c r="H19"/>
      <c r="J19"/>
      <c r="L19"/>
      <c r="M19"/>
      <c r="O19"/>
      <c r="P19"/>
    </row>
    <row r="20" spans="4:16" x14ac:dyDescent="0.2">
      <c r="D20"/>
      <c r="F20"/>
      <c r="H20"/>
      <c r="J20"/>
      <c r="L20"/>
      <c r="M20"/>
      <c r="O20"/>
      <c r="P20"/>
    </row>
    <row r="21" spans="4:16" x14ac:dyDescent="0.2">
      <c r="D21"/>
      <c r="F21"/>
      <c r="H21"/>
      <c r="J21"/>
      <c r="L21"/>
      <c r="M21"/>
      <c r="O21"/>
      <c r="P21"/>
    </row>
    <row r="22" spans="4:16" x14ac:dyDescent="0.2">
      <c r="D22"/>
      <c r="F22"/>
      <c r="H22"/>
      <c r="J22"/>
      <c r="L22"/>
      <c r="M22"/>
      <c r="O22"/>
      <c r="P22"/>
    </row>
    <row r="23" spans="4:16" x14ac:dyDescent="0.2">
      <c r="D23"/>
      <c r="F23"/>
      <c r="H23"/>
      <c r="J23"/>
      <c r="L23"/>
      <c r="M23"/>
      <c r="O23"/>
      <c r="P23"/>
    </row>
    <row r="24" spans="4:16" x14ac:dyDescent="0.2">
      <c r="D24"/>
      <c r="F24"/>
      <c r="H24"/>
      <c r="J24"/>
      <c r="L24"/>
      <c r="M24"/>
      <c r="O24"/>
      <c r="P24"/>
    </row>
    <row r="25" spans="4:16" x14ac:dyDescent="0.2">
      <c r="D25"/>
      <c r="F25"/>
      <c r="H25"/>
      <c r="J25"/>
      <c r="L25"/>
      <c r="M25"/>
      <c r="O25"/>
      <c r="P25"/>
    </row>
    <row r="26" spans="4:16" x14ac:dyDescent="0.2">
      <c r="D26"/>
      <c r="F26"/>
      <c r="H26"/>
      <c r="J26"/>
      <c r="L26"/>
      <c r="M26"/>
      <c r="O26"/>
      <c r="P26"/>
    </row>
    <row r="27" spans="4:16" x14ac:dyDescent="0.2">
      <c r="D27"/>
      <c r="F27"/>
      <c r="H27"/>
      <c r="J27"/>
      <c r="L27"/>
      <c r="M27"/>
      <c r="O27"/>
      <c r="P27"/>
    </row>
    <row r="28" spans="4:16" x14ac:dyDescent="0.2">
      <c r="D28"/>
      <c r="F28"/>
      <c r="H28"/>
      <c r="J28"/>
      <c r="L28"/>
      <c r="M28"/>
      <c r="O28"/>
      <c r="P28"/>
    </row>
    <row r="29" spans="4:16" x14ac:dyDescent="0.2">
      <c r="D29"/>
      <c r="F29"/>
      <c r="H29"/>
      <c r="J29"/>
      <c r="L29"/>
      <c r="M29"/>
      <c r="O29"/>
      <c r="P29"/>
    </row>
    <row r="30" spans="4:16" x14ac:dyDescent="0.2">
      <c r="D30"/>
      <c r="F30"/>
      <c r="H30"/>
      <c r="J30"/>
      <c r="L30"/>
      <c r="M30"/>
      <c r="O30"/>
      <c r="P30"/>
    </row>
    <row r="31" spans="4:16" x14ac:dyDescent="0.2">
      <c r="D31"/>
      <c r="F31"/>
      <c r="H31"/>
      <c r="J31"/>
      <c r="L31"/>
      <c r="M31"/>
      <c r="O31"/>
      <c r="P31"/>
    </row>
    <row r="32" spans="4:16" x14ac:dyDescent="0.2">
      <c r="D32"/>
      <c r="F32"/>
      <c r="H32"/>
      <c r="J32"/>
      <c r="L32"/>
      <c r="M32"/>
      <c r="O32"/>
      <c r="P32"/>
    </row>
    <row r="33" spans="4:16" x14ac:dyDescent="0.2">
      <c r="D33"/>
      <c r="F33"/>
      <c r="H33"/>
      <c r="J33"/>
      <c r="L33"/>
      <c r="M33"/>
      <c r="O33"/>
      <c r="P33"/>
    </row>
    <row r="34" spans="4:16" x14ac:dyDescent="0.2">
      <c r="D34"/>
      <c r="F34"/>
      <c r="H34"/>
      <c r="J34"/>
      <c r="L34"/>
      <c r="M34"/>
      <c r="O34"/>
      <c r="P34"/>
    </row>
    <row r="35" spans="4:16" x14ac:dyDescent="0.2">
      <c r="D35"/>
      <c r="F35"/>
      <c r="H35"/>
      <c r="J35"/>
      <c r="L35"/>
      <c r="M35"/>
      <c r="O35"/>
      <c r="P35"/>
    </row>
    <row r="36" spans="4:16" x14ac:dyDescent="0.2">
      <c r="D36"/>
      <c r="F36"/>
      <c r="H36"/>
      <c r="J36"/>
      <c r="L36"/>
      <c r="M36"/>
      <c r="O36"/>
      <c r="P36"/>
    </row>
    <row r="37" spans="4:16" x14ac:dyDescent="0.2">
      <c r="D37"/>
      <c r="F37"/>
      <c r="H37"/>
      <c r="J37"/>
      <c r="L37"/>
      <c r="M37"/>
      <c r="O37"/>
      <c r="P37"/>
    </row>
    <row r="38" spans="4:16" x14ac:dyDescent="0.2">
      <c r="D38"/>
      <c r="F38"/>
      <c r="H38"/>
      <c r="J38"/>
      <c r="L38"/>
      <c r="M38"/>
      <c r="O38"/>
      <c r="P38"/>
    </row>
    <row r="39" spans="4:16" x14ac:dyDescent="0.2">
      <c r="D39"/>
      <c r="F39"/>
      <c r="H39"/>
      <c r="J39"/>
      <c r="L39"/>
      <c r="M39"/>
      <c r="O39"/>
      <c r="P39"/>
    </row>
    <row r="40" spans="4:16" x14ac:dyDescent="0.2">
      <c r="D40"/>
      <c r="F40"/>
      <c r="H40"/>
      <c r="J40"/>
      <c r="L40"/>
      <c r="M40"/>
      <c r="O40"/>
      <c r="P40"/>
    </row>
    <row r="41" spans="4:16" x14ac:dyDescent="0.2">
      <c r="D41"/>
      <c r="F41"/>
      <c r="H41"/>
      <c r="J41"/>
      <c r="L41"/>
      <c r="M41"/>
      <c r="O41"/>
      <c r="P41"/>
    </row>
    <row r="42" spans="4:16" x14ac:dyDescent="0.2">
      <c r="D42"/>
      <c r="F42"/>
      <c r="H42"/>
      <c r="J42"/>
      <c r="L42"/>
      <c r="M42"/>
      <c r="O42"/>
      <c r="P42"/>
    </row>
    <row r="43" spans="4:16" x14ac:dyDescent="0.2">
      <c r="D43"/>
      <c r="F43"/>
      <c r="H43"/>
      <c r="J43"/>
      <c r="L43"/>
      <c r="M43"/>
      <c r="O43"/>
      <c r="P43"/>
    </row>
    <row r="44" spans="4:16" x14ac:dyDescent="0.2">
      <c r="D44"/>
      <c r="F44"/>
      <c r="H44"/>
      <c r="J44"/>
      <c r="L44"/>
      <c r="M44"/>
      <c r="O44"/>
      <c r="P44"/>
    </row>
    <row r="45" spans="4:16" x14ac:dyDescent="0.2">
      <c r="D45"/>
      <c r="F45"/>
      <c r="H45"/>
      <c r="J45"/>
      <c r="L45"/>
      <c r="M45"/>
      <c r="O45"/>
      <c r="P45"/>
    </row>
    <row r="46" spans="4:16" x14ac:dyDescent="0.2">
      <c r="D46"/>
      <c r="F46"/>
      <c r="H46"/>
      <c r="J46"/>
      <c r="L46"/>
      <c r="M46"/>
      <c r="O46"/>
      <c r="P46"/>
    </row>
    <row r="47" spans="4:16" x14ac:dyDescent="0.2">
      <c r="D47"/>
      <c r="F47"/>
      <c r="H47"/>
      <c r="J47"/>
      <c r="L47"/>
      <c r="M47"/>
      <c r="O47"/>
      <c r="P47"/>
    </row>
    <row r="48" spans="4:16" x14ac:dyDescent="0.2">
      <c r="D48"/>
      <c r="F48"/>
      <c r="H48"/>
      <c r="J48"/>
      <c r="L48"/>
      <c r="M48"/>
      <c r="O48"/>
      <c r="P48"/>
    </row>
    <row r="49" spans="4:16" x14ac:dyDescent="0.2">
      <c r="D49"/>
      <c r="F49"/>
      <c r="H49"/>
      <c r="J49"/>
      <c r="L49"/>
      <c r="M49"/>
      <c r="O49"/>
      <c r="P49"/>
    </row>
    <row r="50" spans="4:16" x14ac:dyDescent="0.2">
      <c r="D50"/>
      <c r="F50"/>
      <c r="H50"/>
      <c r="J50"/>
      <c r="L50"/>
      <c r="M50"/>
      <c r="O50"/>
      <c r="P50"/>
    </row>
    <row r="51" spans="4:16" x14ac:dyDescent="0.2">
      <c r="D51"/>
      <c r="F51"/>
      <c r="H51"/>
      <c r="J51"/>
      <c r="L51"/>
      <c r="M51"/>
      <c r="O51"/>
      <c r="P51"/>
    </row>
    <row r="52" spans="4:16" x14ac:dyDescent="0.2">
      <c r="D52"/>
      <c r="F52"/>
      <c r="H52"/>
      <c r="J52"/>
      <c r="L52"/>
      <c r="M52"/>
      <c r="O52"/>
      <c r="P52"/>
    </row>
    <row r="53" spans="4:16" x14ac:dyDescent="0.2">
      <c r="D53"/>
      <c r="F53"/>
      <c r="H53"/>
      <c r="J53"/>
      <c r="L53"/>
      <c r="M53"/>
      <c r="O53"/>
      <c r="P53"/>
    </row>
    <row r="54" spans="4:16" x14ac:dyDescent="0.2">
      <c r="D54"/>
      <c r="F54"/>
      <c r="H54"/>
      <c r="J54"/>
      <c r="L54"/>
      <c r="M54"/>
      <c r="O54"/>
      <c r="P54"/>
    </row>
    <row r="55" spans="4:16" x14ac:dyDescent="0.2">
      <c r="D55"/>
      <c r="F55"/>
      <c r="H55"/>
      <c r="J55"/>
      <c r="L55"/>
      <c r="M55"/>
      <c r="O55"/>
      <c r="P55"/>
    </row>
    <row r="56" spans="4:16" x14ac:dyDescent="0.2">
      <c r="D56"/>
      <c r="F56"/>
      <c r="H56"/>
      <c r="J56"/>
      <c r="L56"/>
      <c r="M56"/>
      <c r="O56"/>
      <c r="P56"/>
    </row>
  </sheetData>
  <pageMargins left="0.51181102362204722" right="0.51181102362204722" top="1.1417322834645669" bottom="0.74803149606299213" header="0.51181102362204722" footer="0.31496062992125984"/>
  <pageSetup paperSize="9" scale="90" orientation="landscape" r:id="rId1"/>
  <headerFooter>
    <oddHeader>&amp;L&amp;"Arial,Negreta"&amp;8&amp;K03+000Ajuntament de Barcelona&amp;C&amp;"Arial,Negreta"&amp;8&amp;K03+000Pressupost 2015
Execució Pressupostària a Maig
&amp;R&amp;"Arial,Negreta"&amp;8&amp;K03+000Direcció de Pressupostos i Política Fiscal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38</vt:i4>
      </vt:variant>
      <vt:variant>
        <vt:lpstr>Intervals amb nom</vt:lpstr>
      </vt:variant>
      <vt:variant>
        <vt:i4>28</vt:i4>
      </vt:variant>
    </vt:vector>
  </HeadingPairs>
  <TitlesOfParts>
    <vt:vector size="66" baseType="lpstr">
      <vt:lpstr>Indicadors</vt:lpstr>
      <vt:lpstr>ICap </vt:lpstr>
      <vt:lpstr>Gràfics 1</vt:lpstr>
      <vt:lpstr>IDetallCorrent</vt:lpstr>
      <vt:lpstr>Gràfics 2</vt:lpstr>
      <vt:lpstr>IDetallCapital</vt:lpstr>
      <vt:lpstr>Gràfics 3</vt:lpstr>
      <vt:lpstr>DCap</vt:lpstr>
      <vt:lpstr>Gràfics 4</vt:lpstr>
      <vt:lpstr>DDetallCorrent</vt:lpstr>
      <vt:lpstr>Gràfics 5</vt:lpstr>
      <vt:lpstr>DProg</vt:lpstr>
      <vt:lpstr>Gràfics 6</vt:lpstr>
      <vt:lpstr>DOrg</vt:lpstr>
      <vt:lpstr>Gràfics 7</vt:lpstr>
      <vt:lpstr>DCap 01</vt:lpstr>
      <vt:lpstr>Gràfics 8</vt:lpstr>
      <vt:lpstr>DCap 02</vt:lpstr>
      <vt:lpstr>Gràfics 9</vt:lpstr>
      <vt:lpstr>DCap 04</vt:lpstr>
      <vt:lpstr>Gràfics 10</vt:lpstr>
      <vt:lpstr>DCap 0501</vt:lpstr>
      <vt:lpstr>Gràfics 11</vt:lpstr>
      <vt:lpstr>DCap 0502</vt:lpstr>
      <vt:lpstr>Gràfics 12</vt:lpstr>
      <vt:lpstr>DCap 0503</vt:lpstr>
      <vt:lpstr>Gràfics 13</vt:lpstr>
      <vt:lpstr>DCap 0504</vt:lpstr>
      <vt:lpstr>Gràfics 14</vt:lpstr>
      <vt:lpstr>DCap 07</vt:lpstr>
      <vt:lpstr>Gràfics 15</vt:lpstr>
      <vt:lpstr>DCap 0703</vt:lpstr>
      <vt:lpstr>Gràfics 16</vt:lpstr>
      <vt:lpstr>DCap 08</vt:lpstr>
      <vt:lpstr>Gràfics 17</vt:lpstr>
      <vt:lpstr>DCap 06</vt:lpstr>
      <vt:lpstr>Gràfics 18</vt:lpstr>
      <vt:lpstr>Full de control</vt:lpstr>
      <vt:lpstr>DDetallCorrent!Àrea_d'impressió</vt:lpstr>
      <vt:lpstr>DOrg!Àrea_d'impressió</vt:lpstr>
      <vt:lpstr>DProg!Àrea_d'impressió</vt:lpstr>
      <vt:lpstr>'Gràfics 2'!Àrea_d'impressió</vt:lpstr>
      <vt:lpstr>'Gràfics 3'!Àrea_d'impressió</vt:lpstr>
      <vt:lpstr>'Gràfics 5'!Àrea_d'impressió</vt:lpstr>
      <vt:lpstr>'Gràfics 6'!Àrea_d'impressió</vt:lpstr>
      <vt:lpstr>'Gràfics 7'!Àrea_d'impressió</vt:lpstr>
      <vt:lpstr>IDetallCapital!Àrea_d'impressió</vt:lpstr>
      <vt:lpstr>IDetallCorrent!Àrea_d'impressió</vt:lpstr>
      <vt:lpstr>Indicadors!Àrea_d'impressió</vt:lpstr>
      <vt:lpstr>DCap!Print_Area</vt:lpstr>
      <vt:lpstr>'DCap 0503'!Print_Area</vt:lpstr>
      <vt:lpstr>'DCap 0504'!Print_Area</vt:lpstr>
      <vt:lpstr>DDetallCorrent!Print_Area</vt:lpstr>
      <vt:lpstr>DProg!Print_Area</vt:lpstr>
      <vt:lpstr>'Gràfics 1'!Print_Area</vt:lpstr>
      <vt:lpstr>'Gràfics 13'!Print_Area</vt:lpstr>
      <vt:lpstr>'Gràfics 14'!Print_Area</vt:lpstr>
      <vt:lpstr>'Gràfics 2'!Print_Area</vt:lpstr>
      <vt:lpstr>'Gràfics 3'!Print_Area</vt:lpstr>
      <vt:lpstr>'Gràfics 4'!Print_Area</vt:lpstr>
      <vt:lpstr>'Gràfics 5'!Print_Area</vt:lpstr>
      <vt:lpstr>'Gràfics 6'!Print_Area</vt:lpstr>
      <vt:lpstr>'ICap '!Print_Area</vt:lpstr>
      <vt:lpstr>IDetallCapital!Print_Area</vt:lpstr>
      <vt:lpstr>IDetallCorrent!Print_Area</vt:lpstr>
      <vt:lpstr>Indicadors!Print_Area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PBR</dc:creator>
  <cp:lastModifiedBy>Ajuntament de Barcelona</cp:lastModifiedBy>
  <cp:lastPrinted>2015-07-13T15:05:05Z</cp:lastPrinted>
  <dcterms:created xsi:type="dcterms:W3CDTF">2011-01-04T08:57:13Z</dcterms:created>
  <dcterms:modified xsi:type="dcterms:W3CDTF">2015-07-14T15:25:10Z</dcterms:modified>
</cp:coreProperties>
</file>