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8472" windowHeight="10464" tabRatio="931" activeTab="5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8" sheetId="22" r:id="rId41"/>
    <sheet name="Gràfics 18" sheetId="66" r:id="rId42"/>
    <sheet name="DCap 06" sheetId="28" r:id="rId43"/>
    <sheet name="Gràfics 19" sheetId="65" r:id="rId44"/>
    <sheet name="DCap 0601" sheetId="79" r:id="rId45"/>
    <sheet name="G.0601" sheetId="89" r:id="rId46"/>
    <sheet name="DCap 0602" sheetId="80" r:id="rId47"/>
    <sheet name="G.0602" sheetId="90" r:id="rId48"/>
    <sheet name="DCap 0603" sheetId="81" r:id="rId49"/>
    <sheet name="G.0603" sheetId="91" r:id="rId50"/>
    <sheet name="DCap 0604" sheetId="84" r:id="rId51"/>
    <sheet name="G.0604" sheetId="92" r:id="rId52"/>
    <sheet name="DCap 0605" sheetId="83" r:id="rId53"/>
    <sheet name="G.0605" sheetId="93" r:id="rId54"/>
    <sheet name="DCap 0606" sheetId="86" r:id="rId55"/>
    <sheet name="G.0606" sheetId="94" r:id="rId56"/>
    <sheet name="DCap 0607" sheetId="85" r:id="rId57"/>
    <sheet name="G.0607" sheetId="95" r:id="rId58"/>
    <sheet name="DCap 0608" sheetId="82" r:id="rId59"/>
    <sheet name="G.0608" sheetId="96" r:id="rId60"/>
    <sheet name="DCap 0609" sheetId="88" r:id="rId61"/>
    <sheet name="G.0609" sheetId="97" r:id="rId62"/>
    <sheet name="DCap 0610" sheetId="87" r:id="rId63"/>
    <sheet name="G.0610" sheetId="98" r:id="rId64"/>
    <sheet name="Full de control" sheetId="42" r:id="rId65"/>
  </sheets>
  <definedNames>
    <definedName name="__FPMExcelClient_CellBasedFunctionStatus" localSheetId="7" hidden="1">"1_1_2_2_1"</definedName>
    <definedName name="__FPMExcelClient_CellBasedFunctionStatus" localSheetId="18" hidden="1">"1_1_2_2_1"</definedName>
    <definedName name="__FPMExcelClient_CellBasedFunctionStatus" localSheetId="20" hidden="1">"1_1_2_2_1"</definedName>
    <definedName name="__FPMExcelClient_CellBasedFunctionStatus" localSheetId="22" hidden="1">"1_1_2_2_1"</definedName>
    <definedName name="__FPMExcelClient_CellBasedFunctionStatus" localSheetId="24" hidden="1">"1_1_2_2_1"</definedName>
    <definedName name="__FPMExcelClient_CellBasedFunctionStatus" localSheetId="26" hidden="1">"1_1_2_2_1"</definedName>
    <definedName name="__FPMExcelClient_CellBasedFunctionStatus" localSheetId="28" hidden="1">"1_1_2_2_1"</definedName>
    <definedName name="__FPMExcelClient_CellBasedFunctionStatus" localSheetId="30" hidden="1">"1_1_2_2_1"</definedName>
    <definedName name="__FPMExcelClient_CellBasedFunctionStatus" localSheetId="32" hidden="1">"1_1_2_2_1"</definedName>
    <definedName name="__FPMExcelClient_CellBasedFunctionStatus" localSheetId="42" hidden="1">"1_1_2_2_1"</definedName>
    <definedName name="__FPMExcelClient_CellBasedFunctionStatus" localSheetId="44" hidden="1">"1_1_2_2_1"</definedName>
    <definedName name="__FPMExcelClient_CellBasedFunctionStatus" localSheetId="46" hidden="1">"1_1_2_2_1"</definedName>
    <definedName name="__FPMExcelClient_CellBasedFunctionStatus" localSheetId="48" hidden="1">"1_1_2_2_1"</definedName>
    <definedName name="__FPMExcelClient_CellBasedFunctionStatus" localSheetId="50" hidden="1">"1_1_2_2_1"</definedName>
    <definedName name="__FPMExcelClient_CellBasedFunctionStatus" localSheetId="52" hidden="1">"1_1_2_2_1"</definedName>
    <definedName name="__FPMExcelClient_CellBasedFunctionStatus" localSheetId="54" hidden="1">"1_1_2_2_1"</definedName>
    <definedName name="__FPMExcelClient_CellBasedFunctionStatus" localSheetId="56" hidden="1">"1_1_2_2_1"</definedName>
    <definedName name="__FPMExcelClient_CellBasedFunctionStatus" localSheetId="58" hidden="1">"1_1_2_2_1"</definedName>
    <definedName name="__FPMExcelClient_CellBasedFunctionStatus" localSheetId="60" hidden="1">"1_1_2_2_1"</definedName>
    <definedName name="__FPMExcelClient_CellBasedFunctionStatus" localSheetId="62" hidden="1">"1_1_2_2_1"</definedName>
    <definedName name="__FPMExcelClient_CellBasedFunctionStatus" localSheetId="34" hidden="1">"1_1_2_2_1"</definedName>
    <definedName name="__FPMExcelClient_CellBasedFunctionStatus" localSheetId="36" hidden="1">"1_1_2_2_1"</definedName>
    <definedName name="__FPMExcelClient_CellBasedFunctionStatus" localSheetId="38" hidden="1">"1_1_2_2_1"</definedName>
    <definedName name="__FPMExcelClient_CellBasedFunctionStatus" localSheetId="40" hidden="1">"1_1_2_2_1"</definedName>
    <definedName name="__FPMExcelClient_CellBasedFunctionStatus" localSheetId="12" hidden="1">"1_1_2_2_1"</definedName>
    <definedName name="__FPMExcelClient_CellBasedFunctionStatus" localSheetId="9" hidden="1">"1_1_2_2_1"</definedName>
    <definedName name="__FPMExcelClient_CellBasedFunctionStatus" localSheetId="14" hidden="1">"1_1_2_2_1"</definedName>
    <definedName name="__FPMExcelClient_CellBasedFunctionStatus" localSheetId="11" hidden="1">"1_1_2_2_1"</definedName>
    <definedName name="__FPMExcelClient_CellBasedFunctionStatus" localSheetId="64" hidden="1">"1_1_2_2_1"</definedName>
    <definedName name="__FPMExcelClient_CellBasedFunctionStatus" localSheetId="45" hidden="1">"1_1_2_2_1"</definedName>
    <definedName name="__FPMExcelClient_CellBasedFunctionStatus" localSheetId="47" hidden="1">"1_1_2_2_1"</definedName>
    <definedName name="__FPMExcelClient_CellBasedFunctionStatus" localSheetId="49" hidden="1">"1_1_2_2_1"</definedName>
    <definedName name="__FPMExcelClient_CellBasedFunctionStatus" localSheetId="51" hidden="1">"1_1_2_2_1"</definedName>
    <definedName name="__FPMExcelClient_CellBasedFunctionStatus" localSheetId="53" hidden="1">"1_1_2_2_1"</definedName>
    <definedName name="__FPMExcelClient_CellBasedFunctionStatus" localSheetId="55" hidden="1">"1_1_2_2_1"</definedName>
    <definedName name="__FPMExcelClient_CellBasedFunctionStatus" localSheetId="57" hidden="1">"1_1_2_2_1"</definedName>
    <definedName name="__FPMExcelClient_CellBasedFunctionStatus" localSheetId="59" hidden="1">"1_1_2_2_1"</definedName>
    <definedName name="__FPMExcelClient_CellBasedFunctionStatus" localSheetId="61" hidden="1">"1_1_2_2_1"</definedName>
    <definedName name="__FPMExcelClient_CellBasedFunctionStatus" localSheetId="63" hidden="1">"1_1_2_2_1"</definedName>
    <definedName name="__FPMExcelClient_CellBasedFunctionStatus" localSheetId="2" hidden="1">"1_1_2_2_1"</definedName>
    <definedName name="__FPMExcelClient_CellBasedFunctionStatus" localSheetId="25" hidden="1">"1_1_2_2_1"</definedName>
    <definedName name="__FPMExcelClient_CellBasedFunctionStatus" localSheetId="27" hidden="1">"1_1_2_2_1"</definedName>
    <definedName name="__FPMExcelClient_CellBasedFunctionStatus" localSheetId="29" hidden="1">"1_1_2_2_1"</definedName>
    <definedName name="__FPMExcelClient_CellBasedFunctionStatus" localSheetId="31" hidden="1">"1_1_2_2_1"</definedName>
    <definedName name="__FPMExcelClient_CellBasedFunctionStatus" localSheetId="33" hidden="1">"1_1_2_2_1"</definedName>
    <definedName name="__FPMExcelClient_CellBasedFunctionStatus" localSheetId="35" hidden="1">"1_1_2_2_1"</definedName>
    <definedName name="__FPMExcelClient_CellBasedFunctionStatus" localSheetId="37" hidden="1">"1_1_2_2_1"</definedName>
    <definedName name="__FPMExcelClient_CellBasedFunctionStatus" localSheetId="39" hidden="1">"1_1_2_2_1"</definedName>
    <definedName name="__FPMExcelClient_CellBasedFunctionStatus" localSheetId="41" hidden="1">"1_1_2_2_1"</definedName>
    <definedName name="__FPMExcelClient_CellBasedFunctionStatus" localSheetId="43" hidden="1">"1_1_2_2_1"</definedName>
    <definedName name="__FPMExcelClient_CellBasedFunctionStatus" localSheetId="4" hidden="1">"1_1_2_2_1"</definedName>
    <definedName name="__FPMExcelClient_CellBasedFunctionStatus" localSheetId="6" hidden="1">"1_1_2_2_1"</definedName>
    <definedName name="__FPMExcelClient_CellBasedFunctionStatus" localSheetId="8" hidden="1">"1_1_2_2_1"</definedName>
    <definedName name="__FPMExcelClient_CellBasedFunctionStatus" localSheetId="10" hidden="1">"1_1_2_2_1"</definedName>
    <definedName name="__FPMExcelClient_CellBasedFunctionStatus" localSheetId="13" hidden="1">"1_1_2_2_1"</definedName>
    <definedName name="__FPMExcelClient_CellBasedFunctionStatus" localSheetId="15" hidden="1">"1_1_2_2_1"</definedName>
    <definedName name="__FPMExcelClient_CellBasedFunctionStatus" localSheetId="19" hidden="1">"1_1_2_2_1"</definedName>
    <definedName name="__FPMExcelClient_CellBasedFunctionStatus" localSheetId="21" hidden="1">"1_1_2_2_1"</definedName>
    <definedName name="__FPMExcelClient_CellBasedFunctionStatus" localSheetId="1" hidden="1">"1_1_2_2_1"</definedName>
    <definedName name="__FPMExcelClient_CellBasedFunctionStatus" localSheetId="5" hidden="1">"1_1_2_2_1"</definedName>
    <definedName name="__FPMExcelClient_CellBasedFunctionStatus" localSheetId="3" hidden="1">"1_1_2_2_1"</definedName>
    <definedName name="__FPMExcelClient_CellBasedFunctionStatus" localSheetId="0" hidden="1">"1_1_2_2_1"</definedName>
    <definedName name="_xlnm.Print_Area" localSheetId="42">'DCap 06'!$A$1:$P$17</definedName>
    <definedName name="_xlnm.Print_Area" localSheetId="12">DCProg!$A$1:$P$212</definedName>
    <definedName name="_xlnm.Print_Area" localSheetId="9">DDetallCorrent!$A$1:$P$140</definedName>
    <definedName name="_xlnm.Print_Area" localSheetId="14">DOrg!$A$1:$P$61</definedName>
    <definedName name="_xlnm.Print_Area" localSheetId="16">Dsectors!$A$1:$P$17</definedName>
    <definedName name="_xlnm.Print_Area" localSheetId="11">DTProg!$A$1:$P$214</definedName>
    <definedName name="_xlnm.Print_Area" localSheetId="64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2">#REF!</definedName>
    <definedName name="DATA1" localSheetId="32">#REF!</definedName>
    <definedName name="DATA1" localSheetId="44">#REF!</definedName>
    <definedName name="DATA1" localSheetId="48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1">#REF!</definedName>
    <definedName name="DATA1" localSheetId="43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4">#REF!</definedName>
    <definedName name="DATA10" localSheetId="48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1">#REF!</definedName>
    <definedName name="DATA10" localSheetId="43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4">#REF!</definedName>
    <definedName name="DATA11" localSheetId="48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1">#REF!</definedName>
    <definedName name="DATA11" localSheetId="43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4">#REF!</definedName>
    <definedName name="DATA12" localSheetId="48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1">#REF!</definedName>
    <definedName name="DATA12" localSheetId="43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4">#REF!</definedName>
    <definedName name="DATA13" localSheetId="48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1">#REF!</definedName>
    <definedName name="DATA13" localSheetId="43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4">#REF!</definedName>
    <definedName name="DATA14" localSheetId="48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1">#REF!</definedName>
    <definedName name="DATA14" localSheetId="43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4">#REF!</definedName>
    <definedName name="DATA2" localSheetId="48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1">#REF!</definedName>
    <definedName name="DATA2" localSheetId="43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4">#REF!</definedName>
    <definedName name="DATA3" localSheetId="48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1">#REF!</definedName>
    <definedName name="DATA3" localSheetId="43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4">#REF!</definedName>
    <definedName name="DATA4" localSheetId="48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1">#REF!</definedName>
    <definedName name="DATA4" localSheetId="43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4">#REF!</definedName>
    <definedName name="DATA5" localSheetId="48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1">#REF!</definedName>
    <definedName name="DATA5" localSheetId="43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4">#REF!</definedName>
    <definedName name="DATA6" localSheetId="48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1">#REF!</definedName>
    <definedName name="DATA6" localSheetId="43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4">#REF!</definedName>
    <definedName name="DATA7" localSheetId="48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1">#REF!</definedName>
    <definedName name="DATA7" localSheetId="43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4">#REF!</definedName>
    <definedName name="DATA8" localSheetId="48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1">#REF!</definedName>
    <definedName name="DATA8" localSheetId="43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4">#REF!</definedName>
    <definedName name="DATA9" localSheetId="48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1">#REF!</definedName>
    <definedName name="DATA9" localSheetId="43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4">#REF!</definedName>
    <definedName name="DATAA" localSheetId="48">#REF!</definedName>
    <definedName name="DATAA" localSheetId="12">#REF!</definedName>
    <definedName name="DATAA">#REF!</definedName>
    <definedName name="DATAA10" localSheetId="22">#REF!</definedName>
    <definedName name="DATAA10" localSheetId="44">#REF!</definedName>
    <definedName name="DATAA10" localSheetId="48">#REF!</definedName>
    <definedName name="DATAA10" localSheetId="12">#REF!</definedName>
    <definedName name="DATAA10">#REF!</definedName>
    <definedName name="DATAA111" localSheetId="22">#REF!</definedName>
    <definedName name="DATAA111" localSheetId="44">#REF!</definedName>
    <definedName name="DATAA111" localSheetId="48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DCProg!$A$81:$P$213</definedName>
    <definedName name="Print_Area" localSheetId="9">DDetallCorrent!$A$1:$P$140</definedName>
    <definedName name="Print_Area" localSheetId="11">DTProg!$A$1:$P$296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4">#REF!</definedName>
    <definedName name="TEST0" localSheetId="48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1">#REF!</definedName>
    <definedName name="TEST0" localSheetId="43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4">#REF!</definedName>
    <definedName name="TESTHKEY" localSheetId="48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1">#REF!</definedName>
    <definedName name="TESTHKEY" localSheetId="43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4">#REF!</definedName>
    <definedName name="TESTKEYS" localSheetId="48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1">#REF!</definedName>
    <definedName name="TESTKEYS" localSheetId="43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4">#REF!</definedName>
    <definedName name="TESTVKEY" localSheetId="48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1">#REF!</definedName>
    <definedName name="TESTVKEY" localSheetId="43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F11" i="74" l="1"/>
  <c r="J12" i="24"/>
  <c r="H12" i="24"/>
  <c r="F12" i="24"/>
  <c r="H11" i="20"/>
  <c r="F11" i="20"/>
  <c r="H12" i="44" l="1"/>
  <c r="F44" i="43" l="1"/>
  <c r="E14" i="15" l="1"/>
  <c r="P11" i="86" l="1"/>
  <c r="P11" i="81"/>
  <c r="M10" i="22" l="1"/>
  <c r="P10" i="74"/>
  <c r="M10" i="74"/>
  <c r="M11" i="27" l="1"/>
  <c r="P10" i="26"/>
  <c r="P11" i="24"/>
  <c r="M11" i="24"/>
  <c r="P161" i="78" l="1"/>
  <c r="P160" i="16"/>
  <c r="K86" i="16" l="1"/>
  <c r="P100" i="45" l="1"/>
  <c r="H11" i="86" l="1"/>
  <c r="P8" i="26"/>
  <c r="J11" i="24"/>
  <c r="D11" i="45" l="1"/>
  <c r="K14" i="44"/>
  <c r="H66" i="43" l="1"/>
  <c r="H58" i="43"/>
  <c r="M11" i="86" l="1"/>
  <c r="K10" i="83" l="1"/>
  <c r="M11" i="81"/>
  <c r="N12" i="74" l="1"/>
  <c r="K12" i="74"/>
  <c r="P158" i="78" l="1"/>
  <c r="P159" i="78"/>
  <c r="N65" i="78"/>
  <c r="P41" i="78" l="1"/>
  <c r="P157" i="16"/>
  <c r="P158" i="16"/>
  <c r="N148" i="16" l="1"/>
  <c r="P145" i="16"/>
  <c r="K148" i="16"/>
  <c r="P137" i="16"/>
  <c r="M137" i="16"/>
  <c r="N121" i="16"/>
  <c r="P41" i="16" l="1"/>
  <c r="P127" i="45" l="1"/>
  <c r="P134" i="45"/>
  <c r="N105" i="45"/>
  <c r="K105" i="45"/>
  <c r="M102" i="45"/>
  <c r="P89" i="45"/>
  <c r="M89" i="45"/>
  <c r="P64" i="45"/>
  <c r="M64" i="45"/>
  <c r="M37" i="45"/>
  <c r="K9" i="44" l="1"/>
  <c r="H7" i="44"/>
  <c r="J12" i="85" l="1"/>
  <c r="H12" i="85"/>
  <c r="F12" i="85"/>
  <c r="J11" i="84"/>
  <c r="H11" i="84"/>
  <c r="F11" i="84"/>
  <c r="J11" i="81"/>
  <c r="H11" i="81"/>
  <c r="F11" i="81"/>
  <c r="J11" i="80"/>
  <c r="H11" i="80"/>
  <c r="J12" i="28"/>
  <c r="H12" i="28"/>
  <c r="F12" i="28"/>
  <c r="P129" i="45" l="1"/>
  <c r="P128" i="45"/>
  <c r="J115" i="45"/>
  <c r="H115" i="45"/>
  <c r="M111" i="45"/>
  <c r="M100" i="45"/>
  <c r="I105" i="45"/>
  <c r="P77" i="45"/>
  <c r="K13" i="44" l="1"/>
  <c r="H59" i="43" l="1"/>
  <c r="K21" i="43"/>
  <c r="K44" i="43"/>
  <c r="H44" i="43"/>
  <c r="H28" i="43"/>
  <c r="H21" i="43"/>
  <c r="P166" i="78" l="1"/>
  <c r="P165" i="16"/>
  <c r="P11" i="88"/>
  <c r="P11" i="85"/>
  <c r="P11" i="80"/>
  <c r="M11" i="80"/>
  <c r="P11" i="79"/>
  <c r="M11" i="79"/>
  <c r="S14" i="1" l="1"/>
  <c r="S12" i="1"/>
  <c r="P11" i="22"/>
  <c r="P12" i="23"/>
  <c r="P10" i="25"/>
  <c r="P10" i="27"/>
  <c r="N6" i="16"/>
  <c r="P24" i="45"/>
  <c r="P19" i="45"/>
  <c r="N12" i="15"/>
  <c r="K24" i="44" l="1"/>
  <c r="K23" i="44"/>
  <c r="K7" i="44"/>
  <c r="K5" i="44"/>
  <c r="N14" i="15"/>
  <c r="P14" i="103" l="1"/>
  <c r="P12" i="103"/>
  <c r="P11" i="87" l="1"/>
  <c r="M11" i="87"/>
  <c r="M11" i="88"/>
  <c r="M11" i="85"/>
  <c r="P11" i="83"/>
  <c r="M11" i="83"/>
  <c r="M11" i="22"/>
  <c r="P14" i="23"/>
  <c r="M11" i="47"/>
  <c r="M10" i="47"/>
  <c r="P6" i="46"/>
  <c r="M11" i="25"/>
  <c r="P203" i="78"/>
  <c r="M176" i="78"/>
  <c r="P176" i="78"/>
  <c r="P156" i="78"/>
  <c r="P157" i="78"/>
  <c r="P162" i="78"/>
  <c r="P163" i="78"/>
  <c r="P164" i="78"/>
  <c r="P165" i="78"/>
  <c r="P167" i="78"/>
  <c r="P169" i="78"/>
  <c r="P170" i="78"/>
  <c r="P171" i="78"/>
  <c r="P172" i="78"/>
  <c r="P117" i="78"/>
  <c r="P109" i="78"/>
  <c r="P110" i="78"/>
  <c r="M63" i="78"/>
  <c r="P63" i="78"/>
  <c r="P39" i="78"/>
  <c r="P24" i="78"/>
  <c r="P18" i="78"/>
  <c r="M24" i="78"/>
  <c r="M18" i="78"/>
  <c r="N213" i="16" l="1"/>
  <c r="P175" i="16"/>
  <c r="M175" i="16"/>
  <c r="P152" i="16"/>
  <c r="P153" i="16"/>
  <c r="P155" i="16"/>
  <c r="P156" i="16"/>
  <c r="P161" i="16"/>
  <c r="P162" i="16"/>
  <c r="P163" i="16"/>
  <c r="P164" i="16"/>
  <c r="P166" i="16"/>
  <c r="P168" i="16"/>
  <c r="P169" i="16"/>
  <c r="P170" i="16"/>
  <c r="P171" i="16"/>
  <c r="P101" i="16"/>
  <c r="P102" i="16"/>
  <c r="P103" i="16"/>
  <c r="P104" i="16"/>
  <c r="P105" i="16"/>
  <c r="P106" i="16"/>
  <c r="P108" i="16"/>
  <c r="P109" i="16"/>
  <c r="P110" i="16"/>
  <c r="P111" i="16"/>
  <c r="P112" i="16"/>
  <c r="P113" i="16"/>
  <c r="P115" i="16"/>
  <c r="P116" i="16"/>
  <c r="P117" i="16"/>
  <c r="P118" i="16"/>
  <c r="P119" i="16"/>
  <c r="P120" i="16"/>
  <c r="M108" i="16"/>
  <c r="M109" i="16"/>
  <c r="M110" i="16"/>
  <c r="M111" i="16"/>
  <c r="M112" i="16"/>
  <c r="M113" i="16"/>
  <c r="P38" i="16" l="1"/>
  <c r="P39" i="16"/>
  <c r="P40" i="16"/>
  <c r="P42" i="16"/>
  <c r="P43" i="16"/>
  <c r="P44" i="16"/>
  <c r="P45" i="16"/>
  <c r="P46" i="16"/>
  <c r="P48" i="16"/>
  <c r="P24" i="16" l="1"/>
  <c r="P18" i="16"/>
  <c r="M115" i="45"/>
  <c r="M110" i="45"/>
  <c r="P90" i="45"/>
  <c r="P91" i="45"/>
  <c r="P94" i="45"/>
  <c r="P83" i="45"/>
  <c r="P72" i="45"/>
  <c r="P73" i="45"/>
  <c r="P74" i="45"/>
  <c r="P75" i="45"/>
  <c r="P76" i="45"/>
  <c r="P78" i="45"/>
  <c r="P79" i="45"/>
  <c r="M76" i="45"/>
  <c r="M77" i="45"/>
  <c r="P49" i="45"/>
  <c r="P50" i="45"/>
  <c r="P52" i="45"/>
  <c r="P53" i="45"/>
  <c r="P54" i="45"/>
  <c r="P55" i="45"/>
  <c r="P56" i="45"/>
  <c r="P57" i="45"/>
  <c r="P58" i="45"/>
  <c r="P59" i="45"/>
  <c r="P38" i="45"/>
  <c r="P35" i="45"/>
  <c r="P36" i="45"/>
  <c r="P18" i="45"/>
  <c r="P17" i="45"/>
  <c r="P14" i="1"/>
  <c r="F149" i="16" l="1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H52" i="45" l="1"/>
  <c r="H53" i="45"/>
  <c r="H54" i="45"/>
  <c r="H55" i="45"/>
  <c r="H56" i="45"/>
  <c r="H57" i="45"/>
  <c r="H58" i="45"/>
  <c r="H59" i="45"/>
  <c r="P15" i="103" l="1"/>
  <c r="P7" i="103"/>
  <c r="M15" i="103"/>
  <c r="M14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I22" i="103" s="1"/>
  <c r="G10" i="103"/>
  <c r="G22" i="103" s="1"/>
  <c r="E10" i="103"/>
  <c r="E22" i="103" s="1"/>
  <c r="D10" i="103"/>
  <c r="D22" i="103" s="1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H5" i="103"/>
  <c r="F5" i="103"/>
  <c r="N22" i="103" l="1"/>
  <c r="J22" i="103"/>
  <c r="G17" i="103"/>
  <c r="G21" i="103" s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F22" i="103" s="1"/>
  <c r="H10" i="103"/>
  <c r="H22" i="103" s="1"/>
  <c r="H13" i="103"/>
  <c r="E17" i="103"/>
  <c r="E21" i="103" s="1"/>
  <c r="I17" i="103"/>
  <c r="I21" i="103" s="1"/>
  <c r="J10" i="103"/>
  <c r="J13" i="103"/>
  <c r="H5" i="44"/>
  <c r="H13" i="44"/>
  <c r="P22" i="103" l="1"/>
  <c r="O22" i="103"/>
  <c r="N21" i="103"/>
  <c r="H17" i="103"/>
  <c r="H21" i="103" s="1"/>
  <c r="D21" i="103"/>
  <c r="J21" i="103" s="1"/>
  <c r="F17" i="103"/>
  <c r="F21" i="103" s="1"/>
  <c r="M17" i="103"/>
  <c r="P17" i="103"/>
  <c r="J17" i="103"/>
  <c r="J11" i="88"/>
  <c r="H11" i="88"/>
  <c r="F11" i="88"/>
  <c r="P11" i="82"/>
  <c r="M11" i="82"/>
  <c r="J11" i="86"/>
  <c r="F11" i="86"/>
  <c r="M11" i="84"/>
  <c r="P11" i="84"/>
  <c r="F11" i="80"/>
  <c r="P11" i="28"/>
  <c r="M11" i="28"/>
  <c r="M14" i="23"/>
  <c r="M12" i="23"/>
  <c r="P10" i="76"/>
  <c r="M10" i="76"/>
  <c r="P6" i="76"/>
  <c r="N9" i="74"/>
  <c r="P10" i="47"/>
  <c r="P6" i="47"/>
  <c r="H8" i="46"/>
  <c r="M10" i="25"/>
  <c r="P6" i="25"/>
  <c r="P8" i="25"/>
  <c r="M8" i="25"/>
  <c r="M10" i="27"/>
  <c r="H11" i="24"/>
  <c r="M10" i="20"/>
  <c r="P10" i="20"/>
  <c r="P8" i="20"/>
  <c r="P21" i="103" l="1"/>
  <c r="O21" i="103"/>
  <c r="N190" i="78"/>
  <c r="P182" i="78"/>
  <c r="P183" i="78"/>
  <c r="P184" i="78"/>
  <c r="P185" i="78"/>
  <c r="P186" i="78"/>
  <c r="P187" i="78"/>
  <c r="P188" i="78"/>
  <c r="P189" i="78"/>
  <c r="M182" i="78"/>
  <c r="M183" i="78"/>
  <c r="M184" i="78"/>
  <c r="M185" i="78"/>
  <c r="M186" i="78"/>
  <c r="M187" i="78"/>
  <c r="M188" i="78"/>
  <c r="M189" i="78"/>
  <c r="P151" i="78"/>
  <c r="P153" i="78"/>
  <c r="P154" i="78"/>
  <c r="P148" i="78"/>
  <c r="P143" i="78"/>
  <c r="P135" i="78"/>
  <c r="P127" i="78"/>
  <c r="P128" i="78"/>
  <c r="P108" i="78"/>
  <c r="P116" i="78"/>
  <c r="P118" i="78"/>
  <c r="P119" i="78"/>
  <c r="P120" i="78"/>
  <c r="M109" i="78"/>
  <c r="M110" i="78"/>
  <c r="M111" i="78"/>
  <c r="M112" i="78"/>
  <c r="M113" i="78"/>
  <c r="M115" i="78"/>
  <c r="M116" i="78"/>
  <c r="M117" i="78"/>
  <c r="M118" i="78"/>
  <c r="M119" i="78"/>
  <c r="M120" i="78"/>
  <c r="P104" i="78"/>
  <c r="P105" i="78"/>
  <c r="P106" i="78"/>
  <c r="P101" i="78"/>
  <c r="P102" i="78"/>
  <c r="F106" i="78" l="1"/>
  <c r="F107" i="78"/>
  <c r="H106" i="78"/>
  <c r="H107" i="78"/>
  <c r="J106" i="78"/>
  <c r="J107" i="78"/>
  <c r="N57" i="78"/>
  <c r="P72" i="78"/>
  <c r="P55" i="78"/>
  <c r="P37" i="78" l="1"/>
  <c r="P38" i="78"/>
  <c r="P40" i="78"/>
  <c r="P42" i="78"/>
  <c r="P43" i="78"/>
  <c r="P44" i="78"/>
  <c r="P45" i="78"/>
  <c r="P26" i="78"/>
  <c r="P25" i="78"/>
  <c r="P23" i="78"/>
  <c r="P15" i="78"/>
  <c r="P16" i="78"/>
  <c r="P17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P205" i="16"/>
  <c r="M190" i="16" l="1"/>
  <c r="P190" i="16"/>
  <c r="M188" i="16"/>
  <c r="M186" i="16"/>
  <c r="P188" i="16"/>
  <c r="P186" i="16"/>
  <c r="M179" i="16"/>
  <c r="P179" i="16"/>
  <c r="M115" i="16"/>
  <c r="M116" i="16"/>
  <c r="M117" i="16"/>
  <c r="M118" i="16"/>
  <c r="M119" i="16"/>
  <c r="M120" i="16"/>
  <c r="P143" i="16"/>
  <c r="P135" i="16"/>
  <c r="P127" i="16"/>
  <c r="J190" i="16" l="1"/>
  <c r="H190" i="16"/>
  <c r="F190" i="16"/>
  <c r="F165" i="16"/>
  <c r="P72" i="16" l="1"/>
  <c r="P63" i="16"/>
  <c r="M63" i="16"/>
  <c r="P55" i="16"/>
  <c r="P37" i="16"/>
  <c r="P26" i="16"/>
  <c r="P25" i="16"/>
  <c r="M24" i="16"/>
  <c r="P23" i="16"/>
  <c r="M18" i="16"/>
  <c r="P17" i="16"/>
  <c r="P15" i="16"/>
  <c r="M34" i="16"/>
  <c r="M35" i="16"/>
  <c r="M37" i="16"/>
  <c r="M38" i="16"/>
  <c r="M39" i="16"/>
  <c r="M40" i="16"/>
  <c r="M41" i="16"/>
  <c r="M42" i="16"/>
  <c r="M43" i="16"/>
  <c r="M44" i="16"/>
  <c r="M45" i="16"/>
  <c r="M46" i="16"/>
  <c r="M47" i="16"/>
  <c r="K33" i="16"/>
  <c r="J82" i="45" l="1"/>
  <c r="H82" i="45"/>
  <c r="F82" i="45"/>
  <c r="P136" i="45"/>
  <c r="M136" i="45"/>
  <c r="M134" i="45"/>
  <c r="P130" i="45"/>
  <c r="M129" i="45"/>
  <c r="M128" i="45"/>
  <c r="M127" i="45"/>
  <c r="P122" i="45"/>
  <c r="M123" i="45"/>
  <c r="P120" i="45"/>
  <c r="P115" i="45"/>
  <c r="P110" i="45"/>
  <c r="P103" i="45"/>
  <c r="M103" i="45"/>
  <c r="M90" i="45"/>
  <c r="M91" i="45"/>
  <c r="P87" i="45"/>
  <c r="M87" i="45"/>
  <c r="M86" i="45"/>
  <c r="P86" i="45"/>
  <c r="P85" i="45"/>
  <c r="M85" i="45"/>
  <c r="M83" i="45"/>
  <c r="M72" i="45"/>
  <c r="M42" i="45"/>
  <c r="M40" i="45"/>
  <c r="M36" i="45"/>
  <c r="M24" i="45"/>
  <c r="M17" i="45"/>
  <c r="M18" i="45"/>
  <c r="M55" i="45"/>
  <c r="M54" i="45"/>
  <c r="M49" i="45"/>
  <c r="M50" i="45"/>
  <c r="M52" i="45"/>
  <c r="P48" i="45"/>
  <c r="P47" i="45"/>
  <c r="P42" i="45"/>
  <c r="P40" i="45"/>
  <c r="P39" i="45"/>
  <c r="P34" i="45"/>
  <c r="P33" i="45"/>
  <c r="P31" i="45"/>
  <c r="P27" i="45"/>
  <c r="P23" i="45"/>
  <c r="P15" i="45"/>
  <c r="P16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P21" i="45"/>
  <c r="M22" i="45"/>
  <c r="P22" i="45"/>
  <c r="M23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P32" i="45"/>
  <c r="M33" i="45"/>
  <c r="M34" i="45"/>
  <c r="M35" i="45"/>
  <c r="M38" i="45"/>
  <c r="M39" i="45"/>
  <c r="M41" i="45"/>
  <c r="P41" i="45"/>
  <c r="M47" i="45"/>
  <c r="M48" i="45"/>
  <c r="M53" i="45"/>
  <c r="M56" i="45"/>
  <c r="H36" i="43"/>
  <c r="C38" i="43"/>
  <c r="D38" i="43"/>
  <c r="I38" i="43"/>
  <c r="K59" i="43" l="1"/>
  <c r="K48" i="43"/>
  <c r="K56" i="43"/>
  <c r="H43" i="43"/>
  <c r="H52" i="43"/>
  <c r="H18" i="43" l="1"/>
  <c r="H13" i="43"/>
  <c r="H12" i="43"/>
  <c r="P12" i="1" l="1"/>
  <c r="N11" i="15" l="1"/>
  <c r="H87" i="78" l="1"/>
  <c r="H88" i="78"/>
  <c r="H89" i="78"/>
  <c r="P94" i="78"/>
  <c r="P93" i="78"/>
  <c r="P92" i="78"/>
  <c r="P91" i="78"/>
  <c r="M94" i="78"/>
  <c r="M93" i="78"/>
  <c r="M92" i="78"/>
  <c r="M91" i="78"/>
  <c r="F17" i="43" l="1"/>
  <c r="F16" i="43"/>
  <c r="F15" i="43"/>
  <c r="F27" i="43"/>
  <c r="F35" i="43"/>
  <c r="F34" i="43"/>
  <c r="N10" i="28" l="1"/>
  <c r="N21" i="28" s="1"/>
  <c r="O21" i="28" s="1"/>
  <c r="K10" i="28"/>
  <c r="G10" i="28"/>
  <c r="G21" i="28" s="1"/>
  <c r="E10" i="28"/>
  <c r="E21" i="28" s="1"/>
  <c r="D10" i="28"/>
  <c r="D21" i="28" s="1"/>
  <c r="C10" i="28"/>
  <c r="I10" i="28" l="1"/>
  <c r="I21" i="28" s="1"/>
  <c r="P21" i="28" s="1"/>
  <c r="F8" i="46"/>
  <c r="J21" i="28" l="1"/>
  <c r="N16" i="100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K17" i="100" s="1"/>
  <c r="I10" i="100"/>
  <c r="G10" i="100"/>
  <c r="E10" i="100"/>
  <c r="D10" i="100"/>
  <c r="C10" i="100"/>
  <c r="J8" i="100"/>
  <c r="H8" i="100"/>
  <c r="F8" i="100"/>
  <c r="J6" i="100"/>
  <c r="H6" i="100"/>
  <c r="F6" i="100"/>
  <c r="J5" i="100"/>
  <c r="H5" i="100"/>
  <c r="F5" i="100"/>
  <c r="C17" i="100" l="1"/>
  <c r="F10" i="100"/>
  <c r="N17" i="100"/>
  <c r="I17" i="100"/>
  <c r="D17" i="100"/>
  <c r="E17" i="100"/>
  <c r="J10" i="100"/>
  <c r="G17" i="100"/>
  <c r="H10" i="100"/>
  <c r="J17" i="100" l="1"/>
  <c r="F17" i="100"/>
  <c r="H17" i="100"/>
  <c r="J38" i="13"/>
  <c r="H38" i="13"/>
  <c r="F38" i="13"/>
  <c r="J7" i="13"/>
  <c r="H7" i="13"/>
  <c r="F7" i="13"/>
  <c r="J107" i="16" l="1"/>
  <c r="H107" i="16"/>
  <c r="F107" i="16"/>
  <c r="I65" i="16" l="1"/>
  <c r="G65" i="16"/>
  <c r="D65" i="16"/>
  <c r="E65" i="16"/>
  <c r="C65" i="16"/>
  <c r="N27" i="16"/>
  <c r="K27" i="16"/>
  <c r="K57" i="16"/>
  <c r="N57" i="16"/>
  <c r="I57" i="16"/>
  <c r="N33" i="16"/>
  <c r="G57" i="16"/>
  <c r="E57" i="16"/>
  <c r="D57" i="16"/>
  <c r="C57" i="16"/>
  <c r="I27" i="16"/>
  <c r="G27" i="16"/>
  <c r="D27" i="16"/>
  <c r="C27" i="16"/>
  <c r="F6" i="43" l="1"/>
  <c r="F5" i="43"/>
  <c r="D138" i="45"/>
  <c r="C138" i="45"/>
  <c r="C105" i="45"/>
  <c r="F88" i="45"/>
  <c r="J88" i="45"/>
  <c r="H88" i="45"/>
  <c r="J80" i="45"/>
  <c r="H80" i="45"/>
  <c r="F80" i="45"/>
  <c r="F47" i="45"/>
  <c r="F48" i="45"/>
  <c r="F49" i="45"/>
  <c r="F50" i="45"/>
  <c r="P6" i="22" l="1"/>
  <c r="M6" i="22"/>
  <c r="N16" i="1" l="1"/>
  <c r="N13" i="1"/>
  <c r="N10" i="1"/>
  <c r="N17" i="1" l="1"/>
  <c r="C192" i="16"/>
  <c r="C148" i="16"/>
  <c r="D7" i="14" l="1"/>
  <c r="D10" i="14" s="1"/>
  <c r="D13" i="14" s="1"/>
  <c r="C7" i="14"/>
  <c r="C10" i="14" s="1"/>
  <c r="C13" i="14" s="1"/>
  <c r="M10" i="78" l="1"/>
  <c r="M11" i="78"/>
  <c r="M12" i="78"/>
  <c r="M13" i="78"/>
  <c r="M14" i="78"/>
  <c r="M15" i="78"/>
  <c r="M16" i="78"/>
  <c r="M17" i="78"/>
  <c r="M19" i="78"/>
  <c r="M20" i="78"/>
  <c r="J84" i="45"/>
  <c r="G31" i="44" l="1"/>
  <c r="E31" i="44"/>
  <c r="D31" i="44"/>
  <c r="F31" i="44" l="1"/>
  <c r="H48" i="43"/>
  <c r="N9" i="47" l="1"/>
  <c r="N15" i="47"/>
  <c r="N12" i="47"/>
  <c r="K9" i="47"/>
  <c r="K12" i="47"/>
  <c r="N16" i="47" l="1"/>
  <c r="K16" i="47"/>
  <c r="J152" i="78" l="1"/>
  <c r="H152" i="78"/>
  <c r="F152" i="78"/>
  <c r="J36" i="78"/>
  <c r="H36" i="78"/>
  <c r="F36" i="78"/>
  <c r="J36" i="16"/>
  <c r="H36" i="16"/>
  <c r="F36" i="16"/>
  <c r="J151" i="16"/>
  <c r="H151" i="16"/>
  <c r="D192" i="16"/>
  <c r="E192" i="16"/>
  <c r="D173" i="16"/>
  <c r="E173" i="16"/>
  <c r="F86" i="45" l="1"/>
  <c r="H86" i="45"/>
  <c r="J86" i="45"/>
  <c r="F87" i="45"/>
  <c r="H87" i="45"/>
  <c r="J87" i="45"/>
  <c r="F89" i="45"/>
  <c r="H89" i="45"/>
  <c r="J89" i="45"/>
  <c r="F90" i="45"/>
  <c r="H90" i="45"/>
  <c r="J90" i="45"/>
  <c r="F91" i="45"/>
  <c r="H91" i="45"/>
  <c r="J91" i="45"/>
  <c r="F94" i="45"/>
  <c r="H94" i="45"/>
  <c r="J94" i="45"/>
  <c r="F99" i="45"/>
  <c r="H99" i="45"/>
  <c r="J99" i="45"/>
  <c r="F100" i="45"/>
  <c r="H100" i="45"/>
  <c r="J100" i="45"/>
  <c r="F102" i="45"/>
  <c r="H102" i="45"/>
  <c r="J102" i="45"/>
  <c r="F103" i="45"/>
  <c r="H103" i="45"/>
  <c r="J103" i="45"/>
  <c r="D105" i="45"/>
  <c r="E105" i="45"/>
  <c r="G105" i="45"/>
  <c r="E8" i="44"/>
  <c r="D60" i="43"/>
  <c r="I11" i="15"/>
  <c r="H5" i="1"/>
  <c r="F105" i="45" l="1"/>
  <c r="J105" i="45"/>
  <c r="H105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6" i="23"/>
  <c r="K13" i="23"/>
  <c r="K10" i="23"/>
  <c r="N15" i="46"/>
  <c r="N12" i="46"/>
  <c r="N9" i="46"/>
  <c r="N16" i="46" s="1"/>
  <c r="N17" i="28" l="1"/>
  <c r="N20" i="28" s="1"/>
  <c r="O20" i="28" s="1"/>
  <c r="N16" i="22"/>
  <c r="N17" i="23"/>
  <c r="K17" i="28"/>
  <c r="K16" i="22"/>
  <c r="K17" i="23"/>
  <c r="K15" i="46"/>
  <c r="K12" i="46"/>
  <c r="K9" i="46"/>
  <c r="K16" i="46" s="1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N16" i="25" l="1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8" i="13"/>
  <c r="N17" i="13"/>
  <c r="K28" i="13"/>
  <c r="K17" i="13"/>
  <c r="K192" i="16"/>
  <c r="K61" i="45"/>
  <c r="N11" i="45"/>
  <c r="K11" i="45"/>
  <c r="Q16" i="1"/>
  <c r="Q13" i="1"/>
  <c r="Q10" i="1"/>
  <c r="I31" i="44"/>
  <c r="I16" i="44"/>
  <c r="I8" i="44"/>
  <c r="K8" i="44" s="1"/>
  <c r="I67" i="43"/>
  <c r="I60" i="43"/>
  <c r="I14" i="43"/>
  <c r="I11" i="43"/>
  <c r="L16" i="15"/>
  <c r="L13" i="15"/>
  <c r="L10" i="15"/>
  <c r="K29" i="13" l="1"/>
  <c r="N16" i="20"/>
  <c r="N29" i="13"/>
  <c r="Q17" i="1"/>
  <c r="I17" i="44"/>
  <c r="L18" i="15"/>
  <c r="I68" i="43"/>
  <c r="K16" i="20"/>
  <c r="F181" i="78" l="1"/>
  <c r="H181" i="78"/>
  <c r="J181" i="78"/>
  <c r="F182" i="78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M96" i="78"/>
  <c r="M203" i="16"/>
  <c r="M204" i="16"/>
  <c r="M205" i="16"/>
  <c r="M207" i="16"/>
  <c r="M208" i="16"/>
  <c r="M209" i="16"/>
  <c r="M210" i="16"/>
  <c r="M211" i="16"/>
  <c r="M212" i="16"/>
  <c r="M194" i="16"/>
  <c r="P185" i="16"/>
  <c r="P187" i="16"/>
  <c r="P191" i="16"/>
  <c r="M187" i="16"/>
  <c r="M191" i="16"/>
  <c r="M185" i="16"/>
  <c r="M184" i="16"/>
  <c r="K57" i="78"/>
  <c r="N6" i="78"/>
  <c r="K6" i="78"/>
  <c r="K6" i="16"/>
  <c r="N61" i="45"/>
  <c r="N138" i="45"/>
  <c r="K138" i="45"/>
  <c r="N65" i="45"/>
  <c r="K65" i="45"/>
  <c r="N139" i="45" l="1"/>
  <c r="N140" i="45" s="1"/>
  <c r="K139" i="45"/>
  <c r="K140" i="45" s="1"/>
  <c r="P5" i="76" l="1"/>
  <c r="P8" i="76"/>
  <c r="K33" i="78"/>
  <c r="N137" i="14" l="1"/>
  <c r="M9" i="1" l="1"/>
  <c r="J9" i="1"/>
  <c r="H9" i="1"/>
  <c r="C57" i="78" l="1"/>
  <c r="C79" i="78"/>
  <c r="C65" i="78"/>
  <c r="C33" i="78"/>
  <c r="C27" i="78"/>
  <c r="C6" i="78"/>
  <c r="C79" i="16"/>
  <c r="C33" i="16"/>
  <c r="C6" i="16"/>
  <c r="C80" i="16" l="1"/>
  <c r="C80" i="78"/>
  <c r="C214" i="16" l="1"/>
  <c r="J48" i="45"/>
  <c r="J49" i="45"/>
  <c r="J50" i="45"/>
  <c r="J52" i="45"/>
  <c r="H48" i="45"/>
  <c r="H49" i="45"/>
  <c r="H50" i="45"/>
  <c r="F52" i="45"/>
  <c r="J134" i="45" l="1"/>
  <c r="H134" i="45"/>
  <c r="F134" i="45"/>
  <c r="J129" i="45"/>
  <c r="J130" i="45"/>
  <c r="J131" i="45"/>
  <c r="J132" i="45"/>
  <c r="H129" i="45"/>
  <c r="H130" i="45"/>
  <c r="H131" i="45"/>
  <c r="H132" i="45"/>
  <c r="F129" i="45"/>
  <c r="F130" i="45"/>
  <c r="F131" i="45"/>
  <c r="F132" i="45"/>
  <c r="J126" i="45"/>
  <c r="H126" i="45"/>
  <c r="F126" i="45"/>
  <c r="J123" i="45"/>
  <c r="H123" i="45"/>
  <c r="F123" i="45"/>
  <c r="J111" i="45"/>
  <c r="H111" i="45"/>
  <c r="F111" i="45"/>
  <c r="J83" i="45"/>
  <c r="J85" i="45"/>
  <c r="H83" i="45"/>
  <c r="H84" i="45"/>
  <c r="H85" i="45"/>
  <c r="F83" i="45"/>
  <c r="F84" i="45"/>
  <c r="F85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0" i="78"/>
  <c r="H198" i="78"/>
  <c r="H199" i="78"/>
  <c r="H200" i="78"/>
  <c r="H201" i="78"/>
  <c r="H202" i="78"/>
  <c r="F198" i="78"/>
  <c r="F199" i="78"/>
  <c r="F200" i="78"/>
  <c r="H175" i="78"/>
  <c r="F175" i="78"/>
  <c r="F143" i="78"/>
  <c r="H142" i="78"/>
  <c r="J140" i="78"/>
  <c r="J125" i="78"/>
  <c r="J130" i="78"/>
  <c r="J129" i="78"/>
  <c r="J128" i="78"/>
  <c r="J127" i="78"/>
  <c r="J126" i="78"/>
  <c r="J124" i="78"/>
  <c r="J123" i="78"/>
  <c r="J122" i="78"/>
  <c r="H130" i="78"/>
  <c r="H129" i="78"/>
  <c r="H128" i="78"/>
  <c r="H127" i="78"/>
  <c r="H126" i="78"/>
  <c r="H125" i="78"/>
  <c r="H124" i="78"/>
  <c r="H123" i="78"/>
  <c r="H122" i="78"/>
  <c r="F123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J87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F88" i="78"/>
  <c r="J85" i="78"/>
  <c r="H85" i="78"/>
  <c r="F85" i="78"/>
  <c r="C190" i="78"/>
  <c r="D190" i="78"/>
  <c r="I149" i="78"/>
  <c r="G149" i="78"/>
  <c r="E149" i="78"/>
  <c r="D149" i="78"/>
  <c r="C149" i="78"/>
  <c r="D79" i="78"/>
  <c r="D65" i="78"/>
  <c r="I57" i="78"/>
  <c r="G57" i="78"/>
  <c r="E57" i="78"/>
  <c r="D57" i="78"/>
  <c r="J64" i="78"/>
  <c r="H59" i="78"/>
  <c r="H60" i="78"/>
  <c r="H61" i="78"/>
  <c r="H62" i="78"/>
  <c r="H63" i="78"/>
  <c r="H64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7" i="78"/>
  <c r="F68" i="78"/>
  <c r="F69" i="78"/>
  <c r="F70" i="78"/>
  <c r="F71" i="78"/>
  <c r="F72" i="78"/>
  <c r="F73" i="78"/>
  <c r="F74" i="78"/>
  <c r="F75" i="78"/>
  <c r="F76" i="78"/>
  <c r="F77" i="78"/>
  <c r="F78" i="78"/>
  <c r="F66" i="78"/>
  <c r="F59" i="78"/>
  <c r="F60" i="78"/>
  <c r="F61" i="78"/>
  <c r="F62" i="78"/>
  <c r="F63" i="78"/>
  <c r="F64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6" i="78"/>
  <c r="M181" i="78"/>
  <c r="H135" i="78"/>
  <c r="J135" i="78"/>
  <c r="H136" i="78"/>
  <c r="J136" i="78"/>
  <c r="H137" i="78"/>
  <c r="J137" i="78"/>
  <c r="H138" i="78"/>
  <c r="J138" i="78"/>
  <c r="H139" i="78"/>
  <c r="J139" i="78"/>
  <c r="H140" i="78"/>
  <c r="H141" i="78"/>
  <c r="J141" i="78"/>
  <c r="J142" i="78"/>
  <c r="H143" i="78"/>
  <c r="J143" i="78"/>
  <c r="H144" i="78"/>
  <c r="J144" i="78"/>
  <c r="H146" i="78"/>
  <c r="J146" i="78"/>
  <c r="H147" i="78"/>
  <c r="J147" i="78"/>
  <c r="H148" i="78"/>
  <c r="J148" i="78"/>
  <c r="M7" i="78"/>
  <c r="H57" i="78" l="1"/>
  <c r="K16" i="74"/>
  <c r="F57" i="78"/>
  <c r="J192" i="78"/>
  <c r="J193" i="78"/>
  <c r="J194" i="78"/>
  <c r="J195" i="78"/>
  <c r="J196" i="78"/>
  <c r="J198" i="78"/>
  <c r="J199" i="78"/>
  <c r="J201" i="78"/>
  <c r="J202" i="78"/>
  <c r="J203" i="78"/>
  <c r="J204" i="78"/>
  <c r="J205" i="78"/>
  <c r="J206" i="78"/>
  <c r="J207" i="78"/>
  <c r="J208" i="78"/>
  <c r="J209" i="78"/>
  <c r="J210" i="78"/>
  <c r="H192" i="78"/>
  <c r="H193" i="78"/>
  <c r="H194" i="78"/>
  <c r="H195" i="78"/>
  <c r="H196" i="78"/>
  <c r="H203" i="78"/>
  <c r="H204" i="78"/>
  <c r="H205" i="78"/>
  <c r="H206" i="78"/>
  <c r="H207" i="78"/>
  <c r="H208" i="78"/>
  <c r="H209" i="78"/>
  <c r="H210" i="78"/>
  <c r="F192" i="78"/>
  <c r="F193" i="78"/>
  <c r="F194" i="78"/>
  <c r="F195" i="78"/>
  <c r="F196" i="78"/>
  <c r="F201" i="78"/>
  <c r="F202" i="78"/>
  <c r="F203" i="78"/>
  <c r="F204" i="78"/>
  <c r="F205" i="78"/>
  <c r="F206" i="78"/>
  <c r="F207" i="78"/>
  <c r="F208" i="78"/>
  <c r="F209" i="78"/>
  <c r="F210" i="78"/>
  <c r="J187" i="78"/>
  <c r="J188" i="78"/>
  <c r="J189" i="78"/>
  <c r="H187" i="78"/>
  <c r="H188" i="78"/>
  <c r="H189" i="78"/>
  <c r="F187" i="78"/>
  <c r="F188" i="78"/>
  <c r="F189" i="78"/>
  <c r="I214" i="16" l="1"/>
  <c r="G214" i="16"/>
  <c r="E214" i="16"/>
  <c r="D214" i="16"/>
  <c r="D213" i="16"/>
  <c r="I192" i="16"/>
  <c r="G192" i="16"/>
  <c r="I148" i="16"/>
  <c r="G148" i="16"/>
  <c r="E148" i="16"/>
  <c r="D148" i="16"/>
  <c r="J137" i="45" l="1"/>
  <c r="H137" i="45"/>
  <c r="F137" i="45"/>
  <c r="F7" i="44" l="1"/>
  <c r="G14" i="43"/>
  <c r="E14" i="43"/>
  <c r="D14" i="43"/>
  <c r="H14" i="43" l="1"/>
  <c r="F14" i="43"/>
  <c r="E16" i="15"/>
  <c r="I10" i="79" l="1"/>
  <c r="K149" i="78"/>
  <c r="J50" i="78" l="1"/>
  <c r="M50" i="78"/>
  <c r="P50" i="78"/>
  <c r="J51" i="78"/>
  <c r="M51" i="78"/>
  <c r="J52" i="78"/>
  <c r="M52" i="78"/>
  <c r="P52" i="78"/>
  <c r="J53" i="78"/>
  <c r="M53" i="78"/>
  <c r="P53" i="78"/>
  <c r="N79" i="78" l="1"/>
  <c r="K79" i="78"/>
  <c r="I79" i="78"/>
  <c r="G79" i="78"/>
  <c r="E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P66" i="78"/>
  <c r="M66" i="78"/>
  <c r="J66" i="78"/>
  <c r="K65" i="78"/>
  <c r="I65" i="78"/>
  <c r="G65" i="78"/>
  <c r="E65" i="78"/>
  <c r="P64" i="78"/>
  <c r="M64" i="78"/>
  <c r="J63" i="78"/>
  <c r="P62" i="78"/>
  <c r="M62" i="78"/>
  <c r="P61" i="78"/>
  <c r="M61" i="78"/>
  <c r="J61" i="78"/>
  <c r="P60" i="78"/>
  <c r="M60" i="78"/>
  <c r="J60" i="78"/>
  <c r="P59" i="78"/>
  <c r="M59" i="78"/>
  <c r="J59" i="78"/>
  <c r="P58" i="78"/>
  <c r="M58" i="78"/>
  <c r="J58" i="78"/>
  <c r="M57" i="78"/>
  <c r="M56" i="78"/>
  <c r="J56" i="78"/>
  <c r="M55" i="78"/>
  <c r="J55" i="78"/>
  <c r="P54" i="78"/>
  <c r="M54" i="78"/>
  <c r="J54" i="78"/>
  <c r="M45" i="78"/>
  <c r="M44" i="78"/>
  <c r="M43" i="78"/>
  <c r="M42" i="78"/>
  <c r="M41" i="78"/>
  <c r="M40" i="78"/>
  <c r="M39" i="78"/>
  <c r="M38" i="78"/>
  <c r="M37" i="78"/>
  <c r="P35" i="78"/>
  <c r="M35" i="78"/>
  <c r="P34" i="78"/>
  <c r="M34" i="78"/>
  <c r="N33" i="78"/>
  <c r="I33" i="78"/>
  <c r="G33" i="78"/>
  <c r="E33" i="78"/>
  <c r="D33" i="78"/>
  <c r="P32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5" i="16"/>
  <c r="H85" i="16"/>
  <c r="J85" i="16"/>
  <c r="M85" i="16"/>
  <c r="P85" i="16"/>
  <c r="C86" i="16"/>
  <c r="D86" i="16"/>
  <c r="E86" i="16"/>
  <c r="G86" i="16"/>
  <c r="I86" i="16"/>
  <c r="N86" i="16"/>
  <c r="F87" i="16"/>
  <c r="H87" i="16"/>
  <c r="J87" i="16"/>
  <c r="M87" i="16"/>
  <c r="P87" i="16"/>
  <c r="F88" i="16"/>
  <c r="H88" i="16"/>
  <c r="J88" i="16"/>
  <c r="M88" i="16"/>
  <c r="P88" i="16"/>
  <c r="F89" i="16"/>
  <c r="H89" i="16"/>
  <c r="J89" i="16"/>
  <c r="M89" i="16"/>
  <c r="P89" i="16"/>
  <c r="F90" i="16"/>
  <c r="H90" i="16"/>
  <c r="J90" i="16"/>
  <c r="F91" i="16"/>
  <c r="H91" i="16"/>
  <c r="J91" i="16"/>
  <c r="M91" i="16"/>
  <c r="P91" i="16"/>
  <c r="F92" i="16"/>
  <c r="H92" i="16"/>
  <c r="J92" i="16"/>
  <c r="M92" i="16"/>
  <c r="P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F102" i="16"/>
  <c r="H102" i="16"/>
  <c r="J102" i="16"/>
  <c r="M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8" i="16"/>
  <c r="H108" i="16"/>
  <c r="J108" i="16"/>
  <c r="F109" i="16"/>
  <c r="H109" i="16"/>
  <c r="J109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C121" i="16"/>
  <c r="D121" i="16"/>
  <c r="E121" i="16"/>
  <c r="G121" i="16"/>
  <c r="I121" i="16"/>
  <c r="K121" i="16"/>
  <c r="F122" i="16"/>
  <c r="H122" i="16"/>
  <c r="J122" i="16"/>
  <c r="M122" i="16"/>
  <c r="P122" i="16"/>
  <c r="F123" i="16"/>
  <c r="H123" i="16"/>
  <c r="J123" i="16"/>
  <c r="M123" i="16"/>
  <c r="P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F128" i="16"/>
  <c r="H128" i="16"/>
  <c r="J128" i="16"/>
  <c r="M128" i="16"/>
  <c r="P128" i="16"/>
  <c r="F129" i="16"/>
  <c r="H129" i="16"/>
  <c r="J129" i="16"/>
  <c r="M129" i="16"/>
  <c r="P129" i="16"/>
  <c r="F130" i="16"/>
  <c r="H130" i="16"/>
  <c r="J130" i="16"/>
  <c r="M130" i="16"/>
  <c r="P130" i="16"/>
  <c r="F135" i="16"/>
  <c r="H135" i="16"/>
  <c r="J135" i="16"/>
  <c r="M135" i="16"/>
  <c r="F136" i="16"/>
  <c r="H136" i="16"/>
  <c r="J136" i="16"/>
  <c r="M136" i="16"/>
  <c r="P136" i="16"/>
  <c r="F137" i="16"/>
  <c r="H137" i="16"/>
  <c r="J137" i="16"/>
  <c r="F138" i="16"/>
  <c r="H138" i="16"/>
  <c r="J138" i="16"/>
  <c r="M138" i="16"/>
  <c r="P138" i="16"/>
  <c r="F139" i="16"/>
  <c r="H139" i="16"/>
  <c r="J139" i="16"/>
  <c r="M139" i="16"/>
  <c r="P139" i="16"/>
  <c r="F140" i="16"/>
  <c r="H140" i="16"/>
  <c r="J140" i="16"/>
  <c r="M140" i="16"/>
  <c r="P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F144" i="16"/>
  <c r="H144" i="16"/>
  <c r="J144" i="16"/>
  <c r="M144" i="16"/>
  <c r="P144" i="16"/>
  <c r="F145" i="16"/>
  <c r="H145" i="16"/>
  <c r="J145" i="16"/>
  <c r="M145" i="16"/>
  <c r="F146" i="16"/>
  <c r="H146" i="16"/>
  <c r="J146" i="16"/>
  <c r="M146" i="16"/>
  <c r="P146" i="16"/>
  <c r="F147" i="16"/>
  <c r="H147" i="16"/>
  <c r="J147" i="16"/>
  <c r="M147" i="16"/>
  <c r="P147" i="16"/>
  <c r="H149" i="16"/>
  <c r="J149" i="16"/>
  <c r="M149" i="16"/>
  <c r="P149" i="16"/>
  <c r="H150" i="16"/>
  <c r="J150" i="16"/>
  <c r="M150" i="16"/>
  <c r="P150" i="16"/>
  <c r="H152" i="16"/>
  <c r="J152" i="16"/>
  <c r="M152" i="16"/>
  <c r="H153" i="16"/>
  <c r="J153" i="16"/>
  <c r="M153" i="16"/>
  <c r="H154" i="16"/>
  <c r="J154" i="16"/>
  <c r="M154" i="16"/>
  <c r="H155" i="16"/>
  <c r="J155" i="16"/>
  <c r="M155" i="16"/>
  <c r="H156" i="16"/>
  <c r="J156" i="16"/>
  <c r="M156" i="16"/>
  <c r="H157" i="16"/>
  <c r="J157" i="16"/>
  <c r="M157" i="16"/>
  <c r="H158" i="16"/>
  <c r="J158" i="16"/>
  <c r="M158" i="16"/>
  <c r="H159" i="16"/>
  <c r="J159" i="16"/>
  <c r="M159" i="16"/>
  <c r="H160" i="16"/>
  <c r="J160" i="16"/>
  <c r="M160" i="16"/>
  <c r="H161" i="16"/>
  <c r="J161" i="16"/>
  <c r="M161" i="16"/>
  <c r="H162" i="16"/>
  <c r="J162" i="16"/>
  <c r="M162" i="16"/>
  <c r="H163" i="16"/>
  <c r="J163" i="16"/>
  <c r="M163" i="16"/>
  <c r="H164" i="16"/>
  <c r="J164" i="16"/>
  <c r="M164" i="16"/>
  <c r="H165" i="16"/>
  <c r="J165" i="16"/>
  <c r="M165" i="16"/>
  <c r="F166" i="16"/>
  <c r="H166" i="16"/>
  <c r="J166" i="16"/>
  <c r="M166" i="16"/>
  <c r="F167" i="16"/>
  <c r="H167" i="16"/>
  <c r="J167" i="16"/>
  <c r="M167" i="16"/>
  <c r="F168" i="16"/>
  <c r="H168" i="16"/>
  <c r="J168" i="16"/>
  <c r="M168" i="16"/>
  <c r="F169" i="16"/>
  <c r="H169" i="16"/>
  <c r="J169" i="16"/>
  <c r="M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C173" i="16"/>
  <c r="F173" i="16"/>
  <c r="G173" i="16"/>
  <c r="H173" i="16" s="1"/>
  <c r="I173" i="16"/>
  <c r="J173" i="16" s="1"/>
  <c r="K173" i="16"/>
  <c r="N173" i="16"/>
  <c r="F174" i="16"/>
  <c r="H174" i="16"/>
  <c r="J174" i="16"/>
  <c r="M174" i="16"/>
  <c r="P174" i="16"/>
  <c r="F175" i="16"/>
  <c r="H175" i="16"/>
  <c r="J175" i="16"/>
  <c r="F176" i="16"/>
  <c r="H176" i="16"/>
  <c r="J176" i="16"/>
  <c r="M176" i="16"/>
  <c r="P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F184" i="16"/>
  <c r="H184" i="16"/>
  <c r="J184" i="16"/>
  <c r="P184" i="16"/>
  <c r="F185" i="16"/>
  <c r="H185" i="16"/>
  <c r="J185" i="16"/>
  <c r="F186" i="16"/>
  <c r="H186" i="16"/>
  <c r="J186" i="16"/>
  <c r="F187" i="16"/>
  <c r="H187" i="16"/>
  <c r="J187" i="16"/>
  <c r="F188" i="16"/>
  <c r="H188" i="16"/>
  <c r="J188" i="16"/>
  <c r="F191" i="16"/>
  <c r="H191" i="16"/>
  <c r="J191" i="16"/>
  <c r="N192" i="16"/>
  <c r="F193" i="16"/>
  <c r="H193" i="16"/>
  <c r="J193" i="16"/>
  <c r="M193" i="16"/>
  <c r="P193" i="16"/>
  <c r="F194" i="16"/>
  <c r="H194" i="16"/>
  <c r="J194" i="16"/>
  <c r="P194" i="16"/>
  <c r="F195" i="16"/>
  <c r="H195" i="16"/>
  <c r="J195" i="16"/>
  <c r="M195" i="16"/>
  <c r="P195" i="16"/>
  <c r="F196" i="16"/>
  <c r="H196" i="16"/>
  <c r="J196" i="16"/>
  <c r="M196" i="16"/>
  <c r="P196" i="16"/>
  <c r="F197" i="16"/>
  <c r="H197" i="16"/>
  <c r="J197" i="16"/>
  <c r="M197" i="16"/>
  <c r="P197" i="16"/>
  <c r="F198" i="16"/>
  <c r="H198" i="16"/>
  <c r="J198" i="16"/>
  <c r="M198" i="16"/>
  <c r="P198" i="16"/>
  <c r="F200" i="16"/>
  <c r="H200" i="16"/>
  <c r="J200" i="16"/>
  <c r="M200" i="16"/>
  <c r="P200" i="16"/>
  <c r="F201" i="16"/>
  <c r="H201" i="16"/>
  <c r="J201" i="16"/>
  <c r="M201" i="16"/>
  <c r="P201" i="16"/>
  <c r="F202" i="16"/>
  <c r="H202" i="16"/>
  <c r="J202" i="16"/>
  <c r="F203" i="16"/>
  <c r="H203" i="16"/>
  <c r="J203" i="16"/>
  <c r="P203" i="16"/>
  <c r="F204" i="16"/>
  <c r="H204" i="16"/>
  <c r="J204" i="16"/>
  <c r="P204" i="16"/>
  <c r="F205" i="16"/>
  <c r="H205" i="16"/>
  <c r="J205" i="16"/>
  <c r="F206" i="16"/>
  <c r="H206" i="16"/>
  <c r="J206" i="16"/>
  <c r="F207" i="16"/>
  <c r="H207" i="16"/>
  <c r="J207" i="16"/>
  <c r="P207" i="16"/>
  <c r="F208" i="16"/>
  <c r="H208" i="16"/>
  <c r="J208" i="16"/>
  <c r="P208" i="16"/>
  <c r="F209" i="16"/>
  <c r="H209" i="16"/>
  <c r="J209" i="16"/>
  <c r="P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C213" i="16"/>
  <c r="E213" i="16"/>
  <c r="F213" i="16" s="1"/>
  <c r="G213" i="16"/>
  <c r="H213" i="16" s="1"/>
  <c r="I213" i="16"/>
  <c r="J213" i="16" s="1"/>
  <c r="K213" i="16"/>
  <c r="H6" i="78" l="1"/>
  <c r="H27" i="78"/>
  <c r="M33" i="78"/>
  <c r="H33" i="78"/>
  <c r="P79" i="78"/>
  <c r="H121" i="16"/>
  <c r="J86" i="16"/>
  <c r="H86" i="16"/>
  <c r="P27" i="78"/>
  <c r="M27" i="78"/>
  <c r="G80" i="78"/>
  <c r="D80" i="78"/>
  <c r="M79" i="78"/>
  <c r="H79" i="78"/>
  <c r="M65" i="78"/>
  <c r="H65" i="78"/>
  <c r="P33" i="78"/>
  <c r="N80" i="78"/>
  <c r="K80" i="78"/>
  <c r="E80" i="78"/>
  <c r="P6" i="78"/>
  <c r="I80" i="78"/>
  <c r="J6" i="78"/>
  <c r="P65" i="78"/>
  <c r="P57" i="78"/>
  <c r="M6" i="78"/>
  <c r="F65" i="78"/>
  <c r="J27" i="78"/>
  <c r="J121" i="16"/>
  <c r="K214" i="16"/>
  <c r="M214" i="16" s="1"/>
  <c r="N214" i="16"/>
  <c r="P214" i="16" s="1"/>
  <c r="F121" i="16"/>
  <c r="H192" i="16"/>
  <c r="H148" i="16"/>
  <c r="J214" i="16"/>
  <c r="F214" i="16"/>
  <c r="J148" i="16"/>
  <c r="F148" i="16"/>
  <c r="H214" i="16"/>
  <c r="F6" i="78"/>
  <c r="F79" i="78"/>
  <c r="F33" i="78"/>
  <c r="J192" i="16"/>
  <c r="F192" i="16"/>
  <c r="P173" i="16"/>
  <c r="M173" i="16"/>
  <c r="F27" i="78"/>
  <c r="F86" i="16"/>
  <c r="J33" i="78"/>
  <c r="J57" i="78"/>
  <c r="J65" i="78"/>
  <c r="J79" i="78"/>
  <c r="P213" i="16"/>
  <c r="M213" i="16"/>
  <c r="P192" i="16"/>
  <c r="M192" i="16"/>
  <c r="P148" i="16"/>
  <c r="M148" i="16"/>
  <c r="P121" i="16"/>
  <c r="M121" i="16"/>
  <c r="P86" i="16"/>
  <c r="M86" i="16"/>
  <c r="N16" i="87"/>
  <c r="K16" i="87"/>
  <c r="I16" i="87"/>
  <c r="G16" i="87"/>
  <c r="E16" i="87"/>
  <c r="D16" i="87"/>
  <c r="C16" i="87"/>
  <c r="N13" i="87"/>
  <c r="K13" i="87"/>
  <c r="I13" i="87"/>
  <c r="G13" i="87"/>
  <c r="E13" i="87"/>
  <c r="D13" i="87"/>
  <c r="C13" i="87"/>
  <c r="J11" i="87"/>
  <c r="H11" i="87"/>
  <c r="F11" i="87"/>
  <c r="N10" i="87"/>
  <c r="K10" i="87"/>
  <c r="I10" i="87"/>
  <c r="G10" i="87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F13" i="86" l="1"/>
  <c r="P13" i="87"/>
  <c r="M13" i="87"/>
  <c r="M13" i="86"/>
  <c r="J13" i="84"/>
  <c r="M13" i="84"/>
  <c r="P13" i="88"/>
  <c r="M13" i="88"/>
  <c r="D17" i="82"/>
  <c r="P13" i="85"/>
  <c r="N17" i="86"/>
  <c r="K17" i="86"/>
  <c r="J13" i="86"/>
  <c r="H13" i="86"/>
  <c r="P13" i="83"/>
  <c r="F13" i="84"/>
  <c r="P13" i="82"/>
  <c r="P13" i="84"/>
  <c r="N17" i="88"/>
  <c r="K17" i="88"/>
  <c r="D17" i="88"/>
  <c r="M13" i="82"/>
  <c r="M13" i="85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7"/>
  <c r="M10" i="87"/>
  <c r="P10" i="88"/>
  <c r="M10" i="88"/>
  <c r="P10" i="82"/>
  <c r="M10" i="82"/>
  <c r="P10" i="85"/>
  <c r="M10" i="85"/>
  <c r="P10" i="86"/>
  <c r="M10" i="86"/>
  <c r="P10" i="83"/>
  <c r="M10" i="83"/>
  <c r="P10" i="84"/>
  <c r="M10" i="84"/>
  <c r="H80" i="78"/>
  <c r="F80" i="78"/>
  <c r="F13" i="82"/>
  <c r="F10" i="82"/>
  <c r="F13" i="85"/>
  <c r="F10" i="85"/>
  <c r="F13" i="83"/>
  <c r="F10" i="83"/>
  <c r="D17" i="87"/>
  <c r="K17" i="87"/>
  <c r="F13" i="87"/>
  <c r="F10" i="87"/>
  <c r="M80" i="78"/>
  <c r="P80" i="78"/>
  <c r="J80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C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C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F17" i="88" l="1"/>
  <c r="K17" i="81"/>
  <c r="M13" i="81"/>
  <c r="F17" i="82"/>
  <c r="F17" i="84"/>
  <c r="N17" i="81"/>
  <c r="F17" i="85"/>
  <c r="F13" i="81"/>
  <c r="P13" i="80"/>
  <c r="M13" i="80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I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P13" i="79" l="1"/>
  <c r="M13" i="79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7" i="78"/>
  <c r="H177" i="78"/>
  <c r="F177" i="78"/>
  <c r="J166" i="78"/>
  <c r="J160" i="78"/>
  <c r="J161" i="78"/>
  <c r="J158" i="78"/>
  <c r="J155" i="78"/>
  <c r="H166" i="78"/>
  <c r="H160" i="78"/>
  <c r="H161" i="78"/>
  <c r="H158" i="78"/>
  <c r="H155" i="78"/>
  <c r="F166" i="78"/>
  <c r="F160" i="78"/>
  <c r="F161" i="78"/>
  <c r="F158" i="78"/>
  <c r="F155" i="78"/>
  <c r="F140" i="78"/>
  <c r="F141" i="78"/>
  <c r="F142" i="78"/>
  <c r="F144" i="78"/>
  <c r="F146" i="78"/>
  <c r="F147" i="78"/>
  <c r="F124" i="78"/>
  <c r="F125" i="78"/>
  <c r="F126" i="78"/>
  <c r="F127" i="78"/>
  <c r="F128" i="78"/>
  <c r="F129" i="78"/>
  <c r="F130" i="78"/>
  <c r="F135" i="78"/>
  <c r="F136" i="78"/>
  <c r="F137" i="78"/>
  <c r="F138" i="78"/>
  <c r="F119" i="78"/>
  <c r="F111" i="78"/>
  <c r="F112" i="78"/>
  <c r="F104" i="78"/>
  <c r="F105" i="78"/>
  <c r="F102" i="78"/>
  <c r="F96" i="78"/>
  <c r="F97" i="78"/>
  <c r="F98" i="78"/>
  <c r="F99" i="78"/>
  <c r="F100" i="78"/>
  <c r="F89" i="78"/>
  <c r="I79" i="16"/>
  <c r="G79" i="16"/>
  <c r="E79" i="16"/>
  <c r="D79" i="16"/>
  <c r="F58" i="43" l="1"/>
  <c r="H33" i="43"/>
  <c r="M8" i="28" l="1"/>
  <c r="M6" i="28"/>
  <c r="M5" i="28"/>
  <c r="M8" i="22"/>
  <c r="M5" i="22"/>
  <c r="M15" i="23"/>
  <c r="M11" i="23"/>
  <c r="M8" i="23"/>
  <c r="M7" i="23"/>
  <c r="M6" i="23"/>
  <c r="M5" i="23"/>
  <c r="M8" i="76"/>
  <c r="M6" i="76"/>
  <c r="M5" i="76"/>
  <c r="K12" i="76"/>
  <c r="M12" i="76" s="1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10" i="26"/>
  <c r="M8" i="26"/>
  <c r="M6" i="26"/>
  <c r="M5" i="26"/>
  <c r="M8" i="24"/>
  <c r="M6" i="24"/>
  <c r="M5" i="24"/>
  <c r="M8" i="20"/>
  <c r="M6" i="20"/>
  <c r="M5" i="20"/>
  <c r="M58" i="13"/>
  <c r="M57" i="13"/>
  <c r="M56" i="13"/>
  <c r="M55" i="13"/>
  <c r="M54" i="13"/>
  <c r="M53" i="13"/>
  <c r="M52" i="13"/>
  <c r="M51" i="13"/>
  <c r="M50" i="13"/>
  <c r="M49" i="13"/>
  <c r="M47" i="13"/>
  <c r="M46" i="13"/>
  <c r="M45" i="13"/>
  <c r="M44" i="13"/>
  <c r="M43" i="13"/>
  <c r="M42" i="13"/>
  <c r="M41" i="13"/>
  <c r="M40" i="13"/>
  <c r="M39" i="13"/>
  <c r="M37" i="13"/>
  <c r="M36" i="13"/>
  <c r="M27" i="13"/>
  <c r="M26" i="13"/>
  <c r="M25" i="13"/>
  <c r="M24" i="13"/>
  <c r="M23" i="13"/>
  <c r="M22" i="13"/>
  <c r="M21" i="13"/>
  <c r="M20" i="13"/>
  <c r="M19" i="13"/>
  <c r="M18" i="13"/>
  <c r="M16" i="13"/>
  <c r="M15" i="13"/>
  <c r="M14" i="13"/>
  <c r="M13" i="13"/>
  <c r="M12" i="13"/>
  <c r="M11" i="13"/>
  <c r="M10" i="13"/>
  <c r="M9" i="13"/>
  <c r="M8" i="13"/>
  <c r="M6" i="13"/>
  <c r="M5" i="13"/>
  <c r="K59" i="13"/>
  <c r="K48" i="13"/>
  <c r="K16" i="76" l="1"/>
  <c r="K60" i="13"/>
  <c r="N211" i="78"/>
  <c r="K211" i="78"/>
  <c r="P205" i="78"/>
  <c r="P202" i="78"/>
  <c r="P198" i="78"/>
  <c r="P195" i="78"/>
  <c r="P194" i="78"/>
  <c r="P192" i="78"/>
  <c r="K190" i="78"/>
  <c r="P177" i="78"/>
  <c r="N174" i="78" l="1"/>
  <c r="K174" i="78"/>
  <c r="N149" i="78"/>
  <c r="P149" i="78" s="1"/>
  <c r="P147" i="78"/>
  <c r="P146" i="78"/>
  <c r="P144" i="78"/>
  <c r="P142" i="78"/>
  <c r="P141" i="78"/>
  <c r="P140" i="78"/>
  <c r="P138" i="78"/>
  <c r="P136" i="78"/>
  <c r="P130" i="78"/>
  <c r="P129" i="78"/>
  <c r="P125" i="78"/>
  <c r="P124" i="78"/>
  <c r="K121" i="78"/>
  <c r="N121" i="78"/>
  <c r="P112" i="78"/>
  <c r="P96" i="78"/>
  <c r="P97" i="78"/>
  <c r="P98" i="78"/>
  <c r="P99" i="78"/>
  <c r="P100" i="78"/>
  <c r="P89" i="78"/>
  <c r="K86" i="78"/>
  <c r="M210" i="78"/>
  <c r="M209" i="78"/>
  <c r="M208" i="78"/>
  <c r="M207" i="78"/>
  <c r="M206" i="78"/>
  <c r="M205" i="78"/>
  <c r="M203" i="78"/>
  <c r="M202" i="78"/>
  <c r="M201" i="78"/>
  <c r="M199" i="78"/>
  <c r="M198" i="78"/>
  <c r="M195" i="78"/>
  <c r="M194" i="78"/>
  <c r="M193" i="78"/>
  <c r="M192" i="78"/>
  <c r="M191" i="78"/>
  <c r="M178" i="78"/>
  <c r="M177" i="78"/>
  <c r="M175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1" i="78"/>
  <c r="M150" i="78"/>
  <c r="M148" i="78"/>
  <c r="M147" i="78"/>
  <c r="M146" i="78"/>
  <c r="M144" i="78"/>
  <c r="M143" i="78"/>
  <c r="M142" i="78"/>
  <c r="M141" i="78"/>
  <c r="M140" i="78"/>
  <c r="M139" i="78"/>
  <c r="M138" i="78"/>
  <c r="M136" i="78"/>
  <c r="M135" i="78"/>
  <c r="M130" i="78"/>
  <c r="M129" i="78"/>
  <c r="M128" i="78"/>
  <c r="M127" i="78"/>
  <c r="M126" i="78"/>
  <c r="M125" i="78"/>
  <c r="M124" i="78"/>
  <c r="M123" i="78"/>
  <c r="M122" i="78"/>
  <c r="M108" i="78"/>
  <c r="M106" i="78"/>
  <c r="M105" i="78"/>
  <c r="M104" i="78"/>
  <c r="M103" i="78"/>
  <c r="M102" i="78"/>
  <c r="M101" i="78"/>
  <c r="M100" i="78"/>
  <c r="M99" i="78"/>
  <c r="M98" i="78"/>
  <c r="M97" i="78"/>
  <c r="M95" i="78"/>
  <c r="M89" i="78"/>
  <c r="M88" i="78"/>
  <c r="M87" i="78"/>
  <c r="M85" i="78"/>
  <c r="K212" i="78" l="1"/>
  <c r="M78" i="16"/>
  <c r="M77" i="16"/>
  <c r="M76" i="16"/>
  <c r="M75" i="16"/>
  <c r="M74" i="16"/>
  <c r="M73" i="16"/>
  <c r="M72" i="16"/>
  <c r="M71" i="16"/>
  <c r="M70" i="16"/>
  <c r="M69" i="16"/>
  <c r="M68" i="16"/>
  <c r="M67" i="16"/>
  <c r="M66" i="16"/>
  <c r="M64" i="16"/>
  <c r="M62" i="16"/>
  <c r="M61" i="16"/>
  <c r="M60" i="16"/>
  <c r="M59" i="16"/>
  <c r="M58" i="16"/>
  <c r="M56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79" i="16"/>
  <c r="M79" i="16" s="1"/>
  <c r="N79" i="16"/>
  <c r="K65" i="16"/>
  <c r="M135" i="45"/>
  <c r="M133" i="45"/>
  <c r="M132" i="45"/>
  <c r="M131" i="45"/>
  <c r="M130" i="45"/>
  <c r="M126" i="45"/>
  <c r="M124" i="45"/>
  <c r="M122" i="45"/>
  <c r="M120" i="45"/>
  <c r="M119" i="45"/>
  <c r="M117" i="45"/>
  <c r="M116" i="45"/>
  <c r="M94" i="45"/>
  <c r="M84" i="45"/>
  <c r="M81" i="45"/>
  <c r="M79" i="45"/>
  <c r="M78" i="45"/>
  <c r="M75" i="45"/>
  <c r="M74" i="45"/>
  <c r="M73" i="45"/>
  <c r="M71" i="45"/>
  <c r="M63" i="45"/>
  <c r="M62" i="45"/>
  <c r="M57" i="45"/>
  <c r="M58" i="45"/>
  <c r="M59" i="45"/>
  <c r="M6" i="45"/>
  <c r="M7" i="45"/>
  <c r="M8" i="45"/>
  <c r="M9" i="45"/>
  <c r="M10" i="45"/>
  <c r="M5" i="45"/>
  <c r="K80" i="16" l="1"/>
  <c r="P15" i="1"/>
  <c r="P11" i="1"/>
  <c r="P6" i="1"/>
  <c r="P7" i="1"/>
  <c r="P8" i="1"/>
  <c r="P5" i="1"/>
  <c r="D211" i="78" l="1"/>
  <c r="E211" i="78"/>
  <c r="G211" i="78"/>
  <c r="M211" i="78" s="1"/>
  <c r="I211" i="78"/>
  <c r="E190" i="78"/>
  <c r="I190" i="78"/>
  <c r="G190" i="78"/>
  <c r="I174" i="78"/>
  <c r="P174" i="78" s="1"/>
  <c r="E174" i="78"/>
  <c r="G174" i="78"/>
  <c r="M174" i="78" s="1"/>
  <c r="D174" i="78"/>
  <c r="M149" i="78"/>
  <c r="I121" i="78"/>
  <c r="G121" i="78"/>
  <c r="M121" i="78" s="1"/>
  <c r="E121" i="78"/>
  <c r="D121" i="78"/>
  <c r="C211" i="78"/>
  <c r="P210" i="78"/>
  <c r="P209" i="78"/>
  <c r="P208" i="78"/>
  <c r="P207" i="78"/>
  <c r="P206" i="78"/>
  <c r="P201" i="78"/>
  <c r="P199" i="78"/>
  <c r="P196" i="78"/>
  <c r="P193" i="78"/>
  <c r="P191" i="78"/>
  <c r="J191" i="78"/>
  <c r="H191" i="78"/>
  <c r="F191" i="78"/>
  <c r="P181" i="78"/>
  <c r="P178" i="78"/>
  <c r="J178" i="78"/>
  <c r="H178" i="78"/>
  <c r="F178" i="78"/>
  <c r="J176" i="78"/>
  <c r="H176" i="78"/>
  <c r="F176" i="78"/>
  <c r="P175" i="78"/>
  <c r="J175" i="78"/>
  <c r="C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7" i="78"/>
  <c r="H167" i="78"/>
  <c r="F167" i="78"/>
  <c r="J165" i="78"/>
  <c r="H165" i="78"/>
  <c r="F165" i="78"/>
  <c r="J164" i="78"/>
  <c r="H164" i="78"/>
  <c r="F164" i="78"/>
  <c r="J163" i="78"/>
  <c r="H163" i="78"/>
  <c r="F163" i="78"/>
  <c r="J162" i="78"/>
  <c r="H162" i="78"/>
  <c r="F162" i="78"/>
  <c r="J159" i="78"/>
  <c r="H159" i="78"/>
  <c r="F159" i="78"/>
  <c r="J157" i="78"/>
  <c r="H157" i="78"/>
  <c r="F157" i="78"/>
  <c r="J156" i="78"/>
  <c r="H156" i="78"/>
  <c r="F156" i="78"/>
  <c r="J154" i="78"/>
  <c r="H154" i="78"/>
  <c r="F154" i="78"/>
  <c r="J153" i="78"/>
  <c r="H153" i="78"/>
  <c r="F153" i="78"/>
  <c r="J151" i="78"/>
  <c r="H151" i="78"/>
  <c r="F151" i="78"/>
  <c r="P150" i="78"/>
  <c r="J150" i="78"/>
  <c r="H150" i="78"/>
  <c r="F150" i="78"/>
  <c r="F148" i="78"/>
  <c r="P139" i="78"/>
  <c r="F139" i="78"/>
  <c r="P126" i="78"/>
  <c r="P123" i="78"/>
  <c r="P122" i="78"/>
  <c r="F122" i="78"/>
  <c r="C121" i="78"/>
  <c r="F120" i="78"/>
  <c r="F118" i="78"/>
  <c r="F117" i="78"/>
  <c r="F116" i="78"/>
  <c r="P115" i="78"/>
  <c r="F115" i="78"/>
  <c r="F114" i="78"/>
  <c r="P113" i="78"/>
  <c r="F113" i="78"/>
  <c r="F110" i="78"/>
  <c r="F109" i="78"/>
  <c r="F108" i="78"/>
  <c r="P103" i="78"/>
  <c r="F103" i="78"/>
  <c r="F101" i="78"/>
  <c r="P95" i="78"/>
  <c r="F95" i="78"/>
  <c r="F94" i="78"/>
  <c r="F93" i="78"/>
  <c r="F92" i="78"/>
  <c r="F91" i="78"/>
  <c r="F90" i="78"/>
  <c r="P88" i="78"/>
  <c r="P87" i="78"/>
  <c r="F87" i="78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P73" i="16"/>
  <c r="J73" i="16"/>
  <c r="H73" i="16"/>
  <c r="F73" i="16"/>
  <c r="J72" i="16"/>
  <c r="H72" i="16"/>
  <c r="F72" i="16"/>
  <c r="P71" i="16"/>
  <c r="J71" i="16"/>
  <c r="H71" i="16"/>
  <c r="F71" i="16"/>
  <c r="P70" i="16"/>
  <c r="J70" i="16"/>
  <c r="H70" i="16"/>
  <c r="F70" i="16"/>
  <c r="P69" i="16"/>
  <c r="J69" i="16"/>
  <c r="H69" i="16"/>
  <c r="F69" i="16"/>
  <c r="P68" i="16"/>
  <c r="J68" i="16"/>
  <c r="H68" i="16"/>
  <c r="F68" i="16"/>
  <c r="P67" i="16"/>
  <c r="J67" i="16"/>
  <c r="H67" i="16"/>
  <c r="F67" i="16"/>
  <c r="P66" i="16"/>
  <c r="J66" i="16"/>
  <c r="H66" i="16"/>
  <c r="F66" i="16"/>
  <c r="H190" i="78" l="1"/>
  <c r="J190" i="78"/>
  <c r="F190" i="78"/>
  <c r="M190" i="78"/>
  <c r="P211" i="78"/>
  <c r="F211" i="78"/>
  <c r="P190" i="78"/>
  <c r="N86" i="78"/>
  <c r="N212" i="78" s="1"/>
  <c r="I86" i="78"/>
  <c r="G86" i="78"/>
  <c r="M86" i="78" s="1"/>
  <c r="E86" i="78"/>
  <c r="D86" i="78"/>
  <c r="D212" i="78" s="1"/>
  <c r="C86" i="78"/>
  <c r="C212" i="78" s="1"/>
  <c r="P85" i="78"/>
  <c r="I212" i="78" l="1"/>
  <c r="J86" i="78"/>
  <c r="E212" i="78"/>
  <c r="F212" i="78" s="1"/>
  <c r="F86" i="78"/>
  <c r="G212" i="78"/>
  <c r="M212" i="78" s="1"/>
  <c r="J149" i="78"/>
  <c r="J121" i="78"/>
  <c r="P121" i="78"/>
  <c r="P86" i="78"/>
  <c r="F174" i="78"/>
  <c r="H86" i="78"/>
  <c r="H174" i="78"/>
  <c r="H211" i="78"/>
  <c r="F121" i="78"/>
  <c r="H121" i="78"/>
  <c r="F149" i="78"/>
  <c r="H149" i="78"/>
  <c r="J174" i="78"/>
  <c r="J211" i="78"/>
  <c r="J10" i="22"/>
  <c r="H10" i="22"/>
  <c r="J10" i="74"/>
  <c r="H10" i="74"/>
  <c r="F10" i="74"/>
  <c r="H212" i="78" l="1"/>
  <c r="P212" i="78"/>
  <c r="J212" i="78"/>
  <c r="M65" i="16"/>
  <c r="N65" i="16"/>
  <c r="N80" i="16" s="1"/>
  <c r="M57" i="16"/>
  <c r="E27" i="16"/>
  <c r="E33" i="16"/>
  <c r="D33" i="16"/>
  <c r="I33" i="16"/>
  <c r="G33" i="16"/>
  <c r="M33" i="16" s="1"/>
  <c r="M27" i="16"/>
  <c r="H21" i="45"/>
  <c r="H22" i="45"/>
  <c r="N59" i="13" l="1"/>
  <c r="F10" i="22" l="1"/>
  <c r="J8" i="20" l="1"/>
  <c r="H8" i="20"/>
  <c r="F8" i="20"/>
  <c r="J110" i="45" l="1"/>
  <c r="H28" i="44" l="1"/>
  <c r="K12" i="15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P13" i="24" s="1"/>
  <c r="G13" i="24"/>
  <c r="M13" i="24" s="1"/>
  <c r="E13" i="24"/>
  <c r="D13" i="24"/>
  <c r="F11" i="24"/>
  <c r="F5" i="24"/>
  <c r="F6" i="24"/>
  <c r="F8" i="24"/>
  <c r="H13" i="24" l="1"/>
  <c r="F13" i="24"/>
  <c r="J13" i="24"/>
  <c r="P19" i="13"/>
  <c r="P50" i="13"/>
  <c r="P49" i="13"/>
  <c r="P42" i="13"/>
  <c r="P41" i="13"/>
  <c r="P40" i="13"/>
  <c r="P39" i="13"/>
  <c r="P37" i="13"/>
  <c r="P36" i="13"/>
  <c r="P47" i="13"/>
  <c r="P46" i="13"/>
  <c r="P44" i="13"/>
  <c r="P45" i="13"/>
  <c r="P43" i="13"/>
  <c r="G48" i="13"/>
  <c r="M48" i="13" s="1"/>
  <c r="P53" i="16" l="1"/>
  <c r="P54" i="16"/>
  <c r="J21" i="16"/>
  <c r="J22" i="16"/>
  <c r="H21" i="16"/>
  <c r="F21" i="16"/>
  <c r="J9" i="16"/>
  <c r="H9" i="16"/>
  <c r="F9" i="16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48" i="13" l="1"/>
  <c r="E48" i="13"/>
  <c r="D48" i="13"/>
  <c r="C48" i="13"/>
  <c r="J46" i="13"/>
  <c r="H46" i="13"/>
  <c r="F46" i="13"/>
  <c r="F30" i="44" l="1"/>
  <c r="F6" i="44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P12" i="76" s="1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G9" i="74"/>
  <c r="M9" i="74" s="1"/>
  <c r="E9" i="74"/>
  <c r="D9" i="74"/>
  <c r="C9" i="74"/>
  <c r="P8" i="74"/>
  <c r="P6" i="74"/>
  <c r="P5" i="74"/>
  <c r="E16" i="76" l="1"/>
  <c r="D16" i="76"/>
  <c r="P9" i="76"/>
  <c r="F12" i="74"/>
  <c r="H12" i="74"/>
  <c r="J12" i="74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16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H8" i="44" s="1"/>
  <c r="D8" i="44"/>
  <c r="F8" i="44" l="1"/>
  <c r="P11" i="23" l="1"/>
  <c r="P6" i="23"/>
  <c r="H8" i="27" l="1"/>
  <c r="I14" i="15" l="1"/>
  <c r="P8" i="27" l="1"/>
  <c r="P35" i="16" l="1"/>
  <c r="J55" i="16" l="1"/>
  <c r="J48" i="16"/>
  <c r="J40" i="16"/>
  <c r="J41" i="16"/>
  <c r="J42" i="16"/>
  <c r="J122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H15" i="15" s="1"/>
  <c r="K13" i="15"/>
  <c r="J18" i="15"/>
  <c r="K16" i="15"/>
  <c r="K10" i="15"/>
  <c r="I16" i="15"/>
  <c r="I13" i="15"/>
  <c r="N10" i="15"/>
  <c r="H6" i="15" l="1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26" i="45" l="1"/>
  <c r="P81" i="45"/>
  <c r="P63" i="45"/>
  <c r="K43" i="43"/>
  <c r="J8" i="24" l="1"/>
  <c r="H8" i="24"/>
  <c r="F133" i="45" l="1"/>
  <c r="H122" i="45"/>
  <c r="H124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E17" i="13"/>
  <c r="G13" i="1"/>
  <c r="G10" i="1"/>
  <c r="E6" i="16"/>
  <c r="E80" i="16" s="1"/>
  <c r="J17" i="16"/>
  <c r="H17" i="16"/>
  <c r="F17" i="16"/>
  <c r="F55" i="16"/>
  <c r="F48" i="16"/>
  <c r="H55" i="16"/>
  <c r="H48" i="16"/>
  <c r="H40" i="16"/>
  <c r="H41" i="16"/>
  <c r="H42" i="16"/>
  <c r="F40" i="16"/>
  <c r="F41" i="16"/>
  <c r="F42" i="16"/>
  <c r="J34" i="16" l="1"/>
  <c r="H34" i="16"/>
  <c r="F34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1" i="16" l="1"/>
  <c r="H61" i="16"/>
  <c r="J61" i="16"/>
  <c r="P61" i="16"/>
  <c r="F46" i="16"/>
  <c r="H46" i="16"/>
  <c r="J46" i="16"/>
  <c r="F39" i="16"/>
  <c r="H39" i="16"/>
  <c r="J39" i="16"/>
  <c r="F43" i="16"/>
  <c r="H43" i="16"/>
  <c r="J43" i="16"/>
  <c r="F37" i="16"/>
  <c r="H37" i="16"/>
  <c r="J37" i="16"/>
  <c r="H57" i="16" l="1"/>
  <c r="J57" i="16"/>
  <c r="F57" i="16"/>
  <c r="P57" i="16"/>
  <c r="F122" i="45" l="1"/>
  <c r="J22" i="45" l="1"/>
  <c r="D27" i="1"/>
  <c r="C27" i="1"/>
  <c r="F7" i="14" l="1"/>
  <c r="F10" i="14" s="1"/>
  <c r="F13" i="14" s="1"/>
  <c r="G9" i="20" l="1"/>
  <c r="M9" i="20" s="1"/>
  <c r="P5" i="47" l="1"/>
  <c r="P12" i="13"/>
  <c r="P124" i="45" l="1"/>
  <c r="J116" i="45"/>
  <c r="J117" i="45"/>
  <c r="J119" i="45"/>
  <c r="J120" i="45"/>
  <c r="I27" i="1" l="1"/>
  <c r="E27" i="1"/>
  <c r="G27" i="1"/>
  <c r="O27" i="1" l="1"/>
  <c r="J5" i="20"/>
  <c r="J6" i="20"/>
  <c r="J10" i="20"/>
  <c r="H10" i="20" l="1"/>
  <c r="J39" i="45"/>
  <c r="J40" i="45"/>
  <c r="H39" i="45"/>
  <c r="H40" i="45"/>
  <c r="P132" i="45" l="1"/>
  <c r="P58" i="16" l="1"/>
  <c r="P32" i="16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9" i="13"/>
  <c r="E138" i="45"/>
  <c r="I138" i="45"/>
  <c r="G138" i="45"/>
  <c r="M138" i="45" s="1"/>
  <c r="G6" i="14"/>
  <c r="G7" i="14" s="1"/>
  <c r="D139" i="45" l="1"/>
  <c r="F138" i="45"/>
  <c r="C60" i="13"/>
  <c r="I10" i="1" l="1"/>
  <c r="P10" i="1" s="1"/>
  <c r="P64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3" i="16" l="1"/>
  <c r="H63" i="16"/>
  <c r="F63" i="16"/>
  <c r="P13" i="16" l="1"/>
  <c r="P5" i="25" l="1"/>
  <c r="K5" i="43" l="1"/>
  <c r="D67" i="43" l="1"/>
  <c r="E67" i="43"/>
  <c r="E38" i="43"/>
  <c r="K38" i="43" s="1"/>
  <c r="H29" i="43"/>
  <c r="E11" i="43"/>
  <c r="K11" i="43" l="1"/>
  <c r="F11" i="43"/>
  <c r="H110" i="45"/>
  <c r="F110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3" i="13"/>
  <c r="H43" i="13"/>
  <c r="F43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s="1"/>
  <c r="P9" i="47" l="1"/>
  <c r="F12" i="47"/>
  <c r="J12" i="47"/>
  <c r="H12" i="47"/>
  <c r="G16" i="47"/>
  <c r="M16" i="47" s="1"/>
  <c r="E16" i="47"/>
  <c r="I16" i="47"/>
  <c r="J9" i="47"/>
  <c r="D16" i="47"/>
  <c r="F9" i="47"/>
  <c r="H9" i="47"/>
  <c r="H39" i="13"/>
  <c r="P16" i="47" l="1"/>
  <c r="F16" i="47"/>
  <c r="J16" i="47"/>
  <c r="H16" i="47"/>
  <c r="H37" i="13" l="1"/>
  <c r="H32" i="45" l="1"/>
  <c r="L33" i="1" l="1"/>
  <c r="L34" i="1" l="1"/>
  <c r="G6" i="16" l="1"/>
  <c r="G80" i="16" s="1"/>
  <c r="M80" i="16" l="1"/>
  <c r="M6" i="16"/>
  <c r="H8" i="28" l="1"/>
  <c r="P15" i="23" l="1"/>
  <c r="P6" i="24"/>
  <c r="P10" i="13"/>
  <c r="K24" i="43"/>
  <c r="J11" i="27" l="1"/>
  <c r="H11" i="27"/>
  <c r="F11" i="27"/>
  <c r="S15" i="1" l="1"/>
  <c r="J42" i="13" l="1"/>
  <c r="H42" i="13"/>
  <c r="F42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F58" i="16"/>
  <c r="J56" i="16"/>
  <c r="H56" i="16"/>
  <c r="F56" i="16"/>
  <c r="J47" i="16"/>
  <c r="H47" i="16"/>
  <c r="F47" i="16"/>
  <c r="J38" i="16"/>
  <c r="H38" i="16"/>
  <c r="F38" i="16"/>
  <c r="J32" i="16"/>
  <c r="H32" i="16"/>
  <c r="F32" i="16"/>
  <c r="F33" i="16" l="1"/>
  <c r="H33" i="16"/>
  <c r="J33" i="16"/>
  <c r="J5" i="16" l="1"/>
  <c r="J7" i="16"/>
  <c r="J8" i="16"/>
  <c r="J13" i="16"/>
  <c r="J14" i="16"/>
  <c r="J16" i="16"/>
  <c r="J18" i="16"/>
  <c r="J19" i="16"/>
  <c r="J20" i="16"/>
  <c r="J53" i="16" l="1"/>
  <c r="H53" i="16"/>
  <c r="F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P117" i="45" l="1"/>
  <c r="J10" i="26" l="1"/>
  <c r="H10" i="26"/>
  <c r="F10" i="26"/>
  <c r="F64" i="45" l="1"/>
  <c r="P71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D20" i="28" s="1"/>
  <c r="P16" i="23"/>
  <c r="F10" i="28"/>
  <c r="F21" i="28" s="1"/>
  <c r="P10" i="28"/>
  <c r="J13" i="28"/>
  <c r="I17" i="28"/>
  <c r="F13" i="28"/>
  <c r="H13" i="28"/>
  <c r="H10" i="28"/>
  <c r="H21" i="28" s="1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I20" i="28"/>
  <c r="P20" i="28" s="1"/>
  <c r="M17" i="28"/>
  <c r="G20" i="28"/>
  <c r="H17" i="28"/>
  <c r="H20" i="28" s="1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9" i="13"/>
  <c r="G59" i="13"/>
  <c r="M59" i="13" s="1"/>
  <c r="E59" i="13"/>
  <c r="D59" i="13"/>
  <c r="J20" i="28" l="1"/>
  <c r="F14" i="42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9" i="13"/>
  <c r="P59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59" i="13"/>
  <c r="H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J50" i="13"/>
  <c r="H50" i="13"/>
  <c r="F50" i="13"/>
  <c r="J49" i="13"/>
  <c r="H49" i="13"/>
  <c r="F49" i="13"/>
  <c r="I60" i="13"/>
  <c r="G60" i="13"/>
  <c r="M60" i="13" s="1"/>
  <c r="D60" i="13"/>
  <c r="J45" i="13"/>
  <c r="H45" i="13"/>
  <c r="F45" i="13"/>
  <c r="J47" i="13"/>
  <c r="H47" i="13"/>
  <c r="F47" i="13"/>
  <c r="J44" i="13"/>
  <c r="H44" i="13"/>
  <c r="F44" i="13"/>
  <c r="J40" i="13"/>
  <c r="H40" i="13"/>
  <c r="F40" i="13"/>
  <c r="J39" i="13"/>
  <c r="F39" i="13"/>
  <c r="J41" i="13"/>
  <c r="H41" i="13"/>
  <c r="F41" i="13"/>
  <c r="J37" i="13"/>
  <c r="F37" i="13"/>
  <c r="J36" i="13"/>
  <c r="H36" i="13"/>
  <c r="F36" i="13"/>
  <c r="I28" i="13"/>
  <c r="G28" i="13"/>
  <c r="E28" i="13"/>
  <c r="D28" i="13"/>
  <c r="C15" i="42" s="1"/>
  <c r="C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J19" i="13"/>
  <c r="H19" i="13"/>
  <c r="F19" i="13"/>
  <c r="P18" i="13"/>
  <c r="J18" i="13"/>
  <c r="H18" i="13"/>
  <c r="F18" i="13"/>
  <c r="I17" i="13"/>
  <c r="G17" i="13"/>
  <c r="M17" i="13" s="1"/>
  <c r="E29" i="13"/>
  <c r="D17" i="13"/>
  <c r="C17" i="13"/>
  <c r="J14" i="13"/>
  <c r="H14" i="13"/>
  <c r="F14" i="13"/>
  <c r="J16" i="13"/>
  <c r="H16" i="13"/>
  <c r="F16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8" i="13"/>
  <c r="F16" i="20"/>
  <c r="J17" i="13"/>
  <c r="C10" i="42"/>
  <c r="H10" i="42"/>
  <c r="D7" i="42"/>
  <c r="F7" i="42"/>
  <c r="P16" i="20"/>
  <c r="F16" i="26"/>
  <c r="F48" i="13"/>
  <c r="P16" i="26"/>
  <c r="I29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7" i="13"/>
  <c r="G29" i="13"/>
  <c r="M29" i="13" s="1"/>
  <c r="J60" i="13"/>
  <c r="H60" i="13"/>
  <c r="H48" i="13"/>
  <c r="J48" i="13"/>
  <c r="F28" i="13"/>
  <c r="H28" i="13"/>
  <c r="J28" i="13"/>
  <c r="D29" i="13"/>
  <c r="F17" i="13"/>
  <c r="H17" i="13"/>
  <c r="P29" i="13" l="1"/>
  <c r="N48" i="13"/>
  <c r="C29" i="13"/>
  <c r="J29" i="13"/>
  <c r="H29" i="13"/>
  <c r="F29" i="13"/>
  <c r="J64" i="16"/>
  <c r="H64" i="16"/>
  <c r="F64" i="16"/>
  <c r="P62" i="16"/>
  <c r="J62" i="16"/>
  <c r="H62" i="16"/>
  <c r="F62" i="16"/>
  <c r="P60" i="16"/>
  <c r="J60" i="16"/>
  <c r="H60" i="16"/>
  <c r="F60" i="16"/>
  <c r="P59" i="16"/>
  <c r="J59" i="16"/>
  <c r="H59" i="16"/>
  <c r="F59" i="16"/>
  <c r="J54" i="16"/>
  <c r="H54" i="16"/>
  <c r="F54" i="16"/>
  <c r="J45" i="16"/>
  <c r="H45" i="16"/>
  <c r="F45" i="16"/>
  <c r="J44" i="16"/>
  <c r="H44" i="16"/>
  <c r="F44" i="16"/>
  <c r="J35" i="16"/>
  <c r="H35" i="16"/>
  <c r="F35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P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0" i="16" s="1"/>
  <c r="D6" i="16"/>
  <c r="D80" i="16" s="1"/>
  <c r="P5" i="16"/>
  <c r="H5" i="16"/>
  <c r="F5" i="16"/>
  <c r="P80" i="16" l="1"/>
  <c r="N60" i="13"/>
  <c r="P60" i="13" s="1"/>
  <c r="J6" i="16"/>
  <c r="F79" i="16"/>
  <c r="P28" i="13"/>
  <c r="P48" i="13"/>
  <c r="F27" i="16"/>
  <c r="F6" i="16"/>
  <c r="P6" i="16"/>
  <c r="P27" i="16"/>
  <c r="J79" i="16"/>
  <c r="J65" i="16"/>
  <c r="P65" i="16"/>
  <c r="P33" i="16"/>
  <c r="J27" i="16"/>
  <c r="H79" i="16"/>
  <c r="F65" i="16"/>
  <c r="H65" i="16"/>
  <c r="H27" i="16"/>
  <c r="H6" i="16"/>
  <c r="J136" i="45"/>
  <c r="H136" i="45"/>
  <c r="F136" i="45"/>
  <c r="P135" i="45"/>
  <c r="J135" i="45"/>
  <c r="H135" i="45"/>
  <c r="F135" i="45"/>
  <c r="P133" i="45"/>
  <c r="J133" i="45"/>
  <c r="H133" i="45"/>
  <c r="J127" i="45"/>
  <c r="H127" i="45"/>
  <c r="F127" i="45"/>
  <c r="J128" i="45"/>
  <c r="H128" i="45"/>
  <c r="F128" i="45"/>
  <c r="J124" i="45"/>
  <c r="F124" i="45"/>
  <c r="P131" i="45"/>
  <c r="H120" i="45"/>
  <c r="F120" i="45"/>
  <c r="P119" i="45"/>
  <c r="H119" i="45"/>
  <c r="F119" i="45"/>
  <c r="H117" i="45"/>
  <c r="F117" i="45"/>
  <c r="H116" i="45"/>
  <c r="F116" i="45"/>
  <c r="F80" i="16" l="1"/>
  <c r="J80" i="16"/>
  <c r="H80" i="16"/>
  <c r="P79" i="16"/>
  <c r="P138" i="45"/>
  <c r="J138" i="45"/>
  <c r="H138" i="45"/>
  <c r="E139" i="45" l="1"/>
  <c r="F139" i="45" s="1"/>
  <c r="C139" i="45"/>
  <c r="G139" i="45" l="1"/>
  <c r="M139" i="45" s="1"/>
  <c r="M105" i="45"/>
  <c r="I139" i="45"/>
  <c r="P105" i="45"/>
  <c r="J81" i="45"/>
  <c r="H81" i="45"/>
  <c r="F81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39" i="45" l="1"/>
  <c r="P139" i="45"/>
  <c r="J139" i="45"/>
  <c r="I65" i="45"/>
  <c r="P65" i="45" s="1"/>
  <c r="G65" i="45"/>
  <c r="M65" i="45" s="1"/>
  <c r="E65" i="45"/>
  <c r="D65" i="45"/>
  <c r="C65" i="45"/>
  <c r="C140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0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0" i="45"/>
  <c r="S16" i="1"/>
  <c r="E17" i="1"/>
  <c r="C4" i="42" s="1"/>
  <c r="H16" i="1"/>
  <c r="H13" i="1"/>
  <c r="G140" i="45"/>
  <c r="M140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L13" i="1" l="1"/>
  <c r="L9" i="1"/>
  <c r="F8" i="1"/>
  <c r="F9" i="1"/>
  <c r="F5" i="42"/>
  <c r="P17" i="1"/>
  <c r="C6" i="42"/>
  <c r="L16" i="1"/>
  <c r="D5" i="1"/>
  <c r="D7" i="1"/>
  <c r="D6" i="1"/>
  <c r="D8" i="1"/>
  <c r="H140" i="45"/>
  <c r="F140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H17" i="44" l="1"/>
  <c r="K17" i="44"/>
  <c r="F17" i="44"/>
  <c r="K60" i="43"/>
  <c r="H67" i="43"/>
  <c r="F67" i="43"/>
  <c r="F60" i="43"/>
  <c r="H60" i="43"/>
  <c r="G38" i="43" l="1"/>
  <c r="C68" i="43" l="1"/>
  <c r="K37" i="43"/>
  <c r="H37" i="43"/>
  <c r="F37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F13" i="43"/>
  <c r="K12" i="43"/>
  <c r="F12" i="43"/>
  <c r="G11" i="43"/>
  <c r="H11" i="43" s="1"/>
  <c r="D68" i="43"/>
  <c r="F10" i="43"/>
  <c r="F8" i="43"/>
  <c r="K7" i="43"/>
  <c r="F7" i="43"/>
  <c r="K6" i="43"/>
  <c r="K68" i="43" l="1"/>
  <c r="G68" i="43"/>
  <c r="H68" i="43" s="1"/>
  <c r="K14" i="43"/>
  <c r="F68" i="43"/>
  <c r="H11" i="14"/>
  <c r="J11" i="14" s="1"/>
  <c r="H5" i="14" l="1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40" i="45" l="1"/>
  <c r="J140" i="45" l="1"/>
  <c r="P140" i="45"/>
  <c r="D5" i="42"/>
  <c r="H5" i="42" l="1"/>
  <c r="E60" i="13" l="1"/>
  <c r="D17" i="24"/>
  <c r="C8" i="42" s="1"/>
  <c r="I17" i="24"/>
  <c r="G17" i="24"/>
  <c r="M17" i="24" s="1"/>
  <c r="C17" i="24"/>
  <c r="B8" i="42" s="1"/>
  <c r="F8" i="42" l="1"/>
  <c r="D8" i="42"/>
  <c r="F60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E20" i="28" s="1"/>
  <c r="H16" i="22" l="1"/>
  <c r="M16" i="22"/>
  <c r="D15" i="42"/>
  <c r="H13" i="42"/>
  <c r="F13" i="42"/>
  <c r="F17" i="28"/>
  <c r="F20" i="28" s="1"/>
  <c r="P16" i="22"/>
  <c r="K30" i="1"/>
  <c r="O30" i="1" s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3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<sst xmlns="http://schemas.openxmlformats.org/spreadsheetml/2006/main" count="3938" uniqueCount="787">
  <si>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</si>
  <si>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</si>
  <si>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</si>
  <si>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</si>
  <si>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</si>
  <si>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</si>
  <si>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</si>
  <si>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</si>
  <si>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</si>
  <si>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</si>
  <si>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</si>
  <si>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</si>
  <si>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</si>
  <si>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</si>
  <si>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</si>
  <si>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</si>
  <si>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</si>
  <si>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</si>
  <si>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</si>
  <si>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</si>
  <si>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</si>
  <si>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</si>
  <si>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</si>
  <si>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</si>
  <si>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</si>
  <si>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</si>
  <si>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</si>
  <si>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</si>
  <si>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</si>
  <si>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</si>
  <si>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</si>
  <si>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</si>
  <si>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</si>
  <si>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</si>
  <si>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</si>
  <si>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</si>
  <si>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</si>
  <si>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</si>
  <si>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</si>
  <si>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</si>
  <si>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</si>
  <si>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</si>
  <si>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</si>
  <si>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</si>
  <si>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</si>
  <si>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</si>
  <si>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</si>
  <si>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</si>
  <si>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</si>
  <si>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</si>
  <si>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</si>
  <si>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</si>
  <si>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</si>
  <si>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</si>
  <si>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</si>
  <si>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</si>
  <si>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</si>
  <si>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</si>
  <si>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</si>
  <si>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</si>
  <si>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</si>
  <si>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</si>
  <si>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</si>
  <si>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</si>
  <si>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</si>
  <si>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</si>
  <si>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</si>
  <si>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</si>
  <si>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</si>
  <si>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</si>
  <si>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</si>
  <si>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</si>
  <si>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</si>
  <si>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</si>
  <si>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</si>
  <si>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</si>
  <si>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</si>
  <si>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</si>
  <si>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</si>
  <si>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</si>
  <si>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</si>
  <si>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</si>
  <si>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</si>
  <si>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</si>
  <si>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</si>
  <si>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</si>
  <si>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</si>
  <si>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</si>
  <si>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</si>
  <si>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</si>
  <si>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</si>
  <si>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</si>
  <si>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</si>
  <si>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</si>
  <si>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</si>
  <si>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</si>
  <si>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</si>
  <si>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</si>
  <si>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</si>
  <si>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</si>
  <si>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</si>
  <si>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</si>
  <si>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</si>
  <si>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</si>
  <si>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</si>
  <si>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</si>
  <si>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</si>
  <si>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</si>
  <si>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</si>
  <si>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</si>
  <si>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</si>
  <si>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</si>
  <si>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</si>
  <si>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</si>
  <si>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</si>
  <si>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</si>
  <si>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</si>
  <si>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</si>
  <si>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</si>
  <si>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</si>
  <si>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</si>
  <si>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</si>
  <si>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</si>
  <si>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</si>
  <si>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</si>
  <si>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</si>
  <si>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</si>
  <si>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</si>
  <si>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</si>
  <si>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</si>
  <si>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</si>
  <si>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</si>
  <si>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</si>
  <si>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</si>
  <si>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</si>
  <si>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</si>
  <si>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</si>
  <si>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</si>
  <si>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</si>
  <si>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</si>
  <si>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</si>
  <si>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</si>
  <si>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</si>
  <si>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</si>
  <si>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</si>
  <si>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</si>
  <si>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</si>
  <si>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</si>
  <si>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</si>
  <si>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</si>
  <si>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</si>
  <si>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</si>
  <si>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</si>
  <si>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</si>
  <si>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</si>
  <si>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</si>
  <si>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</si>
  <si>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</si>
  <si>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</si>
  <si>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</si>
  <si>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</si>
  <si>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</si>
  <si>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</si>
  <si>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</si>
  <si>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</si>
  <si>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</si>
  <si>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</si>
  <si>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</si>
  <si>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</si>
  <si>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</si>
  <si>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</si>
  <si>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</si>
  <si>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</si>
  <si>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</si>
  <si>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</si>
  <si>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</si>
  <si>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</si>
  <si>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</si>
  <si>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</si>
  <si>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</si>
  <si>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</si>
  <si>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</si>
  <si>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</si>
  <si>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</si>
  <si>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</si>
  <si>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</si>
  <si>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</si>
  <si>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</si>
  <si>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</si>
  <si>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</si>
  <si>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</si>
  <si>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</si>
  <si>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</si>
  <si>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</si>
  <si>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</si>
  <si>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</si>
  <si>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</si>
  <si>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</si>
  <si>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</si>
  <si>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</si>
  <si>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</si>
  <si>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</si>
  <si>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</si>
  <si>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</si>
  <si>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</si>
  <si>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</si>
  <si>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</si>
  <si>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</si>
  <si>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</si>
  <si>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</si>
  <si>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</si>
  <si>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</si>
  <si>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</si>
  <si>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</si>
  <si>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</si>
  <si>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</si>
  <si>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</si>
  <si>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</si>
  <si>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</si>
  <si>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</si>
  <si>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</si>
  <si>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</si>
  <si>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</si>
  <si>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</si>
  <si>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</si>
  <si>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</si>
  <si>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</si>
  <si>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</si>
  <si>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</si>
  <si>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</si>
  <si>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</si>
  <si>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</si>
  <si>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</si>
  <si>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</si>
  <si>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</si>
  <si>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</si>
  <si>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</si>
  <si>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</si>
  <si>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</si>
  <si>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</si>
  <si>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</si>
  <si>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</si>
  <si>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</si>
  <si>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</si>
  <si>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</si>
  <si>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</si>
  <si>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</si>
  <si>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</si>
  <si>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</si>
  <si>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</si>
  <si>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</si>
  <si>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</si>
  <si>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</si>
  <si>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</si>
  <si>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</si>
  <si>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</si>
  <si>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</si>
  <si>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</si>
  <si>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</si>
  <si>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</si>
  <si>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</si>
  <si>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</si>
  <si>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</si>
  <si>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</si>
  <si>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</si>
  <si>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</si>
  <si>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</si>
  <si>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</si>
  <si>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</si>
  <si>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</si>
  <si>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</si>
  <si>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</si>
  <si>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</si>
  <si>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</si>
  <si>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</si>
  <si>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</si>
  <si>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</si>
  <si>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</si>
  <si>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</si>
  <si>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</si>
  <si>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</si>
  <si>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</si>
  <si>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</si>
  <si>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</si>
  <si>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</si>
  <si>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</si>
  <si>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</si>
  <si>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</si>
  <si>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</si>
  <si>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</si>
  <si>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</si>
  <si>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</si>
  <si>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</si>
  <si>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</si>
  <si>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</si>
  <si>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</si>
  <si>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</si>
  <si>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</si>
  <si>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</si>
  <si>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</si>
  <si>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</si>
  <si>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</si>
  <si>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</si>
  <si>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</si>
  <si>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</si>
  <si>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</si>
  <si>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</si>
  <si>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</si>
  <si>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</si>
  <si>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</si>
  <si>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</si>
  <si>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</si>
  <si>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</si>
  <si>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</si>
  <si>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</si>
  <si>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</si>
  <si>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</si>
  <si>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</si>
  <si>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</si>
  <si>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</si>
  <si>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</si>
  <si>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</si>
  <si>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</si>
  <si>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</si>
  <si>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</si>
  <si>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</si>
  <si>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</si>
  <si>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</si>
  <si>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</si>
  <si>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</si>
  <si>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</si>
  <si>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</si>
  <si>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</si>
  <si>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</si>
  <si>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</si>
  <si>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</si>
  <si>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</si>
  <si>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</si>
  <si>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</si>
  <si>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</si>
  <si>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</si>
  <si>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</si>
  <si>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</si>
  <si>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</si>
  <si>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</si>
  <si>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</si>
  <si>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</si>
  <si>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</si>
  <si>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</si>
  <si>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</si>
  <si>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</si>
  <si>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</si>
  <si>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</si>
  <si>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</si>
  <si>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</si>
  <si>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</si>
  <si>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</si>
  <si>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</si>
  <si>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</si>
  <si>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</si>
  <si>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</si>
  <si>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</si>
  <si>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</si>
  <si>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</si>
  <si>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</si>
  <si>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</si>
  <si>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</si>
  <si>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</si>
  <si>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</si>
  <si>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</si>
  <si>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</si>
  <si>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</si>
  <si>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</si>
  <si>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</si>
  <si>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</si>
  <si>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</si>
  <si>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</si>
  <si>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</si>
  <si>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</si>
  <si>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</si>
  <si>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</si>
  <si>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</si>
  <si>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</si>
  <si>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</si>
  <si>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</si>
  <si>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</si>
  <si>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</si>
  <si>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</si>
  <si>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</si>
  <si>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</si>
  <si>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</si>
  <si>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</si>
  <si>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</si>
  <si>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</si>
  <si>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</si>
  <si>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</si>
  <si>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</si>
  <si>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</si>
  <si>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</si>
  <si>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</si>
  <si>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</si>
  <si>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</si>
  <si>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</si>
  <si>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</si>
  <si>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</si>
  <si>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</si>
  <si>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</si>
  <si>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</si>
  <si>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</si>
  <si>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</si>
  <si>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</si>
  <si>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</si>
  <si>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</si>
  <si>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</si>
  <si>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</si>
  <si>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</si>
  <si>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</si>
  <si>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</si>
  <si>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</si>
  <si>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</si>
  <si>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</si>
  <si>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</si>
  <si>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</si>
  <si>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</si>
  <si>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</si>
  <si>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</si>
  <si>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</si>
  <si>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</si>
  <si>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</si>
  <si>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</si>
  <si>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</si>
  <si>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</si>
  <si>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</si>
  <si>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</si>
  <si>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</si>
  <si>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</si>
  <si>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</si>
  <si>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</si>
  <si>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</si>
  <si>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</si>
  <si>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</si>
  <si>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</si>
  <si>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</si>
  <si>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</si>
  <si>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</si>
  <si>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</si>
  <si>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</si>
  <si>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</si>
  <si>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</si>
  <si>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</si>
  <si>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</si>
  <si>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</si>
  <si>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</si>
  <si>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</si>
  <si>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</si>
  <si>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</si>
  <si>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</si>
  <si>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</si>
  <si>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</si>
  <si>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</si>
  <si>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</si>
  <si>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</si>
  <si>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</si>
  <si>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</si>
  <si>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</si>
  <si>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</si>
  <si>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</si>
  <si>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</si>
  <si>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</si>
  <si>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</si>
  <si>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</si>
  <si>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</si>
  <si>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</si>
  <si>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</si>
  <si>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</si>
  <si>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</si>
  <si>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</si>
  <si>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</si>
  <si>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</si>
  <si>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</si>
  <si>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</si>
  <si>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</si>
  <si>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</si>
  <si>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</si>
  <si>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</si>
  <si>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</si>
  <si>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</si>
  <si>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</si>
  <si>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</si>
  <si>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</si>
  <si>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</si>
  <si>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</si>
  <si>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</si>
  <si>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</si>
  <si>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</si>
  <si>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</si>
  <si>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</si>
  <si>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</si>
  <si>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</si>
  <si>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</si>
  <si>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</si>
  <si>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</si>
  <si>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</si>
  <si>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</si>
  <si>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</si>
  <si>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</si>
  <si>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</si>
  <si>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L</t>
  </si>
  <si>
    <t>Var. 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</si>
  <si>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</si>
  <si>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</si>
  <si>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</si>
  <si>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</si>
  <si>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</si>
  <si>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</si>
  <si>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</si>
  <si>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</si>
  <si>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</si>
  <si>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</si>
  <si>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</si>
  <si>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</si>
  <si>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</si>
  <si>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</si>
  <si>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</si>
  <si>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</si>
  <si>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</si>
  <si>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</si>
  <si>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</si>
  <si>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</si>
  <si>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</si>
  <si>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</si>
  <si>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</si>
  <si>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</si>
  <si>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</si>
  <si>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</si>
  <si>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</si>
  <si>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</si>
  <si>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</si>
  <si>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</si>
  <si>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</si>
  <si>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</si>
  <si>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</si>
  <si>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</si>
  <si>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</si>
  <si>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</si>
  <si>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</si>
  <si>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</si>
  <si>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</si>
  <si>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</si>
  <si>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</si>
  <si>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</si>
  <si>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</si>
  <si>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</si>
  <si>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</si>
  <si>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</si>
  <si>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</si>
  <si>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</si>
  <si>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</si>
  <si>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</si>
  <si>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</si>
  <si>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</si>
  <si>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</si>
  <si>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</si>
  <si>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</si>
  <si>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</si>
  <si>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</si>
  <si>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</si>
  <si>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</si>
  <si>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</si>
  <si>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</si>
  <si>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</si>
  <si>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</si>
  <si>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</si>
  <si>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</si>
  <si>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</si>
  <si>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</si>
  <si>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</si>
  <si>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</si>
  <si>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</si>
  <si>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</si>
  <si>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</si>
  <si>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</si>
  <si>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</si>
  <si>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</si>
  <si>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</si>
  <si>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</si>
  <si>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</si>
  <si>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</si>
  <si>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</si>
  <si>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</si>
  <si>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</si>
  <si>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</si>
  <si>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</si>
  <si>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</si>
  <si>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</si>
  <si>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</si>
  <si>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</si>
  <si>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</si>
  <si>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</si>
  <si>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</si>
  <si>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</si>
  <si>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</si>
  <si>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</si>
  <si>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</si>
  <si>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</si>
  <si>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</si>
  <si>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</si>
  <si>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</si>
  <si>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</si>
  <si>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</si>
  <si>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</si>
  <si>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</si>
  <si>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</si>
  <si>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</si>
  <si>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</si>
  <si>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</si>
  <si>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</si>
  <si>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</si>
  <si>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</si>
  <si>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</si>
  <si>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</si>
  <si>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</si>
  <si>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</si>
  <si>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</si>
  <si>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</si>
  <si>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</si>
  <si>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</si>
  <si>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</si>
  <si>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</si>
  <si>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</si>
  <si>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</si>
  <si>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</si>
  <si>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</si>
  <si>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</si>
  <si>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</si>
  <si>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</si>
  <si>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</si>
  <si>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</si>
  <si>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</si>
  <si>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</si>
  <si>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</si>
  <si>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</si>
  <si>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</si>
  <si>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</si>
  <si>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</si>
  <si>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</si>
  <si>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</si>
  <si>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</si>
  <si>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</si>
  <si>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</si>
  <si>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</si>
  <si>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</si>
  <si>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</si>
  <si>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</si>
  <si>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</si>
  <si>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</si>
  <si>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</si>
  <si>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</si>
  <si>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</si>
  <si>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</si>
  <si>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</si>
  <si>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</si>
  <si>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</si>
  <si>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</si>
  <si>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</si>
  <si>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</si>
  <si>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</si>
  <si>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</si>
  <si>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</si>
  <si>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</si>
  <si>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</si>
  <si>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</si>
  <si>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</si>
  <si>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</si>
  <si>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</si>
  <si>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</si>
  <si>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</si>
  <si>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</si>
  <si>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</si>
  <si>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</si>
  <si>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</si>
  <si>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</si>
  <si>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</si>
  <si>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</si>
  <si>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</si>
  <si>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</si>
  <si>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</si>
  <si>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</si>
  <si>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</si>
  <si>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</si>
  <si>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</si>
  <si>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</si>
  <si>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</si>
  <si>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</si>
  <si>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</si>
  <si>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</si>
  <si>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</si>
  <si>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</si>
  <si>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</si>
  <si>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</si>
  <si>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</si>
  <si>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</si>
  <si>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</si>
  <si>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</si>
  <si>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</si>
  <si>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</si>
  <si>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</si>
  <si>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</si>
  <si>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</si>
  <si>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</si>
  <si>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</si>
  <si>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</si>
  <si>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</si>
  <si>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</si>
  <si>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</si>
  <si>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</si>
  <si>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</si>
  <si>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</si>
  <si>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</si>
  <si>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</si>
  <si>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</si>
  <si>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</si>
  <si>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</si>
  <si>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</si>
  <si>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</si>
  <si>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</si>
  <si>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</si>
  <si>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</si>
  <si>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</si>
  <si>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</si>
  <si>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</si>
  <si>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</si>
  <si>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</si>
  <si>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</si>
  <si>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</si>
  <si>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</si>
  <si>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</si>
  <si>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</si>
  <si>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</si>
  <si>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</si>
  <si>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</si>
  <si>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</si>
  <si>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</si>
  <si>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</si>
  <si>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</si>
  <si>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</si>
  <si>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</si>
  <si>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</si>
  <si>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</si>
  <si>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</si>
  <si>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</si>
  <si>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</si>
  <si>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</si>
  <si>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</si>
  <si>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</si>
  <si>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</si>
  <si>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</si>
  <si>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</si>
  <si>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</si>
  <si>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</si>
  <si>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</si>
  <si>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</si>
  <si>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 xml:space="preserve">2017 P </t>
  </si>
  <si>
    <t>2017 L</t>
  </si>
  <si>
    <t>Var. 17/16</t>
  </si>
  <si>
    <t>2017 P</t>
  </si>
  <si>
    <t>Altres transf. A org. Autònoms</t>
  </si>
  <si>
    <t>Barcelona Activa - Far</t>
  </si>
  <si>
    <t>Pla de Barris</t>
  </si>
  <si>
    <t>Execució de despeses. Gerència Empresa Cultura i Innovació</t>
  </si>
  <si>
    <t>Execució de despeses. Gerència de Empresa Cultura i Innovació</t>
  </si>
  <si>
    <t>Gerència Empresa, Cultura i Innovació*</t>
  </si>
  <si>
    <t>*</t>
  </si>
  <si>
    <t>Nova Gerència per a l'exercici 2017. Aquesta Gerència gestiona programes que en el 2016 gestionaven les Gerències de Recursos, de Drets de Ciutadania, Participació i Transparència, de Presidència i Economia, d'Empresa, Ocupació i Turisme i tambe Serveis Centrals.</t>
  </si>
  <si>
    <t>Indemnitzacions Assegurances No de Vida</t>
  </si>
  <si>
    <t>ICUB (Memòria Històrica)</t>
  </si>
  <si>
    <t>Execució de despeses. Sectors</t>
  </si>
  <si>
    <t>sense cap.1</t>
  </si>
  <si>
    <t>Gerència de Política Econòmica i Desenvolupament Local</t>
  </si>
  <si>
    <t>Execució de despeses. Gerència de Política Econòmica i Desenvolupament Local</t>
  </si>
  <si>
    <t>44400-01-02-03-04-05-06-07-08-09</t>
  </si>
  <si>
    <t>A Juny</t>
  </si>
  <si>
    <t>Juny</t>
  </si>
  <si>
    <t>Juny 2017</t>
  </si>
  <si>
    <t>Juny 2016</t>
  </si>
  <si>
    <t xml:space="preserve">Juny 2016 </t>
  </si>
  <si>
    <t>Anàlisi modificacions de crèdit per capítols Juny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</si>
</sst>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9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B5C"/>
        <bgColor rgb="FF000000"/>
      </patternFill>
    </fill>
  </fills>
  <borders count="20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hair">
        <color rgb="FF696464"/>
      </top>
      <bottom style="hair">
        <color rgb="FF696464"/>
      </bottom>
      <diagonal/>
    </border>
    <border>
      <left/>
      <right/>
      <top/>
      <bottom style="hair">
        <color rgb="FF696464"/>
      </bottom>
      <diagonal/>
    </border>
    <border>
      <left/>
      <right/>
      <top style="hair">
        <color rgb="FF696464"/>
      </top>
      <bottom/>
      <diagonal/>
    </border>
    <border>
      <left/>
      <right/>
      <top style="medium">
        <color rgb="FFFFFFFF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0" fontId="27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  <xf numFmtId="0" fontId="42" fillId="0" borderId="0"/>
    <xf numFmtId="0" fontId="46" fillId="0" borderId="0"/>
    <xf numFmtId="0" fontId="42" fillId="0" borderId="0"/>
    <xf numFmtId="0" fontId="46" fillId="0" borderId="0"/>
    <xf numFmtId="0" fontId="42" fillId="0" borderId="0"/>
    <xf numFmtId="0" fontId="48" fillId="0" borderId="0"/>
    <xf numFmtId="0" fontId="42" fillId="0" borderId="0"/>
    <xf numFmtId="0" fontId="51" fillId="0" borderId="0" applyNumberFormat="0" applyFill="0" applyBorder="0" applyAlignment="0" applyProtection="0"/>
    <xf numFmtId="0" fontId="26" fillId="0" borderId="0"/>
    <xf numFmtId="0" fontId="67" fillId="0" borderId="107" applyNumberFormat="0" applyFill="0" applyAlignment="0" applyProtection="0"/>
    <xf numFmtId="0" fontId="68" fillId="0" borderId="108" applyNumberFormat="0" applyFill="0" applyAlignment="0" applyProtection="0"/>
    <xf numFmtId="0" fontId="27" fillId="0" borderId="109" applyNumberFormat="0" applyFill="0" applyAlignment="0" applyProtection="0"/>
    <xf numFmtId="0" fontId="69" fillId="4" borderId="0" applyNumberFormat="0" applyBorder="0" applyAlignment="0" applyProtection="0"/>
    <xf numFmtId="0" fontId="70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7" borderId="110" applyNumberFormat="0" applyAlignment="0" applyProtection="0"/>
    <xf numFmtId="0" fontId="73" fillId="8" borderId="111" applyNumberFormat="0" applyAlignment="0" applyProtection="0"/>
    <xf numFmtId="0" fontId="74" fillId="8" borderId="110" applyNumberFormat="0" applyAlignment="0" applyProtection="0"/>
    <xf numFmtId="0" fontId="75" fillId="0" borderId="112" applyNumberFormat="0" applyFill="0" applyAlignment="0" applyProtection="0"/>
    <xf numFmtId="0" fontId="28" fillId="9" borderId="11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7" fillId="0" borderId="115" applyNumberFormat="0" applyFill="0" applyAlignment="0" applyProtection="0"/>
    <xf numFmtId="0" fontId="29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9" fillId="34" borderId="0" applyNumberFormat="0" applyBorder="0" applyAlignment="0" applyProtection="0"/>
    <xf numFmtId="0" fontId="42" fillId="0" borderId="0"/>
    <xf numFmtId="0" fontId="36" fillId="10" borderId="114" applyNumberFormat="0" applyFont="0" applyAlignment="0" applyProtection="0"/>
    <xf numFmtId="0" fontId="42" fillId="0" borderId="0"/>
    <xf numFmtId="0" fontId="36" fillId="10" borderId="114" applyNumberFormat="0" applyFont="0" applyAlignment="0" applyProtection="0"/>
    <xf numFmtId="0" fontId="36" fillId="10" borderId="114" applyNumberFormat="0" applyFont="0" applyAlignment="0" applyProtection="0"/>
    <xf numFmtId="0" fontId="36" fillId="10" borderId="114" applyNumberFormat="0" applyFont="0" applyAlignment="0" applyProtection="0"/>
    <xf numFmtId="0" fontId="42" fillId="0" borderId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0" borderId="114" applyNumberFormat="0" applyFont="0" applyAlignment="0" applyProtection="0"/>
    <xf numFmtId="0" fontId="36" fillId="17" borderId="0" applyNumberFormat="0" applyBorder="0" applyAlignment="0" applyProtection="0"/>
    <xf numFmtId="0" fontId="36" fillId="10" borderId="114" applyNumberFormat="0" applyFont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0" borderId="114" applyNumberFormat="0" applyFont="0" applyAlignment="0" applyProtection="0"/>
    <xf numFmtId="0" fontId="42" fillId="0" borderId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6" fillId="10" borderId="114" applyNumberFormat="0" applyFont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6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6" fillId="10" borderId="114" applyNumberFormat="0" applyFont="0" applyAlignment="0" applyProtection="0"/>
    <xf numFmtId="0" fontId="52" fillId="0" borderId="107" applyNumberFormat="0" applyFill="0" applyAlignment="0" applyProtection="0"/>
    <xf numFmtId="0" fontId="53" fillId="0" borderId="108" applyNumberFormat="0" applyFill="0" applyAlignment="0" applyProtection="0"/>
    <xf numFmtId="0" fontId="54" fillId="0" borderId="109" applyNumberFormat="0" applyFill="0" applyAlignment="0" applyProtection="0"/>
    <xf numFmtId="0" fontId="5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110" applyNumberFormat="0" applyAlignment="0" applyProtection="0"/>
    <xf numFmtId="0" fontId="59" fillId="8" borderId="111" applyNumberFormat="0" applyAlignment="0" applyProtection="0"/>
    <xf numFmtId="0" fontId="60" fillId="8" borderId="110" applyNumberFormat="0" applyAlignment="0" applyProtection="0"/>
    <xf numFmtId="0" fontId="61" fillId="0" borderId="112" applyNumberFormat="0" applyFill="0" applyAlignment="0" applyProtection="0"/>
    <xf numFmtId="0" fontId="62" fillId="9" borderId="11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5" applyNumberFormat="0" applyFill="0" applyAlignment="0" applyProtection="0"/>
    <xf numFmtId="0" fontId="6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66" fillId="34" borderId="0" applyNumberFormat="0" applyBorder="0" applyAlignment="0" applyProtection="0"/>
    <xf numFmtId="0" fontId="25" fillId="0" borderId="0"/>
    <xf numFmtId="0" fontId="42" fillId="0" borderId="0"/>
    <xf numFmtId="0" fontId="25" fillId="10" borderId="114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8" fillId="0" borderId="0"/>
    <xf numFmtId="0" fontId="52" fillId="0" borderId="107" applyNumberFormat="0" applyFill="0" applyAlignment="0" applyProtection="0"/>
    <xf numFmtId="0" fontId="53" fillId="0" borderId="108" applyNumberFormat="0" applyFill="0" applyAlignment="0" applyProtection="0"/>
    <xf numFmtId="0" fontId="54" fillId="0" borderId="109" applyNumberFormat="0" applyFill="0" applyAlignment="0" applyProtection="0"/>
    <xf numFmtId="0" fontId="55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110" applyNumberFormat="0" applyAlignment="0" applyProtection="0"/>
    <xf numFmtId="0" fontId="59" fillId="8" borderId="111" applyNumberFormat="0" applyAlignment="0" applyProtection="0"/>
    <xf numFmtId="0" fontId="60" fillId="8" borderId="110" applyNumberFormat="0" applyAlignment="0" applyProtection="0"/>
    <xf numFmtId="0" fontId="61" fillId="0" borderId="112" applyNumberFormat="0" applyFill="0" applyAlignment="0" applyProtection="0"/>
    <xf numFmtId="0" fontId="62" fillId="9" borderId="11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5" applyNumberFormat="0" applyFill="0" applyAlignment="0" applyProtection="0"/>
    <xf numFmtId="0" fontId="6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6" fillId="34" borderId="0" applyNumberFormat="0" applyBorder="0" applyAlignment="0" applyProtection="0"/>
    <xf numFmtId="0" fontId="24" fillId="0" borderId="0"/>
    <xf numFmtId="0" fontId="24" fillId="10" borderId="114" applyNumberFormat="0" applyFont="0" applyAlignment="0" applyProtection="0"/>
    <xf numFmtId="0" fontId="81" fillId="0" borderId="0"/>
    <xf numFmtId="0" fontId="42" fillId="0" borderId="0"/>
    <xf numFmtId="43" fontId="36" fillId="0" borderId="0" applyFont="0" applyFill="0" applyBorder="0" applyAlignment="0" applyProtection="0"/>
    <xf numFmtId="0" fontId="83" fillId="0" borderId="0"/>
    <xf numFmtId="0" fontId="23" fillId="10" borderId="114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4" fillId="0" borderId="0"/>
    <xf numFmtId="0" fontId="22" fillId="10" borderId="114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1" fillId="10" borderId="114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87" fillId="0" borderId="0"/>
    <xf numFmtId="9" fontId="20" fillId="0" borderId="0" applyFont="0" applyFill="0" applyBorder="0" applyAlignment="0" applyProtection="0"/>
    <xf numFmtId="0" fontId="20" fillId="10" borderId="114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88" fillId="0" borderId="0"/>
    <xf numFmtId="0" fontId="19" fillId="10" borderId="114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0" borderId="0"/>
    <xf numFmtId="0" fontId="18" fillId="10" borderId="114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36" fillId="0" borderId="0"/>
    <xf numFmtId="0" fontId="17" fillId="10" borderId="114" applyNumberFormat="0" applyFont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90" fillId="0" borderId="0"/>
    <xf numFmtId="0" fontId="16" fillId="0" borderId="0"/>
    <xf numFmtId="0" fontId="15" fillId="0" borderId="0"/>
    <xf numFmtId="0" fontId="14" fillId="0" borderId="0"/>
    <xf numFmtId="0" fontId="14" fillId="10" borderId="114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91" fillId="0" borderId="0"/>
    <xf numFmtId="0" fontId="12" fillId="0" borderId="0"/>
    <xf numFmtId="0" fontId="11" fillId="0" borderId="0"/>
    <xf numFmtId="0" fontId="11" fillId="10" borderId="114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0" borderId="0"/>
    <xf numFmtId="0" fontId="10" fillId="10" borderId="114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2" fillId="0" borderId="0"/>
    <xf numFmtId="0" fontId="9" fillId="10" borderId="114" applyNumberFormat="0" applyFont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7" fillId="10" borderId="114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10" borderId="114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93" fillId="0" borderId="0"/>
    <xf numFmtId="0" fontId="4" fillId="10" borderId="114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93" fillId="0" borderId="0"/>
    <xf numFmtId="0" fontId="3" fillId="0" borderId="0"/>
    <xf numFmtId="0" fontId="3" fillId="10" borderId="11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114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96" fillId="0" borderId="0"/>
    <xf numFmtId="0" fontId="1" fillId="0" borderId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7" fillId="0" borderId="0"/>
  </cellStyleXfs>
  <cellXfs count="787">
    <xf numFmtId="0" fontId="0" fillId="0" borderId="0" xfId="0"/>
    <xf numFmtId="0" fontId="29" fillId="2" borderId="0" xfId="0" applyFont="1" applyFill="1"/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 wrapText="1"/>
    </xf>
    <xf numFmtId="0" fontId="28" fillId="2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1"/>
    <xf numFmtId="0" fontId="30" fillId="0" borderId="0" xfId="1" applyFont="1"/>
    <xf numFmtId="0" fontId="29" fillId="2" borderId="0" xfId="0" applyFont="1" applyFill="1" applyAlignment="1">
      <alignment vertical="center"/>
    </xf>
    <xf numFmtId="164" fontId="28" fillId="2" borderId="0" xfId="0" applyNumberFormat="1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quotePrefix="1" applyFont="1" applyAlignment="1">
      <alignment horizontal="center" vertical="center"/>
    </xf>
    <xf numFmtId="0" fontId="32" fillId="0" borderId="5" xfId="0" quotePrefix="1" applyFont="1" applyBorder="1" applyAlignment="1">
      <alignment horizontal="center" vertical="center"/>
    </xf>
    <xf numFmtId="164" fontId="32" fillId="0" borderId="0" xfId="0" quotePrefix="1" applyNumberFormat="1" applyFont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3" fontId="34" fillId="2" borderId="0" xfId="0" applyNumberFormat="1" applyFont="1" applyFill="1" applyAlignment="1">
      <alignment horizontal="right" vertical="center" wrapText="1"/>
    </xf>
    <xf numFmtId="3" fontId="34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32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32" fillId="0" borderId="9" xfId="0" applyNumberFormat="1" applyFont="1" applyBorder="1" applyAlignment="1">
      <alignment horizontal="right" vertical="center"/>
    </xf>
    <xf numFmtId="0" fontId="32" fillId="0" borderId="8" xfId="0" quotePrefix="1" applyFont="1" applyBorder="1" applyAlignment="1">
      <alignment horizontal="center" vertical="center"/>
    </xf>
    <xf numFmtId="0" fontId="32" fillId="0" borderId="6" xfId="0" quotePrefix="1" applyFont="1" applyBorder="1" applyAlignment="1">
      <alignment horizontal="center" vertical="center"/>
    </xf>
    <xf numFmtId="0" fontId="32" fillId="0" borderId="9" xfId="0" quotePrefix="1" applyFont="1" applyBorder="1" applyAlignment="1">
      <alignment horizontal="center" vertical="center"/>
    </xf>
    <xf numFmtId="164" fontId="32" fillId="0" borderId="6" xfId="0" quotePrefix="1" applyNumberFormat="1" applyFont="1" applyBorder="1" applyAlignment="1">
      <alignment vertical="center"/>
    </xf>
    <xf numFmtId="3" fontId="32" fillId="0" borderId="6" xfId="0" applyNumberFormat="1" applyFont="1" applyBorder="1" applyAlignment="1">
      <alignment vertical="center"/>
    </xf>
    <xf numFmtId="164" fontId="32" fillId="0" borderId="8" xfId="0" quotePrefix="1" applyNumberFormat="1" applyFont="1" applyBorder="1" applyAlignment="1">
      <alignment vertical="center"/>
    </xf>
    <xf numFmtId="3" fontId="32" fillId="0" borderId="8" xfId="0" applyNumberFormat="1" applyFont="1" applyBorder="1" applyAlignment="1">
      <alignment vertical="center"/>
    </xf>
    <xf numFmtId="164" fontId="32" fillId="0" borderId="9" xfId="0" quotePrefix="1" applyNumberFormat="1" applyFont="1" applyBorder="1" applyAlignment="1">
      <alignment vertical="center"/>
    </xf>
    <xf numFmtId="3" fontId="32" fillId="0" borderId="9" xfId="0" applyNumberFormat="1" applyFont="1" applyBorder="1" applyAlignment="1">
      <alignment vertical="center"/>
    </xf>
    <xf numFmtId="164" fontId="32" fillId="0" borderId="8" xfId="0" applyNumberFormat="1" applyFont="1" applyBorder="1" applyAlignment="1">
      <alignment vertical="center"/>
    </xf>
    <xf numFmtId="164" fontId="32" fillId="0" borderId="9" xfId="0" applyNumberFormat="1" applyFont="1" applyBorder="1" applyAlignment="1">
      <alignment vertical="center"/>
    </xf>
    <xf numFmtId="164" fontId="32" fillId="0" borderId="6" xfId="0" quotePrefix="1" applyNumberFormat="1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164" fontId="32" fillId="0" borderId="8" xfId="0" quotePrefix="1" applyNumberFormat="1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164" fontId="32" fillId="0" borderId="9" xfId="0" quotePrefix="1" applyNumberFormat="1" applyFont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165" fontId="34" fillId="2" borderId="5" xfId="2" applyNumberFormat="1" applyFont="1" applyFill="1" applyBorder="1" applyAlignment="1">
      <alignment horizontal="center" vertical="center" wrapText="1"/>
    </xf>
    <xf numFmtId="165" fontId="34" fillId="2" borderId="0" xfId="2" applyNumberFormat="1" applyFont="1" applyFill="1" applyAlignment="1">
      <alignment horizontal="center" vertical="center" wrapText="1"/>
    </xf>
    <xf numFmtId="165" fontId="34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8" fillId="2" borderId="0" xfId="0" applyNumberFormat="1" applyFont="1" applyFill="1" applyAlignment="1">
      <alignment horizontal="center" vertical="center" wrapText="1"/>
    </xf>
    <xf numFmtId="165" fontId="32" fillId="0" borderId="6" xfId="2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9" fillId="0" borderId="8" xfId="0" applyFont="1" applyBorder="1" applyAlignment="1">
      <alignment vertical="center"/>
    </xf>
    <xf numFmtId="0" fontId="37" fillId="0" borderId="0" xfId="0" applyFont="1"/>
    <xf numFmtId="165" fontId="32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0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2" fillId="0" borderId="0" xfId="0" applyNumberFormat="1" applyFont="1" applyBorder="1" applyAlignment="1">
      <alignment horizontal="right" vertical="center"/>
    </xf>
    <xf numFmtId="165" fontId="32" fillId="0" borderId="5" xfId="2" applyNumberFormat="1" applyFont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2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2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2" fillId="0" borderId="16" xfId="0" applyNumberFormat="1" applyFont="1" applyBorder="1" applyAlignment="1">
      <alignment horizontal="right" vertical="center"/>
    </xf>
    <xf numFmtId="165" fontId="32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32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2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2" fillId="0" borderId="20" xfId="0" applyNumberFormat="1" applyFont="1" applyBorder="1" applyAlignment="1">
      <alignment horizontal="right" vertical="center"/>
    </xf>
    <xf numFmtId="0" fontId="41" fillId="0" borderId="19" xfId="3" applyBorder="1" applyAlignment="1" applyProtection="1">
      <alignment vertical="center"/>
    </xf>
    <xf numFmtId="0" fontId="42" fillId="3" borderId="14" xfId="0" applyFont="1" applyFill="1" applyBorder="1" applyAlignment="1">
      <alignment vertical="center"/>
    </xf>
    <xf numFmtId="0" fontId="43" fillId="3" borderId="14" xfId="0" applyFont="1" applyFill="1" applyBorder="1" applyAlignment="1">
      <alignment vertical="center"/>
    </xf>
    <xf numFmtId="3" fontId="44" fillId="3" borderId="14" xfId="0" applyNumberFormat="1" applyFont="1" applyFill="1" applyBorder="1" applyAlignment="1">
      <alignment horizontal="right" vertical="center" wrapText="1"/>
    </xf>
    <xf numFmtId="165" fontId="32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2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2" fillId="0" borderId="22" xfId="0" applyNumberFormat="1" applyFont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3" fontId="34" fillId="2" borderId="0" xfId="0" applyNumberFormat="1" applyFont="1" applyFill="1" applyBorder="1" applyAlignment="1">
      <alignment horizontal="right" vertical="center" wrapText="1"/>
    </xf>
    <xf numFmtId="165" fontId="34" fillId="2" borderId="0" xfId="2" applyNumberFormat="1" applyFont="1" applyFill="1" applyBorder="1" applyAlignment="1">
      <alignment horizontal="right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quotePrefix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165" fontId="34" fillId="2" borderId="0" xfId="2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0" fontId="32" fillId="0" borderId="24" xfId="0" quotePrefix="1" applyFont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 wrapText="1"/>
    </xf>
    <xf numFmtId="165" fontId="32" fillId="0" borderId="25" xfId="2" quotePrefix="1" applyNumberFormat="1" applyFont="1" applyBorder="1" applyAlignment="1">
      <alignment horizontal="center" vertical="center"/>
    </xf>
    <xf numFmtId="165" fontId="34" fillId="2" borderId="26" xfId="2" applyNumberFormat="1" applyFont="1" applyFill="1" applyBorder="1" applyAlignment="1">
      <alignment horizontal="center" vertical="center" wrapText="1"/>
    </xf>
    <xf numFmtId="3" fontId="32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2" fillId="0" borderId="27" xfId="2" applyNumberFormat="1" applyFont="1" applyBorder="1" applyAlignment="1">
      <alignment horizontal="center" vertical="center"/>
    </xf>
    <xf numFmtId="3" fontId="34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3" fillId="0" borderId="4" xfId="0" applyFont="1" applyBorder="1" applyAlignment="1"/>
    <xf numFmtId="0" fontId="32" fillId="0" borderId="5" xfId="0" applyFont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31" fillId="0" borderId="4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35" fillId="2" borderId="0" xfId="0" applyNumberFormat="1" applyFont="1" applyFill="1" applyAlignment="1">
      <alignment horizontal="right" vertical="center" wrapText="1"/>
    </xf>
    <xf numFmtId="3" fontId="35" fillId="2" borderId="4" xfId="0" applyNumberFormat="1" applyFont="1" applyFill="1" applyBorder="1" applyAlignment="1">
      <alignment horizontal="right" vertical="center" wrapText="1"/>
    </xf>
    <xf numFmtId="3" fontId="35" fillId="2" borderId="0" xfId="0" applyNumberFormat="1" applyFont="1" applyFill="1" applyBorder="1" applyAlignment="1">
      <alignment horizontal="right" vertical="center" wrapText="1"/>
    </xf>
    <xf numFmtId="3" fontId="35" fillId="2" borderId="1" xfId="0" applyNumberFormat="1" applyFont="1" applyFill="1" applyBorder="1" applyAlignment="1">
      <alignment horizontal="right" vertical="center" wrapText="1"/>
    </xf>
    <xf numFmtId="3" fontId="35" fillId="2" borderId="30" xfId="0" applyNumberFormat="1" applyFont="1" applyFill="1" applyBorder="1" applyAlignment="1">
      <alignment horizontal="right" vertical="center" wrapText="1"/>
    </xf>
    <xf numFmtId="3" fontId="35" fillId="2" borderId="31" xfId="0" applyNumberFormat="1" applyFont="1" applyFill="1" applyBorder="1" applyAlignment="1">
      <alignment horizontal="right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165" fontId="31" fillId="0" borderId="0" xfId="2" applyNumberFormat="1" applyFont="1" applyAlignment="1">
      <alignment horizontal="center"/>
    </xf>
    <xf numFmtId="165" fontId="31" fillId="0" borderId="35" xfId="2" applyNumberFormat="1" applyFont="1" applyBorder="1" applyAlignment="1">
      <alignment horizontal="center"/>
    </xf>
    <xf numFmtId="165" fontId="31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1" fillId="0" borderId="0" xfId="2" applyNumberFormat="1" applyFont="1" applyAlignment="1">
      <alignment horizontal="center" vertical="center"/>
    </xf>
    <xf numFmtId="165" fontId="31" fillId="0" borderId="37" xfId="2" applyNumberFormat="1" applyFont="1" applyBorder="1" applyAlignment="1">
      <alignment horizontal="center" vertical="center"/>
    </xf>
    <xf numFmtId="165" fontId="31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2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4" fillId="2" borderId="0" xfId="2" applyNumberFormat="1" applyFont="1" applyFill="1" applyBorder="1" applyAlignment="1">
      <alignment horizontal="center" vertical="center" wrapText="1"/>
    </xf>
    <xf numFmtId="3" fontId="38" fillId="0" borderId="6" xfId="0" applyNumberFormat="1" applyFont="1" applyFill="1" applyBorder="1" applyAlignment="1">
      <alignment horizontal="right" vertical="center"/>
    </xf>
    <xf numFmtId="0" fontId="42" fillId="3" borderId="0" xfId="0" applyFont="1" applyFill="1" applyBorder="1" applyAlignment="1">
      <alignment vertical="center"/>
    </xf>
    <xf numFmtId="3" fontId="44" fillId="3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/>
    </xf>
    <xf numFmtId="0" fontId="33" fillId="0" borderId="0" xfId="0" applyFont="1" applyFill="1" applyBorder="1" applyAlignment="1"/>
    <xf numFmtId="165" fontId="32" fillId="0" borderId="19" xfId="2" applyNumberFormat="1" applyFont="1" applyBorder="1" applyAlignment="1">
      <alignment horizontal="center" vertical="center"/>
    </xf>
    <xf numFmtId="164" fontId="32" fillId="0" borderId="8" xfId="0" quotePrefix="1" applyNumberFormat="1" applyFont="1" applyBorder="1" applyAlignment="1">
      <alignment horizontal="right" vertical="center"/>
    </xf>
    <xf numFmtId="3" fontId="38" fillId="0" borderId="8" xfId="0" applyNumberFormat="1" applyFont="1" applyBorder="1" applyAlignment="1">
      <alignment horizontal="right" vertical="center"/>
    </xf>
    <xf numFmtId="3" fontId="32" fillId="0" borderId="8" xfId="0" applyNumberFormat="1" applyFont="1" applyBorder="1" applyAlignment="1">
      <alignment horizontal="right" vertical="center"/>
    </xf>
    <xf numFmtId="165" fontId="32" fillId="0" borderId="6" xfId="2" applyNumberFormat="1" applyFont="1" applyBorder="1" applyAlignment="1">
      <alignment vertical="center"/>
    </xf>
    <xf numFmtId="165" fontId="32" fillId="0" borderId="9" xfId="2" applyNumberFormat="1" applyFont="1" applyBorder="1" applyAlignment="1">
      <alignment vertical="center"/>
    </xf>
    <xf numFmtId="3" fontId="32" fillId="0" borderId="6" xfId="0" applyNumberFormat="1" applyFont="1" applyBorder="1" applyAlignment="1">
      <alignment horizontal="right" vertical="center"/>
    </xf>
    <xf numFmtId="3" fontId="32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2" fillId="0" borderId="41" xfId="0" quotePrefix="1" applyFont="1" applyBorder="1" applyAlignment="1">
      <alignment horizontal="center" vertical="center"/>
    </xf>
    <xf numFmtId="0" fontId="28" fillId="2" borderId="41" xfId="0" applyFont="1" applyFill="1" applyBorder="1" applyAlignment="1">
      <alignment horizontal="center" vertical="center" wrapText="1"/>
    </xf>
    <xf numFmtId="165" fontId="32" fillId="0" borderId="42" xfId="2" applyNumberFormat="1" applyFont="1" applyBorder="1" applyAlignment="1">
      <alignment horizontal="center" vertical="center"/>
    </xf>
    <xf numFmtId="165" fontId="32" fillId="0" borderId="43" xfId="2" applyNumberFormat="1" applyFont="1" applyBorder="1" applyAlignment="1">
      <alignment horizontal="center" vertical="center"/>
    </xf>
    <xf numFmtId="165" fontId="32" fillId="0" borderId="44" xfId="2" applyNumberFormat="1" applyFont="1" applyBorder="1" applyAlignment="1">
      <alignment horizontal="center" vertical="center"/>
    </xf>
    <xf numFmtId="165" fontId="34" fillId="2" borderId="41" xfId="2" applyNumberFormat="1" applyFont="1" applyFill="1" applyBorder="1" applyAlignment="1">
      <alignment horizontal="center" vertical="center" wrapText="1"/>
    </xf>
    <xf numFmtId="165" fontId="32" fillId="0" borderId="42" xfId="2" quotePrefix="1" applyNumberFormat="1" applyFont="1" applyBorder="1" applyAlignment="1">
      <alignment horizontal="center" vertical="center"/>
    </xf>
    <xf numFmtId="165" fontId="34" fillId="2" borderId="46" xfId="2" applyNumberFormat="1" applyFont="1" applyFill="1" applyBorder="1" applyAlignment="1">
      <alignment horizontal="center" vertical="center" wrapText="1"/>
    </xf>
    <xf numFmtId="3" fontId="34" fillId="2" borderId="48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36" xfId="0" quotePrefix="1" applyFont="1" applyBorder="1" applyAlignment="1">
      <alignment horizontal="center" vertical="center"/>
    </xf>
    <xf numFmtId="3" fontId="32" fillId="0" borderId="50" xfId="0" applyNumberFormat="1" applyFont="1" applyBorder="1" applyAlignment="1">
      <alignment horizontal="right" vertical="center"/>
    </xf>
    <xf numFmtId="3" fontId="32" fillId="0" borderId="52" xfId="0" applyNumberFormat="1" applyFont="1" applyBorder="1" applyAlignment="1">
      <alignment horizontal="right" vertical="center"/>
    </xf>
    <xf numFmtId="3" fontId="34" fillId="2" borderId="35" xfId="0" applyNumberFormat="1" applyFont="1" applyFill="1" applyBorder="1" applyAlignment="1">
      <alignment horizontal="right" vertical="center" wrapText="1"/>
    </xf>
    <xf numFmtId="165" fontId="32" fillId="0" borderId="51" xfId="2" applyNumberFormat="1" applyFont="1" applyBorder="1" applyAlignment="1">
      <alignment horizontal="center" vertical="center"/>
    </xf>
    <xf numFmtId="3" fontId="34" fillId="2" borderId="56" xfId="0" applyNumberFormat="1" applyFont="1" applyFill="1" applyBorder="1" applyAlignment="1">
      <alignment horizontal="right" vertical="center" wrapText="1"/>
    </xf>
    <xf numFmtId="3" fontId="34" fillId="2" borderId="57" xfId="0" applyNumberFormat="1" applyFont="1" applyFill="1" applyBorder="1" applyAlignment="1">
      <alignment horizontal="right" vertical="center" wrapText="1"/>
    </xf>
    <xf numFmtId="165" fontId="34" fillId="2" borderId="57" xfId="2" applyNumberFormat="1" applyFont="1" applyFill="1" applyBorder="1" applyAlignment="1">
      <alignment horizontal="right" vertical="center" wrapText="1"/>
    </xf>
    <xf numFmtId="0" fontId="32" fillId="0" borderId="60" xfId="0" applyFont="1" applyBorder="1" applyAlignment="1">
      <alignment horizontal="center" vertical="center"/>
    </xf>
    <xf numFmtId="0" fontId="28" fillId="2" borderId="60" xfId="0" applyFont="1" applyFill="1" applyBorder="1" applyAlignment="1">
      <alignment horizontal="center" vertical="center" wrapText="1"/>
    </xf>
    <xf numFmtId="3" fontId="32" fillId="0" borderId="61" xfId="0" applyNumberFormat="1" applyFont="1" applyBorder="1" applyAlignment="1">
      <alignment horizontal="right" vertical="center"/>
    </xf>
    <xf numFmtId="3" fontId="32" fillId="0" borderId="62" xfId="0" applyNumberFormat="1" applyFont="1" applyBorder="1" applyAlignment="1">
      <alignment horizontal="right" vertical="center"/>
    </xf>
    <xf numFmtId="3" fontId="32" fillId="0" borderId="63" xfId="0" applyNumberFormat="1" applyFont="1" applyBorder="1" applyAlignment="1">
      <alignment horizontal="right" vertical="center"/>
    </xf>
    <xf numFmtId="3" fontId="34" fillId="2" borderId="60" xfId="0" applyNumberFormat="1" applyFont="1" applyFill="1" applyBorder="1" applyAlignment="1">
      <alignment horizontal="right" vertical="center" wrapText="1"/>
    </xf>
    <xf numFmtId="3" fontId="34" fillId="2" borderId="64" xfId="0" applyNumberFormat="1" applyFont="1" applyFill="1" applyBorder="1" applyAlignment="1">
      <alignment horizontal="right" vertical="center" wrapText="1"/>
    </xf>
    <xf numFmtId="0" fontId="39" fillId="0" borderId="59" xfId="0" applyFont="1" applyBorder="1" applyAlignment="1">
      <alignment horizontal="center"/>
    </xf>
    <xf numFmtId="165" fontId="32" fillId="0" borderId="41" xfId="2" applyNumberFormat="1" applyFont="1" applyBorder="1" applyAlignment="1">
      <alignment horizontal="center" vertical="center"/>
    </xf>
    <xf numFmtId="3" fontId="34" fillId="2" borderId="70" xfId="0" applyNumberFormat="1" applyFont="1" applyFill="1" applyBorder="1" applyAlignment="1">
      <alignment horizontal="right" vertical="center" wrapText="1"/>
    </xf>
    <xf numFmtId="3" fontId="32" fillId="0" borderId="71" xfId="0" applyNumberFormat="1" applyFont="1" applyBorder="1" applyAlignment="1">
      <alignment horizontal="right" vertical="center"/>
    </xf>
    <xf numFmtId="3" fontId="32" fillId="0" borderId="50" xfId="0" applyNumberFormat="1" applyFont="1" applyFill="1" applyBorder="1" applyAlignment="1">
      <alignment horizontal="right" vertical="center"/>
    </xf>
    <xf numFmtId="3" fontId="34" fillId="2" borderId="37" xfId="0" applyNumberFormat="1" applyFont="1" applyFill="1" applyBorder="1" applyAlignment="1">
      <alignment horizontal="right" vertical="center" wrapText="1"/>
    </xf>
    <xf numFmtId="165" fontId="34" fillId="2" borderId="36" xfId="2" applyNumberFormat="1" applyFont="1" applyFill="1" applyBorder="1" applyAlignment="1">
      <alignment horizontal="center" vertical="center" wrapText="1"/>
    </xf>
    <xf numFmtId="165" fontId="34" fillId="2" borderId="36" xfId="2" quotePrefix="1" applyNumberFormat="1" applyFont="1" applyFill="1" applyBorder="1" applyAlignment="1">
      <alignment horizontal="center" vertical="center" wrapText="1"/>
    </xf>
    <xf numFmtId="165" fontId="32" fillId="0" borderId="36" xfId="2" applyNumberFormat="1" applyFont="1" applyBorder="1" applyAlignment="1">
      <alignment horizontal="center" vertical="center"/>
    </xf>
    <xf numFmtId="165" fontId="34" fillId="2" borderId="58" xfId="2" applyNumberFormat="1" applyFont="1" applyFill="1" applyBorder="1" applyAlignment="1">
      <alignment horizontal="center" vertical="center" wrapText="1"/>
    </xf>
    <xf numFmtId="3" fontId="34" fillId="2" borderId="77" xfId="0" applyNumberFormat="1" applyFont="1" applyFill="1" applyBorder="1" applyAlignment="1">
      <alignment horizontal="right" vertical="center" wrapText="1"/>
    </xf>
    <xf numFmtId="165" fontId="34" fillId="2" borderId="38" xfId="2" applyNumberFormat="1" applyFont="1" applyFill="1" applyBorder="1" applyAlignment="1">
      <alignment horizontal="center" vertical="center" wrapText="1"/>
    </xf>
    <xf numFmtId="3" fontId="32" fillId="0" borderId="60" xfId="0" applyNumberFormat="1" applyFont="1" applyBorder="1" applyAlignment="1">
      <alignment horizontal="right" vertical="center"/>
    </xf>
    <xf numFmtId="3" fontId="32" fillId="0" borderId="78" xfId="0" applyNumberFormat="1" applyFont="1" applyBorder="1" applyAlignment="1">
      <alignment horizontal="right" vertical="center"/>
    </xf>
    <xf numFmtId="165" fontId="32" fillId="0" borderId="53" xfId="2" applyNumberFormat="1" applyFont="1" applyBorder="1" applyAlignment="1">
      <alignment horizontal="center" vertical="center"/>
    </xf>
    <xf numFmtId="3" fontId="32" fillId="0" borderId="16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165" fontId="34" fillId="2" borderId="57" xfId="2" applyNumberFormat="1" applyFont="1" applyFill="1" applyBorder="1" applyAlignment="1">
      <alignment horizontal="center" vertical="center" wrapText="1"/>
    </xf>
    <xf numFmtId="165" fontId="34" fillId="2" borderId="83" xfId="2" applyNumberFormat="1" applyFont="1" applyFill="1" applyBorder="1" applyAlignment="1">
      <alignment horizontal="center" vertical="center" wrapText="1"/>
    </xf>
    <xf numFmtId="165" fontId="34" fillId="2" borderId="45" xfId="2" applyNumberFormat="1" applyFont="1" applyFill="1" applyBorder="1" applyAlignment="1">
      <alignment horizontal="center" vertical="center" wrapText="1"/>
    </xf>
    <xf numFmtId="3" fontId="32" fillId="0" borderId="85" xfId="0" applyNumberFormat="1" applyFont="1" applyBorder="1" applyAlignment="1">
      <alignment horizontal="right" vertical="center"/>
    </xf>
    <xf numFmtId="3" fontId="32" fillId="0" borderId="86" xfId="0" applyNumberFormat="1" applyFont="1" applyBorder="1" applyAlignment="1">
      <alignment horizontal="right" vertical="center"/>
    </xf>
    <xf numFmtId="3" fontId="32" fillId="0" borderId="87" xfId="0" applyNumberFormat="1" applyFont="1" applyBorder="1" applyAlignment="1">
      <alignment horizontal="right" vertical="center"/>
    </xf>
    <xf numFmtId="3" fontId="38" fillId="0" borderId="50" xfId="0" applyNumberFormat="1" applyFont="1" applyFill="1" applyBorder="1" applyAlignment="1">
      <alignment horizontal="right" vertical="center"/>
    </xf>
    <xf numFmtId="3" fontId="32" fillId="0" borderId="90" xfId="0" applyNumberFormat="1" applyFont="1" applyBorder="1" applyAlignment="1">
      <alignment horizontal="right" vertical="center"/>
    </xf>
    <xf numFmtId="3" fontId="32" fillId="0" borderId="92" xfId="0" applyNumberFormat="1" applyFont="1" applyBorder="1" applyAlignment="1">
      <alignment horizontal="right" vertical="center"/>
    </xf>
    <xf numFmtId="3" fontId="32" fillId="0" borderId="94" xfId="0" applyNumberFormat="1" applyFont="1" applyBorder="1" applyAlignment="1">
      <alignment horizontal="right" vertical="center"/>
    </xf>
    <xf numFmtId="3" fontId="32" fillId="0" borderId="96" xfId="0" applyNumberFormat="1" applyFont="1" applyBorder="1" applyAlignment="1">
      <alignment horizontal="right" vertical="center"/>
    </xf>
    <xf numFmtId="3" fontId="44" fillId="3" borderId="60" xfId="0" applyNumberFormat="1" applyFont="1" applyFill="1" applyBorder="1" applyAlignment="1">
      <alignment horizontal="right" vertical="center" wrapText="1"/>
    </xf>
    <xf numFmtId="3" fontId="44" fillId="3" borderId="69" xfId="0" applyNumberFormat="1" applyFont="1" applyFill="1" applyBorder="1" applyAlignment="1">
      <alignment horizontal="right" vertical="center" wrapText="1"/>
    </xf>
    <xf numFmtId="165" fontId="32" fillId="0" borderId="91" xfId="2" applyNumberFormat="1" applyFont="1" applyBorder="1" applyAlignment="1">
      <alignment horizontal="center" vertical="center"/>
    </xf>
    <xf numFmtId="165" fontId="32" fillId="0" borderId="97" xfId="2" applyNumberFormat="1" applyFont="1" applyBorder="1" applyAlignment="1">
      <alignment horizontal="center" vertical="center"/>
    </xf>
    <xf numFmtId="3" fontId="44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2" fillId="0" borderId="61" xfId="0" applyNumberFormat="1" applyFont="1" applyBorder="1" applyAlignment="1">
      <alignment vertical="center"/>
    </xf>
    <xf numFmtId="3" fontId="32" fillId="0" borderId="62" xfId="0" applyNumberFormat="1" applyFont="1" applyBorder="1" applyAlignment="1">
      <alignment vertical="center"/>
    </xf>
    <xf numFmtId="3" fontId="32" fillId="0" borderId="63" xfId="0" applyNumberFormat="1" applyFont="1" applyBorder="1" applyAlignment="1">
      <alignment vertical="center"/>
    </xf>
    <xf numFmtId="3" fontId="34" fillId="2" borderId="60" xfId="0" applyNumberFormat="1" applyFont="1" applyFill="1" applyBorder="1" applyAlignment="1">
      <alignment horizontal="center" vertical="center" wrapText="1"/>
    </xf>
    <xf numFmtId="3" fontId="34" fillId="2" borderId="64" xfId="0" applyNumberFormat="1" applyFont="1" applyFill="1" applyBorder="1" applyAlignment="1">
      <alignment horizontal="center" vertical="center" wrapText="1"/>
    </xf>
    <xf numFmtId="3" fontId="34" fillId="2" borderId="0" xfId="0" applyNumberFormat="1" applyFont="1" applyFill="1" applyBorder="1" applyAlignment="1">
      <alignment horizontal="center" vertical="center" wrapText="1"/>
    </xf>
    <xf numFmtId="3" fontId="32" fillId="0" borderId="50" xfId="0" applyNumberFormat="1" applyFont="1" applyBorder="1" applyAlignment="1">
      <alignment vertical="center"/>
    </xf>
    <xf numFmtId="3" fontId="32" fillId="0" borderId="52" xfId="0" applyNumberFormat="1" applyFont="1" applyBorder="1" applyAlignment="1">
      <alignment vertical="center"/>
    </xf>
    <xf numFmtId="3" fontId="32" fillId="0" borderId="54" xfId="0" applyNumberFormat="1" applyFont="1" applyBorder="1" applyAlignment="1">
      <alignment vertical="center"/>
    </xf>
    <xf numFmtId="3" fontId="34" fillId="2" borderId="35" xfId="0" applyNumberFormat="1" applyFont="1" applyFill="1" applyBorder="1" applyAlignment="1">
      <alignment horizontal="center" vertical="center" wrapText="1"/>
    </xf>
    <xf numFmtId="3" fontId="34" fillId="2" borderId="56" xfId="0" applyNumberFormat="1" applyFont="1" applyFill="1" applyBorder="1" applyAlignment="1">
      <alignment horizontal="center" vertical="center" wrapText="1"/>
    </xf>
    <xf numFmtId="3" fontId="34" fillId="2" borderId="57" xfId="0" applyNumberFormat="1" applyFont="1" applyFill="1" applyBorder="1" applyAlignment="1">
      <alignment horizontal="center" vertical="center" wrapText="1"/>
    </xf>
    <xf numFmtId="165" fontId="32" fillId="0" borderId="98" xfId="2" applyNumberFormat="1" applyFont="1" applyBorder="1" applyAlignment="1">
      <alignment horizontal="center" vertical="center"/>
    </xf>
    <xf numFmtId="165" fontId="32" fillId="0" borderId="99" xfId="2" applyNumberFormat="1" applyFont="1" applyBorder="1" applyAlignment="1">
      <alignment horizontal="center" vertical="center"/>
    </xf>
    <xf numFmtId="165" fontId="32" fillId="0" borderId="99" xfId="2" quotePrefix="1" applyNumberFormat="1" applyFont="1" applyBorder="1" applyAlignment="1">
      <alignment horizontal="center" vertical="center"/>
    </xf>
    <xf numFmtId="165" fontId="34" fillId="2" borderId="67" xfId="2" applyNumberFormat="1" applyFont="1" applyFill="1" applyBorder="1" applyAlignment="1">
      <alignment horizontal="center" vertical="center" wrapText="1"/>
    </xf>
    <xf numFmtId="0" fontId="32" fillId="0" borderId="98" xfId="0" quotePrefix="1" applyFont="1" applyBorder="1" applyAlignment="1">
      <alignment horizontal="center" vertical="center"/>
    </xf>
    <xf numFmtId="0" fontId="32" fillId="0" borderId="100" xfId="0" quotePrefix="1" applyFont="1" applyBorder="1" applyAlignment="1">
      <alignment horizontal="center" vertical="center"/>
    </xf>
    <xf numFmtId="0" fontId="34" fillId="2" borderId="67" xfId="0" quotePrefix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 wrapText="1"/>
    </xf>
    <xf numFmtId="3" fontId="32" fillId="0" borderId="35" xfId="0" applyNumberFormat="1" applyFont="1" applyBorder="1" applyAlignment="1">
      <alignment horizontal="center" vertical="center"/>
    </xf>
    <xf numFmtId="3" fontId="28" fillId="2" borderId="35" xfId="0" applyNumberFormat="1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 wrapText="1"/>
    </xf>
    <xf numFmtId="165" fontId="32" fillId="0" borderId="98" xfId="2" quotePrefix="1" applyNumberFormat="1" applyFont="1" applyBorder="1" applyAlignment="1">
      <alignment horizontal="center" vertical="center"/>
    </xf>
    <xf numFmtId="165" fontId="34" fillId="2" borderId="67" xfId="2" quotePrefix="1" applyNumberFormat="1" applyFont="1" applyFill="1" applyBorder="1" applyAlignment="1">
      <alignment horizontal="center" vertical="center" wrapText="1"/>
    </xf>
    <xf numFmtId="0" fontId="32" fillId="0" borderId="51" xfId="0" quotePrefix="1" applyFont="1" applyBorder="1" applyAlignment="1">
      <alignment horizontal="center" vertical="center"/>
    </xf>
    <xf numFmtId="0" fontId="32" fillId="0" borderId="55" xfId="0" quotePrefix="1" applyFont="1" applyBorder="1" applyAlignment="1">
      <alignment horizontal="center" vertical="center"/>
    </xf>
    <xf numFmtId="0" fontId="34" fillId="2" borderId="0" xfId="0" quotePrefix="1" applyFont="1" applyFill="1" applyBorder="1" applyAlignment="1">
      <alignment horizontal="center" vertical="center" wrapText="1"/>
    </xf>
    <xf numFmtId="0" fontId="34" fillId="2" borderId="36" xfId="0" quotePrefix="1" applyFont="1" applyFill="1" applyBorder="1" applyAlignment="1">
      <alignment horizontal="center" vertical="center" wrapText="1"/>
    </xf>
    <xf numFmtId="0" fontId="32" fillId="0" borderId="53" xfId="0" quotePrefix="1" applyFont="1" applyBorder="1" applyAlignment="1">
      <alignment horizontal="center" vertical="center"/>
    </xf>
    <xf numFmtId="165" fontId="34" fillId="2" borderId="101" xfId="2" applyNumberFormat="1" applyFont="1" applyFill="1" applyBorder="1" applyAlignment="1">
      <alignment horizontal="center" vertical="center" wrapText="1"/>
    </xf>
    <xf numFmtId="9" fontId="34" fillId="2" borderId="0" xfId="2" applyFont="1" applyFill="1" applyBorder="1" applyAlignment="1">
      <alignment horizontal="center" vertical="center" wrapText="1"/>
    </xf>
    <xf numFmtId="0" fontId="45" fillId="0" borderId="91" xfId="6" applyFont="1" applyBorder="1"/>
    <xf numFmtId="0" fontId="42" fillId="0" borderId="95" xfId="10" applyFont="1" applyBorder="1"/>
    <xf numFmtId="0" fontId="0" fillId="0" borderId="106" xfId="0" applyBorder="1" applyAlignment="1">
      <alignment vertical="center"/>
    </xf>
    <xf numFmtId="3" fontId="32" fillId="0" borderId="105" xfId="0" applyNumberFormat="1" applyFont="1" applyBorder="1" applyAlignment="1">
      <alignment horizontal="right" vertical="center"/>
    </xf>
    <xf numFmtId="3" fontId="32" fillId="0" borderId="106" xfId="0" applyNumberFormat="1" applyFont="1" applyBorder="1" applyAlignment="1">
      <alignment horizontal="right" vertical="center"/>
    </xf>
    <xf numFmtId="165" fontId="32" fillId="0" borderId="17" xfId="2" quotePrefix="1" applyNumberFormat="1" applyFont="1" applyBorder="1" applyAlignment="1">
      <alignment horizontal="center" vertical="center"/>
    </xf>
    <xf numFmtId="165" fontId="32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8" fillId="0" borderId="22" xfId="2" applyNumberFormat="1" applyFont="1" applyFill="1" applyBorder="1" applyAlignment="1">
      <alignment horizontal="center" vertical="center" wrapText="1"/>
    </xf>
    <xf numFmtId="165" fontId="32" fillId="0" borderId="21" xfId="2" applyNumberFormat="1" applyFont="1" applyBorder="1" applyAlignment="1">
      <alignment horizontal="center" vertical="center"/>
    </xf>
    <xf numFmtId="165" fontId="32" fillId="0" borderId="25" xfId="2" applyNumberFormat="1" applyFont="1" applyBorder="1" applyAlignment="1">
      <alignment horizontal="center" vertical="center"/>
    </xf>
    <xf numFmtId="165" fontId="32" fillId="0" borderId="67" xfId="2" applyNumberFormat="1" applyFont="1" applyBorder="1" applyAlignment="1">
      <alignment horizontal="center" vertical="center"/>
    </xf>
    <xf numFmtId="165" fontId="34" fillId="2" borderId="32" xfId="2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28" fillId="2" borderId="60" xfId="0" applyFont="1" applyFill="1" applyBorder="1" applyAlignment="1">
      <alignment horizontal="center" vertical="center" shrinkToFit="1"/>
    </xf>
    <xf numFmtId="0" fontId="28" fillId="2" borderId="35" xfId="0" applyFont="1" applyFill="1" applyBorder="1" applyAlignment="1">
      <alignment horizontal="center" vertical="center" shrinkToFit="1"/>
    </xf>
    <xf numFmtId="164" fontId="32" fillId="0" borderId="0" xfId="0" quotePrefix="1" applyNumberFormat="1" applyFont="1" applyBorder="1" applyAlignment="1">
      <alignment horizontal="center" vertical="center"/>
    </xf>
    <xf numFmtId="3" fontId="34" fillId="2" borderId="64" xfId="0" applyNumberFormat="1" applyFont="1" applyFill="1" applyBorder="1" applyAlignment="1">
      <alignment vertical="center" wrapText="1"/>
    </xf>
    <xf numFmtId="165" fontId="32" fillId="0" borderId="5" xfId="2" applyNumberFormat="1" applyFont="1" applyBorder="1" applyAlignment="1">
      <alignment horizontal="center" vertical="center" shrinkToFit="1"/>
    </xf>
    <xf numFmtId="164" fontId="32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39" fillId="0" borderId="33" xfId="0" applyNumberFormat="1" applyFont="1" applyBorder="1" applyAlignment="1">
      <alignment horizontal="center"/>
    </xf>
    <xf numFmtId="165" fontId="32" fillId="0" borderId="35" xfId="0" applyNumberFormat="1" applyFont="1" applyBorder="1" applyAlignment="1">
      <alignment horizontal="center" vertical="center"/>
    </xf>
    <xf numFmtId="165" fontId="28" fillId="2" borderId="35" xfId="0" applyNumberFormat="1" applyFont="1" applyFill="1" applyBorder="1" applyAlignment="1">
      <alignment horizontal="center" vertical="center" wrapText="1"/>
    </xf>
    <xf numFmtId="165" fontId="34" fillId="2" borderId="35" xfId="0" applyNumberFormat="1" applyFont="1" applyFill="1" applyBorder="1" applyAlignment="1">
      <alignment horizontal="center" vertical="center" wrapText="1"/>
    </xf>
    <xf numFmtId="165" fontId="32" fillId="0" borderId="50" xfId="0" applyNumberFormat="1" applyFont="1" applyBorder="1" applyAlignment="1">
      <alignment horizontal="center" vertical="center"/>
    </xf>
    <xf numFmtId="165" fontId="32" fillId="0" borderId="54" xfId="0" applyNumberFormat="1" applyFont="1" applyBorder="1" applyAlignment="1">
      <alignment horizontal="center" vertical="center"/>
    </xf>
    <xf numFmtId="165" fontId="32" fillId="0" borderId="6" xfId="0" applyNumberFormat="1" applyFont="1" applyBorder="1" applyAlignment="1">
      <alignment horizontal="center" vertical="center"/>
    </xf>
    <xf numFmtId="165" fontId="34" fillId="2" borderId="0" xfId="0" applyNumberFormat="1" applyFont="1" applyFill="1" applyBorder="1" applyAlignment="1">
      <alignment horizontal="center" vertical="center" wrapText="1"/>
    </xf>
    <xf numFmtId="165" fontId="32" fillId="0" borderId="9" xfId="0" applyNumberFormat="1" applyFont="1" applyBorder="1" applyAlignment="1">
      <alignment horizontal="center" vertical="center"/>
    </xf>
    <xf numFmtId="165" fontId="34" fillId="2" borderId="57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Border="1" applyAlignment="1">
      <alignment horizontal="center" vertical="center"/>
    </xf>
    <xf numFmtId="0" fontId="37" fillId="0" borderId="59" xfId="0" quotePrefix="1" applyFont="1" applyBorder="1" applyAlignment="1">
      <alignment horizontal="center"/>
    </xf>
    <xf numFmtId="165" fontId="32" fillId="0" borderId="0" xfId="2" quotePrefix="1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horizontal="center" vertical="center" wrapText="1"/>
    </xf>
    <xf numFmtId="165" fontId="44" fillId="0" borderId="0" xfId="2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3" fontId="42" fillId="0" borderId="0" xfId="0" applyNumberFormat="1" applyFont="1" applyFill="1"/>
    <xf numFmtId="4" fontId="32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4" fillId="2" borderId="36" xfId="2" applyFont="1" applyFill="1" applyBorder="1" applyAlignment="1">
      <alignment horizontal="center" vertical="center" wrapText="1"/>
    </xf>
    <xf numFmtId="165" fontId="32" fillId="0" borderId="95" xfId="2" quotePrefix="1" applyNumberFormat="1" applyFont="1" applyBorder="1" applyAlignment="1">
      <alignment horizontal="center" vertical="center"/>
    </xf>
    <xf numFmtId="4" fontId="32" fillId="0" borderId="0" xfId="0" applyNumberFormat="1" applyFont="1" applyFill="1" applyBorder="1" applyAlignment="1">
      <alignment vertical="center"/>
    </xf>
    <xf numFmtId="165" fontId="32" fillId="0" borderId="8" xfId="2" applyNumberFormat="1" applyFont="1" applyBorder="1" applyAlignment="1">
      <alignment horizontal="center" vertical="center"/>
    </xf>
    <xf numFmtId="0" fontId="42" fillId="0" borderId="6" xfId="0" applyFont="1" applyBorder="1" applyAlignment="1">
      <alignment vertical="center"/>
    </xf>
    <xf numFmtId="3" fontId="38" fillId="0" borderId="61" xfId="0" applyNumberFormat="1" applyFont="1" applyBorder="1" applyAlignment="1">
      <alignment horizontal="right" vertical="center"/>
    </xf>
    <xf numFmtId="3" fontId="38" fillId="0" borderId="50" xfId="0" applyNumberFormat="1" applyFont="1" applyBorder="1" applyAlignment="1">
      <alignment horizontal="right" vertical="center"/>
    </xf>
    <xf numFmtId="3" fontId="38" fillId="0" borderId="6" xfId="0" applyNumberFormat="1" applyFont="1" applyBorder="1" applyAlignment="1">
      <alignment horizontal="right" vertical="center"/>
    </xf>
    <xf numFmtId="165" fontId="38" fillId="0" borderId="42" xfId="2" applyNumberFormat="1" applyFont="1" applyBorder="1" applyAlignment="1">
      <alignment horizontal="center" vertical="center"/>
    </xf>
    <xf numFmtId="0" fontId="38" fillId="0" borderId="0" xfId="0" quotePrefix="1" applyFont="1" applyAlignment="1">
      <alignment horizontal="center"/>
    </xf>
    <xf numFmtId="0" fontId="42" fillId="0" borderId="0" xfId="0" applyFont="1"/>
    <xf numFmtId="0" fontId="42" fillId="0" borderId="8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42" fillId="0" borderId="9" xfId="0" applyFont="1" applyBorder="1" applyAlignment="1">
      <alignment vertical="center"/>
    </xf>
    <xf numFmtId="3" fontId="38" fillId="0" borderId="63" xfId="0" applyNumberFormat="1" applyFont="1" applyBorder="1" applyAlignment="1">
      <alignment horizontal="right" vertical="center"/>
    </xf>
    <xf numFmtId="3" fontId="38" fillId="0" borderId="54" xfId="0" applyNumberFormat="1" applyFont="1" applyBorder="1" applyAlignment="1">
      <alignment horizontal="right" vertical="center"/>
    </xf>
    <xf numFmtId="165" fontId="38" fillId="0" borderId="43" xfId="2" applyNumberFormat="1" applyFont="1" applyBorder="1" applyAlignment="1">
      <alignment horizontal="center" vertical="center"/>
    </xf>
    <xf numFmtId="3" fontId="38" fillId="0" borderId="9" xfId="0" applyNumberFormat="1" applyFont="1" applyBorder="1" applyAlignment="1">
      <alignment horizontal="right" vertical="center"/>
    </xf>
    <xf numFmtId="165" fontId="38" fillId="0" borderId="44" xfId="2" applyNumberFormat="1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3" fontId="38" fillId="0" borderId="12" xfId="0" applyNumberFormat="1" applyFont="1" applyBorder="1" applyAlignment="1">
      <alignment horizontal="right" vertical="center"/>
    </xf>
    <xf numFmtId="165" fontId="38" fillId="0" borderId="65" xfId="2" applyNumberFormat="1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3" fontId="38" fillId="0" borderId="69" xfId="0" applyNumberFormat="1" applyFont="1" applyBorder="1" applyAlignment="1">
      <alignment horizontal="right" vertical="center"/>
    </xf>
    <xf numFmtId="3" fontId="38" fillId="0" borderId="72" xfId="0" applyNumberFormat="1" applyFont="1" applyBorder="1" applyAlignment="1">
      <alignment horizontal="right" vertical="center"/>
    </xf>
    <xf numFmtId="3" fontId="38" fillId="0" borderId="14" xfId="0" applyNumberFormat="1" applyFont="1" applyBorder="1" applyAlignment="1">
      <alignment horizontal="right" vertical="center"/>
    </xf>
    <xf numFmtId="165" fontId="38" fillId="0" borderId="74" xfId="2" applyNumberFormat="1" applyFont="1" applyBorder="1" applyAlignment="1">
      <alignment horizontal="center" vertical="center"/>
    </xf>
    <xf numFmtId="165" fontId="38" fillId="0" borderId="66" xfId="2" quotePrefix="1" applyNumberFormat="1" applyFont="1" applyBorder="1" applyAlignment="1">
      <alignment horizontal="center" vertical="center"/>
    </xf>
    <xf numFmtId="0" fontId="42" fillId="0" borderId="6" xfId="0" applyFont="1" applyFill="1" applyBorder="1" applyAlignment="1">
      <alignment vertical="center"/>
    </xf>
    <xf numFmtId="3" fontId="38" fillId="0" borderId="61" xfId="0" applyNumberFormat="1" applyFont="1" applyFill="1" applyBorder="1" applyAlignment="1">
      <alignment horizontal="right" vertical="center"/>
    </xf>
    <xf numFmtId="0" fontId="42" fillId="0" borderId="103" xfId="5" applyFont="1" applyFill="1" applyBorder="1"/>
    <xf numFmtId="165" fontId="38" fillId="0" borderId="6" xfId="2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3" fontId="38" fillId="0" borderId="106" xfId="0" applyNumberFormat="1" applyFont="1" applyFill="1" applyBorder="1" applyAlignment="1">
      <alignment horizontal="right" vertical="center"/>
    </xf>
    <xf numFmtId="3" fontId="38" fillId="0" borderId="0" xfId="0" applyNumberFormat="1" applyFont="1" applyFill="1" applyBorder="1" applyAlignment="1">
      <alignment horizontal="right" vertical="center"/>
    </xf>
    <xf numFmtId="165" fontId="38" fillId="0" borderId="41" xfId="2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165" fontId="38" fillId="0" borderId="51" xfId="2" applyNumberFormat="1" applyFont="1" applyFill="1" applyBorder="1" applyAlignment="1">
      <alignment horizontal="center" vertical="center"/>
    </xf>
    <xf numFmtId="0" fontId="38" fillId="0" borderId="0" xfId="0" quotePrefix="1" applyFont="1" applyFill="1" applyAlignment="1">
      <alignment horizontal="center" shrinkToFit="1"/>
    </xf>
    <xf numFmtId="165" fontId="38" fillId="0" borderId="6" xfId="2" quotePrefix="1" applyNumberFormat="1" applyFont="1" applyFill="1" applyBorder="1" applyAlignment="1">
      <alignment horizontal="center" vertical="center"/>
    </xf>
    <xf numFmtId="0" fontId="38" fillId="0" borderId="0" xfId="0" quotePrefix="1" applyFont="1" applyFill="1" applyAlignment="1">
      <alignment horizontal="center"/>
    </xf>
    <xf numFmtId="0" fontId="42" fillId="0" borderId="16" xfId="0" applyFont="1" applyBorder="1" applyAlignment="1">
      <alignment vertical="center"/>
    </xf>
    <xf numFmtId="3" fontId="38" fillId="0" borderId="16" xfId="0" applyNumberFormat="1" applyFont="1" applyFill="1" applyBorder="1" applyAlignment="1">
      <alignment horizontal="right" vertical="center"/>
    </xf>
    <xf numFmtId="0" fontId="42" fillId="0" borderId="17" xfId="0" applyFont="1" applyBorder="1" applyAlignment="1">
      <alignment vertical="center"/>
    </xf>
    <xf numFmtId="3" fontId="38" fillId="0" borderId="84" xfId="0" applyNumberFormat="1" applyFont="1" applyBorder="1" applyAlignment="1">
      <alignment horizontal="right" vertical="center"/>
    </xf>
    <xf numFmtId="3" fontId="38" fillId="0" borderId="88" xfId="0" applyNumberFormat="1" applyFont="1" applyBorder="1" applyAlignment="1">
      <alignment horizontal="right" vertical="center"/>
    </xf>
    <xf numFmtId="3" fontId="38" fillId="0" borderId="17" xfId="0" applyNumberFormat="1" applyFont="1" applyBorder="1" applyAlignment="1">
      <alignment horizontal="right" vertical="center"/>
    </xf>
    <xf numFmtId="3" fontId="38" fillId="0" borderId="75" xfId="0" applyNumberFormat="1" applyFont="1" applyBorder="1" applyAlignment="1">
      <alignment horizontal="right" vertical="center"/>
    </xf>
    <xf numFmtId="3" fontId="38" fillId="0" borderId="16" xfId="0" applyNumberFormat="1" applyFont="1" applyBorder="1" applyAlignment="1">
      <alignment horizontal="right" vertical="center"/>
    </xf>
    <xf numFmtId="3" fontId="38" fillId="0" borderId="0" xfId="0" applyNumberFormat="1" applyFont="1" applyBorder="1" applyAlignment="1">
      <alignment horizontal="right" vertical="center"/>
    </xf>
    <xf numFmtId="165" fontId="38" fillId="0" borderId="8" xfId="2" applyNumberFormat="1" applyFont="1" applyBorder="1" applyAlignment="1">
      <alignment horizontal="center" vertical="center"/>
    </xf>
    <xf numFmtId="165" fontId="38" fillId="0" borderId="7" xfId="2" applyNumberFormat="1" applyFont="1" applyFill="1" applyBorder="1" applyAlignment="1">
      <alignment horizontal="center" vertical="center"/>
    </xf>
    <xf numFmtId="165" fontId="32" fillId="0" borderId="10" xfId="2" applyNumberFormat="1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0" xfId="0" quotePrefix="1" applyFont="1" applyAlignment="1">
      <alignment horizontal="center"/>
    </xf>
    <xf numFmtId="0" fontId="80" fillId="0" borderId="0" xfId="0" applyFont="1" applyAlignment="1">
      <alignment horizontal="center"/>
    </xf>
    <xf numFmtId="3" fontId="34" fillId="2" borderId="0" xfId="2" applyNumberFormat="1" applyFont="1" applyFill="1" applyBorder="1" applyAlignment="1">
      <alignment horizontal="right" vertical="center" wrapText="1"/>
    </xf>
    <xf numFmtId="3" fontId="34" fillId="2" borderId="116" xfId="0" applyNumberFormat="1" applyFont="1" applyFill="1" applyBorder="1" applyAlignment="1">
      <alignment horizontal="center" vertical="center" wrapText="1"/>
    </xf>
    <xf numFmtId="165" fontId="38" fillId="0" borderId="7" xfId="2" applyNumberFormat="1" applyFont="1" applyBorder="1" applyAlignment="1">
      <alignment horizontal="center" vertical="center"/>
    </xf>
    <xf numFmtId="165" fontId="38" fillId="0" borderId="18" xfId="2" applyNumberFormat="1" applyFont="1" applyBorder="1" applyAlignment="1">
      <alignment horizontal="center" vertical="center"/>
    </xf>
    <xf numFmtId="3" fontId="32" fillId="0" borderId="0" xfId="0" applyNumberFormat="1" applyFont="1" applyBorder="1"/>
    <xf numFmtId="3" fontId="32" fillId="0" borderId="0" xfId="0" applyNumberFormat="1" applyFont="1"/>
    <xf numFmtId="0" fontId="42" fillId="0" borderId="0" xfId="0" applyFont="1" applyBorder="1"/>
    <xf numFmtId="0" fontId="0" fillId="0" borderId="0" xfId="0" applyBorder="1"/>
    <xf numFmtId="3" fontId="38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42" fillId="0" borderId="122" xfId="0" applyFont="1" applyBorder="1" applyAlignment="1">
      <alignment vertical="center"/>
    </xf>
    <xf numFmtId="0" fontId="42" fillId="0" borderId="123" xfId="0" applyFont="1" applyBorder="1" applyAlignment="1">
      <alignment vertical="center"/>
    </xf>
    <xf numFmtId="0" fontId="44" fillId="0" borderId="0" xfId="0" applyFont="1" applyFill="1" applyAlignment="1">
      <alignment horizontal="center"/>
    </xf>
    <xf numFmtId="165" fontId="82" fillId="2" borderId="50" xfId="0" applyNumberFormat="1" applyFont="1" applyFill="1" applyBorder="1" applyAlignment="1">
      <alignment horizontal="center" vertical="center"/>
    </xf>
    <xf numFmtId="165" fontId="38" fillId="0" borderId="12" xfId="2" quotePrefix="1" applyNumberFormat="1" applyFont="1" applyBorder="1" applyAlignment="1">
      <alignment horizontal="center" vertical="center"/>
    </xf>
    <xf numFmtId="165" fontId="32" fillId="0" borderId="51" xfId="2" quotePrefix="1" applyNumberFormat="1" applyFont="1" applyBorder="1" applyAlignment="1">
      <alignment horizontal="center" vertical="center"/>
    </xf>
    <xf numFmtId="43" fontId="32" fillId="0" borderId="0" xfId="247" applyFont="1"/>
    <xf numFmtId="166" fontId="32" fillId="0" borderId="0" xfId="247" applyNumberFormat="1" applyFont="1"/>
    <xf numFmtId="166" fontId="32" fillId="0" borderId="0" xfId="0" applyNumberFormat="1" applyFont="1"/>
    <xf numFmtId="43" fontId="0" fillId="0" borderId="0" xfId="0" applyNumberFormat="1"/>
    <xf numFmtId="9" fontId="32" fillId="0" borderId="22" xfId="2" applyNumberFormat="1" applyFont="1" applyBorder="1" applyAlignment="1">
      <alignment horizontal="center" vertical="center"/>
    </xf>
    <xf numFmtId="166" fontId="34" fillId="2" borderId="57" xfId="247" applyNumberFormat="1" applyFont="1" applyFill="1" applyBorder="1" applyAlignment="1">
      <alignment horizontal="right" vertical="center" wrapText="1"/>
    </xf>
    <xf numFmtId="165" fontId="38" fillId="0" borderId="51" xfId="2" quotePrefix="1" applyNumberFormat="1" applyFont="1" applyBorder="1" applyAlignment="1">
      <alignment horizontal="center" vertical="center"/>
    </xf>
    <xf numFmtId="165" fontId="38" fillId="0" borderId="36" xfId="2" quotePrefix="1" applyNumberFormat="1" applyFont="1" applyBorder="1" applyAlignment="1">
      <alignment horizontal="center" vertical="center"/>
    </xf>
    <xf numFmtId="4" fontId="32" fillId="0" borderId="0" xfId="0" applyNumberFormat="1" applyFont="1"/>
    <xf numFmtId="0" fontId="32" fillId="0" borderId="0" xfId="0" applyFont="1"/>
    <xf numFmtId="0" fontId="32" fillId="0" borderId="0" xfId="0" applyFont="1" applyAlignment="1">
      <alignment vertical="center"/>
    </xf>
    <xf numFmtId="165" fontId="32" fillId="0" borderId="52" xfId="0" applyNumberFormat="1" applyFont="1" applyBorder="1" applyAlignment="1">
      <alignment horizontal="center" vertical="center"/>
    </xf>
    <xf numFmtId="165" fontId="38" fillId="0" borderId="14" xfId="2" quotePrefix="1" applyNumberFormat="1" applyFont="1" applyBorder="1" applyAlignment="1">
      <alignment horizontal="center" vertical="center"/>
    </xf>
    <xf numFmtId="165" fontId="32" fillId="0" borderId="22" xfId="2" quotePrefix="1" applyNumberFormat="1" applyFont="1" applyBorder="1" applyAlignment="1">
      <alignment horizontal="center" vertical="center"/>
    </xf>
    <xf numFmtId="0" fontId="39" fillId="0" borderId="59" xfId="0" applyFont="1" applyFill="1" applyBorder="1" applyAlignment="1">
      <alignment horizontal="center"/>
    </xf>
    <xf numFmtId="165" fontId="38" fillId="0" borderId="51" xfId="2" applyNumberFormat="1" applyFont="1" applyBorder="1" applyAlignment="1">
      <alignment horizontal="center" vertical="center"/>
    </xf>
    <xf numFmtId="165" fontId="38" fillId="0" borderId="55" xfId="2" quotePrefix="1" applyNumberFormat="1" applyFont="1" applyBorder="1" applyAlignment="1">
      <alignment horizontal="center" vertical="center"/>
    </xf>
    <xf numFmtId="165" fontId="38" fillId="0" borderId="73" xfId="2" applyNumberFormat="1" applyFont="1" applyBorder="1" applyAlignment="1">
      <alignment horizontal="center" vertical="center"/>
    </xf>
    <xf numFmtId="165" fontId="38" fillId="0" borderId="36" xfId="2" quotePrefix="1" applyNumberFormat="1" applyFont="1" applyFill="1" applyBorder="1" applyAlignment="1">
      <alignment horizontal="center" vertical="center"/>
    </xf>
    <xf numFmtId="3" fontId="38" fillId="0" borderId="35" xfId="0" applyNumberFormat="1" applyFont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  <xf numFmtId="3" fontId="38" fillId="0" borderId="124" xfId="0" applyNumberFormat="1" applyFont="1" applyFill="1" applyBorder="1" applyAlignment="1">
      <alignment horizontal="right" vertical="center"/>
    </xf>
    <xf numFmtId="165" fontId="38" fillId="0" borderId="76" xfId="2" applyNumberFormat="1" applyFont="1" applyFill="1" applyBorder="1" applyAlignment="1">
      <alignment horizontal="center" vertical="center"/>
    </xf>
    <xf numFmtId="165" fontId="38" fillId="0" borderId="6" xfId="2" applyNumberFormat="1" applyFont="1" applyBorder="1" applyAlignment="1">
      <alignment horizontal="center" vertical="center"/>
    </xf>
    <xf numFmtId="165" fontId="38" fillId="0" borderId="9" xfId="2" applyNumberFormat="1" applyFont="1" applyBorder="1" applyAlignment="1">
      <alignment horizontal="center" vertical="center"/>
    </xf>
    <xf numFmtId="165" fontId="38" fillId="0" borderId="6" xfId="2" quotePrefix="1" applyNumberFormat="1" applyFont="1" applyBorder="1" applyAlignment="1">
      <alignment horizontal="center" vertical="center"/>
    </xf>
    <xf numFmtId="165" fontId="38" fillId="0" borderId="117" xfId="2" quotePrefix="1" applyNumberFormat="1" applyFont="1" applyBorder="1" applyAlignment="1">
      <alignment horizontal="center" vertical="center"/>
    </xf>
    <xf numFmtId="165" fontId="38" fillId="0" borderId="0" xfId="2" quotePrefix="1" applyNumberFormat="1" applyFont="1" applyFill="1" applyBorder="1" applyAlignment="1">
      <alignment horizontal="center" vertical="center"/>
    </xf>
    <xf numFmtId="165" fontId="34" fillId="2" borderId="77" xfId="2" applyNumberFormat="1" applyFont="1" applyFill="1" applyBorder="1" applyAlignment="1">
      <alignment horizontal="center" vertical="center" wrapText="1"/>
    </xf>
    <xf numFmtId="165" fontId="38" fillId="0" borderId="16" xfId="2" applyNumberFormat="1" applyFont="1" applyFill="1" applyBorder="1" applyAlignment="1">
      <alignment horizontal="center" vertical="center"/>
    </xf>
    <xf numFmtId="165" fontId="38" fillId="0" borderId="17" xfId="2" quotePrefix="1" applyNumberFormat="1" applyFont="1" applyBorder="1" applyAlignment="1">
      <alignment horizontal="center" vertical="center"/>
    </xf>
    <xf numFmtId="165" fontId="38" fillId="0" borderId="16" xfId="2" quotePrefix="1" applyNumberFormat="1" applyFont="1" applyBorder="1" applyAlignment="1">
      <alignment horizontal="center" vertical="center"/>
    </xf>
    <xf numFmtId="165" fontId="38" fillId="0" borderId="0" xfId="2" quotePrefix="1" applyNumberFormat="1" applyFont="1" applyBorder="1" applyAlignment="1">
      <alignment horizontal="center" vertical="center"/>
    </xf>
    <xf numFmtId="165" fontId="78" fillId="0" borderId="0" xfId="2" applyNumberFormat="1" applyFont="1" applyFill="1" applyBorder="1" applyAlignment="1">
      <alignment horizontal="center" vertical="center"/>
    </xf>
    <xf numFmtId="165" fontId="32" fillId="0" borderId="16" xfId="2" applyNumberFormat="1" applyFont="1" applyBorder="1" applyAlignment="1">
      <alignment horizontal="center" vertical="center"/>
    </xf>
    <xf numFmtId="165" fontId="38" fillId="0" borderId="118" xfId="2" applyNumberFormat="1" applyFont="1" applyBorder="1" applyAlignment="1">
      <alignment horizontal="center" vertical="center"/>
    </xf>
    <xf numFmtId="165" fontId="38" fillId="0" borderId="119" xfId="2" applyNumberFormat="1" applyFont="1" applyBorder="1" applyAlignment="1">
      <alignment horizontal="center" vertical="center"/>
    </xf>
    <xf numFmtId="165" fontId="38" fillId="0" borderId="120" xfId="2" applyNumberFormat="1" applyFont="1" applyBorder="1" applyAlignment="1">
      <alignment horizontal="center" vertical="center"/>
    </xf>
    <xf numFmtId="165" fontId="38" fillId="0" borderId="79" xfId="2" applyNumberFormat="1" applyFont="1" applyBorder="1" applyAlignment="1">
      <alignment horizontal="center" vertical="center"/>
    </xf>
    <xf numFmtId="9" fontId="38" fillId="0" borderId="80" xfId="2" applyNumberFormat="1" applyFont="1" applyBorder="1" applyAlignment="1">
      <alignment horizontal="center" vertical="center"/>
    </xf>
    <xf numFmtId="3" fontId="32" fillId="0" borderId="75" xfId="0" applyNumberFormat="1" applyFont="1" applyFill="1" applyBorder="1" applyAlignment="1">
      <alignment horizontal="right" vertical="center"/>
    </xf>
    <xf numFmtId="165" fontId="32" fillId="0" borderId="9" xfId="2" applyNumberFormat="1" applyFont="1" applyBorder="1" applyAlignment="1">
      <alignment horizontal="center" vertical="center"/>
    </xf>
    <xf numFmtId="43" fontId="32" fillId="0" borderId="0" xfId="247" applyFont="1" applyAlignment="1">
      <alignment horizontal="center"/>
    </xf>
    <xf numFmtId="165" fontId="32" fillId="0" borderId="55" xfId="2" applyNumberFormat="1" applyFont="1" applyBorder="1" applyAlignment="1">
      <alignment horizontal="center" vertical="center"/>
    </xf>
    <xf numFmtId="3" fontId="38" fillId="0" borderId="125" xfId="0" applyNumberFormat="1" applyFont="1" applyBorder="1" applyAlignment="1">
      <alignment horizontal="right" vertical="center"/>
    </xf>
    <xf numFmtId="3" fontId="32" fillId="0" borderId="126" xfId="0" applyNumberFormat="1" applyFont="1" applyBorder="1" applyAlignment="1">
      <alignment horizontal="right" vertical="center"/>
    </xf>
    <xf numFmtId="3" fontId="32" fillId="0" borderId="127" xfId="0" applyNumberFormat="1" applyFont="1" applyBorder="1" applyAlignment="1">
      <alignment horizontal="right" vertical="center"/>
    </xf>
    <xf numFmtId="3" fontId="32" fillId="0" borderId="72" xfId="0" applyNumberFormat="1" applyFont="1" applyBorder="1" applyAlignment="1">
      <alignment horizontal="right" vertical="center"/>
    </xf>
    <xf numFmtId="3" fontId="32" fillId="0" borderId="104" xfId="0" applyNumberFormat="1" applyFont="1" applyBorder="1" applyAlignment="1">
      <alignment vertical="center"/>
    </xf>
    <xf numFmtId="3" fontId="32" fillId="0" borderId="106" xfId="0" applyNumberFormat="1" applyFont="1" applyBorder="1" applyAlignment="1">
      <alignment vertical="center"/>
    </xf>
    <xf numFmtId="3" fontId="38" fillId="0" borderId="9" xfId="0" applyNumberFormat="1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vertical="center"/>
    </xf>
    <xf numFmtId="165" fontId="38" fillId="0" borderId="102" xfId="2" applyNumberFormat="1" applyFont="1" applyBorder="1" applyAlignment="1">
      <alignment horizontal="center" vertical="center"/>
    </xf>
    <xf numFmtId="165" fontId="38" fillId="0" borderId="11" xfId="2" applyNumberFormat="1" applyFont="1" applyBorder="1" applyAlignment="1">
      <alignment horizontal="center" vertical="center"/>
    </xf>
    <xf numFmtId="165" fontId="38" fillId="0" borderId="13" xfId="2" applyNumberFormat="1" applyFont="1" applyBorder="1" applyAlignment="1">
      <alignment horizontal="center" vertical="center"/>
    </xf>
    <xf numFmtId="165" fontId="38" fillId="0" borderId="5" xfId="2" applyNumberFormat="1" applyFont="1" applyBorder="1" applyAlignment="1">
      <alignment horizontal="center" vertical="center"/>
    </xf>
    <xf numFmtId="165" fontId="38" fillId="0" borderId="15" xfId="2" applyNumberFormat="1" applyFont="1" applyBorder="1" applyAlignment="1">
      <alignment horizontal="center" vertical="center"/>
    </xf>
    <xf numFmtId="165" fontId="32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4" fillId="2" borderId="56" xfId="0" applyNumberFormat="1" applyFont="1" applyFill="1" applyBorder="1" applyAlignment="1">
      <alignment horizontal="center" vertical="center" wrapText="1"/>
    </xf>
    <xf numFmtId="3" fontId="32" fillId="0" borderId="9" xfId="0" applyNumberFormat="1" applyFont="1" applyBorder="1" applyAlignment="1">
      <alignment horizontal="center" vertical="center"/>
    </xf>
    <xf numFmtId="165" fontId="32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2" fillId="0" borderId="106" xfId="2" applyNumberFormat="1" applyFont="1" applyBorder="1" applyAlignment="1">
      <alignment horizontal="center" vertical="center"/>
    </xf>
    <xf numFmtId="165" fontId="32" fillId="0" borderId="20" xfId="2" applyNumberFormat="1" applyFont="1" applyBorder="1" applyAlignment="1">
      <alignment horizontal="center" vertical="center"/>
    </xf>
    <xf numFmtId="165" fontId="32" fillId="0" borderId="22" xfId="2" applyNumberFormat="1" applyFont="1" applyBorder="1" applyAlignment="1">
      <alignment horizontal="center" vertical="center"/>
    </xf>
    <xf numFmtId="165" fontId="32" fillId="0" borderId="17" xfId="2" applyNumberFormat="1" applyFont="1" applyBorder="1" applyAlignment="1">
      <alignment horizontal="center" vertical="center"/>
    </xf>
    <xf numFmtId="165" fontId="32" fillId="0" borderId="12" xfId="2" applyNumberFormat="1" applyFont="1" applyBorder="1" applyAlignment="1">
      <alignment horizontal="center" vertical="center"/>
    </xf>
    <xf numFmtId="165" fontId="32" fillId="0" borderId="6" xfId="2" quotePrefix="1" applyNumberFormat="1" applyFont="1" applyBorder="1" applyAlignment="1">
      <alignment horizontal="center" vertical="center"/>
    </xf>
    <xf numFmtId="165" fontId="32" fillId="0" borderId="8" xfId="2" quotePrefix="1" applyNumberFormat="1" applyFont="1" applyBorder="1" applyAlignment="1">
      <alignment horizontal="center" vertical="center"/>
    </xf>
    <xf numFmtId="165" fontId="32" fillId="0" borderId="16" xfId="2" quotePrefix="1" applyNumberFormat="1" applyFont="1" applyBorder="1" applyAlignment="1">
      <alignment horizontal="center" vertical="center"/>
    </xf>
    <xf numFmtId="165" fontId="32" fillId="0" borderId="19" xfId="2" quotePrefix="1" applyNumberFormat="1" applyFont="1" applyBorder="1" applyAlignment="1">
      <alignment horizontal="center" vertical="center"/>
    </xf>
    <xf numFmtId="165" fontId="32" fillId="0" borderId="20" xfId="2" quotePrefix="1" applyNumberFormat="1" applyFont="1" applyBorder="1" applyAlignment="1">
      <alignment horizontal="center" vertical="center"/>
    </xf>
    <xf numFmtId="165" fontId="32" fillId="0" borderId="12" xfId="2" quotePrefix="1" applyNumberFormat="1" applyFont="1" applyBorder="1" applyAlignment="1">
      <alignment horizontal="center" vertical="center"/>
    </xf>
    <xf numFmtId="165" fontId="32" fillId="0" borderId="14" xfId="2" quotePrefix="1" applyNumberFormat="1" applyFont="1" applyBorder="1" applyAlignment="1">
      <alignment horizontal="center" vertical="center"/>
    </xf>
    <xf numFmtId="165" fontId="44" fillId="3" borderId="14" xfId="2" applyNumberFormat="1" applyFont="1" applyFill="1" applyBorder="1" applyAlignment="1">
      <alignment horizontal="center" vertical="center" wrapText="1"/>
    </xf>
    <xf numFmtId="166" fontId="32" fillId="0" borderId="0" xfId="247" applyNumberFormat="1" applyFont="1" applyAlignment="1">
      <alignment horizontal="center"/>
    </xf>
    <xf numFmtId="165" fontId="44" fillId="3" borderId="0" xfId="2" applyNumberFormat="1" applyFont="1" applyFill="1" applyBorder="1" applyAlignment="1">
      <alignment horizontal="center" vertical="center" wrapText="1"/>
    </xf>
    <xf numFmtId="165" fontId="32" fillId="0" borderId="103" xfId="2" applyNumberFormat="1" applyFont="1" applyBorder="1" applyAlignment="1">
      <alignment horizontal="center" vertical="center"/>
    </xf>
    <xf numFmtId="165" fontId="32" fillId="0" borderId="73" xfId="2" applyNumberFormat="1" applyFont="1" applyBorder="1" applyAlignment="1">
      <alignment horizontal="center" vertical="center"/>
    </xf>
    <xf numFmtId="165" fontId="32" fillId="0" borderId="89" xfId="2" applyNumberFormat="1" applyFont="1" applyBorder="1" applyAlignment="1">
      <alignment horizontal="center" vertical="center"/>
    </xf>
    <xf numFmtId="165" fontId="32" fillId="0" borderId="93" xfId="2" applyNumberFormat="1" applyFont="1" applyBorder="1" applyAlignment="1">
      <alignment horizontal="center" vertical="center"/>
    </xf>
    <xf numFmtId="165" fontId="32" fillId="0" borderId="95" xfId="2" applyNumberFormat="1" applyFont="1" applyBorder="1" applyAlignment="1">
      <alignment horizontal="center" vertical="center"/>
    </xf>
    <xf numFmtId="165" fontId="32" fillId="0" borderId="53" xfId="2" quotePrefix="1" applyNumberFormat="1" applyFont="1" applyBorder="1" applyAlignment="1">
      <alignment horizontal="center" vertical="center"/>
    </xf>
    <xf numFmtId="165" fontId="32" fillId="0" borderId="76" xfId="2" quotePrefix="1" applyNumberFormat="1" applyFont="1" applyBorder="1" applyAlignment="1">
      <alignment horizontal="center" vertical="center"/>
    </xf>
    <xf numFmtId="165" fontId="32" fillId="0" borderId="91" xfId="2" quotePrefix="1" applyNumberFormat="1" applyFont="1" applyBorder="1" applyAlignment="1">
      <alignment horizontal="center" vertical="center"/>
    </xf>
    <xf numFmtId="165" fontId="32" fillId="0" borderId="93" xfId="2" quotePrefix="1" applyNumberFormat="1" applyFont="1" applyBorder="1" applyAlignment="1">
      <alignment horizontal="center" vertical="center"/>
    </xf>
    <xf numFmtId="165" fontId="44" fillId="3" borderId="36" xfId="2" applyNumberFormat="1" applyFont="1" applyFill="1" applyBorder="1" applyAlignment="1">
      <alignment horizontal="center" vertical="center" wrapText="1"/>
    </xf>
    <xf numFmtId="165" fontId="32" fillId="0" borderId="74" xfId="2" quotePrefix="1" applyNumberFormat="1" applyFont="1" applyBorder="1" applyAlignment="1">
      <alignment horizontal="center" vertical="center"/>
    </xf>
    <xf numFmtId="165" fontId="32" fillId="0" borderId="73" xfId="2" quotePrefix="1" applyNumberFormat="1" applyFont="1" applyBorder="1" applyAlignment="1">
      <alignment horizontal="center" vertical="center"/>
    </xf>
    <xf numFmtId="165" fontId="44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2" fillId="0" borderId="128" xfId="2" applyNumberFormat="1" applyFont="1" applyBorder="1" applyAlignment="1">
      <alignment horizontal="center" vertical="center"/>
    </xf>
    <xf numFmtId="3" fontId="42" fillId="0" borderId="0" xfId="0" applyNumberFormat="1" applyFont="1" applyBorder="1"/>
    <xf numFmtId="165" fontId="38" fillId="0" borderId="76" xfId="2" quotePrefix="1" applyNumberFormat="1" applyFont="1" applyBorder="1" applyAlignment="1">
      <alignment horizontal="center" vertical="center"/>
    </xf>
    <xf numFmtId="3" fontId="32" fillId="0" borderId="8" xfId="0" applyNumberFormat="1" applyFont="1" applyBorder="1"/>
    <xf numFmtId="0" fontId="0" fillId="0" borderId="53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5" fontId="34" fillId="0" borderId="0" xfId="2" applyNumberFormat="1" applyFont="1" applyFill="1" applyBorder="1" applyAlignment="1">
      <alignment horizontal="center" vertical="center" wrapText="1"/>
    </xf>
    <xf numFmtId="165" fontId="82" fillId="0" borderId="0" xfId="2" applyNumberFormat="1" applyFont="1" applyBorder="1" applyAlignment="1">
      <alignment vertical="center"/>
    </xf>
    <xf numFmtId="165" fontId="82" fillId="0" borderId="0" xfId="2" applyNumberFormat="1" applyFont="1" applyBorder="1" applyAlignment="1">
      <alignment horizontal="center" vertical="center"/>
    </xf>
    <xf numFmtId="0" fontId="42" fillId="0" borderId="121" xfId="0" applyFont="1" applyFill="1" applyBorder="1" applyAlignment="1">
      <alignment vertical="center"/>
    </xf>
    <xf numFmtId="0" fontId="85" fillId="0" borderId="0" xfId="1" applyFont="1"/>
    <xf numFmtId="0" fontId="27" fillId="0" borderId="0" xfId="1" applyFont="1"/>
    <xf numFmtId="0" fontId="86" fillId="0" borderId="0" xfId="0" applyFont="1"/>
    <xf numFmtId="165" fontId="38" fillId="0" borderId="73" xfId="2" applyNumberFormat="1" applyFont="1" applyFill="1" applyBorder="1" applyAlignment="1">
      <alignment horizontal="center" vertical="center"/>
    </xf>
    <xf numFmtId="3" fontId="32" fillId="0" borderId="94" xfId="0" applyNumberFormat="1" applyFont="1" applyFill="1" applyBorder="1" applyAlignment="1">
      <alignment horizontal="right" vertical="center"/>
    </xf>
    <xf numFmtId="3" fontId="32" fillId="0" borderId="8" xfId="0" applyNumberFormat="1" applyFont="1" applyBorder="1" applyAlignment="1"/>
    <xf numFmtId="3" fontId="32" fillId="0" borderId="0" xfId="0" applyNumberFormat="1" applyFont="1" applyAlignment="1"/>
    <xf numFmtId="3" fontId="34" fillId="2" borderId="0" xfId="2" applyNumberFormat="1" applyFont="1" applyFill="1" applyBorder="1" applyAlignment="1">
      <alignment vertical="center" wrapText="1"/>
    </xf>
    <xf numFmtId="3" fontId="34" fillId="2" borderId="0" xfId="0" applyNumberFormat="1" applyFont="1" applyFill="1" applyAlignment="1">
      <alignment vertical="center" wrapText="1"/>
    </xf>
    <xf numFmtId="165" fontId="34" fillId="2" borderId="0" xfId="2" applyNumberFormat="1" applyFont="1" applyFill="1" applyAlignment="1">
      <alignment vertical="center" wrapText="1"/>
    </xf>
    <xf numFmtId="3" fontId="34" fillId="2" borderId="0" xfId="0" applyNumberFormat="1" applyFont="1" applyFill="1" applyBorder="1" applyAlignment="1">
      <alignment vertical="center" wrapText="1"/>
    </xf>
    <xf numFmtId="3" fontId="34" fillId="2" borderId="1" xfId="2" applyNumberFormat="1" applyFont="1" applyFill="1" applyBorder="1" applyAlignment="1">
      <alignment horizontal="right" vertical="center" wrapText="1"/>
    </xf>
    <xf numFmtId="3" fontId="32" fillId="0" borderId="22" xfId="0" applyNumberFormat="1" applyFont="1" applyBorder="1" applyAlignment="1">
      <alignment vertical="center"/>
    </xf>
    <xf numFmtId="3" fontId="32" fillId="0" borderId="19" xfId="0" applyNumberFormat="1" applyFont="1" applyBorder="1" applyAlignment="1">
      <alignment vertical="center"/>
    </xf>
    <xf numFmtId="3" fontId="32" fillId="0" borderId="20" xfId="0" applyNumberFormat="1" applyFont="1" applyBorder="1" applyAlignment="1">
      <alignment vertical="center"/>
    </xf>
    <xf numFmtId="3" fontId="38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76" fillId="0" borderId="0" xfId="0" applyFont="1"/>
    <xf numFmtId="166" fontId="89" fillId="0" borderId="0" xfId="247" applyNumberFormat="1" applyFont="1"/>
    <xf numFmtId="3" fontId="76" fillId="0" borderId="0" xfId="0" applyNumberFormat="1" applyFont="1"/>
    <xf numFmtId="4" fontId="76" fillId="0" borderId="0" xfId="0" applyNumberFormat="1" applyFont="1"/>
    <xf numFmtId="3" fontId="32" fillId="0" borderId="60" xfId="189" applyNumberFormat="1" applyFont="1" applyBorder="1"/>
    <xf numFmtId="2" fontId="42" fillId="0" borderId="0" xfId="337" applyNumberFormat="1" applyFont="1" applyAlignment="1">
      <alignment horizontal="right"/>
    </xf>
    <xf numFmtId="2" fontId="88" fillId="0" borderId="0" xfId="304" applyNumberFormat="1" applyFont="1" applyAlignment="1">
      <alignment horizontal="right"/>
    </xf>
    <xf numFmtId="2" fontId="37" fillId="0" borderId="0" xfId="0" applyNumberFormat="1" applyFont="1"/>
    <xf numFmtId="2" fontId="42" fillId="0" borderId="0" xfId="10" applyNumberFormat="1" applyFont="1" applyAlignment="1">
      <alignment horizontal="right"/>
    </xf>
    <xf numFmtId="3" fontId="38" fillId="0" borderId="124" xfId="0" applyNumberFormat="1" applyFont="1" applyBorder="1" applyAlignment="1">
      <alignment horizontal="right" vertical="center"/>
    </xf>
    <xf numFmtId="3" fontId="38" fillId="0" borderId="130" xfId="0" applyNumberFormat="1" applyFont="1" applyBorder="1" applyAlignment="1">
      <alignment horizontal="right" vertical="center"/>
    </xf>
    <xf numFmtId="3" fontId="32" fillId="0" borderId="84" xfId="0" applyNumberFormat="1" applyFont="1" applyBorder="1" applyAlignment="1">
      <alignment horizontal="right" vertical="center"/>
    </xf>
    <xf numFmtId="3" fontId="32" fillId="0" borderId="69" xfId="0" applyNumberFormat="1" applyFont="1" applyBorder="1" applyAlignment="1">
      <alignment horizontal="right" vertical="center"/>
    </xf>
    <xf numFmtId="3" fontId="32" fillId="0" borderId="92" xfId="0" applyNumberFormat="1" applyFont="1" applyFill="1" applyBorder="1" applyAlignment="1">
      <alignment horizontal="right" vertical="center"/>
    </xf>
    <xf numFmtId="3" fontId="32" fillId="0" borderId="72" xfId="0" applyNumberFormat="1" applyFont="1" applyFill="1" applyBorder="1" applyAlignment="1">
      <alignment horizontal="right" vertical="center"/>
    </xf>
    <xf numFmtId="3" fontId="38" fillId="0" borderId="78" xfId="0" applyNumberFormat="1" applyFont="1" applyBorder="1" applyAlignment="1">
      <alignment horizontal="right" vertical="center"/>
    </xf>
    <xf numFmtId="3" fontId="32" fillId="0" borderId="35" xfId="0" applyNumberFormat="1" applyFont="1" applyFill="1" applyBorder="1" applyAlignment="1">
      <alignment horizontal="right" vertical="center"/>
    </xf>
    <xf numFmtId="3" fontId="32" fillId="0" borderId="88" xfId="0" applyNumberFormat="1" applyFont="1" applyFill="1" applyBorder="1" applyAlignment="1">
      <alignment horizontal="right" vertical="center"/>
    </xf>
    <xf numFmtId="9" fontId="38" fillId="0" borderId="0" xfId="2" applyFont="1" applyAlignment="1">
      <alignment horizontal="center" vertical="center"/>
    </xf>
    <xf numFmtId="165" fontId="32" fillId="0" borderId="100" xfId="2" quotePrefix="1" applyNumberFormat="1" applyFont="1" applyBorder="1" applyAlignment="1">
      <alignment horizontal="center" vertical="center"/>
    </xf>
    <xf numFmtId="3" fontId="38" fillId="0" borderId="60" xfId="0" applyNumberFormat="1" applyFont="1" applyBorder="1" applyAlignment="1">
      <alignment horizontal="right" vertical="center"/>
    </xf>
    <xf numFmtId="9" fontId="38" fillId="0" borderId="80" xfId="2" quotePrefix="1" applyNumberFormat="1" applyFont="1" applyBorder="1" applyAlignment="1">
      <alignment horizontal="center" vertical="center"/>
    </xf>
    <xf numFmtId="165" fontId="38" fillId="0" borderId="76" xfId="2" quotePrefix="1" applyNumberFormat="1" applyFont="1" applyFill="1" applyBorder="1" applyAlignment="1">
      <alignment horizontal="center" vertical="center"/>
    </xf>
    <xf numFmtId="9" fontId="38" fillId="0" borderId="82" xfId="2" applyNumberFormat="1" applyFont="1" applyBorder="1" applyAlignment="1">
      <alignment horizontal="center" vertical="center"/>
    </xf>
    <xf numFmtId="9" fontId="38" fillId="0" borderId="81" xfId="2" applyNumberFormat="1" applyFont="1" applyBorder="1" applyAlignment="1">
      <alignment horizontal="center" vertical="center"/>
    </xf>
    <xf numFmtId="9" fontId="38" fillId="0" borderId="66" xfId="2" quotePrefix="1" applyNumberFormat="1" applyFont="1" applyBorder="1" applyAlignment="1">
      <alignment horizontal="center" vertical="center"/>
    </xf>
    <xf numFmtId="9" fontId="38" fillId="0" borderId="81" xfId="2" quotePrefix="1" applyNumberFormat="1" applyFont="1" applyBorder="1" applyAlignment="1">
      <alignment horizontal="center" vertical="center"/>
    </xf>
    <xf numFmtId="9" fontId="38" fillId="0" borderId="66" xfId="2" applyNumberFormat="1" applyFont="1" applyBorder="1" applyAlignment="1">
      <alignment horizontal="center" vertical="center"/>
    </xf>
    <xf numFmtId="2" fontId="88" fillId="0" borderId="0" xfId="304" applyNumberFormat="1" applyFont="1" applyAlignment="1">
      <alignment horizontal="left" vertical="center"/>
    </xf>
    <xf numFmtId="3" fontId="38" fillId="0" borderId="94" xfId="304" applyNumberFormat="1" applyFont="1" applyBorder="1" applyAlignment="1">
      <alignment vertical="center"/>
    </xf>
    <xf numFmtId="3" fontId="38" fillId="0" borderId="22" xfId="304" applyNumberFormat="1" applyFont="1" applyBorder="1" applyAlignment="1">
      <alignment vertical="center"/>
    </xf>
    <xf numFmtId="0" fontId="42" fillId="0" borderId="91" xfId="10" applyFont="1" applyBorder="1"/>
    <xf numFmtId="165" fontId="32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32" fillId="0" borderId="97" xfId="2" quotePrefix="1" applyNumberFormat="1" applyFont="1" applyBorder="1" applyAlignment="1">
      <alignment horizontal="center" vertical="center"/>
    </xf>
    <xf numFmtId="165" fontId="32" fillId="0" borderId="21" xfId="2" quotePrefix="1" applyNumberFormat="1" applyFont="1" applyBorder="1" applyAlignment="1">
      <alignment horizontal="center" vertical="center"/>
    </xf>
    <xf numFmtId="165" fontId="34" fillId="2" borderId="0" xfId="2" quotePrefix="1" applyNumberFormat="1" applyFont="1" applyFill="1" applyBorder="1" applyAlignment="1">
      <alignment horizontal="center" vertical="center" wrapText="1"/>
    </xf>
    <xf numFmtId="3" fontId="34" fillId="2" borderId="36" xfId="0" applyNumberFormat="1" applyFont="1" applyFill="1" applyBorder="1" applyAlignment="1">
      <alignment horizontal="right" vertical="center" wrapText="1"/>
    </xf>
    <xf numFmtId="3" fontId="32" fillId="0" borderId="35" xfId="0" applyNumberFormat="1" applyFont="1" applyBorder="1" applyAlignment="1">
      <alignment vertical="center"/>
    </xf>
    <xf numFmtId="165" fontId="32" fillId="0" borderId="36" xfId="2" quotePrefix="1" applyNumberFormat="1" applyFont="1" applyBorder="1" applyAlignment="1">
      <alignment horizontal="center" vertical="center"/>
    </xf>
    <xf numFmtId="0" fontId="28" fillId="2" borderId="36" xfId="0" applyFont="1" applyFill="1" applyBorder="1" applyAlignment="1">
      <alignment vertical="center"/>
    </xf>
    <xf numFmtId="3" fontId="34" fillId="2" borderId="132" xfId="0" applyNumberFormat="1" applyFont="1" applyFill="1" applyBorder="1" applyAlignment="1">
      <alignment horizontal="right" vertical="center" wrapText="1"/>
    </xf>
    <xf numFmtId="165" fontId="32" fillId="0" borderId="100" xfId="2" applyNumberFormat="1" applyFont="1" applyBorder="1" applyAlignment="1">
      <alignment horizontal="center" vertical="center"/>
    </xf>
    <xf numFmtId="165" fontId="32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4" fillId="2" borderId="61" xfId="0" applyNumberFormat="1" applyFont="1" applyFill="1" applyBorder="1" applyAlignment="1">
      <alignment horizontal="center" vertical="center" wrapText="1"/>
    </xf>
    <xf numFmtId="3" fontId="32" fillId="0" borderId="96" xfId="0" applyNumberFormat="1" applyFont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3" fontId="34" fillId="2" borderId="132" xfId="0" applyNumberFormat="1" applyFont="1" applyFill="1" applyBorder="1" applyAlignment="1">
      <alignment horizontal="center" vertical="center" wrapText="1"/>
    </xf>
    <xf numFmtId="3" fontId="34" fillId="2" borderId="28" xfId="0" applyNumberFormat="1" applyFont="1" applyFill="1" applyBorder="1" applyAlignment="1">
      <alignment horizontal="center" vertical="center" wrapText="1"/>
    </xf>
    <xf numFmtId="3" fontId="32" fillId="0" borderId="60" xfId="0" applyNumberFormat="1" applyFont="1" applyBorder="1" applyAlignment="1">
      <alignment vertical="center"/>
    </xf>
    <xf numFmtId="164" fontId="32" fillId="0" borderId="9" xfId="0" quotePrefix="1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1" fillId="0" borderId="55" xfId="0" applyFont="1" applyBorder="1" applyAlignment="1">
      <alignment vertical="center"/>
    </xf>
    <xf numFmtId="0" fontId="31" fillId="0" borderId="51" xfId="0" applyFont="1" applyBorder="1" applyAlignment="1">
      <alignment vertical="center"/>
    </xf>
    <xf numFmtId="165" fontId="34" fillId="2" borderId="28" xfId="2" applyNumberFormat="1" applyFont="1" applyFill="1" applyBorder="1" applyAlignment="1">
      <alignment horizontal="center" vertical="center" wrapText="1"/>
    </xf>
    <xf numFmtId="165" fontId="34" fillId="2" borderId="133" xfId="2" applyNumberFormat="1" applyFont="1" applyFill="1" applyBorder="1" applyAlignment="1">
      <alignment horizontal="center" vertical="center" wrapText="1"/>
    </xf>
    <xf numFmtId="165" fontId="32" fillId="0" borderId="63" xfId="0" applyNumberFormat="1" applyFont="1" applyBorder="1" applyAlignment="1">
      <alignment horizontal="center" vertical="center"/>
    </xf>
    <xf numFmtId="165" fontId="34" fillId="2" borderId="60" xfId="0" applyNumberFormat="1" applyFont="1" applyFill="1" applyBorder="1" applyAlignment="1">
      <alignment horizontal="center" vertical="center" wrapText="1"/>
    </xf>
    <xf numFmtId="3" fontId="32" fillId="0" borderId="35" xfId="0" applyNumberFormat="1" applyFont="1" applyBorder="1" applyAlignment="1">
      <alignment horizontal="right" vertical="center"/>
    </xf>
    <xf numFmtId="3" fontId="32" fillId="0" borderId="54" xfId="0" applyNumberFormat="1" applyFont="1" applyBorder="1" applyAlignment="1">
      <alignment horizontal="right" vertical="center"/>
    </xf>
    <xf numFmtId="0" fontId="28" fillId="2" borderId="133" xfId="0" applyFont="1" applyFill="1" applyBorder="1" applyAlignment="1">
      <alignment vertical="center"/>
    </xf>
    <xf numFmtId="0" fontId="29" fillId="2" borderId="28" xfId="0" applyFont="1" applyFill="1" applyBorder="1" applyAlignment="1">
      <alignment vertical="center"/>
    </xf>
    <xf numFmtId="165" fontId="38" fillId="0" borderId="55" xfId="2" applyNumberFormat="1" applyFont="1" applyBorder="1" applyAlignment="1">
      <alignment horizontal="center" vertical="center"/>
    </xf>
    <xf numFmtId="3" fontId="38" fillId="0" borderId="35" xfId="0" applyNumberFormat="1" applyFont="1" applyFill="1" applyBorder="1" applyAlignment="1">
      <alignment horizontal="right" vertical="center"/>
    </xf>
    <xf numFmtId="165" fontId="38" fillId="0" borderId="9" xfId="2" quotePrefix="1" applyNumberFormat="1" applyFont="1" applyBorder="1" applyAlignment="1">
      <alignment horizontal="center" vertical="center"/>
    </xf>
    <xf numFmtId="165" fontId="38" fillId="0" borderId="10" xfId="2" applyNumberFormat="1" applyFont="1" applyBorder="1" applyAlignment="1">
      <alignment horizontal="center" vertical="center"/>
    </xf>
    <xf numFmtId="9" fontId="38" fillId="0" borderId="41" xfId="2" applyNumberFormat="1" applyFont="1" applyBorder="1" applyAlignment="1">
      <alignment horizontal="center" vertical="center"/>
    </xf>
    <xf numFmtId="165" fontId="34" fillId="2" borderId="60" xfId="0" applyNumberFormat="1" applyFont="1" applyFill="1" applyBorder="1" applyAlignment="1">
      <alignment horizontal="center" vertical="center"/>
    </xf>
    <xf numFmtId="165" fontId="32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2" fillId="0" borderId="134" xfId="4" applyBorder="1"/>
    <xf numFmtId="0" fontId="43" fillId="3" borderId="36" xfId="0" applyFont="1" applyFill="1" applyBorder="1" applyAlignment="1">
      <alignment vertical="center"/>
    </xf>
    <xf numFmtId="3" fontId="32" fillId="0" borderId="130" xfId="0" applyNumberFormat="1" applyFont="1" applyBorder="1" applyAlignment="1">
      <alignment horizontal="right" vertical="center"/>
    </xf>
    <xf numFmtId="3" fontId="44" fillId="3" borderId="35" xfId="0" applyNumberFormat="1" applyFont="1" applyFill="1" applyBorder="1" applyAlignment="1">
      <alignment horizontal="right" vertical="center" wrapText="1"/>
    </xf>
    <xf numFmtId="3" fontId="32" fillId="0" borderId="134" xfId="0" applyNumberFormat="1" applyFont="1" applyBorder="1" applyAlignment="1">
      <alignment horizontal="right" vertical="center"/>
    </xf>
    <xf numFmtId="165" fontId="32" fillId="0" borderId="134" xfId="2" quotePrefix="1" applyNumberFormat="1" applyFont="1" applyBorder="1" applyAlignment="1">
      <alignment horizontal="center" vertical="center"/>
    </xf>
    <xf numFmtId="165" fontId="32" fillId="0" borderId="135" xfId="2" quotePrefix="1" applyNumberFormat="1" applyFont="1" applyBorder="1" applyAlignment="1">
      <alignment horizontal="center" vertical="center"/>
    </xf>
    <xf numFmtId="3" fontId="34" fillId="2" borderId="136" xfId="0" applyNumberFormat="1" applyFont="1" applyFill="1" applyBorder="1" applyAlignment="1">
      <alignment horizontal="center" vertical="center" wrapText="1"/>
    </xf>
    <xf numFmtId="165" fontId="32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4" fillId="2" borderId="116" xfId="2" applyNumberFormat="1" applyFont="1" applyFill="1" applyBorder="1" applyAlignment="1">
      <alignment horizontal="center" vertical="center" wrapText="1"/>
    </xf>
    <xf numFmtId="3" fontId="32" fillId="0" borderId="125" xfId="0" applyNumberFormat="1" applyFont="1" applyBorder="1" applyAlignment="1">
      <alignment horizontal="right" vertical="center"/>
    </xf>
    <xf numFmtId="3" fontId="32" fillId="0" borderId="90" xfId="0" applyNumberFormat="1" applyFont="1" applyBorder="1" applyAlignment="1">
      <alignment vertical="center"/>
    </xf>
    <xf numFmtId="0" fontId="28" fillId="2" borderId="137" xfId="0" applyFont="1" applyFill="1" applyBorder="1" applyAlignment="1">
      <alignment horizontal="center" vertical="center" wrapText="1"/>
    </xf>
    <xf numFmtId="3" fontId="32" fillId="0" borderId="138" xfId="0" applyNumberFormat="1" applyFont="1" applyBorder="1" applyAlignment="1">
      <alignment horizontal="right" vertical="center"/>
    </xf>
    <xf numFmtId="3" fontId="32" fillId="0" borderId="139" xfId="0" applyNumberFormat="1" applyFont="1" applyBorder="1" applyAlignment="1">
      <alignment horizontal="right" vertical="center"/>
    </xf>
    <xf numFmtId="3" fontId="32" fillId="0" borderId="137" xfId="0" applyNumberFormat="1" applyFont="1" applyBorder="1" applyAlignment="1">
      <alignment horizontal="right" vertical="center"/>
    </xf>
    <xf numFmtId="3" fontId="34" fillId="2" borderId="137" xfId="0" applyNumberFormat="1" applyFont="1" applyFill="1" applyBorder="1" applyAlignment="1">
      <alignment horizontal="right" vertical="center" wrapText="1"/>
    </xf>
    <xf numFmtId="3" fontId="32" fillId="0" borderId="140" xfId="0" applyNumberFormat="1" applyFont="1" applyBorder="1" applyAlignment="1">
      <alignment horizontal="right" vertical="center"/>
    </xf>
    <xf numFmtId="0" fontId="32" fillId="0" borderId="141" xfId="0" quotePrefix="1" applyFont="1" applyBorder="1" applyAlignment="1">
      <alignment horizontal="center" vertical="center"/>
    </xf>
    <xf numFmtId="0" fontId="28" fillId="2" borderId="141" xfId="0" applyFont="1" applyFill="1" applyBorder="1" applyAlignment="1">
      <alignment horizontal="center" vertical="center" wrapText="1"/>
    </xf>
    <xf numFmtId="165" fontId="32" fillId="0" borderId="142" xfId="2" applyNumberFormat="1" applyFont="1" applyBorder="1" applyAlignment="1">
      <alignment horizontal="center" vertical="center"/>
    </xf>
    <xf numFmtId="165" fontId="32" fillId="0" borderId="143" xfId="2" applyNumberFormat="1" applyFont="1" applyBorder="1" applyAlignment="1">
      <alignment horizontal="center" vertical="center"/>
    </xf>
    <xf numFmtId="165" fontId="34" fillId="2" borderId="141" xfId="2" applyNumberFormat="1" applyFont="1" applyFill="1" applyBorder="1" applyAlignment="1">
      <alignment horizontal="center" vertical="center" wrapText="1"/>
    </xf>
    <xf numFmtId="165" fontId="32" fillId="0" borderId="144" xfId="2" applyNumberFormat="1" applyFont="1" applyBorder="1" applyAlignment="1">
      <alignment horizontal="center" vertical="center"/>
    </xf>
    <xf numFmtId="3" fontId="34" fillId="2" borderId="145" xfId="0" applyNumberFormat="1" applyFont="1" applyFill="1" applyBorder="1" applyAlignment="1">
      <alignment horizontal="right" vertical="center" wrapText="1"/>
    </xf>
    <xf numFmtId="165" fontId="34" fillId="2" borderId="146" xfId="2" applyNumberFormat="1" applyFont="1" applyFill="1" applyBorder="1" applyAlignment="1">
      <alignment horizontal="center" vertical="center" wrapText="1"/>
    </xf>
    <xf numFmtId="3" fontId="32" fillId="0" borderId="138" xfId="0" applyNumberFormat="1" applyFont="1" applyBorder="1" applyAlignment="1">
      <alignment vertical="center"/>
    </xf>
    <xf numFmtId="3" fontId="32" fillId="0" borderId="139" xfId="0" applyNumberFormat="1" applyFont="1" applyBorder="1" applyAlignment="1">
      <alignment vertical="center"/>
    </xf>
    <xf numFmtId="3" fontId="32" fillId="0" borderId="140" xfId="0" applyNumberFormat="1" applyFont="1" applyBorder="1" applyAlignment="1">
      <alignment vertical="center"/>
    </xf>
    <xf numFmtId="3" fontId="32" fillId="0" borderId="147" xfId="0" applyNumberFormat="1" applyFont="1" applyBorder="1" applyAlignment="1">
      <alignment horizontal="right" vertical="center"/>
    </xf>
    <xf numFmtId="3" fontId="32" fillId="0" borderId="148" xfId="0" applyNumberFormat="1" applyFont="1" applyBorder="1" applyAlignment="1">
      <alignment horizontal="right" vertical="center"/>
    </xf>
    <xf numFmtId="3" fontId="32" fillId="0" borderId="149" xfId="0" applyNumberFormat="1" applyFont="1" applyBorder="1" applyAlignment="1">
      <alignment horizontal="right" vertical="center"/>
    </xf>
    <xf numFmtId="3" fontId="32" fillId="0" borderId="150" xfId="0" applyNumberFormat="1" applyFont="1" applyBorder="1" applyAlignment="1">
      <alignment horizontal="right" vertical="center"/>
    </xf>
    <xf numFmtId="3" fontId="32" fillId="0" borderId="151" xfId="0" applyNumberFormat="1" applyFont="1" applyBorder="1" applyAlignment="1">
      <alignment horizontal="right" vertical="center"/>
    </xf>
    <xf numFmtId="165" fontId="32" fillId="0" borderId="134" xfId="2" applyNumberFormat="1" applyFont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 wrapText="1"/>
    </xf>
    <xf numFmtId="165" fontId="32" fillId="0" borderId="152" xfId="2" applyNumberFormat="1" applyFont="1" applyBorder="1" applyAlignment="1">
      <alignment horizontal="center" vertical="center"/>
    </xf>
    <xf numFmtId="165" fontId="32" fillId="0" borderId="153" xfId="2" quotePrefix="1" applyNumberFormat="1" applyFont="1" applyBorder="1" applyAlignment="1">
      <alignment horizontal="center" vertical="center"/>
    </xf>
    <xf numFmtId="165" fontId="32" fillId="0" borderId="153" xfId="2" applyNumberFormat="1" applyFont="1" applyBorder="1" applyAlignment="1">
      <alignment horizontal="center" vertical="center"/>
    </xf>
    <xf numFmtId="165" fontId="32" fillId="0" borderId="154" xfId="2" applyNumberFormat="1" applyFont="1" applyBorder="1" applyAlignment="1">
      <alignment horizontal="center" vertical="center"/>
    </xf>
    <xf numFmtId="165" fontId="32" fillId="0" borderId="155" xfId="2" applyNumberFormat="1" applyFont="1" applyBorder="1" applyAlignment="1">
      <alignment horizontal="center" vertical="center"/>
    </xf>
    <xf numFmtId="165" fontId="32" fillId="0" borderId="156" xfId="2" applyNumberFormat="1" applyFont="1" applyBorder="1" applyAlignment="1">
      <alignment horizontal="center" vertical="center"/>
    </xf>
    <xf numFmtId="165" fontId="32" fillId="0" borderId="157" xfId="2" applyNumberFormat="1" applyFont="1" applyBorder="1" applyAlignment="1">
      <alignment horizontal="center" vertical="center"/>
    </xf>
    <xf numFmtId="165" fontId="32" fillId="0" borderId="157" xfId="2" quotePrefix="1" applyNumberFormat="1" applyFont="1" applyBorder="1" applyAlignment="1">
      <alignment horizontal="center" vertical="center"/>
    </xf>
    <xf numFmtId="165" fontId="32" fillId="0" borderId="158" xfId="2" applyNumberFormat="1" applyFont="1" applyBorder="1" applyAlignment="1">
      <alignment horizontal="center" vertical="center"/>
    </xf>
    <xf numFmtId="165" fontId="32" fillId="0" borderId="159" xfId="2" applyNumberFormat="1" applyFont="1" applyBorder="1" applyAlignment="1">
      <alignment horizontal="center" vertical="center"/>
    </xf>
    <xf numFmtId="165" fontId="44" fillId="3" borderId="67" xfId="2" applyNumberFormat="1" applyFont="1" applyFill="1" applyBorder="1" applyAlignment="1">
      <alignment horizontal="center" vertical="center" wrapText="1"/>
    </xf>
    <xf numFmtId="165" fontId="44" fillId="0" borderId="160" xfId="2" applyNumberFormat="1" applyFont="1" applyFill="1" applyBorder="1" applyAlignment="1">
      <alignment horizontal="center" vertical="center" wrapText="1"/>
    </xf>
    <xf numFmtId="165" fontId="32" fillId="0" borderId="156" xfId="2" applyNumberFormat="1" applyFont="1" applyFill="1" applyBorder="1" applyAlignment="1">
      <alignment horizontal="center" vertical="center"/>
    </xf>
    <xf numFmtId="165" fontId="44" fillId="3" borderId="158" xfId="2" applyNumberFormat="1" applyFont="1" applyFill="1" applyBorder="1" applyAlignment="1">
      <alignment horizontal="center" vertical="center" wrapText="1"/>
    </xf>
    <xf numFmtId="3" fontId="32" fillId="0" borderId="162" xfId="0" applyNumberFormat="1" applyFont="1" applyBorder="1" applyAlignment="1">
      <alignment horizontal="right" vertical="center"/>
    </xf>
    <xf numFmtId="3" fontId="32" fillId="0" borderId="163" xfId="0" applyNumberFormat="1" applyFont="1" applyBorder="1" applyAlignment="1">
      <alignment horizontal="right" vertical="center"/>
    </xf>
    <xf numFmtId="3" fontId="44" fillId="3" borderId="137" xfId="0" applyNumberFormat="1" applyFont="1" applyFill="1" applyBorder="1" applyAlignment="1">
      <alignment horizontal="right" vertical="center" wrapText="1"/>
    </xf>
    <xf numFmtId="3" fontId="32" fillId="0" borderId="150" xfId="2" applyNumberFormat="1" applyFont="1" applyBorder="1" applyAlignment="1">
      <alignment horizontal="right" vertical="center"/>
    </xf>
    <xf numFmtId="3" fontId="44" fillId="3" borderId="163" xfId="0" applyNumberFormat="1" applyFont="1" applyFill="1" applyBorder="1" applyAlignment="1">
      <alignment horizontal="right" vertical="center" wrapText="1"/>
    </xf>
    <xf numFmtId="165" fontId="34" fillId="2" borderId="164" xfId="2" applyNumberFormat="1" applyFont="1" applyFill="1" applyBorder="1" applyAlignment="1">
      <alignment horizontal="center" vertical="center" wrapText="1"/>
    </xf>
    <xf numFmtId="3" fontId="34" fillId="2" borderId="161" xfId="0" applyNumberFormat="1" applyFont="1" applyFill="1" applyBorder="1" applyAlignment="1">
      <alignment horizontal="right" vertical="center" wrapText="1"/>
    </xf>
    <xf numFmtId="165" fontId="34" fillId="2" borderId="165" xfId="2" applyNumberFormat="1" applyFont="1" applyFill="1" applyBorder="1" applyAlignment="1">
      <alignment horizontal="center" vertical="center" wrapText="1"/>
    </xf>
    <xf numFmtId="165" fontId="32" fillId="0" borderId="8" xfId="2" applyNumberFormat="1" applyFont="1" applyFill="1" applyBorder="1" applyAlignment="1">
      <alignment horizontal="center" vertical="center"/>
    </xf>
    <xf numFmtId="0" fontId="32" fillId="0" borderId="67" xfId="0" quotePrefix="1" applyFont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horizontal="center" vertical="center" shrinkToFit="1"/>
    </xf>
    <xf numFmtId="3" fontId="32" fillId="0" borderId="137" xfId="0" applyNumberFormat="1" applyFont="1" applyFill="1" applyBorder="1" applyAlignment="1">
      <alignment vertical="center"/>
    </xf>
    <xf numFmtId="3" fontId="32" fillId="0" borderId="138" xfId="0" applyNumberFormat="1" applyFont="1" applyFill="1" applyBorder="1" applyAlignment="1">
      <alignment vertical="center"/>
    </xf>
    <xf numFmtId="3" fontId="32" fillId="0" borderId="139" xfId="0" applyNumberFormat="1" applyFont="1" applyFill="1" applyBorder="1" applyAlignment="1">
      <alignment vertical="center"/>
    </xf>
    <xf numFmtId="4" fontId="32" fillId="0" borderId="137" xfId="0" applyNumberFormat="1" applyFont="1" applyBorder="1" applyAlignment="1">
      <alignment vertical="center"/>
    </xf>
    <xf numFmtId="3" fontId="32" fillId="0" borderId="140" xfId="0" applyNumberFormat="1" applyFont="1" applyFill="1" applyBorder="1" applyAlignment="1">
      <alignment vertical="center"/>
    </xf>
    <xf numFmtId="3" fontId="34" fillId="2" borderId="137" xfId="0" applyNumberFormat="1" applyFont="1" applyFill="1" applyBorder="1" applyAlignment="1">
      <alignment horizontal="center" vertical="center" wrapText="1"/>
    </xf>
    <xf numFmtId="3" fontId="34" fillId="2" borderId="145" xfId="0" applyNumberFormat="1" applyFont="1" applyFill="1" applyBorder="1" applyAlignment="1">
      <alignment horizontal="center" vertical="center" wrapText="1"/>
    </xf>
    <xf numFmtId="165" fontId="34" fillId="2" borderId="167" xfId="2" applyNumberFormat="1" applyFont="1" applyFill="1" applyBorder="1" applyAlignment="1">
      <alignment horizontal="center" vertical="center" wrapText="1"/>
    </xf>
    <xf numFmtId="3" fontId="38" fillId="0" borderId="137" xfId="304" applyNumberFormat="1" applyFont="1" applyBorder="1" applyAlignment="1">
      <alignment horizontal="right" vertical="center"/>
    </xf>
    <xf numFmtId="0" fontId="32" fillId="0" borderId="169" xfId="0" quotePrefix="1" applyFont="1" applyBorder="1" applyAlignment="1">
      <alignment horizontal="center" vertical="center"/>
    </xf>
    <xf numFmtId="0" fontId="28" fillId="2" borderId="169" xfId="0" applyFont="1" applyFill="1" applyBorder="1" applyAlignment="1">
      <alignment horizontal="center" vertical="center" wrapText="1"/>
    </xf>
    <xf numFmtId="165" fontId="32" fillId="0" borderId="122" xfId="2" applyNumberFormat="1" applyFont="1" applyBorder="1" applyAlignment="1">
      <alignment horizontal="center" vertical="center"/>
    </xf>
    <xf numFmtId="165" fontId="32" fillId="0" borderId="170" xfId="2" applyNumberFormat="1" applyFont="1" applyBorder="1" applyAlignment="1">
      <alignment horizontal="center" vertical="center"/>
    </xf>
    <xf numFmtId="165" fontId="32" fillId="0" borderId="171" xfId="2" applyNumberFormat="1" applyFont="1" applyBorder="1" applyAlignment="1">
      <alignment horizontal="center" vertical="center"/>
    </xf>
    <xf numFmtId="165" fontId="32" fillId="0" borderId="172" xfId="2" applyNumberFormat="1" applyFont="1" applyBorder="1" applyAlignment="1">
      <alignment horizontal="center" vertical="center"/>
    </xf>
    <xf numFmtId="165" fontId="34" fillId="2" borderId="169" xfId="2" applyNumberFormat="1" applyFont="1" applyFill="1" applyBorder="1" applyAlignment="1">
      <alignment horizontal="center" vertical="center" wrapText="1"/>
    </xf>
    <xf numFmtId="165" fontId="34" fillId="2" borderId="173" xfId="2" applyNumberFormat="1" applyFont="1" applyFill="1" applyBorder="1" applyAlignment="1">
      <alignment horizontal="center" vertical="center" wrapText="1"/>
    </xf>
    <xf numFmtId="3" fontId="28" fillId="2" borderId="137" xfId="0" applyNumberFormat="1" applyFont="1" applyFill="1" applyBorder="1" applyAlignment="1">
      <alignment horizontal="center" vertical="center" wrapText="1"/>
    </xf>
    <xf numFmtId="3" fontId="32" fillId="0" borderId="138" xfId="0" applyNumberFormat="1" applyFont="1" applyBorder="1" applyAlignment="1">
      <alignment horizontal="center" vertical="center"/>
    </xf>
    <xf numFmtId="3" fontId="32" fillId="0" borderId="140" xfId="0" applyNumberFormat="1" applyFont="1" applyBorder="1" applyAlignment="1">
      <alignment horizontal="center" vertical="center"/>
    </xf>
    <xf numFmtId="3" fontId="32" fillId="0" borderId="137" xfId="0" applyNumberFormat="1" applyFont="1" applyBorder="1" applyAlignment="1">
      <alignment horizontal="center" vertical="center"/>
    </xf>
    <xf numFmtId="3" fontId="32" fillId="0" borderId="174" xfId="0" applyNumberFormat="1" applyFont="1" applyBorder="1" applyAlignment="1">
      <alignment vertical="center"/>
    </xf>
    <xf numFmtId="165" fontId="34" fillId="2" borderId="6" xfId="2" applyNumberFormat="1" applyFont="1" applyFill="1" applyBorder="1" applyAlignment="1">
      <alignment horizontal="center" vertical="center" wrapText="1"/>
    </xf>
    <xf numFmtId="165" fontId="32" fillId="0" borderId="160" xfId="2" applyNumberFormat="1" applyFont="1" applyBorder="1" applyAlignment="1">
      <alignment horizontal="center" vertical="center"/>
    </xf>
    <xf numFmtId="0" fontId="32" fillId="0" borderId="35" xfId="0" quotePrefix="1" applyFont="1" applyBorder="1" applyAlignment="1">
      <alignment horizontal="center" vertical="center"/>
    </xf>
    <xf numFmtId="0" fontId="34" fillId="2" borderId="116" xfId="0" applyFont="1" applyFill="1" applyBorder="1" applyAlignment="1">
      <alignment horizontal="center" vertical="center" wrapText="1"/>
    </xf>
    <xf numFmtId="165" fontId="34" fillId="2" borderId="164" xfId="2" quotePrefix="1" applyNumberFormat="1" applyFont="1" applyFill="1" applyBorder="1" applyAlignment="1">
      <alignment horizontal="center" vertical="center" wrapText="1"/>
    </xf>
    <xf numFmtId="165" fontId="34" fillId="2" borderId="175" xfId="2" applyNumberFormat="1" applyFont="1" applyFill="1" applyBorder="1" applyAlignment="1">
      <alignment horizontal="center" vertical="center" wrapText="1"/>
    </xf>
    <xf numFmtId="0" fontId="34" fillId="2" borderId="175" xfId="0" quotePrefix="1" applyFont="1" applyFill="1" applyBorder="1" applyAlignment="1">
      <alignment horizontal="center" vertical="center" wrapText="1"/>
    </xf>
    <xf numFmtId="165" fontId="32" fillId="0" borderId="0" xfId="0" quotePrefix="1" applyNumberFormat="1" applyFont="1" applyBorder="1" applyAlignment="1">
      <alignment horizontal="center" vertical="center"/>
    </xf>
    <xf numFmtId="165" fontId="28" fillId="2" borderId="0" xfId="0" applyNumberFormat="1" applyFont="1" applyFill="1" applyBorder="1" applyAlignment="1">
      <alignment horizontal="center" vertical="center" wrapText="1"/>
    </xf>
    <xf numFmtId="165" fontId="32" fillId="0" borderId="176" xfId="2" applyNumberFormat="1" applyFont="1" applyBorder="1" applyAlignment="1">
      <alignment horizontal="center" vertical="center"/>
    </xf>
    <xf numFmtId="165" fontId="32" fillId="0" borderId="177" xfId="2" applyNumberFormat="1" applyFont="1" applyBorder="1" applyAlignment="1">
      <alignment horizontal="center" vertical="center"/>
    </xf>
    <xf numFmtId="165" fontId="34" fillId="2" borderId="178" xfId="2" applyNumberFormat="1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shrinkToFit="1"/>
    </xf>
    <xf numFmtId="3" fontId="32" fillId="0" borderId="35" xfId="0" applyNumberFormat="1" applyFont="1" applyFill="1" applyBorder="1" applyAlignment="1">
      <alignment vertical="center"/>
    </xf>
    <xf numFmtId="3" fontId="32" fillId="0" borderId="50" xfId="0" applyNumberFormat="1" applyFont="1" applyFill="1" applyBorder="1" applyAlignment="1">
      <alignment vertical="center"/>
    </xf>
    <xf numFmtId="3" fontId="32" fillId="0" borderId="52" xfId="0" applyNumberFormat="1" applyFont="1" applyFill="1" applyBorder="1" applyAlignment="1">
      <alignment vertical="center"/>
    </xf>
    <xf numFmtId="4" fontId="32" fillId="0" borderId="35" xfId="0" applyNumberFormat="1" applyFont="1" applyBorder="1" applyAlignment="1">
      <alignment vertical="center"/>
    </xf>
    <xf numFmtId="3" fontId="32" fillId="0" borderId="54" xfId="0" applyNumberFormat="1" applyFont="1" applyFill="1" applyBorder="1" applyAlignment="1">
      <alignment vertical="center"/>
    </xf>
    <xf numFmtId="165" fontId="38" fillId="0" borderId="0" xfId="2" applyNumberFormat="1" applyFont="1" applyBorder="1" applyAlignment="1">
      <alignment horizontal="center" vertical="center"/>
    </xf>
    <xf numFmtId="165" fontId="38" fillId="0" borderId="22" xfId="2" applyNumberFormat="1" applyFont="1" applyBorder="1" applyAlignment="1">
      <alignment horizontal="center" vertical="center"/>
    </xf>
    <xf numFmtId="3" fontId="38" fillId="0" borderId="21" xfId="0" applyNumberFormat="1" applyFont="1" applyBorder="1" applyAlignment="1">
      <alignment horizontal="right" vertical="center"/>
    </xf>
    <xf numFmtId="3" fontId="38" fillId="0" borderId="19" xfId="0" applyNumberFormat="1" applyFont="1" applyBorder="1" applyAlignment="1">
      <alignment horizontal="right" vertical="center"/>
    </xf>
    <xf numFmtId="165" fontId="38" fillId="0" borderId="95" xfId="2" quotePrefix="1" applyNumberFormat="1" applyFont="1" applyBorder="1" applyAlignment="1">
      <alignment horizontal="center" vertical="center"/>
    </xf>
    <xf numFmtId="3" fontId="38" fillId="0" borderId="20" xfId="0" applyNumberFormat="1" applyFont="1" applyBorder="1" applyAlignment="1">
      <alignment horizontal="right" vertical="center"/>
    </xf>
    <xf numFmtId="165" fontId="38" fillId="0" borderId="67" xfId="2" applyNumberFormat="1" applyFont="1" applyFill="1" applyBorder="1" applyAlignment="1">
      <alignment horizontal="center" vertical="center" wrapText="1"/>
    </xf>
    <xf numFmtId="3" fontId="32" fillId="0" borderId="105" xfId="0" applyNumberFormat="1" applyFont="1" applyBorder="1" applyAlignment="1">
      <alignment vertical="center"/>
    </xf>
    <xf numFmtId="0" fontId="31" fillId="0" borderId="106" xfId="0" applyFont="1" applyBorder="1" applyAlignment="1">
      <alignment vertical="center"/>
    </xf>
    <xf numFmtId="3" fontId="32" fillId="0" borderId="104" xfId="0" applyNumberFormat="1" applyFont="1" applyFill="1" applyBorder="1" applyAlignment="1">
      <alignment vertical="center"/>
    </xf>
    <xf numFmtId="3" fontId="32" fillId="0" borderId="174" xfId="0" applyNumberFormat="1" applyFont="1" applyFill="1" applyBorder="1" applyAlignment="1">
      <alignment vertical="center"/>
    </xf>
    <xf numFmtId="165" fontId="32" fillId="0" borderId="128" xfId="2" quotePrefix="1" applyNumberFormat="1" applyFont="1" applyBorder="1" applyAlignment="1">
      <alignment horizontal="center" vertical="center"/>
    </xf>
    <xf numFmtId="164" fontId="32" fillId="0" borderId="106" xfId="0" quotePrefix="1" applyNumberFormat="1" applyFont="1" applyBorder="1" applyAlignment="1">
      <alignment horizontal="center" vertical="center"/>
    </xf>
    <xf numFmtId="165" fontId="32" fillId="0" borderId="103" xfId="2" quotePrefix="1" applyNumberFormat="1" applyFont="1" applyBorder="1" applyAlignment="1">
      <alignment horizontal="center" vertical="center"/>
    </xf>
    <xf numFmtId="0" fontId="31" fillId="0" borderId="103" xfId="0" applyFont="1" applyBorder="1" applyAlignment="1">
      <alignment vertical="center"/>
    </xf>
    <xf numFmtId="164" fontId="32" fillId="0" borderId="106" xfId="0" quotePrefix="1" applyNumberFormat="1" applyFont="1" applyFill="1" applyBorder="1" applyAlignment="1">
      <alignment horizontal="center" vertical="center"/>
    </xf>
    <xf numFmtId="165" fontId="32" fillId="0" borderId="179" xfId="2" applyNumberFormat="1" applyFont="1" applyBorder="1" applyAlignment="1">
      <alignment horizontal="center" vertical="center"/>
    </xf>
    <xf numFmtId="0" fontId="27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32" fillId="0" borderId="181" xfId="2" quotePrefix="1" applyNumberFormat="1" applyFont="1" applyBorder="1" applyAlignment="1">
      <alignment horizontal="center" vertical="center"/>
    </xf>
    <xf numFmtId="3" fontId="32" fillId="0" borderId="181" xfId="0" quotePrefix="1" applyNumberFormat="1" applyFont="1" applyBorder="1" applyAlignment="1">
      <alignment horizontal="center" vertical="center"/>
    </xf>
    <xf numFmtId="3" fontId="32" fillId="0" borderId="87" xfId="0" applyNumberFormat="1" applyFont="1" applyBorder="1" applyAlignment="1">
      <alignment vertical="center"/>
    </xf>
    <xf numFmtId="0" fontId="31" fillId="0" borderId="181" xfId="0" applyFont="1" applyBorder="1" applyAlignment="1">
      <alignment vertical="center"/>
    </xf>
    <xf numFmtId="3" fontId="32" fillId="0" borderId="180" xfId="0" applyNumberFormat="1" applyFont="1" applyBorder="1" applyAlignment="1">
      <alignment vertical="center"/>
    </xf>
    <xf numFmtId="165" fontId="32" fillId="0" borderId="182" xfId="2" applyNumberFormat="1" applyFont="1" applyBorder="1" applyAlignment="1">
      <alignment horizontal="center" vertical="center"/>
    </xf>
    <xf numFmtId="0" fontId="29" fillId="2" borderId="0" xfId="0" applyFont="1" applyFill="1" applyBorder="1"/>
    <xf numFmtId="3" fontId="32" fillId="0" borderId="181" xfId="0" quotePrefix="1" applyNumberFormat="1" applyFont="1" applyBorder="1" applyAlignment="1">
      <alignment horizontal="right" vertical="center"/>
    </xf>
    <xf numFmtId="165" fontId="34" fillId="2" borderId="28" xfId="2" quotePrefix="1" applyNumberFormat="1" applyFont="1" applyFill="1" applyBorder="1" applyAlignment="1">
      <alignment horizontal="center" vertical="center" wrapText="1"/>
    </xf>
    <xf numFmtId="3" fontId="32" fillId="0" borderId="19" xfId="0" applyNumberFormat="1" applyFont="1" applyFill="1" applyBorder="1" applyAlignment="1">
      <alignment horizontal="right" vertical="center"/>
    </xf>
    <xf numFmtId="165" fontId="32" fillId="0" borderId="143" xfId="2" quotePrefix="1" applyNumberFormat="1" applyFont="1" applyBorder="1" applyAlignment="1">
      <alignment horizontal="center" vertical="center"/>
    </xf>
    <xf numFmtId="165" fontId="32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2" fillId="0" borderId="0" xfId="0" applyNumberFormat="1" applyFont="1" applyAlignment="1">
      <alignment horizontal="center"/>
    </xf>
    <xf numFmtId="10" fontId="0" fillId="0" borderId="0" xfId="0" applyNumberFormat="1"/>
    <xf numFmtId="3" fontId="32" fillId="0" borderId="183" xfId="0" applyNumberFormat="1" applyFont="1" applyBorder="1" applyAlignment="1">
      <alignment vertical="center"/>
    </xf>
    <xf numFmtId="3" fontId="0" fillId="0" borderId="0" xfId="0" applyNumberFormat="1" applyBorder="1"/>
    <xf numFmtId="3" fontId="32" fillId="0" borderId="139" xfId="0" quotePrefix="1" applyNumberFormat="1" applyFont="1" applyFill="1" applyBorder="1" applyAlignment="1">
      <alignment horizontal="right" vertical="center"/>
    </xf>
    <xf numFmtId="165" fontId="32" fillId="0" borderId="187" xfId="2" applyNumberFormat="1" applyFont="1" applyBorder="1" applyAlignment="1">
      <alignment horizontal="center" vertical="center"/>
    </xf>
    <xf numFmtId="0" fontId="32" fillId="0" borderId="186" xfId="0" applyFont="1" applyBorder="1" applyAlignment="1">
      <alignment horizontal="center" vertical="center"/>
    </xf>
    <xf numFmtId="3" fontId="32" fillId="0" borderId="193" xfId="0" applyNumberFormat="1" applyFont="1" applyBorder="1" applyAlignment="1">
      <alignment vertical="center"/>
    </xf>
    <xf numFmtId="3" fontId="32" fillId="0" borderId="94" xfId="0" applyNumberFormat="1" applyFont="1" applyBorder="1" applyAlignment="1">
      <alignment vertical="center"/>
    </xf>
    <xf numFmtId="3" fontId="32" fillId="0" borderId="192" xfId="0" applyNumberFormat="1" applyFont="1" applyBorder="1" applyAlignment="1">
      <alignment vertical="center"/>
    </xf>
    <xf numFmtId="3" fontId="32" fillId="0" borderId="181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64" fontId="32" fillId="0" borderId="6" xfId="0" quotePrefix="1" applyNumberFormat="1" applyFont="1" applyFill="1" applyBorder="1" applyAlignment="1">
      <alignment horizontal="center" vertical="center"/>
    </xf>
    <xf numFmtId="3" fontId="34" fillId="2" borderId="194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Alignment="1">
      <alignment horizontal="center"/>
    </xf>
    <xf numFmtId="3" fontId="94" fillId="0" borderId="196" xfId="0" applyNumberFormat="1" applyFont="1" applyFill="1" applyBorder="1" applyAlignment="1">
      <alignment vertical="center"/>
    </xf>
    <xf numFmtId="3" fontId="94" fillId="0" borderId="197" xfId="0" applyNumberFormat="1" applyFont="1" applyFill="1" applyBorder="1" applyAlignment="1">
      <alignment horizontal="right" vertical="center"/>
    </xf>
    <xf numFmtId="3" fontId="94" fillId="0" borderId="196" xfId="0" applyNumberFormat="1" applyFont="1" applyFill="1" applyBorder="1" applyAlignment="1">
      <alignment horizontal="right" vertical="center"/>
    </xf>
    <xf numFmtId="3" fontId="95" fillId="35" borderId="0" xfId="0" applyNumberFormat="1" applyFont="1" applyFill="1" applyBorder="1" applyAlignment="1">
      <alignment horizontal="right" vertical="center" wrapText="1"/>
    </xf>
    <xf numFmtId="3" fontId="94" fillId="0" borderId="195" xfId="0" applyNumberFormat="1" applyFont="1" applyFill="1" applyBorder="1" applyAlignment="1">
      <alignment vertical="center"/>
    </xf>
    <xf numFmtId="3" fontId="94" fillId="0" borderId="197" xfId="0" applyNumberFormat="1" applyFont="1" applyFill="1" applyBorder="1" applyAlignment="1">
      <alignment vertical="center"/>
    </xf>
    <xf numFmtId="3" fontId="95" fillId="35" borderId="198" xfId="0" applyNumberFormat="1" applyFont="1" applyFill="1" applyBorder="1" applyAlignment="1">
      <alignment horizontal="right" vertical="center" wrapText="1"/>
    </xf>
    <xf numFmtId="9" fontId="38" fillId="0" borderId="82" xfId="2" quotePrefix="1" applyNumberFormat="1" applyFont="1" applyBorder="1" applyAlignment="1">
      <alignment horizontal="center" vertical="center"/>
    </xf>
    <xf numFmtId="165" fontId="38" fillId="0" borderId="51" xfId="2" quotePrefix="1" applyNumberFormat="1" applyFont="1" applyFill="1" applyBorder="1" applyAlignment="1">
      <alignment horizontal="center" vertical="center"/>
    </xf>
    <xf numFmtId="165" fontId="38" fillId="0" borderId="89" xfId="2" quotePrefix="1" applyNumberFormat="1" applyFont="1" applyBorder="1" applyAlignment="1">
      <alignment horizontal="center" vertical="center"/>
    </xf>
    <xf numFmtId="165" fontId="38" fillId="0" borderId="91" xfId="2" quotePrefix="1" applyNumberFormat="1" applyFont="1" applyBorder="1" applyAlignment="1">
      <alignment horizontal="center" vertical="center"/>
    </xf>
    <xf numFmtId="3" fontId="34" fillId="2" borderId="96" xfId="0" applyNumberFormat="1" applyFont="1" applyFill="1" applyBorder="1" applyAlignment="1">
      <alignment horizontal="center" vertical="center" wrapText="1"/>
    </xf>
    <xf numFmtId="3" fontId="34" fillId="2" borderId="21" xfId="0" applyNumberFormat="1" applyFont="1" applyFill="1" applyBorder="1" applyAlignment="1">
      <alignment horizontal="center" vertical="center" wrapText="1"/>
    </xf>
    <xf numFmtId="3" fontId="32" fillId="0" borderId="139" xfId="0" applyNumberFormat="1" applyFont="1" applyFill="1" applyBorder="1" applyAlignment="1">
      <alignment horizontal="right" vertical="center"/>
    </xf>
    <xf numFmtId="2" fontId="38" fillId="0" borderId="0" xfId="304" applyNumberFormat="1" applyFont="1" applyAlignment="1">
      <alignment horizontal="right" vertical="center"/>
    </xf>
    <xf numFmtId="164" fontId="32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5" fillId="0" borderId="0" xfId="11" applyFont="1"/>
    <xf numFmtId="165" fontId="32" fillId="0" borderId="6" xfId="0" quotePrefix="1" applyNumberFormat="1" applyFont="1" applyBorder="1" applyAlignment="1">
      <alignment horizontal="center" vertical="center"/>
    </xf>
    <xf numFmtId="165" fontId="32" fillId="0" borderId="9" xfId="0" quotePrefix="1" applyNumberFormat="1" applyFont="1" applyBorder="1" applyAlignment="1">
      <alignment horizontal="center" vertical="center"/>
    </xf>
    <xf numFmtId="165" fontId="34" fillId="2" borderId="0" xfId="0" quotePrefix="1" applyNumberFormat="1" applyFont="1" applyFill="1" applyBorder="1" applyAlignment="1">
      <alignment horizontal="center" vertical="center" wrapText="1"/>
    </xf>
    <xf numFmtId="165" fontId="34" fillId="2" borderId="6" xfId="2" applyNumberFormat="1" applyFont="1" applyFill="1" applyBorder="1" applyAlignment="1">
      <alignment horizontal="center" vertical="center"/>
    </xf>
    <xf numFmtId="165" fontId="32" fillId="0" borderId="199" xfId="2" applyNumberFormat="1" applyFont="1" applyBorder="1" applyAlignment="1">
      <alignment horizontal="center" vertical="center"/>
    </xf>
    <xf numFmtId="3" fontId="32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center" shrinkToFit="1"/>
    </xf>
    <xf numFmtId="0" fontId="32" fillId="0" borderId="13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0" xfId="0" applyNumberFormat="1" applyAlignment="1">
      <alignment shrinkToFit="1"/>
    </xf>
    <xf numFmtId="165" fontId="34" fillId="2" borderId="48" xfId="0" applyNumberFormat="1" applyFont="1" applyFill="1" applyBorder="1" applyAlignment="1">
      <alignment horizontal="center" vertical="center" wrapText="1"/>
    </xf>
    <xf numFmtId="3" fontId="38" fillId="0" borderId="71" xfId="0" applyNumberFormat="1" applyFont="1" applyFill="1" applyBorder="1" applyAlignment="1">
      <alignment horizontal="right" vertical="center"/>
    </xf>
    <xf numFmtId="165" fontId="38" fillId="0" borderId="12" xfId="2" quotePrefix="1" applyNumberFormat="1" applyFont="1" applyFill="1" applyBorder="1" applyAlignment="1">
      <alignment horizontal="center" vertical="center"/>
    </xf>
    <xf numFmtId="165" fontId="38" fillId="0" borderId="73" xfId="2" quotePrefix="1" applyNumberFormat="1" applyFont="1" applyFill="1" applyBorder="1" applyAlignment="1">
      <alignment horizontal="center" vertical="center"/>
    </xf>
    <xf numFmtId="165" fontId="38" fillId="0" borderId="73" xfId="2" quotePrefix="1" applyNumberFormat="1" applyFont="1" applyBorder="1" applyAlignment="1">
      <alignment horizontal="center" vertical="center"/>
    </xf>
    <xf numFmtId="3" fontId="38" fillId="0" borderId="72" xfId="0" applyNumberFormat="1" applyFont="1" applyFill="1" applyBorder="1" applyAlignment="1">
      <alignment horizontal="right" vertical="center"/>
    </xf>
    <xf numFmtId="3" fontId="38" fillId="0" borderId="14" xfId="0" applyNumberFormat="1" applyFont="1" applyFill="1" applyBorder="1" applyAlignment="1">
      <alignment horizontal="right" vertical="center"/>
    </xf>
    <xf numFmtId="165" fontId="38" fillId="0" borderId="74" xfId="2" quotePrefix="1" applyNumberFormat="1" applyFont="1" applyBorder="1" applyAlignment="1">
      <alignment horizontal="center" vertical="center"/>
    </xf>
    <xf numFmtId="165" fontId="38" fillId="0" borderId="14" xfId="2" quotePrefix="1" applyNumberFormat="1" applyFont="1" applyFill="1" applyBorder="1" applyAlignment="1">
      <alignment horizontal="center" vertical="center"/>
    </xf>
    <xf numFmtId="165" fontId="38" fillId="0" borderId="74" xfId="2" quotePrefix="1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129" xfId="0" quotePrefix="1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17" fontId="37" fillId="0" borderId="33" xfId="0" quotePrefix="1" applyNumberFormat="1" applyFont="1" applyFill="1" applyBorder="1" applyAlignment="1">
      <alignment horizontal="center"/>
    </xf>
    <xf numFmtId="17" fontId="37" fillId="0" borderId="49" xfId="0" quotePrefix="1" applyNumberFormat="1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0" fontId="33" fillId="0" borderId="47" xfId="0" quotePrefix="1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17" fontId="33" fillId="0" borderId="47" xfId="0" quotePrefix="1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33" fillId="0" borderId="29" xfId="0" quotePrefix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7" fillId="0" borderId="33" xfId="0" quotePrefix="1" applyNumberFormat="1" applyFont="1" applyBorder="1" applyAlignment="1">
      <alignment horizontal="center"/>
    </xf>
    <xf numFmtId="0" fontId="37" fillId="0" borderId="49" xfId="0" applyNumberFormat="1" applyFont="1" applyBorder="1" applyAlignment="1">
      <alignment horizontal="center"/>
    </xf>
    <xf numFmtId="0" fontId="37" fillId="0" borderId="34" xfId="0" applyNumberFormat="1" applyFont="1" applyBorder="1" applyAlignment="1">
      <alignment horizontal="center"/>
    </xf>
    <xf numFmtId="17" fontId="33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3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47" fillId="0" borderId="0" xfId="1" applyFont="1" applyAlignment="1">
      <alignment wrapText="1"/>
    </xf>
    <xf numFmtId="0" fontId="32" fillId="0" borderId="36" xfId="0" applyFont="1" applyBorder="1"/>
    <xf numFmtId="0" fontId="0" fillId="0" borderId="184" xfId="0" applyBorder="1" applyAlignment="1">
      <alignment horizontal="center"/>
    </xf>
    <xf numFmtId="0" fontId="0" fillId="0" borderId="185" xfId="0" applyBorder="1" applyAlignment="1">
      <alignment horizontal="center"/>
    </xf>
    <xf numFmtId="17" fontId="37" fillId="0" borderId="188" xfId="0" quotePrefix="1" applyNumberFormat="1" applyFont="1" applyBorder="1" applyAlignment="1">
      <alignment horizontal="center"/>
    </xf>
    <xf numFmtId="17" fontId="37" fillId="0" borderId="189" xfId="0" quotePrefix="1" applyNumberFormat="1" applyFont="1" applyBorder="1" applyAlignment="1">
      <alignment horizontal="center"/>
    </xf>
    <xf numFmtId="17" fontId="37" fillId="0" borderId="49" xfId="0" quotePrefix="1" applyNumberFormat="1" applyFont="1" applyBorder="1" applyAlignment="1">
      <alignment horizontal="center"/>
    </xf>
    <xf numFmtId="17" fontId="37" fillId="0" borderId="190" xfId="0" quotePrefix="1" applyNumberFormat="1" applyFont="1" applyBorder="1" applyAlignment="1">
      <alignment horizontal="center"/>
    </xf>
    <xf numFmtId="17" fontId="33" fillId="0" borderId="188" xfId="0" quotePrefix="1" applyNumberFormat="1" applyFont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1" xfId="0" applyBorder="1" applyAlignment="1">
      <alignment horizontal="center"/>
    </xf>
    <xf numFmtId="0" fontId="27" fillId="0" borderId="0" xfId="1" applyFont="1" applyAlignment="1">
      <alignment wrapText="1"/>
    </xf>
    <xf numFmtId="0" fontId="86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0" fillId="0" borderId="0" xfId="1" applyFont="1" applyAlignment="1">
      <alignment wrapText="1"/>
    </xf>
    <xf numFmtId="0" fontId="0" fillId="0" borderId="168" xfId="0" applyBorder="1" applyAlignment="1">
      <alignment horizontal="center"/>
    </xf>
    <xf numFmtId="0" fontId="30" fillId="0" borderId="0" xfId="1" applyFont="1" applyAlignment="1"/>
    <xf numFmtId="0" fontId="0" fillId="0" borderId="0" xfId="0" applyAlignment="1"/>
    <xf numFmtId="0" fontId="33" fillId="0" borderId="49" xfId="0" quotePrefix="1" applyFont="1" applyBorder="1" applyAlignment="1">
      <alignment horizontal="center"/>
    </xf>
    <xf numFmtId="0" fontId="33" fillId="0" borderId="166" xfId="0" quotePrefix="1" applyFont="1" applyBorder="1" applyAlignment="1">
      <alignment horizontal="center"/>
    </xf>
  </cellXfs>
  <cellStyles count="505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JUNY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0.44065568316742371</c:v>
                </c:pt>
                <c:pt idx="1">
                  <c:v>0.40537108302637126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0.2896064524414253</c:v>
                </c:pt>
                <c:pt idx="1">
                  <c:v>0.26709601896988538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0.88562562911798104</c:v>
                </c:pt>
                <c:pt idx="1">
                  <c:v>0.32780386538440348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0.44865750928441217</c:v>
                </c:pt>
                <c:pt idx="1">
                  <c:v>0.37943444354890571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79265920"/>
        <c:axId val="179267456"/>
      </c:barChart>
      <c:catAx>
        <c:axId val="17926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79267456"/>
        <c:crosses val="autoZero"/>
        <c:auto val="1"/>
        <c:lblAlgn val="ctr"/>
        <c:lblOffset val="100"/>
        <c:noMultiLvlLbl val="0"/>
      </c:catAx>
      <c:valAx>
        <c:axId val="17926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2659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0.40537108302637126</c:v>
                </c:pt>
                <c:pt idx="1">
                  <c:v>0.26709601896988538</c:v>
                </c:pt>
                <c:pt idx="2">
                  <c:v>0.32780386538440348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405952"/>
        <c:axId val="181437568"/>
      </c:barChart>
      <c:catAx>
        <c:axId val="18140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1437568"/>
        <c:crosses val="autoZero"/>
        <c:auto val="1"/>
        <c:lblAlgn val="ctr"/>
        <c:lblOffset val="100"/>
        <c:noMultiLvlLbl val="0"/>
      </c:catAx>
      <c:valAx>
        <c:axId val="18143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40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0.30846839119596398</c:v>
                </c:pt>
                <c:pt idx="1">
                  <c:v>0.57758671382163917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263552"/>
        <c:axId val="200265088"/>
      </c:barChart>
      <c:catAx>
        <c:axId val="200263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265088"/>
        <c:crosses val="autoZero"/>
        <c:auto val="1"/>
        <c:lblAlgn val="ctr"/>
        <c:lblOffset val="100"/>
        <c:noMultiLvlLbl val="0"/>
      </c:catAx>
      <c:valAx>
        <c:axId val="200265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26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5.3333232871512148E-2</c:v>
                </c:pt>
                <c:pt idx="1">
                  <c:v>-3.790073332534083E-2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175616"/>
        <c:axId val="200177152"/>
      </c:barChart>
      <c:catAx>
        <c:axId val="200175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177152"/>
        <c:crosses val="autoZero"/>
        <c:auto val="1"/>
        <c:lblAlgn val="ctr"/>
        <c:lblOffset val="100"/>
        <c:noMultiLvlLbl val="0"/>
      </c:catAx>
      <c:valAx>
        <c:axId val="200177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17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1.0417786496564033E-2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210304"/>
        <c:axId val="200211840"/>
      </c:barChart>
      <c:catAx>
        <c:axId val="200210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211840"/>
        <c:crosses val="autoZero"/>
        <c:auto val="1"/>
        <c:lblAlgn val="ctr"/>
        <c:lblOffset val="100"/>
        <c:noMultiLvlLbl val="0"/>
      </c:catAx>
      <c:valAx>
        <c:axId val="200211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21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315473833927184E-2"/>
                  <c:y val="-5.4052412152637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0.19304165063756717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879616"/>
        <c:axId val="213976192"/>
      </c:barChart>
      <c:catAx>
        <c:axId val="212879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3976192"/>
        <c:crosses val="autoZero"/>
        <c:auto val="1"/>
        <c:lblAlgn val="ctr"/>
        <c:lblOffset val="100"/>
        <c:noMultiLvlLbl val="0"/>
      </c:catAx>
      <c:valAx>
        <c:axId val="213976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87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0.3238173999889829</c:v>
                </c:pt>
                <c:pt idx="1">
                  <c:v>0.49557318551978002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247296"/>
        <c:axId val="214248832"/>
      </c:barChart>
      <c:catAx>
        <c:axId val="214247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4248832"/>
        <c:crosses val="autoZero"/>
        <c:auto val="1"/>
        <c:lblAlgn val="ctr"/>
        <c:lblOffset val="100"/>
        <c:noMultiLvlLbl val="0"/>
      </c:catAx>
      <c:valAx>
        <c:axId val="214248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24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264990914597216E-3"/>
                  <c:y val="-1.6502873849629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0.10347141051772324</c:v>
                </c:pt>
                <c:pt idx="1">
                  <c:v>0.42339726282015389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288640"/>
        <c:axId val="214299776"/>
      </c:barChart>
      <c:catAx>
        <c:axId val="214288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4299776"/>
        <c:crosses val="autoZero"/>
        <c:auto val="1"/>
        <c:lblAlgn val="ctr"/>
        <c:lblOffset val="100"/>
        <c:noMultiLvlLbl val="0"/>
      </c:catAx>
      <c:valAx>
        <c:axId val="214299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28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0.24229528344733661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586880"/>
        <c:axId val="214588416"/>
      </c:barChart>
      <c:catAx>
        <c:axId val="214586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4588416"/>
        <c:crosses val="autoZero"/>
        <c:auto val="1"/>
        <c:lblAlgn val="ctr"/>
        <c:lblOffset val="100"/>
        <c:noMultiLvlLbl val="0"/>
      </c:catAx>
      <c:valAx>
        <c:axId val="214588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58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1725636250775917E-2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0.75166723389750034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611840"/>
        <c:axId val="214618880"/>
      </c:barChart>
      <c:catAx>
        <c:axId val="214611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4618880"/>
        <c:crosses val="autoZero"/>
        <c:auto val="1"/>
        <c:lblAlgn val="ctr"/>
        <c:lblOffset val="100"/>
        <c:noMultiLvlLbl val="0"/>
      </c:catAx>
      <c:valAx>
        <c:axId val="214618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6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0.30291533168368595</c:v>
                </c:pt>
                <c:pt idx="1">
                  <c:v>0.49693853868522186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561728"/>
        <c:axId val="215563264"/>
      </c:barChart>
      <c:catAx>
        <c:axId val="215561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5563264"/>
        <c:crosses val="autoZero"/>
        <c:auto val="1"/>
        <c:lblAlgn val="ctr"/>
        <c:lblOffset val="100"/>
        <c:noMultiLvlLbl val="0"/>
      </c:catAx>
      <c:valAx>
        <c:axId val="215563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56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6623215394167E-3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036745406824145E-3"/>
                  <c:y val="4.252632977839795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0.19914895873794403</c:v>
                </c:pt>
                <c:pt idx="1">
                  <c:v>0.20914430045488186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570304"/>
        <c:axId val="215581440"/>
      </c:barChart>
      <c:catAx>
        <c:axId val="215570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5581440"/>
        <c:crosses val="autoZero"/>
        <c:auto val="1"/>
        <c:lblAlgn val="ctr"/>
        <c:lblOffset val="100"/>
        <c:noMultiLvlLbl val="0"/>
      </c:catAx>
      <c:valAx>
        <c:axId val="215581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57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850296176628969E-3"/>
                  <c:y val="-6.70690811535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25148088314485E-3"/>
                  <c:y val="-0.10283890570016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-9.25853018372703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-7.877980636296178E-2</c:v>
                </c:pt>
                <c:pt idx="1">
                  <c:v>-3.2067908054329575E-3</c:v>
                </c:pt>
                <c:pt idx="2">
                  <c:v>-0.6872676473072068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927936"/>
        <c:axId val="181930624"/>
      </c:barChart>
      <c:catAx>
        <c:axId val="181927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1930624"/>
        <c:crosses val="autoZero"/>
        <c:auto val="1"/>
        <c:lblAlgn val="ctr"/>
        <c:lblOffset val="100"/>
        <c:noMultiLvlLbl val="0"/>
      </c:catAx>
      <c:valAx>
        <c:axId val="181930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92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0.11964189576640702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495808"/>
        <c:axId val="215497344"/>
      </c:barChart>
      <c:catAx>
        <c:axId val="215495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5497344"/>
        <c:crosses val="autoZero"/>
        <c:auto val="1"/>
        <c:lblAlgn val="ctr"/>
        <c:lblOffset val="100"/>
        <c:noMultiLvlLbl val="0"/>
      </c:catAx>
      <c:valAx>
        <c:axId val="215497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49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408163365054228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2.6143553174816194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516672"/>
        <c:axId val="215540096"/>
      </c:barChart>
      <c:catAx>
        <c:axId val="215516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5540096"/>
        <c:crosses val="autoZero"/>
        <c:auto val="1"/>
        <c:lblAlgn val="ctr"/>
        <c:lblOffset val="100"/>
        <c:noMultiLvlLbl val="0"/>
      </c:catAx>
      <c:valAx>
        <c:axId val="215540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551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0.2886604901856627</c:v>
                </c:pt>
                <c:pt idx="1">
                  <c:v>0.50323696865093059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317824"/>
        <c:axId val="204319360"/>
      </c:barChart>
      <c:catAx>
        <c:axId val="204317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319360"/>
        <c:crosses val="autoZero"/>
        <c:auto val="1"/>
        <c:lblAlgn val="ctr"/>
        <c:lblOffset val="100"/>
        <c:noMultiLvlLbl val="0"/>
      </c:catAx>
      <c:valAx>
        <c:axId val="204319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31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8016490955390349E-3"/>
                  <c:y val="0.22995916442434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-2.9203868652136755E-2</c:v>
                </c:pt>
                <c:pt idx="1">
                  <c:v>0.4755857839954527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338688"/>
        <c:axId val="216072576"/>
      </c:barChart>
      <c:catAx>
        <c:axId val="204338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6072576"/>
        <c:crosses val="autoZero"/>
        <c:auto val="1"/>
        <c:lblAlgn val="ctr"/>
        <c:lblOffset val="100"/>
        <c:noMultiLvlLbl val="0"/>
      </c:catAx>
      <c:valAx>
        <c:axId val="216072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33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0.12149619004998506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346112"/>
        <c:axId val="204347648"/>
      </c:barChart>
      <c:catAx>
        <c:axId val="204346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347648"/>
        <c:crosses val="autoZero"/>
        <c:auto val="1"/>
        <c:lblAlgn val="ctr"/>
        <c:lblOffset val="100"/>
        <c:noMultiLvlLbl val="0"/>
      </c:catAx>
      <c:valAx>
        <c:axId val="204347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34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8419136155466601E-2"/>
                  <c:y val="0.32095052910562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-0.77039325515659174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379264"/>
        <c:axId val="204390400"/>
      </c:barChart>
      <c:catAx>
        <c:axId val="20437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390400"/>
        <c:crosses val="autoZero"/>
        <c:auto val="1"/>
        <c:lblAlgn val="ctr"/>
        <c:lblOffset val="100"/>
        <c:noMultiLvlLbl val="0"/>
      </c:catAx>
      <c:valAx>
        <c:axId val="204390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37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0.30350657881621351</c:v>
                </c:pt>
                <c:pt idx="1">
                  <c:v>0.48160041279709537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283584"/>
        <c:axId val="213285120"/>
      </c:barChart>
      <c:catAx>
        <c:axId val="213283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3285120"/>
        <c:crosses val="autoZero"/>
        <c:auto val="1"/>
        <c:lblAlgn val="ctr"/>
        <c:lblOffset val="100"/>
        <c:noMultiLvlLbl val="0"/>
      </c:catAx>
      <c:valAx>
        <c:axId val="213285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28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-5.5314244409625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4.6085814859770036E-2</c:v>
                </c:pt>
                <c:pt idx="1">
                  <c:v>0.42503251175365775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3308544"/>
        <c:axId val="217382912"/>
      </c:barChart>
      <c:catAx>
        <c:axId val="213308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7382912"/>
        <c:crosses val="autoZero"/>
        <c:auto val="1"/>
        <c:lblAlgn val="ctr"/>
        <c:lblOffset val="100"/>
        <c:noMultiLvlLbl val="0"/>
      </c:catAx>
      <c:valAx>
        <c:axId val="217382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30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0.12136004316847425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428352"/>
        <c:axId val="217429888"/>
      </c:barChart>
      <c:catAx>
        <c:axId val="217428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7429888"/>
        <c:crosses val="autoZero"/>
        <c:auto val="1"/>
        <c:lblAlgn val="ctr"/>
        <c:lblOffset val="100"/>
        <c:noMultiLvlLbl val="0"/>
      </c:catAx>
      <c:valAx>
        <c:axId val="217429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42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852055504235155E-2"/>
                  <c:y val="-4.3185799819032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5.2634687287143072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7436928"/>
        <c:axId val="217439616"/>
      </c:barChart>
      <c:catAx>
        <c:axId val="217436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7439616"/>
        <c:crosses val="autoZero"/>
        <c:auto val="1"/>
        <c:lblAlgn val="ctr"/>
        <c:lblOffset val="100"/>
        <c:noMultiLvlLbl val="0"/>
      </c:catAx>
      <c:valAx>
        <c:axId val="217439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43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0.50495289596953763</c:v>
                </c:pt>
                <c:pt idx="1">
                  <c:v>0.29305904690129447</c:v>
                </c:pt>
                <c:pt idx="2">
                  <c:v>0.2641531009049774</c:v>
                </c:pt>
                <c:pt idx="3">
                  <c:v>0.44444765310498063</c:v>
                </c:pt>
                <c:pt idx="4">
                  <c:v>0</c:v>
                </c:pt>
                <c:pt idx="5">
                  <c:v>0.28822495321631025</c:v>
                </c:pt>
                <c:pt idx="6">
                  <c:v>4.8791369119399559E-3</c:v>
                </c:pt>
                <c:pt idx="7">
                  <c:v>0.49307169233560377</c:v>
                </c:pt>
                <c:pt idx="8">
                  <c:v>0.29163181726365239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959680"/>
        <c:axId val="181965568"/>
      </c:barChart>
      <c:catAx>
        <c:axId val="181959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1965568"/>
        <c:crosses val="autoZero"/>
        <c:auto val="1"/>
        <c:lblAlgn val="ctr"/>
        <c:lblOffset val="100"/>
        <c:noMultiLvlLbl val="0"/>
      </c:catAx>
      <c:valAx>
        <c:axId val="181965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95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17/16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0775444264943527E-3"/>
                  <c:y val="0.1980966590794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4702572517692158E-3"/>
                  <c:y val="-2.72123660890936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718468955516263E-2"/>
                  <c:y val="-0.19024551391656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481977111504034E-3"/>
                  <c:y val="0.114494505614184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059235325794E-2"/>
                  <c:y val="0.40110650069156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925148088314485E-3"/>
                  <c:y val="1.246955126459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.62167768448031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854862851351982E-2"/>
                  <c:y val="0.520959257686150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025954146684815E-2"/>
                  <c:y val="0.522914511204771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-0.17032231204482184</c:v>
                </c:pt>
                <c:pt idx="1">
                  <c:v>4.6327693052943042E-2</c:v>
                </c:pt>
                <c:pt idx="2">
                  <c:v>-0.50781087617752974</c:v>
                </c:pt>
                <c:pt idx="3">
                  <c:v>-7.344789285777642E-2</c:v>
                </c:pt>
                <c:pt idx="4">
                  <c:v>0</c:v>
                </c:pt>
                <c:pt idx="5">
                  <c:v>2.2991419803241264E-2</c:v>
                </c:pt>
                <c:pt idx="6">
                  <c:v>-0.94959230748882895</c:v>
                </c:pt>
                <c:pt idx="7">
                  <c:v>0.1258711071775096</c:v>
                </c:pt>
                <c:pt idx="8">
                  <c:v>-0.75322186973985239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972352"/>
        <c:axId val="182388992"/>
      </c:barChart>
      <c:catAx>
        <c:axId val="181972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2388992"/>
        <c:crosses val="autoZero"/>
        <c:auto val="1"/>
        <c:lblAlgn val="ctr"/>
        <c:lblOffset val="100"/>
        <c:noMultiLvlLbl val="0"/>
      </c:catAx>
      <c:valAx>
        <c:axId val="182388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972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(DDetallCorrent!$B$11,DDetallCorrent!$B$61,DDetallCorrent!$B$65,DDetallCorrent!$B$139)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(DDetallCorrent!$J$11,DDetallCorrent!$J$61,DDetallCorrent!$J$65,DDetallCorrent!$J$139)</c:f>
              <c:numCache>
                <c:formatCode>0.0%</c:formatCode>
                <c:ptCount val="4"/>
                <c:pt idx="0">
                  <c:v>0.50495289596953752</c:v>
                </c:pt>
                <c:pt idx="1">
                  <c:v>0.29305904690129442</c:v>
                </c:pt>
                <c:pt idx="2">
                  <c:v>0.2641531009049774</c:v>
                </c:pt>
                <c:pt idx="3">
                  <c:v>0.44136009580379598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509504"/>
        <c:axId val="181515392"/>
      </c:barChart>
      <c:catAx>
        <c:axId val="181509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81515392"/>
        <c:crosses val="autoZero"/>
        <c:auto val="1"/>
        <c:lblAlgn val="ctr"/>
        <c:lblOffset val="100"/>
        <c:noMultiLvlLbl val="0"/>
      </c:catAx>
      <c:valAx>
        <c:axId val="181515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50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17/16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5663584742458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37827164392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123558702260394E-3"/>
                  <c:y val="-8.9673791974202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350196771720626E-3"/>
                  <c:y val="0.18072215149611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(DDetallCorrent!$B$11,DDetallCorrent!$B$61,DDetallCorrent!$B$65,DDetallCorrent!$B$139)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(DDetallCorrent!$P$11,DDetallCorrent!$P$61,DDetallCorrent!$P$65,DDetallCorrent!$P$139)</c:f>
              <c:numCache>
                <c:formatCode>0.0%</c:formatCode>
                <c:ptCount val="4"/>
                <c:pt idx="0">
                  <c:v>-0.17032231204482207</c:v>
                </c:pt>
                <c:pt idx="1">
                  <c:v>4.6327693052942598E-2</c:v>
                </c:pt>
                <c:pt idx="2">
                  <c:v>-0.50781087617752974</c:v>
                </c:pt>
                <c:pt idx="3">
                  <c:v>-7.344789285777642E-2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531392"/>
        <c:axId val="181534080"/>
      </c:barChart>
      <c:catAx>
        <c:axId val="181531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1534080"/>
        <c:crosses val="autoZero"/>
        <c:auto val="1"/>
        <c:lblAlgn val="ctr"/>
        <c:lblOffset val="100"/>
        <c:noMultiLvlLbl val="0"/>
      </c:catAx>
      <c:valAx>
        <c:axId val="181534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5313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(DTProg!$J$6,DTProg!$J$27,DTProg!$J$33,DTProg!$J$57,DTProg!$J$65,DTProg!$J$79)</c:f>
              <c:numCache>
                <c:formatCode>0.0%</c:formatCode>
                <c:ptCount val="6"/>
                <c:pt idx="0">
                  <c:v>0.275824282372652</c:v>
                </c:pt>
                <c:pt idx="1">
                  <c:v>0.33240943805466389</c:v>
                </c:pt>
                <c:pt idx="2">
                  <c:v>0.39430885055547338</c:v>
                </c:pt>
                <c:pt idx="3">
                  <c:v>0.52182836655452847</c:v>
                </c:pt>
                <c:pt idx="4">
                  <c:v>0.40602239800999623</c:v>
                </c:pt>
                <c:pt idx="5">
                  <c:v>0.40438322117933873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844864"/>
        <c:axId val="183846400"/>
      </c:barChart>
      <c:catAx>
        <c:axId val="183844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3846400"/>
        <c:crosses val="autoZero"/>
        <c:auto val="1"/>
        <c:lblAlgn val="ctr"/>
        <c:lblOffset val="100"/>
        <c:noMultiLvlLbl val="0"/>
      </c:catAx>
      <c:valAx>
        <c:axId val="18384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84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17/16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7742144302698724E-3"/>
                  <c:y val="0.68027495806271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930801896979595E-4"/>
                  <c:y val="0.136228977590434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929146197409158E-3"/>
                  <c:y val="-1.1710711764010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8683829904889757E-3"/>
                  <c:y val="0.125262108047657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3980599021060488E-5"/>
                  <c:y val="0.15887430642178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1613216454048095E-3"/>
                  <c:y val="9.4536324142973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(DTProg!$P$6,DTProg!$P$27,DTProg!$P$33,DTProg!$P$57,DTProg!$P$65,DTProg!$P$79)</c:f>
              <c:numCache>
                <c:formatCode>0.0%</c:formatCode>
                <c:ptCount val="6"/>
                <c:pt idx="0">
                  <c:v>-0.7364080194113658</c:v>
                </c:pt>
                <c:pt idx="1">
                  <c:v>-9.0303900721607766E-2</c:v>
                </c:pt>
                <c:pt idx="2">
                  <c:v>3.1746672457587222E-2</c:v>
                </c:pt>
                <c:pt idx="3">
                  <c:v>-9.9651192310945103E-2</c:v>
                </c:pt>
                <c:pt idx="4">
                  <c:v>-8.1176866657354352E-2</c:v>
                </c:pt>
                <c:pt idx="5">
                  <c:v>-2.0719188476523542E-2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886208"/>
        <c:axId val="183888896"/>
      </c:barChart>
      <c:catAx>
        <c:axId val="183886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3888896"/>
        <c:crosses val="autoZero"/>
        <c:auto val="1"/>
        <c:lblAlgn val="ctr"/>
        <c:lblOffset val="100"/>
        <c:noMultiLvlLbl val="0"/>
      </c:catAx>
      <c:valAx>
        <c:axId val="183888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88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(DCProg!$J$6,DCProg!$J$27,DCProg!$J$33,DCProg!$J$57,DCProg!$J$65,DCProg!$J$79)</c:f>
              <c:numCache>
                <c:formatCode>0.0%</c:formatCode>
                <c:ptCount val="6"/>
                <c:pt idx="0">
                  <c:v>0.27499132418952615</c:v>
                </c:pt>
                <c:pt idx="1">
                  <c:v>0.3447816112646202</c:v>
                </c:pt>
                <c:pt idx="2">
                  <c:v>0.39648850455016066</c:v>
                </c:pt>
                <c:pt idx="3">
                  <c:v>0.53016256012522855</c:v>
                </c:pt>
                <c:pt idx="4">
                  <c:v>0.4709685336347284</c:v>
                </c:pt>
                <c:pt idx="5">
                  <c:v>0.40511679209375712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782784"/>
        <c:axId val="183796864"/>
      </c:barChart>
      <c:catAx>
        <c:axId val="183782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83796864"/>
        <c:crosses val="autoZero"/>
        <c:auto val="1"/>
        <c:lblAlgn val="ctr"/>
        <c:lblOffset val="100"/>
        <c:noMultiLvlLbl val="0"/>
      </c:catAx>
      <c:valAx>
        <c:axId val="183796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78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17/16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0919635953314401E-3"/>
                  <c:y val="0.737416211981903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304523332560227E-3"/>
                  <c:y val="0.243694011173723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-5.85608832415930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178249524689527E-3"/>
                  <c:y val="0.182262900548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022904622582823E-3"/>
                  <c:y val="0.28396488051094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62912641527485E-5"/>
                  <c:y val="0.137953461052034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(DCProg!$P$6,DCProg!$P$27,DCProg!$P$33,DCProg!$P$57,DCProg!$P$65,DCProg!$P$79)</c:f>
              <c:numCache>
                <c:formatCode>0.0%</c:formatCode>
                <c:ptCount val="6"/>
                <c:pt idx="0">
                  <c:v>-0.45613455395062674</c:v>
                </c:pt>
                <c:pt idx="1">
                  <c:v>-0.10431433376695931</c:v>
                </c:pt>
                <c:pt idx="2">
                  <c:v>3.1746672457587222E-2</c:v>
                </c:pt>
                <c:pt idx="3">
                  <c:v>-8.113547728132342E-2</c:v>
                </c:pt>
                <c:pt idx="4">
                  <c:v>-0.11779672370241612</c:v>
                </c:pt>
                <c:pt idx="5">
                  <c:v>-5.3980025012771105E-2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824384"/>
        <c:axId val="183827072"/>
      </c:barChart>
      <c:catAx>
        <c:axId val="183824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3827072"/>
        <c:crosses val="autoZero"/>
        <c:auto val="1"/>
        <c:lblAlgn val="ctr"/>
        <c:lblOffset val="100"/>
        <c:noMultiLvlLbl val="0"/>
      </c:catAx>
      <c:valAx>
        <c:axId val="183827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82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JUNY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0.52996262911990555</c:v>
                </c:pt>
                <c:pt idx="1">
                  <c:v>0.50777440177635735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0.87037968015080647</c:v>
                </c:pt>
                <c:pt idx="1">
                  <c:v>0.12006132624380314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2.9491649157741976E-3</c:v>
                </c:pt>
                <c:pt idx="1">
                  <c:v>7.5891578406187448E-3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0.44922870021040406</c:v>
                </c:pt>
                <c:pt idx="1">
                  <c:v>0.46411749896660537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305088"/>
        <c:axId val="179327360"/>
      </c:barChart>
      <c:catAx>
        <c:axId val="1793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79327360"/>
        <c:crosses val="autoZero"/>
        <c:auto val="1"/>
        <c:lblAlgn val="ctr"/>
        <c:lblOffset val="100"/>
        <c:noMultiLvlLbl val="0"/>
      </c:catAx>
      <c:valAx>
        <c:axId val="179327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3050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(DOrg!$J$17,DOrg!$J$28)</c:f>
              <c:numCache>
                <c:formatCode>0.0%</c:formatCode>
                <c:ptCount val="2"/>
                <c:pt idx="0">
                  <c:v>0.37708939921306378</c:v>
                </c:pt>
                <c:pt idx="1">
                  <c:v>0.39559050136086282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054336"/>
        <c:axId val="183055872"/>
      </c:barChart>
      <c:catAx>
        <c:axId val="183054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3055872"/>
        <c:crosses val="autoZero"/>
        <c:auto val="1"/>
        <c:lblAlgn val="ctr"/>
        <c:lblOffset val="100"/>
        <c:noMultiLvlLbl val="0"/>
      </c:catAx>
      <c:valAx>
        <c:axId val="183055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05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152102431166691E-2"/>
                  <c:y val="5.8778775035704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5238135E-6"/>
                  <c:y val="-1.502793122389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(DOrg!$P$17,DOrg!$P$28)</c:f>
              <c:numCache>
                <c:formatCode>0.0%</c:formatCode>
                <c:ptCount val="2"/>
                <c:pt idx="0">
                  <c:v>-0.17500397416356084</c:v>
                </c:pt>
                <c:pt idx="1">
                  <c:v>3.5054182936086864E-2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773824"/>
        <c:axId val="179776512"/>
      </c:barChart>
      <c:catAx>
        <c:axId val="179773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776512"/>
        <c:crosses val="autoZero"/>
        <c:auto val="1"/>
        <c:lblAlgn val="ctr"/>
        <c:lblOffset val="100"/>
        <c:noMultiLvlLbl val="0"/>
      </c:catAx>
      <c:valAx>
        <c:axId val="179776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77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(DOrg!$J$48,DOrg!$J$59)</c:f>
              <c:numCache>
                <c:formatCode>0.0%</c:formatCode>
                <c:ptCount val="2"/>
                <c:pt idx="0">
                  <c:v>0.40447306802416788</c:v>
                </c:pt>
                <c:pt idx="1">
                  <c:v>0.41031594484040201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573312"/>
        <c:axId val="184575104"/>
      </c:barChart>
      <c:catAx>
        <c:axId val="184573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4575104"/>
        <c:crosses val="autoZero"/>
        <c:auto val="1"/>
        <c:lblAlgn val="ctr"/>
        <c:lblOffset val="100"/>
        <c:noMultiLvlLbl val="0"/>
      </c:catAx>
      <c:valAx>
        <c:axId val="184575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57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2090635171441773E-3"/>
                  <c:y val="-1.3469590961653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(DOrg!$P$48,DOrg!$P$59)</c:f>
              <c:numCache>
                <c:formatCode>0.0%</c:formatCode>
                <c:ptCount val="2"/>
                <c:pt idx="0">
                  <c:v>-9.7006237998856659E-2</c:v>
                </c:pt>
                <c:pt idx="1">
                  <c:v>3.4569349852903164E-2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290752"/>
        <c:axId val="185293440"/>
      </c:barChart>
      <c:catAx>
        <c:axId val="185290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5293440"/>
        <c:crosses val="autoZero"/>
        <c:auto val="1"/>
        <c:lblAlgn val="ctr"/>
        <c:lblOffset val="100"/>
        <c:noMultiLvlLbl val="0"/>
      </c:catAx>
      <c:valAx>
        <c:axId val="185293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29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0.28719439864904439</c:v>
                </c:pt>
                <c:pt idx="1">
                  <c:v>0.43539185520454166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745344"/>
        <c:axId val="165889152"/>
      </c:barChart>
      <c:catAx>
        <c:axId val="184745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5889152"/>
        <c:crosses val="autoZero"/>
        <c:auto val="1"/>
        <c:lblAlgn val="ctr"/>
        <c:lblOffset val="100"/>
        <c:noMultiLvlLbl val="0"/>
      </c:catAx>
      <c:valAx>
        <c:axId val="165889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74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399756801945585E-3"/>
                  <c:y val="5.3945926662079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4.1394182427130444E-2</c:v>
                </c:pt>
                <c:pt idx="1">
                  <c:v>-9.1584554026471365E-2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721408"/>
        <c:axId val="184724096"/>
      </c:barChart>
      <c:catAx>
        <c:axId val="184721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724096"/>
        <c:crosses val="autoZero"/>
        <c:auto val="1"/>
        <c:lblAlgn val="ctr"/>
        <c:lblOffset val="100"/>
        <c:noMultiLvlLbl val="0"/>
      </c:catAx>
      <c:valAx>
        <c:axId val="184724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72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0.29650806336576097</c:v>
                </c:pt>
                <c:pt idx="1">
                  <c:v>4.9118460682167448E-3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630272"/>
        <c:axId val="184636160"/>
      </c:barChart>
      <c:catAx>
        <c:axId val="184630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4636160"/>
        <c:crosses val="autoZero"/>
        <c:auto val="1"/>
        <c:lblAlgn val="ctr"/>
        <c:lblOffset val="100"/>
        <c:noMultiLvlLbl val="0"/>
      </c:catAx>
      <c:valAx>
        <c:axId val="184636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63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99756801945585E-3"/>
                  <c:y val="-2.0247940705525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71591546952662E-3"/>
                  <c:y val="7.16419881477079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2.2282300419825596E-2</c:v>
                </c:pt>
                <c:pt idx="1">
                  <c:v>-0.94959230748882895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651136"/>
        <c:axId val="184670464"/>
      </c:barChart>
      <c:catAx>
        <c:axId val="184651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670464"/>
        <c:crosses val="autoZero"/>
        <c:auto val="1"/>
        <c:lblAlgn val="ctr"/>
        <c:lblOffset val="100"/>
        <c:noMultiLvlLbl val="0"/>
      </c:catAx>
      <c:valAx>
        <c:axId val="184670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65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0.21689706257817654</c:v>
                </c:pt>
                <c:pt idx="1">
                  <c:v>0.48247566804613573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672832"/>
        <c:axId val="189682816"/>
      </c:barChart>
      <c:catAx>
        <c:axId val="189672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682816"/>
        <c:crosses val="autoZero"/>
        <c:auto val="1"/>
        <c:lblAlgn val="ctr"/>
        <c:lblOffset val="100"/>
        <c:noMultiLvlLbl val="0"/>
      </c:catAx>
      <c:valAx>
        <c:axId val="189682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67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17/16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-0.35029768233891656</c:v>
                </c:pt>
                <c:pt idx="1">
                  <c:v>0.22165536871726066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710336"/>
        <c:axId val="189713024"/>
      </c:barChart>
      <c:catAx>
        <c:axId val="189710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713024"/>
        <c:crosses val="autoZero"/>
        <c:auto val="1"/>
        <c:lblAlgn val="ctr"/>
        <c:lblOffset val="100"/>
        <c:noMultiLvlLbl val="0"/>
      </c:catAx>
      <c:valAx>
        <c:axId val="189713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71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0.56456213520849274</c:v>
                </c:pt>
                <c:pt idx="1">
                  <c:v>0.54467361823131499</c:v>
                </c:pt>
                <c:pt idx="2">
                  <c:v>0.40950838603110473</c:v>
                </c:pt>
                <c:pt idx="3">
                  <c:v>0.48361139407715803</c:v>
                </c:pt>
                <c:pt idx="4">
                  <c:v>0.32935999240802993</c:v>
                </c:pt>
                <c:pt idx="5">
                  <c:v>0.18812559416304667</c:v>
                </c:pt>
                <c:pt idx="6">
                  <c:v>0.10299873893665282</c:v>
                </c:pt>
                <c:pt idx="7">
                  <c:v>0</c:v>
                </c:pt>
                <c:pt idx="8">
                  <c:v>7.7809692326569115E-3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401088"/>
        <c:axId val="179403776"/>
      </c:barChart>
      <c:catAx>
        <c:axId val="1794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9403776"/>
        <c:crosses val="autoZero"/>
        <c:auto val="1"/>
        <c:lblAlgn val="ctr"/>
        <c:lblOffset val="100"/>
        <c:noMultiLvlLbl val="0"/>
      </c:catAx>
      <c:valAx>
        <c:axId val="179403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401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8.7123986723728328E-2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291520"/>
        <c:axId val="189293312"/>
      </c:barChart>
      <c:catAx>
        <c:axId val="189291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293312"/>
        <c:crosses val="autoZero"/>
        <c:auto val="1"/>
        <c:lblAlgn val="ctr"/>
        <c:lblOffset val="100"/>
        <c:noMultiLvlLbl val="0"/>
      </c:catAx>
      <c:valAx>
        <c:axId val="189293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29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791852151625522E-2"/>
                  <c:y val="-7.5780668261537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0.58295252146215648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308288"/>
        <c:axId val="189323520"/>
      </c:barChart>
      <c:catAx>
        <c:axId val="189308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323520"/>
        <c:crosses val="autoZero"/>
        <c:auto val="1"/>
        <c:lblAlgn val="ctr"/>
        <c:lblOffset val="100"/>
        <c:noMultiLvlLbl val="0"/>
      </c:catAx>
      <c:valAx>
        <c:axId val="189323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30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0.2907216555137993</c:v>
                </c:pt>
                <c:pt idx="1">
                  <c:v>0.49965567901907937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564608"/>
        <c:axId val="192590976"/>
      </c:barChart>
      <c:catAx>
        <c:axId val="192564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2590976"/>
        <c:crosses val="autoZero"/>
        <c:auto val="1"/>
        <c:lblAlgn val="ctr"/>
        <c:lblOffset val="100"/>
        <c:noMultiLvlLbl val="0"/>
      </c:catAx>
      <c:valAx>
        <c:axId val="192590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56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7.885524376566996E-3"/>
                  <c:y val="-3.937655941155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-3.1172210781640119E-2</c:v>
                </c:pt>
                <c:pt idx="1">
                  <c:v>-0.10233659240672943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150976"/>
        <c:axId val="193153664"/>
      </c:barChart>
      <c:catAx>
        <c:axId val="193150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153664"/>
        <c:crosses val="autoZero"/>
        <c:auto val="1"/>
        <c:lblAlgn val="ctr"/>
        <c:lblOffset val="100"/>
        <c:noMultiLvlLbl val="0"/>
      </c:catAx>
      <c:valAx>
        <c:axId val="193153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15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5.6062427738592779E-3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178624"/>
        <c:axId val="193188608"/>
      </c:barChart>
      <c:catAx>
        <c:axId val="193178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93188608"/>
        <c:crosses val="autoZero"/>
        <c:auto val="1"/>
        <c:lblAlgn val="ctr"/>
        <c:lblOffset val="100"/>
        <c:noMultiLvlLbl val="0"/>
      </c:catAx>
      <c:valAx>
        <c:axId val="193188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17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0961740095803951E-2"/>
                  <c:y val="0.337804777620818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-0.43873150534779193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072512"/>
        <c:axId val="193079552"/>
      </c:barChart>
      <c:catAx>
        <c:axId val="193072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3079552"/>
        <c:crosses val="autoZero"/>
        <c:auto val="1"/>
        <c:lblAlgn val="ctr"/>
        <c:lblOffset val="100"/>
        <c:noMultiLvlLbl val="0"/>
      </c:catAx>
      <c:valAx>
        <c:axId val="193079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0725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0.35326701882617245</c:v>
                </c:pt>
                <c:pt idx="1">
                  <c:v>0.38906394812982387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055744"/>
        <c:axId val="193061632"/>
      </c:barChart>
      <c:catAx>
        <c:axId val="193055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061632"/>
        <c:crosses val="autoZero"/>
        <c:auto val="1"/>
        <c:lblAlgn val="ctr"/>
        <c:lblOffset val="100"/>
        <c:noMultiLvlLbl val="0"/>
      </c:catAx>
      <c:valAx>
        <c:axId val="193061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05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374976"/>
        <c:axId val="183376512"/>
      </c:barChart>
      <c:catAx>
        <c:axId val="183374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3376512"/>
        <c:crosses val="autoZero"/>
        <c:auto val="1"/>
        <c:lblAlgn val="ctr"/>
        <c:lblOffset val="100"/>
        <c:noMultiLvlLbl val="0"/>
      </c:catAx>
      <c:valAx>
        <c:axId val="183376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37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3409664"/>
        <c:axId val="183411456"/>
      </c:barChart>
      <c:catAx>
        <c:axId val="183409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83411456"/>
        <c:crosses val="autoZero"/>
        <c:auto val="1"/>
        <c:lblAlgn val="ctr"/>
        <c:lblOffset val="100"/>
        <c:noMultiLvlLbl val="0"/>
      </c:catAx>
      <c:valAx>
        <c:axId val="183411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340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098880"/>
        <c:axId val="193100416"/>
      </c:barChart>
      <c:catAx>
        <c:axId val="193098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3100416"/>
        <c:crosses val="autoZero"/>
        <c:auto val="1"/>
        <c:lblAlgn val="ctr"/>
        <c:lblOffset val="100"/>
        <c:noMultiLvlLbl val="0"/>
      </c:catAx>
      <c:valAx>
        <c:axId val="193100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098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361562637288365E-2"/>
                  <c:y val="0.13942215223097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446631671041631E-3"/>
                  <c:y val="-7.382257217847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391019792053363E-3"/>
                  <c:y val="-7.9244094488188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1.066750656167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194663167104112E-2"/>
                  <c:y val="0.52800125984251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4055774278215223E-2"/>
                  <c:y val="0.57600125984251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2.4962304556600978E-2</c:v>
                </c:pt>
                <c:pt idx="1">
                  <c:v>4.7757676642975477E-2</c:v>
                </c:pt>
                <c:pt idx="2">
                  <c:v>-7.5299745326272816E-2</c:v>
                </c:pt>
                <c:pt idx="3">
                  <c:v>3.5922438937018519E-2</c:v>
                </c:pt>
                <c:pt idx="4">
                  <c:v>0.14213113452459569</c:v>
                </c:pt>
                <c:pt idx="5">
                  <c:v>0.10075545570604527</c:v>
                </c:pt>
                <c:pt idx="6">
                  <c:v>-0.89637142734455011</c:v>
                </c:pt>
                <c:pt idx="7">
                  <c:v>-1</c:v>
                </c:pt>
                <c:pt idx="8">
                  <c:v>0.28109897786958715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416448"/>
        <c:axId val="179439872"/>
      </c:barChart>
      <c:catAx>
        <c:axId val="17941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439872"/>
        <c:crosses val="autoZero"/>
        <c:auto val="1"/>
        <c:lblAlgn val="ctr"/>
        <c:lblOffset val="100"/>
        <c:noMultiLvlLbl val="0"/>
      </c:catAx>
      <c:valAx>
        <c:axId val="179439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41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0.23538273926768144</c:v>
                </c:pt>
                <c:pt idx="1">
                  <c:v>0.96205341449916792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752512"/>
        <c:axId val="194754048"/>
      </c:barChart>
      <c:catAx>
        <c:axId val="194752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754048"/>
        <c:crosses val="autoZero"/>
        <c:auto val="1"/>
        <c:lblAlgn val="ctr"/>
        <c:lblOffset val="100"/>
        <c:noMultiLvlLbl val="0"/>
      </c:catAx>
      <c:valAx>
        <c:axId val="194754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75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8809427774757553E-3"/>
                  <c:y val="0.19747973030817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-1.3886362770479832E-2</c:v>
                </c:pt>
                <c:pt idx="1">
                  <c:v>49.286730381883565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658688"/>
        <c:axId val="194661376"/>
      </c:barChart>
      <c:catAx>
        <c:axId val="194658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4661376"/>
        <c:crosses val="autoZero"/>
        <c:auto val="1"/>
        <c:lblAlgn val="ctr"/>
        <c:lblOffset val="100"/>
        <c:noMultiLvlLbl val="0"/>
      </c:catAx>
      <c:valAx>
        <c:axId val="194661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65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8.9862019977385188E-2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682240"/>
        <c:axId val="194692224"/>
      </c:barChart>
      <c:catAx>
        <c:axId val="194682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692224"/>
        <c:crosses val="autoZero"/>
        <c:auto val="1"/>
        <c:lblAlgn val="ctr"/>
        <c:lblOffset val="100"/>
        <c:noMultiLvlLbl val="0"/>
      </c:catAx>
      <c:valAx>
        <c:axId val="194692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68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8179133858267709E-3"/>
                  <c:y val="0.254828238381966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-0.63344157026898973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174400"/>
        <c:axId val="195177088"/>
      </c:barChart>
      <c:catAx>
        <c:axId val="195174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177088"/>
        <c:crosses val="autoZero"/>
        <c:auto val="1"/>
        <c:lblAlgn val="ctr"/>
        <c:lblOffset val="100"/>
        <c:noMultiLvlLbl val="0"/>
      </c:catAx>
      <c:valAx>
        <c:axId val="195177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17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0.23620218060061912</c:v>
                </c:pt>
                <c:pt idx="1">
                  <c:v>0.31552412042751099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731456"/>
        <c:axId val="195732992"/>
      </c:barChart>
      <c:catAx>
        <c:axId val="195731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732992"/>
        <c:crosses val="autoZero"/>
        <c:auto val="1"/>
        <c:lblAlgn val="ctr"/>
        <c:lblOffset val="100"/>
        <c:noMultiLvlLbl val="0"/>
      </c:catAx>
      <c:valAx>
        <c:axId val="195732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73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76252233176737E-3"/>
                  <c:y val="0.50712842647022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0.17739422827366935</c:v>
                </c:pt>
                <c:pt idx="1">
                  <c:v>-0.21723957339063171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760512"/>
        <c:axId val="195763200"/>
      </c:barChart>
      <c:catAx>
        <c:axId val="195760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763200"/>
        <c:crosses val="autoZero"/>
        <c:auto val="1"/>
        <c:lblAlgn val="ctr"/>
        <c:lblOffset val="100"/>
        <c:noMultiLvlLbl val="0"/>
      </c:catAx>
      <c:valAx>
        <c:axId val="19576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76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5.9836789250933831E-3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800448"/>
        <c:axId val="195802240"/>
      </c:barChart>
      <c:catAx>
        <c:axId val="195800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802240"/>
        <c:crosses val="autoZero"/>
        <c:auto val="1"/>
        <c:lblAlgn val="ctr"/>
        <c:lblOffset val="100"/>
        <c:noMultiLvlLbl val="0"/>
      </c:catAx>
      <c:valAx>
        <c:axId val="195802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80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10822206605762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-0.97586819556951954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296704"/>
        <c:axId val="196299392"/>
      </c:barChart>
      <c:catAx>
        <c:axId val="196296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6299392"/>
        <c:crosses val="autoZero"/>
        <c:auto val="1"/>
        <c:lblAlgn val="ctr"/>
        <c:lblOffset val="100"/>
        <c:noMultiLvlLbl val="0"/>
      </c:catAx>
      <c:valAx>
        <c:axId val="196299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29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0.2963758123008971</c:v>
                </c:pt>
                <c:pt idx="1">
                  <c:v>0.33533624792266253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750464"/>
        <c:axId val="184752000"/>
      </c:barChart>
      <c:catAx>
        <c:axId val="184750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4752000"/>
        <c:crosses val="autoZero"/>
        <c:auto val="1"/>
        <c:lblAlgn val="ctr"/>
        <c:lblOffset val="100"/>
        <c:noMultiLvlLbl val="0"/>
      </c:catAx>
      <c:valAx>
        <c:axId val="184752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75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2.7115901041514512E-2</c:v>
                </c:pt>
                <c:pt idx="1">
                  <c:v>-0.38261405107786794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791808"/>
        <c:axId val="184794496"/>
      </c:barChart>
      <c:catAx>
        <c:axId val="184791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4794496"/>
        <c:crosses val="autoZero"/>
        <c:auto val="1"/>
        <c:lblAlgn val="ctr"/>
        <c:lblOffset val="100"/>
        <c:noMultiLvlLbl val="0"/>
      </c:catAx>
      <c:valAx>
        <c:axId val="184794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79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0.50777440177635735</c:v>
                </c:pt>
                <c:pt idx="1">
                  <c:v>0.12006132624380314</c:v>
                </c:pt>
                <c:pt idx="2">
                  <c:v>7.5891578406187448E-3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468928"/>
        <c:axId val="179507584"/>
      </c:barChart>
      <c:catAx>
        <c:axId val="179468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9507584"/>
        <c:crosses val="autoZero"/>
        <c:auto val="1"/>
        <c:lblAlgn val="ctr"/>
        <c:lblOffset val="100"/>
        <c:noMultiLvlLbl val="0"/>
      </c:catAx>
      <c:valAx>
        <c:axId val="179507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46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2.9504080679231087E-2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317184"/>
        <c:axId val="196318720"/>
      </c:barChart>
      <c:catAx>
        <c:axId val="196317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6318720"/>
        <c:crosses val="autoZero"/>
        <c:auto val="1"/>
        <c:lblAlgn val="ctr"/>
        <c:lblOffset val="100"/>
        <c:noMultiLvlLbl val="0"/>
      </c:catAx>
      <c:valAx>
        <c:axId val="196318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31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10.787476504073517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810624"/>
        <c:axId val="196812160"/>
      </c:barChart>
      <c:catAx>
        <c:axId val="196810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6812160"/>
        <c:crosses val="autoZero"/>
        <c:auto val="1"/>
        <c:lblAlgn val="ctr"/>
        <c:lblOffset val="100"/>
        <c:noMultiLvlLbl val="0"/>
      </c:catAx>
      <c:valAx>
        <c:axId val="196812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810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0.38162189047306394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865856"/>
        <c:axId val="197867392"/>
      </c:barChart>
      <c:catAx>
        <c:axId val="197865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7867392"/>
        <c:crosses val="autoZero"/>
        <c:auto val="1"/>
        <c:lblAlgn val="ctr"/>
        <c:lblOffset val="100"/>
        <c:noMultiLvlLbl val="0"/>
      </c:catAx>
      <c:valAx>
        <c:axId val="197867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86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542097488921712E-2"/>
                  <c:y val="-2.5712374417734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0.98015518582842209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882624"/>
        <c:axId val="197885312"/>
      </c:barChart>
      <c:catAx>
        <c:axId val="197882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7885312"/>
        <c:crosses val="autoZero"/>
        <c:auto val="1"/>
        <c:lblAlgn val="ctr"/>
        <c:lblOffset val="100"/>
        <c:noMultiLvlLbl val="0"/>
      </c:catAx>
      <c:valAx>
        <c:axId val="197885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88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381568"/>
        <c:axId val="198383104"/>
      </c:barChart>
      <c:catAx>
        <c:axId val="198381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383104"/>
        <c:crosses val="autoZero"/>
        <c:auto val="1"/>
        <c:lblAlgn val="ctr"/>
        <c:lblOffset val="100"/>
        <c:noMultiLvlLbl val="0"/>
      </c:catAx>
      <c:valAx>
        <c:axId val="19838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38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403968"/>
        <c:axId val="198405504"/>
      </c:barChart>
      <c:catAx>
        <c:axId val="198403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405504"/>
        <c:crosses val="autoZero"/>
        <c:auto val="1"/>
        <c:lblAlgn val="ctr"/>
        <c:lblOffset val="100"/>
        <c:noMultiLvlLbl val="0"/>
      </c:catAx>
      <c:valAx>
        <c:axId val="198405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40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0.24762050785486647</c:v>
                </c:pt>
                <c:pt idx="1">
                  <c:v>0.47549070163433538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002752"/>
        <c:axId val="198845952"/>
      </c:barChart>
      <c:catAx>
        <c:axId val="199002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845952"/>
        <c:crosses val="autoZero"/>
        <c:auto val="1"/>
        <c:lblAlgn val="ctr"/>
        <c:lblOffset val="100"/>
        <c:noMultiLvlLbl val="0"/>
      </c:catAx>
      <c:valAx>
        <c:axId val="198845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00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6061479346781949E-3"/>
                  <c:y val="-4.913973891649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0.15521714112285911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869376"/>
        <c:axId val="198872064"/>
      </c:barChart>
      <c:catAx>
        <c:axId val="198869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872064"/>
        <c:crosses val="autoZero"/>
        <c:auto val="1"/>
        <c:lblAlgn val="ctr"/>
        <c:lblOffset val="100"/>
        <c:noMultiLvlLbl val="0"/>
      </c:catAx>
      <c:valAx>
        <c:axId val="198872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86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0.15125158197036837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888832"/>
        <c:axId val="198898816"/>
      </c:barChart>
      <c:catAx>
        <c:axId val="19888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898816"/>
        <c:crosses val="autoZero"/>
        <c:auto val="1"/>
        <c:lblAlgn val="ctr"/>
        <c:lblOffset val="100"/>
        <c:noMultiLvlLbl val="0"/>
      </c:catAx>
      <c:valAx>
        <c:axId val="198898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88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267822736030827E-2"/>
                  <c:y val="-2.5337155436215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0.21899160213051028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340032"/>
        <c:axId val="199342720"/>
      </c:barChart>
      <c:catAx>
        <c:axId val="199340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342720"/>
        <c:crosses val="autoZero"/>
        <c:auto val="1"/>
        <c:lblAlgn val="ctr"/>
        <c:lblOffset val="100"/>
        <c:noMultiLvlLbl val="0"/>
      </c:catAx>
      <c:valAx>
        <c:axId val="199342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34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021293267360376E-3"/>
                  <c:y val="-2.6105743332301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385706223047798E-2"/>
                  <c:y val="0.53372225851681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2.1169984563210509E-2</c:v>
                </c:pt>
                <c:pt idx="1">
                  <c:v>-0.85516616894284658</c:v>
                </c:pt>
                <c:pt idx="2">
                  <c:v>0.23231265531569356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511296"/>
        <c:axId val="179528064"/>
      </c:barChart>
      <c:catAx>
        <c:axId val="179511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528064"/>
        <c:crosses val="autoZero"/>
        <c:auto val="1"/>
        <c:lblAlgn val="ctr"/>
        <c:lblOffset val="100"/>
        <c:noMultiLvlLbl val="0"/>
      </c:catAx>
      <c:valAx>
        <c:axId val="1795280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79511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0.3897531233004034</c:v>
                </c:pt>
                <c:pt idx="1">
                  <c:v>0.36432477917559464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117632"/>
        <c:axId val="200123520"/>
      </c:barChart>
      <c:catAx>
        <c:axId val="200117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123520"/>
        <c:crosses val="autoZero"/>
        <c:auto val="1"/>
        <c:lblAlgn val="ctr"/>
        <c:lblOffset val="100"/>
        <c:noMultiLvlLbl val="0"/>
      </c:catAx>
      <c:valAx>
        <c:axId val="200123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11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048656499636892E-3"/>
                  <c:y val="-8.357918673076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03003003003003E-3"/>
                  <c:y val="-9.8401022130932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-0.21658785738810382</c:v>
                </c:pt>
                <c:pt idx="1">
                  <c:v>-0.19789687552895296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142848"/>
        <c:axId val="200145536"/>
      </c:barChart>
      <c:catAx>
        <c:axId val="200142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0145536"/>
        <c:crosses val="autoZero"/>
        <c:auto val="1"/>
        <c:lblAlgn val="ctr"/>
        <c:lblOffset val="100"/>
        <c:noMultiLvlLbl val="0"/>
      </c:catAx>
      <c:valAx>
        <c:axId val="200145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14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0.88769629609099188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990272"/>
        <c:axId val="200000256"/>
      </c:barChart>
      <c:catAx>
        <c:axId val="199990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0000256"/>
        <c:crosses val="autoZero"/>
        <c:auto val="1"/>
        <c:lblAlgn val="ctr"/>
        <c:lblOffset val="100"/>
        <c:noMultiLvlLbl val="0"/>
      </c:catAx>
      <c:valAx>
        <c:axId val="20000025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999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9.4337442790697672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0012928"/>
        <c:axId val="200014464"/>
      </c:barChart>
      <c:catAx>
        <c:axId val="200012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200014464"/>
        <c:crosses val="autoZero"/>
        <c:auto val="1"/>
        <c:lblAlgn val="ctr"/>
        <c:lblOffset val="100"/>
        <c:noMultiLvlLbl val="0"/>
      </c:catAx>
      <c:valAx>
        <c:axId val="200014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0012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0.10488937893674889</c:v>
                </c:pt>
                <c:pt idx="1">
                  <c:v>0.40660425313902648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793024"/>
        <c:axId val="185832192"/>
      </c:barChart>
      <c:catAx>
        <c:axId val="193793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5832192"/>
        <c:crosses val="autoZero"/>
        <c:auto val="1"/>
        <c:lblAlgn val="ctr"/>
        <c:lblOffset val="100"/>
        <c:noMultiLvlLbl val="0"/>
      </c:catAx>
      <c:valAx>
        <c:axId val="185832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79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3.6987718307363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05128205128205E-3"/>
                  <c:y val="0.142954135623022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7.6689846142358835</c:v>
                </c:pt>
                <c:pt idx="1">
                  <c:v>-0.36192753815909118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826176"/>
        <c:axId val="193845504"/>
      </c:barChart>
      <c:catAx>
        <c:axId val="193826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845504"/>
        <c:crosses val="autoZero"/>
        <c:auto val="1"/>
        <c:lblAlgn val="ctr"/>
        <c:lblOffset val="100"/>
        <c:noMultiLvlLbl val="0"/>
      </c:catAx>
      <c:valAx>
        <c:axId val="193845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82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236224"/>
        <c:axId val="201859456"/>
      </c:barChart>
      <c:catAx>
        <c:axId val="199236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1859456"/>
        <c:crosses val="autoZero"/>
        <c:auto val="1"/>
        <c:lblAlgn val="ctr"/>
        <c:lblOffset val="100"/>
        <c:noMultiLvlLbl val="0"/>
      </c:catAx>
      <c:valAx>
        <c:axId val="201859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23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9230769230769232E-2"/>
                  <c:y val="0.283400394021652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874432"/>
        <c:axId val="201881472"/>
      </c:barChart>
      <c:catAx>
        <c:axId val="201874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881472"/>
        <c:crosses val="autoZero"/>
        <c:auto val="1"/>
        <c:lblAlgn val="ctr"/>
        <c:lblOffset val="100"/>
        <c:noMultiLvlLbl val="0"/>
      </c:catAx>
      <c:valAx>
        <c:axId val="201881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87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0.30128560156978978</c:v>
                </c:pt>
                <c:pt idx="1">
                  <c:v>0.46755833188056867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808896"/>
        <c:axId val="201814784"/>
      </c:barChart>
      <c:catAx>
        <c:axId val="201808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1814784"/>
        <c:crosses val="autoZero"/>
        <c:auto val="1"/>
        <c:lblAlgn val="ctr"/>
        <c:lblOffset val="100"/>
        <c:noMultiLvlLbl val="0"/>
      </c:catAx>
      <c:valAx>
        <c:axId val="201814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80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21830394626364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0.45119242433107543</c:v>
                </c:pt>
                <c:pt idx="1">
                  <c:v>-0.1060453998117159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825664"/>
        <c:axId val="201849088"/>
      </c:barChart>
      <c:catAx>
        <c:axId val="201825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849088"/>
        <c:crosses val="autoZero"/>
        <c:auto val="1"/>
        <c:lblAlgn val="ctr"/>
        <c:lblOffset val="100"/>
        <c:noMultiLvlLbl val="0"/>
      </c:catAx>
      <c:valAx>
        <c:axId val="201849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82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0.56917835943658235</c:v>
                </c:pt>
                <c:pt idx="1">
                  <c:v>0.48391014844269736</c:v>
                </c:pt>
                <c:pt idx="2">
                  <c:v>0.40950838603110462</c:v>
                </c:pt>
                <c:pt idx="3">
                  <c:v>0.497378436082413</c:v>
                </c:pt>
                <c:pt idx="4">
                  <c:v>0.32935999240802993</c:v>
                </c:pt>
                <c:pt idx="5">
                  <c:v>0.50777440177635746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550848"/>
        <c:axId val="179672960"/>
      </c:barChart>
      <c:catAx>
        <c:axId val="179550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9672960"/>
        <c:crosses val="autoZero"/>
        <c:auto val="1"/>
        <c:lblAlgn val="ctr"/>
        <c:lblOffset val="100"/>
        <c:noMultiLvlLbl val="0"/>
      </c:catAx>
      <c:valAx>
        <c:axId val="179672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55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0.30932088066842983</c:v>
                </c:pt>
                <c:pt idx="1">
                  <c:v>7.6869014991237349E-3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410624"/>
        <c:axId val="202412416"/>
      </c:barChart>
      <c:catAx>
        <c:axId val="202410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2412416"/>
        <c:crosses val="autoZero"/>
        <c:auto val="1"/>
        <c:lblAlgn val="ctr"/>
        <c:lblOffset val="100"/>
        <c:noMultiLvlLbl val="0"/>
      </c:catAx>
      <c:valAx>
        <c:axId val="202412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41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2073246430788048E-3"/>
                  <c:y val="0.157565878837272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-1.1014282109800044E-2</c:v>
                </c:pt>
                <c:pt idx="1">
                  <c:v>0.58112168624929184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2419200"/>
        <c:axId val="202438528"/>
      </c:barChart>
      <c:catAx>
        <c:axId val="202419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2438528"/>
        <c:crosses val="autoZero"/>
        <c:auto val="1"/>
        <c:lblAlgn val="ctr"/>
        <c:lblOffset val="100"/>
        <c:noMultiLvlLbl val="0"/>
      </c:catAx>
      <c:valAx>
        <c:axId val="202438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241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0.27410316598069823</c:v>
                </c:pt>
                <c:pt idx="1">
                  <c:v>0.30722730154291344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190656"/>
        <c:axId val="203192192"/>
      </c:barChart>
      <c:catAx>
        <c:axId val="203190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192192"/>
        <c:crosses val="autoZero"/>
        <c:auto val="1"/>
        <c:lblAlgn val="ctr"/>
        <c:lblOffset val="100"/>
        <c:noMultiLvlLbl val="0"/>
      </c:catAx>
      <c:valAx>
        <c:axId val="203192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19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760441292356184E-2"/>
                  <c:y val="0.308748306118681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0.93763188755007421</c:v>
                </c:pt>
                <c:pt idx="1">
                  <c:v>-0.87409542606064106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733376"/>
        <c:axId val="193736064"/>
      </c:barChart>
      <c:catAx>
        <c:axId val="193733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736064"/>
        <c:crosses val="autoZero"/>
        <c:auto val="1"/>
        <c:lblAlgn val="ctr"/>
        <c:lblOffset val="100"/>
        <c:noMultiLvlLbl val="0"/>
      </c:catAx>
      <c:valAx>
        <c:axId val="193736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73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0.16796802301549249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757184"/>
        <c:axId val="193758720"/>
      </c:barChart>
      <c:catAx>
        <c:axId val="193757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758720"/>
        <c:crosses val="autoZero"/>
        <c:auto val="1"/>
        <c:lblAlgn val="ctr"/>
        <c:lblOffset val="100"/>
        <c:noMultiLvlLbl val="0"/>
      </c:catAx>
      <c:valAx>
        <c:axId val="193758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75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9639185172775388E-7"/>
                  <c:y val="0.312415201644414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782144"/>
        <c:axId val="193784832"/>
      </c:barChart>
      <c:catAx>
        <c:axId val="193782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784832"/>
        <c:crosses val="autoZero"/>
        <c:auto val="1"/>
        <c:lblAlgn val="ctr"/>
        <c:lblOffset val="100"/>
        <c:noMultiLvlLbl val="0"/>
      </c:catAx>
      <c:valAx>
        <c:axId val="193784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78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0.3085688272231617</c:v>
                </c:pt>
                <c:pt idx="1">
                  <c:v>0.52766935022616102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288960"/>
        <c:axId val="203290496"/>
      </c:barChart>
      <c:catAx>
        <c:axId val="203288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290496"/>
        <c:crosses val="autoZero"/>
        <c:auto val="1"/>
        <c:lblAlgn val="ctr"/>
        <c:lblOffset val="100"/>
        <c:noMultiLvlLbl val="0"/>
      </c:catAx>
      <c:valAx>
        <c:axId val="20329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28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5.8672668041459097E-2</c:v>
                </c:pt>
                <c:pt idx="1">
                  <c:v>9.1848550634136883E-2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555008"/>
        <c:axId val="204557696"/>
      </c:barChart>
      <c:catAx>
        <c:axId val="204555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557696"/>
        <c:crosses val="autoZero"/>
        <c:auto val="1"/>
        <c:lblAlgn val="ctr"/>
        <c:lblOffset val="100"/>
        <c:noMultiLvlLbl val="0"/>
      </c:catAx>
      <c:valAx>
        <c:axId val="204557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55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8.4019476966432791E-2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127680"/>
        <c:axId val="205129216"/>
      </c:barChart>
      <c:catAx>
        <c:axId val="205127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5129216"/>
        <c:crosses val="autoZero"/>
        <c:auto val="1"/>
        <c:lblAlgn val="ctr"/>
        <c:lblOffset val="100"/>
        <c:noMultiLvlLbl val="0"/>
      </c:catAx>
      <c:valAx>
        <c:axId val="205129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12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183474500707925E-5"/>
                  <c:y val="-1.0211459416629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8.8694386737175446E-2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156736"/>
        <c:axId val="205159424"/>
      </c:barChart>
      <c:catAx>
        <c:axId val="205156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5159424"/>
        <c:crosses val="autoZero"/>
        <c:auto val="1"/>
        <c:lblAlgn val="ctr"/>
        <c:lblOffset val="100"/>
        <c:noMultiLvlLbl val="0"/>
      </c:catAx>
      <c:valAx>
        <c:axId val="205159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15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-3.0094182194690643E-3"/>
                  <c:y val="-2.567023887357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20016651782061E-3"/>
                  <c:y val="0.16992637653145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250037656273533E-3"/>
                  <c:y val="1.925391095066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376556653822531E-4"/>
                  <c:y val="-3.4338667955314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4498376925658804E-3"/>
                  <c:y val="-2.4066251646342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2.8259237319458341E-2</c:v>
                </c:pt>
                <c:pt idx="1">
                  <c:v>0</c:v>
                </c:pt>
                <c:pt idx="2">
                  <c:v>-7.5299745326272927E-2</c:v>
                </c:pt>
                <c:pt idx="3">
                  <c:v>0.86928151003821075</c:v>
                </c:pt>
                <c:pt idx="4">
                  <c:v>0.14213113452459547</c:v>
                </c:pt>
                <c:pt idx="5">
                  <c:v>2.1169984563210731E-2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704576"/>
        <c:axId val="179712000"/>
      </c:barChart>
      <c:catAx>
        <c:axId val="179704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712000"/>
        <c:crosses val="autoZero"/>
        <c:auto val="1"/>
        <c:lblAlgn val="ctr"/>
        <c:lblOffset val="100"/>
        <c:noMultiLvlLbl val="0"/>
      </c:catAx>
      <c:valAx>
        <c:axId val="179712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70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0.31759515804915922</c:v>
                </c:pt>
                <c:pt idx="1">
                  <c:v>0.75187872983241921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643776"/>
        <c:axId val="205645312"/>
      </c:barChart>
      <c:catAx>
        <c:axId val="205643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5645312"/>
        <c:crosses val="autoZero"/>
        <c:auto val="1"/>
        <c:lblAlgn val="ctr"/>
        <c:lblOffset val="100"/>
        <c:noMultiLvlLbl val="0"/>
      </c:catAx>
      <c:valAx>
        <c:axId val="205645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643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1036623215394164E-2"/>
                  <c:y val="0.24069409459837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9.7122613920769041E-2</c:v>
                </c:pt>
                <c:pt idx="1">
                  <c:v>-4.141055847504127E-2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029760"/>
        <c:axId val="205032448"/>
      </c:barChart>
      <c:catAx>
        <c:axId val="205029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5032448"/>
        <c:crosses val="autoZero"/>
        <c:auto val="1"/>
        <c:lblAlgn val="ctr"/>
        <c:lblOffset val="100"/>
        <c:noMultiLvlLbl val="0"/>
      </c:catAx>
      <c:valAx>
        <c:axId val="205032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02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3.8909185473362203E-2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049216"/>
        <c:axId val="205657216"/>
      </c:barChart>
      <c:catAx>
        <c:axId val="205049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5657216"/>
        <c:crosses val="autoZero"/>
        <c:auto val="1"/>
        <c:lblAlgn val="ctr"/>
        <c:lblOffset val="100"/>
        <c:noMultiLvlLbl val="0"/>
      </c:catAx>
      <c:valAx>
        <c:axId val="205657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0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5.2762259466170081E-2"/>
                  <c:y val="-4.3185799819032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7.2455641301424123E-2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676544"/>
        <c:axId val="205679232"/>
      </c:barChart>
      <c:catAx>
        <c:axId val="205676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5679232"/>
        <c:crosses val="autoZero"/>
        <c:auto val="1"/>
        <c:lblAlgn val="ctr"/>
        <c:lblOffset val="100"/>
        <c:noMultiLvlLbl val="0"/>
      </c:catAx>
      <c:valAx>
        <c:axId val="205679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67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0.32494096738869649</c:v>
                </c:pt>
                <c:pt idx="1">
                  <c:v>0.46427137285613623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3234688"/>
        <c:axId val="203261056"/>
      </c:barChart>
      <c:catAx>
        <c:axId val="203234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3261056"/>
        <c:crosses val="autoZero"/>
        <c:auto val="1"/>
        <c:lblAlgn val="ctr"/>
        <c:lblOffset val="100"/>
        <c:noMultiLvlLbl val="0"/>
      </c:catAx>
      <c:valAx>
        <c:axId val="203261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323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9.3109869646182501E-3"/>
                  <c:y val="0.10075566750629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0.11846614722792936</c:v>
                </c:pt>
                <c:pt idx="1">
                  <c:v>-5.2620352138410542E-4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769024"/>
        <c:axId val="208771712"/>
      </c:barChart>
      <c:catAx>
        <c:axId val="208769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771712"/>
        <c:crosses val="autoZero"/>
        <c:auto val="1"/>
        <c:lblAlgn val="ctr"/>
        <c:lblOffset val="100"/>
        <c:noMultiLvlLbl val="0"/>
      </c:catAx>
      <c:valAx>
        <c:axId val="208771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76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0.12393782107882485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128448"/>
        <c:axId val="209130240"/>
      </c:barChart>
      <c:catAx>
        <c:axId val="209128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9130240"/>
        <c:crosses val="autoZero"/>
        <c:auto val="1"/>
        <c:lblAlgn val="ctr"/>
        <c:lblOffset val="100"/>
        <c:noMultiLvlLbl val="0"/>
      </c:catAx>
      <c:valAx>
        <c:axId val="209130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12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450104351481202E-4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11.41502108177921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137024"/>
        <c:axId val="209160448"/>
      </c:barChart>
      <c:catAx>
        <c:axId val="209137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9160448"/>
        <c:crosses val="autoZero"/>
        <c:auto val="1"/>
        <c:lblAlgn val="ctr"/>
        <c:lblOffset val="100"/>
        <c:noMultiLvlLbl val="0"/>
      </c:catAx>
      <c:valAx>
        <c:axId val="209160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13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0.30760757919694687</c:v>
                </c:pt>
                <c:pt idx="1">
                  <c:v>0.3868845483025089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596416"/>
        <c:axId val="193618688"/>
      </c:barChart>
      <c:catAx>
        <c:axId val="193596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618688"/>
        <c:crosses val="autoZero"/>
        <c:auto val="1"/>
        <c:lblAlgn val="ctr"/>
        <c:lblOffset val="100"/>
        <c:noMultiLvlLbl val="0"/>
      </c:catAx>
      <c:valAx>
        <c:axId val="193618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59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7810134068436977E-2"/>
                  <c:y val="-6.3186937904802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6792611251049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6.2130148787480355E-3</c:v>
                </c:pt>
                <c:pt idx="1">
                  <c:v>-5.2448900811504218E-2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3633664"/>
        <c:axId val="193657088"/>
      </c:barChart>
      <c:catAx>
        <c:axId val="193633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657088"/>
        <c:crosses val="autoZero"/>
        <c:auto val="1"/>
        <c:lblAlgn val="ctr"/>
        <c:lblOffset val="100"/>
        <c:noMultiLvlLbl val="0"/>
      </c:catAx>
      <c:valAx>
        <c:axId val="193657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633664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0.18812559416304667</c:v>
                </c:pt>
                <c:pt idx="1">
                  <c:v>0.10299873893665282</c:v>
                </c:pt>
                <c:pt idx="2">
                  <c:v>0.12006132624380314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500096"/>
        <c:axId val="179559040"/>
      </c:barChart>
      <c:catAx>
        <c:axId val="176500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9559040"/>
        <c:crosses val="autoZero"/>
        <c:auto val="1"/>
        <c:lblAlgn val="ctr"/>
        <c:lblOffset val="100"/>
        <c:noMultiLvlLbl val="0"/>
      </c:catAx>
      <c:valAx>
        <c:axId val="179559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50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1.3244493348329398E-2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673856"/>
        <c:axId val="193687936"/>
      </c:barChart>
      <c:catAx>
        <c:axId val="193673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687936"/>
        <c:crosses val="autoZero"/>
        <c:auto val="1"/>
        <c:lblAlgn val="ctr"/>
        <c:lblOffset val="100"/>
        <c:noMultiLvlLbl val="0"/>
      </c:catAx>
      <c:valAx>
        <c:axId val="193687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67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0591993039976149E-4"/>
                  <c:y val="-2.68858813186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3.7990956203343478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698816"/>
        <c:axId val="193718144"/>
      </c:barChart>
      <c:catAx>
        <c:axId val="19369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3718144"/>
        <c:crosses val="autoZero"/>
        <c:auto val="1"/>
        <c:lblAlgn val="ctr"/>
        <c:lblOffset val="100"/>
        <c:noMultiLvlLbl val="0"/>
      </c:catAx>
      <c:valAx>
        <c:axId val="193718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69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0.30970265442982092</c:v>
                </c:pt>
                <c:pt idx="1">
                  <c:v>0.57785963313238053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495488"/>
        <c:axId val="204497280"/>
      </c:barChart>
      <c:catAx>
        <c:axId val="204495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4497280"/>
        <c:crosses val="autoZero"/>
        <c:auto val="1"/>
        <c:lblAlgn val="ctr"/>
        <c:lblOffset val="100"/>
        <c:noMultiLvlLbl val="0"/>
      </c:catAx>
      <c:valAx>
        <c:axId val="204497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49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3109869646182779E-3"/>
                  <c:y val="-6.6880430878130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28205128205E-3"/>
                  <c:y val="5.6258790436005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-1.2707506171869221E-2</c:v>
                </c:pt>
                <c:pt idx="1">
                  <c:v>-8.8136755511251885E-2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4504064"/>
        <c:axId val="204515200"/>
      </c:barChart>
      <c:catAx>
        <c:axId val="204504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515200"/>
        <c:crosses val="autoZero"/>
        <c:auto val="1"/>
        <c:lblAlgn val="ctr"/>
        <c:lblOffset val="100"/>
        <c:noMultiLvlLbl val="0"/>
      </c:catAx>
      <c:valAx>
        <c:axId val="204515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450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1.7958522085248074E-2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237120"/>
        <c:axId val="211247104"/>
      </c:barChart>
      <c:catAx>
        <c:axId val="211237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247104"/>
        <c:crosses val="autoZero"/>
        <c:auto val="1"/>
        <c:lblAlgn val="ctr"/>
        <c:lblOffset val="100"/>
        <c:noMultiLvlLbl val="0"/>
      </c:catAx>
      <c:valAx>
        <c:axId val="211247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23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5.6999858257941217E-3"/>
                  <c:y val="0.23440309570105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-0.8242940184360561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257984"/>
        <c:axId val="211273216"/>
      </c:barChart>
      <c:catAx>
        <c:axId val="211257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273216"/>
        <c:crosses val="autoZero"/>
        <c:auto val="1"/>
        <c:lblAlgn val="ctr"/>
        <c:lblOffset val="100"/>
        <c:noMultiLvlLbl val="0"/>
      </c:catAx>
      <c:valAx>
        <c:axId val="211273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25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0.27961133719095527</c:v>
                </c:pt>
                <c:pt idx="1">
                  <c:v>0.63197852470885307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949824"/>
        <c:axId val="211951616"/>
      </c:barChart>
      <c:catAx>
        <c:axId val="211949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1951616"/>
        <c:crosses val="autoZero"/>
        <c:auto val="1"/>
        <c:lblAlgn val="ctr"/>
        <c:lblOffset val="100"/>
        <c:noMultiLvlLbl val="0"/>
      </c:catAx>
      <c:valAx>
        <c:axId val="211951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94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820260448213204E-2"/>
                  <c:y val="-5.063246840980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-7.5317932639513585E-2</c:v>
                </c:pt>
                <c:pt idx="1">
                  <c:v>-0.22031954084236405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987072"/>
        <c:axId val="211998208"/>
      </c:barChart>
      <c:catAx>
        <c:axId val="211987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998208"/>
        <c:crosses val="autoZero"/>
        <c:auto val="1"/>
        <c:lblAlgn val="ctr"/>
        <c:lblOffset val="100"/>
        <c:noMultiLvlLbl val="0"/>
      </c:catAx>
      <c:valAx>
        <c:axId val="211998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98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4.5050423807137877E-2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354944"/>
        <c:axId val="212356480"/>
      </c:barChart>
      <c:catAx>
        <c:axId val="212354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2356480"/>
        <c:crosses val="autoZero"/>
        <c:auto val="1"/>
        <c:lblAlgn val="ctr"/>
        <c:lblOffset val="100"/>
        <c:noMultiLvlLbl val="0"/>
      </c:catAx>
      <c:valAx>
        <c:axId val="212356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35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5095822519391781E-3"/>
                  <c:y val="0.2336334486306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-0.10242507874449958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371712"/>
        <c:axId val="212862080"/>
      </c:barChart>
      <c:catAx>
        <c:axId val="212371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2862080"/>
        <c:crosses val="autoZero"/>
        <c:auto val="1"/>
        <c:lblAlgn val="ctr"/>
        <c:lblOffset val="100"/>
        <c:noMultiLvlLbl val="0"/>
      </c:catAx>
      <c:valAx>
        <c:axId val="212862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37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A1:O137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8" bestFit="1" customWidth="1"/>
    <col min="12" max="12" width="6.33203125" customWidth="1"/>
  </cols>
  <sheetData>
    <row r="1" spans="1:13" ht="14.4" thickBot="1" x14ac:dyDescent="0.3">
      <c r="A1" s="7" t="s">
        <v>397</v>
      </c>
    </row>
    <row r="2" spans="1:13" x14ac:dyDescent="0.25">
      <c r="A2" s="8" t="s">
        <v>398</v>
      </c>
      <c r="H2" s="738" t="s">
        <v>781</v>
      </c>
      <c r="I2" s="739"/>
      <c r="J2" s="740"/>
    </row>
    <row r="3" spans="1:13" x14ac:dyDescent="0.25">
      <c r="C3" s="14"/>
      <c r="D3" s="14"/>
      <c r="E3" s="14"/>
      <c r="F3" s="128"/>
      <c r="G3" s="14"/>
      <c r="H3" s="101"/>
      <c r="I3" s="129"/>
      <c r="J3" s="102" t="s">
        <v>764</v>
      </c>
    </row>
    <row r="4" spans="1:13" x14ac:dyDescent="0.25">
      <c r="A4" s="1"/>
      <c r="B4" s="2" t="s">
        <v>399</v>
      </c>
      <c r="C4" s="3" t="s">
        <v>467</v>
      </c>
      <c r="D4" s="3" t="s">
        <v>500</v>
      </c>
      <c r="E4" s="3" t="s">
        <v>509</v>
      </c>
      <c r="F4" s="3" t="s">
        <v>507</v>
      </c>
      <c r="G4" s="3" t="s">
        <v>762</v>
      </c>
      <c r="H4" s="11" t="s">
        <v>763</v>
      </c>
      <c r="I4" s="89" t="s">
        <v>507</v>
      </c>
      <c r="J4" s="12" t="s">
        <v>18</v>
      </c>
    </row>
    <row r="5" spans="1:13" x14ac:dyDescent="0.25">
      <c r="A5" s="6"/>
      <c r="B5" s="6" t="s">
        <v>205</v>
      </c>
      <c r="C5" s="103">
        <v>2354409500.5</v>
      </c>
      <c r="D5" s="103">
        <v>2591803074.6599998</v>
      </c>
      <c r="E5" s="103">
        <v>2353158797.0500002</v>
      </c>
      <c r="F5" s="103">
        <v>2537813345.9000001</v>
      </c>
      <c r="G5" s="103">
        <f>'ICap '!C10</f>
        <v>2506271621.5099998</v>
      </c>
      <c r="H5" s="104">
        <f>'ICap '!G10</f>
        <v>1274366346.4599998</v>
      </c>
      <c r="I5" s="105">
        <f>'ICap '!L10</f>
        <v>1247947320.9400001</v>
      </c>
      <c r="J5" s="57">
        <f>+H5/I5-1</f>
        <v>2.1169984563210509E-2</v>
      </c>
    </row>
    <row r="6" spans="1:13" x14ac:dyDescent="0.25">
      <c r="A6" s="6"/>
      <c r="B6" s="6" t="s">
        <v>292</v>
      </c>
      <c r="C6" s="103">
        <v>1996110606.45</v>
      </c>
      <c r="D6" s="103">
        <v>2028129851.3600001</v>
      </c>
      <c r="E6" s="103">
        <v>1994032054.7300003</v>
      </c>
      <c r="F6" s="103">
        <v>2093449192.74</v>
      </c>
      <c r="G6" s="103">
        <f>DCap!C10</f>
        <v>2151399911.2599998</v>
      </c>
      <c r="H6" s="104">
        <f>DCap!K10</f>
        <v>879420280.37</v>
      </c>
      <c r="I6" s="105">
        <f>DCap!Q10</f>
        <v>954625491.75999999</v>
      </c>
      <c r="J6" s="57">
        <f>+H6/I6-1</f>
        <v>-7.877980636296178E-2</v>
      </c>
    </row>
    <row r="7" spans="1:13" x14ac:dyDescent="0.25">
      <c r="A7" s="9"/>
      <c r="B7" s="2" t="s">
        <v>400</v>
      </c>
      <c r="C7" s="106">
        <f t="shared" ref="C7:D7" si="0">+C5-C6</f>
        <v>358298894.04999995</v>
      </c>
      <c r="D7" s="106">
        <f t="shared" si="0"/>
        <v>563673223.29999971</v>
      </c>
      <c r="E7" s="106">
        <v>359126742.31999993</v>
      </c>
      <c r="F7" s="106">
        <f t="shared" ref="F7:G7" si="1">+F5-F6</f>
        <v>444364153.16000009</v>
      </c>
      <c r="G7" s="106">
        <f t="shared" si="1"/>
        <v>354871710.25</v>
      </c>
      <c r="H7" s="107">
        <f>+H5-H6</f>
        <v>394946066.08999979</v>
      </c>
      <c r="I7" s="108">
        <f>+I5-I6</f>
        <v>293321829.18000007</v>
      </c>
      <c r="J7" s="43">
        <f>+H7/I7-1</f>
        <v>0.34645984989967094</v>
      </c>
      <c r="M7" s="340"/>
    </row>
    <row r="8" spans="1:13" x14ac:dyDescent="0.25">
      <c r="A8" s="6"/>
      <c r="B8" s="6" t="s">
        <v>401</v>
      </c>
      <c r="C8" s="103">
        <v>29606729</v>
      </c>
      <c r="D8" s="103">
        <v>37992794.329999998</v>
      </c>
      <c r="E8" s="103">
        <v>10100090</v>
      </c>
      <c r="F8" s="103">
        <v>40518031.189999998</v>
      </c>
      <c r="G8" s="103">
        <f>'ICap '!C13</f>
        <v>19078836.990000002</v>
      </c>
      <c r="H8" s="104">
        <f>'ICap '!G13</f>
        <v>2408815.3899999997</v>
      </c>
      <c r="I8" s="105">
        <f>'ICap '!L13</f>
        <v>16631579.6</v>
      </c>
      <c r="J8" s="57">
        <f>+H8/I8-1</f>
        <v>-0.85516616894284658</v>
      </c>
      <c r="M8" s="340"/>
    </row>
    <row r="9" spans="1:13" x14ac:dyDescent="0.25">
      <c r="A9" s="6"/>
      <c r="B9" s="6" t="s">
        <v>402</v>
      </c>
      <c r="C9" s="103">
        <v>373850342.10000002</v>
      </c>
      <c r="D9" s="103">
        <v>448902625.94999999</v>
      </c>
      <c r="E9" s="103">
        <v>282771896.29000002</v>
      </c>
      <c r="F9" s="103">
        <v>435165495.06</v>
      </c>
      <c r="G9" s="103">
        <f>DCap!C13</f>
        <v>429103665.46999997</v>
      </c>
      <c r="H9" s="104">
        <f>DCap!K13</f>
        <v>114670825.25</v>
      </c>
      <c r="I9" s="105">
        <f>DCap!Q13</f>
        <v>115039733.61</v>
      </c>
      <c r="J9" s="57">
        <f t="shared" ref="J9:J13" si="2">+H9/I9-1</f>
        <v>-3.2067908054329575E-3</v>
      </c>
      <c r="M9" s="340"/>
    </row>
    <row r="10" spans="1:13" x14ac:dyDescent="0.25">
      <c r="A10" s="9"/>
      <c r="B10" s="2" t="s">
        <v>403</v>
      </c>
      <c r="C10" s="106">
        <f>+C7+C8-C9</f>
        <v>14055280.949999928</v>
      </c>
      <c r="D10" s="106">
        <f t="shared" ref="D10" si="3">+D7+D8-D9</f>
        <v>152763391.67999977</v>
      </c>
      <c r="E10" s="106">
        <v>86454936.029999912</v>
      </c>
      <c r="F10" s="106">
        <f t="shared" ref="F10" si="4">+F7+F8-F9</f>
        <v>49716689.290000081</v>
      </c>
      <c r="G10" s="106">
        <f>+G7+G8-G9</f>
        <v>-55153118.229999959</v>
      </c>
      <c r="H10" s="107">
        <f>+H7+H8-H9</f>
        <v>282684056.22999978</v>
      </c>
      <c r="I10" s="108">
        <f>+I7+I8-I9</f>
        <v>194913675.17000008</v>
      </c>
      <c r="J10" s="43">
        <f t="shared" si="2"/>
        <v>0.45030386392051769</v>
      </c>
      <c r="M10" s="340"/>
    </row>
    <row r="11" spans="1:13" x14ac:dyDescent="0.25">
      <c r="A11" s="6"/>
      <c r="B11" s="6" t="s">
        <v>206</v>
      </c>
      <c r="C11" s="103">
        <v>166550000</v>
      </c>
      <c r="D11" s="103">
        <v>166758259.33000001</v>
      </c>
      <c r="E11" s="103">
        <v>162708736.81999999</v>
      </c>
      <c r="F11" s="103">
        <v>160740906.98000002</v>
      </c>
      <c r="G11" s="103">
        <f>'ICap '!C16</f>
        <v>210833195.34</v>
      </c>
      <c r="H11" s="104">
        <f>'ICap '!G16</f>
        <v>1601581.76</v>
      </c>
      <c r="I11" s="105">
        <f>+'ICap '!L16</f>
        <v>1299655.3699999999</v>
      </c>
      <c r="J11" s="57">
        <f t="shared" si="2"/>
        <v>0.23231265531569356</v>
      </c>
    </row>
    <row r="12" spans="1:13" ht="13.8" thickBot="1" x14ac:dyDescent="0.3">
      <c r="A12" s="6"/>
      <c r="B12" s="6" t="s">
        <v>2</v>
      </c>
      <c r="C12" s="103">
        <v>180605280.94999999</v>
      </c>
      <c r="D12" s="103">
        <v>313212917.16999996</v>
      </c>
      <c r="E12" s="103">
        <v>179130280.95999998</v>
      </c>
      <c r="F12" s="103">
        <v>173755297.42999998</v>
      </c>
      <c r="G12" s="103">
        <f>DCap!C16</f>
        <v>155680077.11000001</v>
      </c>
      <c r="H12" s="104">
        <f>+DCap!K16</f>
        <v>51032531.039999999</v>
      </c>
      <c r="I12" s="105">
        <f>DCap!Q16</f>
        <v>163182768.27000001</v>
      </c>
      <c r="J12" s="252">
        <f t="shared" si="2"/>
        <v>-0.6872676473072068</v>
      </c>
    </row>
    <row r="13" spans="1:13" ht="13.8" thickBot="1" x14ac:dyDescent="0.3">
      <c r="A13" s="5"/>
      <c r="B13" s="4" t="s">
        <v>404</v>
      </c>
      <c r="C13" s="109">
        <f>+C10+C11-C12</f>
        <v>0</v>
      </c>
      <c r="D13" s="109">
        <f t="shared" ref="D13" si="5">+D10+D11-D12</f>
        <v>6308733.839999795</v>
      </c>
      <c r="E13" s="109">
        <v>70033391.889999926</v>
      </c>
      <c r="F13" s="109">
        <f t="shared" ref="F13:H13" si="6">+F10+F11-F12</f>
        <v>36702298.840000123</v>
      </c>
      <c r="G13" s="109">
        <f t="shared" si="6"/>
        <v>0</v>
      </c>
      <c r="H13" s="110">
        <f t="shared" si="6"/>
        <v>233253106.94999978</v>
      </c>
      <c r="I13" s="111">
        <f>+I10+I11-I12</f>
        <v>33030562.27000007</v>
      </c>
      <c r="J13" s="246">
        <f t="shared" si="2"/>
        <v>6.0617358870046045</v>
      </c>
    </row>
    <row r="14" spans="1:13" ht="13.8" thickBot="1" x14ac:dyDescent="0.3"/>
    <row r="15" spans="1:13" x14ac:dyDescent="0.25">
      <c r="H15" s="741" t="s">
        <v>782</v>
      </c>
      <c r="I15" s="742"/>
    </row>
    <row r="16" spans="1:13" x14ac:dyDescent="0.25">
      <c r="A16" s="1"/>
      <c r="B16" s="2" t="s">
        <v>405</v>
      </c>
      <c r="C16" s="3" t="s">
        <v>467</v>
      </c>
      <c r="D16" s="3" t="s">
        <v>500</v>
      </c>
      <c r="E16" s="3" t="s">
        <v>509</v>
      </c>
      <c r="F16" s="3" t="s">
        <v>507</v>
      </c>
      <c r="G16" s="3" t="s">
        <v>765</v>
      </c>
      <c r="H16" s="112" t="s">
        <v>763</v>
      </c>
      <c r="I16" s="113" t="s">
        <v>507</v>
      </c>
    </row>
    <row r="17" spans="1:11" x14ac:dyDescent="0.25">
      <c r="B17" t="s">
        <v>406</v>
      </c>
      <c r="C17" s="114">
        <f t="shared" ref="C17:I17" si="7">+C7/C5</f>
        <v>0.15218206262500594</v>
      </c>
      <c r="D17" s="114">
        <f t="shared" si="7"/>
        <v>0.21748304445311456</v>
      </c>
      <c r="E17" s="114">
        <f t="shared" si="7"/>
        <v>0.15261475033908184</v>
      </c>
      <c r="F17" s="114">
        <f t="shared" si="7"/>
        <v>0.17509725602077822</v>
      </c>
      <c r="G17" s="114">
        <f t="shared" si="7"/>
        <v>0.14159347582453727</v>
      </c>
      <c r="H17" s="115">
        <f>+H7/H5</f>
        <v>0.30991564332116994</v>
      </c>
      <c r="I17" s="116">
        <f t="shared" si="7"/>
        <v>0.23504343833925556</v>
      </c>
      <c r="K17" s="100" t="s">
        <v>148</v>
      </c>
    </row>
    <row r="18" spans="1:11" ht="24" thickBot="1" x14ac:dyDescent="0.3">
      <c r="A18" s="6"/>
      <c r="B18" s="117" t="s">
        <v>407</v>
      </c>
      <c r="C18" s="118">
        <f t="shared" ref="C18:H18" si="8">+C10/(C5+C8)</f>
        <v>5.895631403880058E-3</v>
      </c>
      <c r="D18" s="118">
        <f t="shared" si="8"/>
        <v>5.8089448493456687E-2</v>
      </c>
      <c r="E18" s="118">
        <f t="shared" si="8"/>
        <v>3.6582930674141902E-2</v>
      </c>
      <c r="F18" s="118">
        <f t="shared" si="8"/>
        <v>1.9282505628160244E-2</v>
      </c>
      <c r="G18" s="118">
        <f t="shared" si="8"/>
        <v>-2.1839787837906525E-2</v>
      </c>
      <c r="H18" s="119">
        <f t="shared" si="8"/>
        <v>0.22140472706282996</v>
      </c>
      <c r="I18" s="120">
        <f t="shared" ref="I18" si="9">+I10/(I5+I8)</f>
        <v>0.15413326530022611</v>
      </c>
      <c r="J18" s="6"/>
    </row>
    <row r="19" spans="1:11" x14ac:dyDescent="0.25">
      <c r="A19" s="121"/>
      <c r="B19" s="121"/>
      <c r="C19" s="121"/>
      <c r="D19" s="121"/>
      <c r="E19" s="121"/>
      <c r="F19" s="121"/>
      <c r="G19" s="121"/>
      <c r="H19" s="121"/>
      <c r="I19" s="121"/>
    </row>
    <row r="136" spans="12:15" x14ac:dyDescent="0.25">
      <c r="L136" s="686"/>
      <c r="O136" s="686">
        <v>0.58699999999999997</v>
      </c>
    </row>
    <row r="137" spans="12:15" x14ac:dyDescent="0.25">
      <c r="L137" s="686"/>
      <c r="N137">
        <f>+N11+N61+N65+N136</f>
        <v>0</v>
      </c>
      <c r="O137" s="686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  <pageSetUpPr fitToPage="1"/>
  </sheetPr>
  <dimension ref="A1:S227"/>
  <sheetViews>
    <sheetView topLeftCell="C130" zoomScaleNormal="100" workbookViewId="0">
      <selection activeCell="J152" sqref="J152"/>
    </sheetView>
  </sheetViews>
  <sheetFormatPr defaultColWidth="11.44140625" defaultRowHeight="13.2" x14ac:dyDescent="0.25"/>
  <cols>
    <col min="1" max="1" width="0.6640625" customWidth="1"/>
    <col min="2" max="2" width="32.109375" customWidth="1"/>
    <col min="3" max="3" width="13.5546875" customWidth="1"/>
    <col min="4" max="4" width="13.6640625" customWidth="1"/>
    <col min="5" max="5" width="11.33203125" customWidth="1"/>
    <col min="6" max="6" width="8.88671875" style="97" bestFit="1" customWidth="1"/>
    <col min="7" max="7" width="12.33203125" customWidth="1"/>
    <col min="8" max="8" width="8.88671875" style="97" bestFit="1" customWidth="1"/>
    <col min="9" max="9" width="12.5546875" customWidth="1"/>
    <col min="10" max="10" width="8.88671875" style="97" bestFit="1" customWidth="1"/>
    <col min="11" max="11" width="11.109375" style="97" customWidth="1"/>
    <col min="12" max="12" width="6.33203125" style="97" customWidth="1"/>
    <col min="13" max="13" width="8.88671875" style="97" customWidth="1"/>
    <col min="14" max="14" width="11.109375" customWidth="1"/>
    <col min="15" max="15" width="6.33203125" style="97" customWidth="1"/>
    <col min="16" max="16" width="8.88671875" style="97" customWidth="1"/>
    <col min="17" max="17" width="15.33203125" style="60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233</v>
      </c>
    </row>
    <row r="2" spans="1:19" x14ac:dyDescent="0.25">
      <c r="A2" s="8" t="s">
        <v>291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1" t="s">
        <v>784</v>
      </c>
      <c r="L2" s="762"/>
      <c r="M2" s="762"/>
      <c r="N2" s="762"/>
      <c r="O2" s="762"/>
      <c r="P2" s="763"/>
    </row>
    <row r="3" spans="1:19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725" t="s">
        <v>39</v>
      </c>
      <c r="O3" s="88" t="s">
        <v>40</v>
      </c>
      <c r="P3" s="149" t="s">
        <v>362</v>
      </c>
    </row>
    <row r="4" spans="1:19" ht="26.4" x14ac:dyDescent="0.25">
      <c r="A4" s="1"/>
      <c r="B4" s="2" t="s">
        <v>150</v>
      </c>
      <c r="C4" s="158" t="s">
        <v>13</v>
      </c>
      <c r="D4" s="112" t="s">
        <v>350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585" t="s">
        <v>764</v>
      </c>
      <c r="N4" s="562" t="s">
        <v>17</v>
      </c>
      <c r="O4" s="89" t="s">
        <v>18</v>
      </c>
      <c r="P4" s="585" t="s">
        <v>764</v>
      </c>
      <c r="Q4" s="58" t="s">
        <v>163</v>
      </c>
    </row>
    <row r="5" spans="1:19" ht="15" customHeight="1" x14ac:dyDescent="0.25">
      <c r="A5" s="21"/>
      <c r="B5" s="21" t="s">
        <v>234</v>
      </c>
      <c r="C5" s="186">
        <v>17884241.539999999</v>
      </c>
      <c r="D5" s="190">
        <v>17774222.57</v>
      </c>
      <c r="E5" s="82">
        <v>8972456.5099999998</v>
      </c>
      <c r="F5" s="308">
        <f t="shared" ref="F5:F12" si="0">+E5/D5</f>
        <v>0.50480162913814575</v>
      </c>
      <c r="G5" s="82">
        <v>8972456.5099999998</v>
      </c>
      <c r="H5" s="48">
        <f>+G5/D5</f>
        <v>0.50480162913814575</v>
      </c>
      <c r="I5" s="82">
        <v>8972456.5099999998</v>
      </c>
      <c r="J5" s="153">
        <f>I5/D5</f>
        <v>0.50480162913814575</v>
      </c>
      <c r="K5" s="576">
        <v>9097555.1400000006</v>
      </c>
      <c r="L5" s="48">
        <v>0.52465630471199287</v>
      </c>
      <c r="M5" s="210">
        <f>+G5/K5-1</f>
        <v>-1.3750796568406498E-2</v>
      </c>
      <c r="N5" s="576">
        <v>9097555.1400000006</v>
      </c>
      <c r="O5" s="48">
        <v>0.52465630471199287</v>
      </c>
      <c r="P5" s="210">
        <f>+I5/N5-1</f>
        <v>-1.3750796568406498E-2</v>
      </c>
      <c r="Q5" s="59">
        <v>10</v>
      </c>
    </row>
    <row r="6" spans="1:19" ht="15" customHeight="1" x14ac:dyDescent="0.25">
      <c r="A6" s="23"/>
      <c r="B6" s="23" t="s">
        <v>235</v>
      </c>
      <c r="C6" s="184">
        <v>5861896.0199999996</v>
      </c>
      <c r="D6" s="188">
        <v>6121179.0199999996</v>
      </c>
      <c r="E6" s="237">
        <v>2923757.1</v>
      </c>
      <c r="F6" s="280">
        <f t="shared" si="0"/>
        <v>0.47764606956389921</v>
      </c>
      <c r="G6" s="237">
        <v>2923757.1</v>
      </c>
      <c r="H6" s="280">
        <f t="shared" ref="H6:H65" si="1">+G6/D6</f>
        <v>0.47764606956389921</v>
      </c>
      <c r="I6" s="237">
        <v>2923757.1</v>
      </c>
      <c r="J6" s="178">
        <f t="shared" ref="J6:J65" si="2">I6/D6</f>
        <v>0.47764606956389921</v>
      </c>
      <c r="K6" s="577">
        <v>4440936.78</v>
      </c>
      <c r="L6" s="280">
        <v>0.63686861279161644</v>
      </c>
      <c r="M6" s="210">
        <f t="shared" ref="M6:M65" si="3">+G6/K6-1</f>
        <v>-0.34163505475527167</v>
      </c>
      <c r="N6" s="577">
        <v>4440936.78</v>
      </c>
      <c r="O6" s="280">
        <v>0.63686861279161644</v>
      </c>
      <c r="P6" s="211">
        <f>+I6/N6-1</f>
        <v>-0.34163505475527167</v>
      </c>
      <c r="Q6" s="60">
        <v>11</v>
      </c>
    </row>
    <row r="7" spans="1:19" ht="15" customHeight="1" x14ac:dyDescent="0.25">
      <c r="A7" s="23"/>
      <c r="B7" s="23" t="s">
        <v>236</v>
      </c>
      <c r="C7" s="184">
        <v>221167595.94</v>
      </c>
      <c r="D7" s="188">
        <v>221779216.12</v>
      </c>
      <c r="E7" s="237">
        <v>110877080.31999999</v>
      </c>
      <c r="F7" s="280">
        <f t="shared" si="0"/>
        <v>0.49994351256073866</v>
      </c>
      <c r="G7" s="237">
        <v>110877080.31999999</v>
      </c>
      <c r="H7" s="280">
        <f t="shared" si="1"/>
        <v>0.49994351256073866</v>
      </c>
      <c r="I7" s="237">
        <v>110877080.31999999</v>
      </c>
      <c r="J7" s="178">
        <f t="shared" si="2"/>
        <v>0.49994351256073866</v>
      </c>
      <c r="K7" s="577">
        <v>143104165.08000001</v>
      </c>
      <c r="L7" s="280">
        <v>0.57003452891307027</v>
      </c>
      <c r="M7" s="210">
        <f t="shared" si="3"/>
        <v>-0.22520018716425205</v>
      </c>
      <c r="N7" s="577">
        <v>143104165.08000001</v>
      </c>
      <c r="O7" s="280">
        <v>0.57003452891307027</v>
      </c>
      <c r="P7" s="211">
        <f>+I7/N7-1</f>
        <v>-0.22520018716425205</v>
      </c>
      <c r="Q7" s="60">
        <v>12</v>
      </c>
    </row>
    <row r="8" spans="1:19" ht="15" customHeight="1" x14ac:dyDescent="0.25">
      <c r="A8" s="23"/>
      <c r="B8" s="23" t="s">
        <v>237</v>
      </c>
      <c r="C8" s="184">
        <v>8244543.7699999996</v>
      </c>
      <c r="D8" s="188">
        <v>8886196.8900000006</v>
      </c>
      <c r="E8" s="237">
        <v>4234746.34</v>
      </c>
      <c r="F8" s="280">
        <f>+E8/D8</f>
        <v>0.47655328735350577</v>
      </c>
      <c r="G8" s="237">
        <v>4234746.34</v>
      </c>
      <c r="H8" s="280">
        <f>+G8/D8</f>
        <v>0.47655328735350577</v>
      </c>
      <c r="I8" s="237">
        <v>4234746.34</v>
      </c>
      <c r="J8" s="178">
        <f>I8/D8</f>
        <v>0.47655328735350577</v>
      </c>
      <c r="K8" s="577">
        <v>6055186.21</v>
      </c>
      <c r="L8" s="280">
        <v>0.59445044590226892</v>
      </c>
      <c r="M8" s="210">
        <f t="shared" si="3"/>
        <v>-0.30064143477430727</v>
      </c>
      <c r="N8" s="577">
        <v>6055186.21</v>
      </c>
      <c r="O8" s="280">
        <v>0.59445044590226892</v>
      </c>
      <c r="P8" s="443">
        <f>+I8/N8-1</f>
        <v>-0.30064143477430727</v>
      </c>
      <c r="Q8" s="60">
        <v>13</v>
      </c>
    </row>
    <row r="9" spans="1:19" ht="15" customHeight="1" x14ac:dyDescent="0.25">
      <c r="A9" s="24"/>
      <c r="B9" s="24" t="s">
        <v>239</v>
      </c>
      <c r="C9" s="184">
        <v>46423331.969999999</v>
      </c>
      <c r="D9" s="188">
        <v>43909419.960000001</v>
      </c>
      <c r="E9" s="237">
        <v>22791213.420000002</v>
      </c>
      <c r="F9" s="280">
        <f>+E9/D9</f>
        <v>0.51905066021737545</v>
      </c>
      <c r="G9" s="237">
        <v>22791213.420000002</v>
      </c>
      <c r="H9" s="280">
        <f>+G9/D9</f>
        <v>0.51905066021737545</v>
      </c>
      <c r="I9" s="237">
        <v>22791213.420000002</v>
      </c>
      <c r="J9" s="178">
        <f>I9/D9</f>
        <v>0.51905066021737545</v>
      </c>
      <c r="K9" s="578">
        <v>24489168.649999999</v>
      </c>
      <c r="L9" s="390">
        <v>0.3233245692373386</v>
      </c>
      <c r="M9" s="210">
        <f t="shared" si="3"/>
        <v>-6.9334947799463031E-2</v>
      </c>
      <c r="N9" s="578">
        <v>24489168.649999999</v>
      </c>
      <c r="O9" s="390">
        <v>0.3233245692373386</v>
      </c>
      <c r="P9" s="245">
        <f t="shared" ref="P9:P59" si="4">+I9/N9-1</f>
        <v>-6.9334947799463031E-2</v>
      </c>
      <c r="Q9" s="60">
        <v>15</v>
      </c>
      <c r="R9" s="357"/>
      <c r="S9" s="357"/>
    </row>
    <row r="10" spans="1:19" ht="15" customHeight="1" x14ac:dyDescent="0.25">
      <c r="A10" s="24"/>
      <c r="B10" s="24" t="s">
        <v>238</v>
      </c>
      <c r="C10" s="395">
        <v>74901709.219999999</v>
      </c>
      <c r="D10" s="191">
        <v>76494109.819999993</v>
      </c>
      <c r="E10" s="137">
        <v>40550606.850000001</v>
      </c>
      <c r="F10" s="390">
        <f>+E10/D10</f>
        <v>0.53011410872576392</v>
      </c>
      <c r="G10" s="137">
        <v>40107060.170000002</v>
      </c>
      <c r="H10" s="390">
        <f>+G10/D10</f>
        <v>0.52431566645297034</v>
      </c>
      <c r="I10" s="137">
        <v>39540077.890000001</v>
      </c>
      <c r="J10" s="392">
        <f>I10/D10</f>
        <v>0.5169035626800893</v>
      </c>
      <c r="K10" s="578">
        <v>41466497.640000001</v>
      </c>
      <c r="L10" s="390">
        <v>0.52574538583142671</v>
      </c>
      <c r="M10" s="626">
        <f t="shared" si="3"/>
        <v>-3.2783995451032277E-2</v>
      </c>
      <c r="N10" s="578">
        <v>41021284.359999999</v>
      </c>
      <c r="O10" s="390">
        <v>0.52010061617417247</v>
      </c>
      <c r="P10" s="519">
        <f t="shared" si="4"/>
        <v>-3.6108242174989758E-2</v>
      </c>
      <c r="Q10" s="60">
        <v>16</v>
      </c>
    </row>
    <row r="11" spans="1:19" ht="15" customHeight="1" x14ac:dyDescent="0.25">
      <c r="A11" s="9"/>
      <c r="B11" s="2" t="s">
        <v>0</v>
      </c>
      <c r="C11" s="162">
        <f>SUM(C5:C10)</f>
        <v>374483318.46000004</v>
      </c>
      <c r="D11" s="152">
        <f>SUM(D5:D10)</f>
        <v>374964344.38</v>
      </c>
      <c r="E11" s="84">
        <f>SUM(E5:E10)</f>
        <v>190349860.53999999</v>
      </c>
      <c r="F11" s="90">
        <f>+E11/D11</f>
        <v>0.50764789610793981</v>
      </c>
      <c r="G11" s="84">
        <f>SUM(G5:G10)</f>
        <v>189906313.86000001</v>
      </c>
      <c r="H11" s="90">
        <f t="shared" si="1"/>
        <v>0.50646499248884136</v>
      </c>
      <c r="I11" s="84">
        <f>SUM(I5:I10)</f>
        <v>189339331.57999998</v>
      </c>
      <c r="J11" s="170">
        <f t="shared" si="2"/>
        <v>0.50495289596953752</v>
      </c>
      <c r="K11" s="566">
        <f>SUM(K5:K10)</f>
        <v>228653509.5</v>
      </c>
      <c r="L11" s="90">
        <v>0.51948099040687623</v>
      </c>
      <c r="M11" s="213">
        <f t="shared" si="3"/>
        <v>-0.16945812782287506</v>
      </c>
      <c r="N11" s="566">
        <f>SUM(N5:N10)</f>
        <v>228208296.22000003</v>
      </c>
      <c r="O11" s="90">
        <v>0.51846950435471628</v>
      </c>
      <c r="P11" s="213">
        <f t="shared" si="4"/>
        <v>-0.17032231204482207</v>
      </c>
      <c r="Q11" s="60">
        <v>1</v>
      </c>
    </row>
    <row r="12" spans="1:19" ht="15" customHeight="1" x14ac:dyDescent="0.25">
      <c r="A12" s="21"/>
      <c r="B12" s="21" t="s">
        <v>243</v>
      </c>
      <c r="C12" s="186">
        <v>19954343.75</v>
      </c>
      <c r="D12" s="190">
        <v>19780772.48</v>
      </c>
      <c r="E12" s="82">
        <v>17073109.219999999</v>
      </c>
      <c r="F12" s="48">
        <f t="shared" si="0"/>
        <v>0.86311640444084403</v>
      </c>
      <c r="G12" s="82">
        <v>16684824.24</v>
      </c>
      <c r="H12" s="48">
        <f t="shared" si="1"/>
        <v>0.84348699004903571</v>
      </c>
      <c r="I12" s="82">
        <v>7948300.0999999996</v>
      </c>
      <c r="J12" s="153">
        <f t="shared" si="2"/>
        <v>0.40181949961946073</v>
      </c>
      <c r="K12" s="563">
        <v>18322348.98</v>
      </c>
      <c r="L12" s="48">
        <v>0.83621720260127064</v>
      </c>
      <c r="M12" s="210">
        <f t="shared" si="3"/>
        <v>-8.9373078844173448E-2</v>
      </c>
      <c r="N12" s="563">
        <v>11531746.630000001</v>
      </c>
      <c r="O12" s="48">
        <v>0.52629959829775219</v>
      </c>
      <c r="P12" s="210">
        <f t="shared" si="4"/>
        <v>-0.31074620740258152</v>
      </c>
      <c r="Q12" s="59">
        <v>20</v>
      </c>
    </row>
    <row r="13" spans="1:19" ht="15" customHeight="1" x14ac:dyDescent="0.25">
      <c r="A13" s="235"/>
      <c r="B13" s="235" t="s">
        <v>244</v>
      </c>
      <c r="C13" s="236">
        <v>21527982.960000001</v>
      </c>
      <c r="D13" s="188">
        <v>22653175</v>
      </c>
      <c r="E13" s="237">
        <v>18772731.059999999</v>
      </c>
      <c r="F13" s="412">
        <f t="shared" ref="F13:F59" si="5">+E13/D13</f>
        <v>0.82870198371751413</v>
      </c>
      <c r="G13" s="237">
        <v>16934258.280000001</v>
      </c>
      <c r="H13" s="412">
        <f t="shared" si="1"/>
        <v>0.7475445839269772</v>
      </c>
      <c r="I13" s="71">
        <v>5809643.6799999997</v>
      </c>
      <c r="J13" s="427">
        <f t="shared" si="2"/>
        <v>0.25646045995759975</v>
      </c>
      <c r="K13" s="563">
        <v>15390373.720000001</v>
      </c>
      <c r="L13" s="412">
        <v>0.78572857048608469</v>
      </c>
      <c r="M13" s="210">
        <f t="shared" si="3"/>
        <v>0.10031494933704566</v>
      </c>
      <c r="N13" s="563">
        <v>6030916.1900000004</v>
      </c>
      <c r="O13" s="412">
        <v>0.3078978615400435</v>
      </c>
      <c r="P13" s="443">
        <f t="shared" si="4"/>
        <v>-3.6689700706983408E-2</v>
      </c>
      <c r="Q13" s="59">
        <v>21</v>
      </c>
    </row>
    <row r="14" spans="1:19" ht="15" customHeight="1" x14ac:dyDescent="0.25">
      <c r="A14" s="61"/>
      <c r="B14" s="61" t="s">
        <v>245</v>
      </c>
      <c r="C14" s="185">
        <v>2723382.21</v>
      </c>
      <c r="D14" s="189">
        <v>2125477.13</v>
      </c>
      <c r="E14" s="73">
        <v>1463557.93</v>
      </c>
      <c r="F14" s="413">
        <f t="shared" si="5"/>
        <v>0.68857853577563544</v>
      </c>
      <c r="G14" s="73">
        <v>932146.37</v>
      </c>
      <c r="H14" s="413">
        <f t="shared" si="1"/>
        <v>0.43855864494764057</v>
      </c>
      <c r="I14" s="73">
        <v>615101.37</v>
      </c>
      <c r="J14" s="428">
        <f t="shared" si="2"/>
        <v>0.2893944899797628</v>
      </c>
      <c r="K14" s="579">
        <v>828998.44</v>
      </c>
      <c r="L14" s="416">
        <v>0.49571351412360121</v>
      </c>
      <c r="M14" s="644">
        <f t="shared" si="3"/>
        <v>0.12442475766299399</v>
      </c>
      <c r="N14" s="579">
        <v>562176.80000000005</v>
      </c>
      <c r="O14" s="416">
        <v>0.3361630416177393</v>
      </c>
      <c r="P14" s="586">
        <f t="shared" si="4"/>
        <v>9.4142216469978779E-2</v>
      </c>
      <c r="Q14" s="59">
        <v>220</v>
      </c>
    </row>
    <row r="15" spans="1:19" ht="15" customHeight="1" x14ac:dyDescent="0.25">
      <c r="A15" s="68"/>
      <c r="B15" s="68" t="s">
        <v>247</v>
      </c>
      <c r="C15" s="186">
        <v>10719363.800000001</v>
      </c>
      <c r="D15" s="190">
        <v>12874604.470000001</v>
      </c>
      <c r="E15" s="82">
        <v>8580420.6799999997</v>
      </c>
      <c r="F15" s="414">
        <f t="shared" si="5"/>
        <v>0.66646091536200791</v>
      </c>
      <c r="G15" s="82">
        <v>8517622.8100000005</v>
      </c>
      <c r="H15" s="414">
        <f t="shared" si="1"/>
        <v>0.66158326105065968</v>
      </c>
      <c r="I15" s="82">
        <v>3804788.77</v>
      </c>
      <c r="J15" s="429">
        <f t="shared" si="2"/>
        <v>0.29552665317725291</v>
      </c>
      <c r="K15" s="580">
        <v>10682764.279999999</v>
      </c>
      <c r="L15" s="415">
        <v>0.98364449925139064</v>
      </c>
      <c r="M15" s="210">
        <f t="shared" si="3"/>
        <v>-0.20267614385665345</v>
      </c>
      <c r="N15" s="580">
        <v>2364985.13</v>
      </c>
      <c r="O15" s="415">
        <v>0.21776242112643854</v>
      </c>
      <c r="P15" s="586">
        <f t="shared" si="4"/>
        <v>0.60880029296421001</v>
      </c>
      <c r="Q15" s="59">
        <v>22100</v>
      </c>
    </row>
    <row r="16" spans="1:19" ht="15" customHeight="1" x14ac:dyDescent="0.25">
      <c r="A16" s="70"/>
      <c r="B16" s="70" t="s">
        <v>249</v>
      </c>
      <c r="C16" s="236">
        <v>1129590</v>
      </c>
      <c r="D16" s="188">
        <v>1129590</v>
      </c>
      <c r="E16" s="237">
        <v>1103900</v>
      </c>
      <c r="F16" s="130">
        <f>+E16/D16</f>
        <v>0.97725723492594663</v>
      </c>
      <c r="G16" s="237">
        <v>1064654.47</v>
      </c>
      <c r="H16" s="130">
        <f>+G16/D16</f>
        <v>0.94251407147726163</v>
      </c>
      <c r="I16" s="71">
        <v>482682.68</v>
      </c>
      <c r="J16" s="194">
        <f>I16/D16</f>
        <v>0.42730785506245628</v>
      </c>
      <c r="K16" s="394">
        <v>1034225.23</v>
      </c>
      <c r="L16" s="130">
        <v>0.88312290154555539</v>
      </c>
      <c r="M16" s="210">
        <f t="shared" si="3"/>
        <v>2.942225650403052E-2</v>
      </c>
      <c r="N16" s="394">
        <v>439329.51</v>
      </c>
      <c r="O16" s="130">
        <v>0.37514260951242423</v>
      </c>
      <c r="P16" s="586">
        <f t="shared" si="4"/>
        <v>9.868030490371571E-2</v>
      </c>
      <c r="Q16" s="59">
        <v>22101</v>
      </c>
    </row>
    <row r="17" spans="1:17" ht="15" customHeight="1" x14ac:dyDescent="0.25">
      <c r="A17" s="70"/>
      <c r="B17" s="70" t="s">
        <v>248</v>
      </c>
      <c r="C17" s="236">
        <v>17267593.73</v>
      </c>
      <c r="D17" s="190">
        <v>17307593.73</v>
      </c>
      <c r="E17" s="237">
        <v>14024324.970000001</v>
      </c>
      <c r="F17" s="130">
        <f>+E17/D17</f>
        <v>0.81029894673868108</v>
      </c>
      <c r="G17" s="237">
        <v>14024324.970000001</v>
      </c>
      <c r="H17" s="130">
        <f>+G17/D17</f>
        <v>0.81029894673868108</v>
      </c>
      <c r="I17" s="71">
        <v>5269059</v>
      </c>
      <c r="J17" s="194">
        <f>I17/D17</f>
        <v>0.30443625394712798</v>
      </c>
      <c r="K17" s="394">
        <v>16853412.039999999</v>
      </c>
      <c r="L17" s="130">
        <v>0.81628595909895219</v>
      </c>
      <c r="M17" s="210">
        <f t="shared" si="3"/>
        <v>-0.16786435074900108</v>
      </c>
      <c r="N17" s="394">
        <v>5322590.26</v>
      </c>
      <c r="O17" s="130">
        <v>0.25779680013536543</v>
      </c>
      <c r="P17" s="586">
        <f t="shared" si="4"/>
        <v>-1.0057370074547101E-2</v>
      </c>
      <c r="Q17" s="59">
        <v>22120</v>
      </c>
    </row>
    <row r="18" spans="1:17" ht="15" customHeight="1" x14ac:dyDescent="0.25">
      <c r="A18" s="70"/>
      <c r="B18" s="70" t="s">
        <v>250</v>
      </c>
      <c r="C18" s="236">
        <v>591672.72</v>
      </c>
      <c r="D18" s="190">
        <v>592672.72</v>
      </c>
      <c r="E18" s="237">
        <v>592672.72</v>
      </c>
      <c r="F18" s="130">
        <f>+E18/D18</f>
        <v>1</v>
      </c>
      <c r="G18" s="237">
        <v>592672.72</v>
      </c>
      <c r="H18" s="130">
        <f>+G18/D18</f>
        <v>1</v>
      </c>
      <c r="I18" s="71">
        <v>260178.95</v>
      </c>
      <c r="J18" s="194">
        <f>I18/D18</f>
        <v>0.4389926197379222</v>
      </c>
      <c r="K18" s="394">
        <v>538270.65</v>
      </c>
      <c r="L18" s="130">
        <v>0.96564232018021379</v>
      </c>
      <c r="M18" s="210">
        <f t="shared" si="3"/>
        <v>0.10106824512909984</v>
      </c>
      <c r="N18" s="394">
        <v>204893.71</v>
      </c>
      <c r="O18" s="130">
        <v>0.36757351996571214</v>
      </c>
      <c r="P18" s="586">
        <f t="shared" si="4"/>
        <v>0.26982399801340917</v>
      </c>
      <c r="Q18" s="59">
        <v>22121</v>
      </c>
    </row>
    <row r="19" spans="1:17" ht="15" customHeight="1" x14ac:dyDescent="0.25">
      <c r="A19" s="70"/>
      <c r="B19" s="70" t="s">
        <v>246</v>
      </c>
      <c r="C19" s="236">
        <v>1113062.3</v>
      </c>
      <c r="D19" s="190">
        <v>1113062.3</v>
      </c>
      <c r="E19" s="237">
        <v>1108452.3</v>
      </c>
      <c r="F19" s="130">
        <f t="shared" si="5"/>
        <v>0.99585827316224795</v>
      </c>
      <c r="G19" s="237">
        <v>1108452.3</v>
      </c>
      <c r="H19" s="130">
        <f t="shared" si="1"/>
        <v>0.99585827316224795</v>
      </c>
      <c r="I19" s="71">
        <v>362281.22</v>
      </c>
      <c r="J19" s="194">
        <f t="shared" si="2"/>
        <v>0.32548152965022709</v>
      </c>
      <c r="K19" s="394">
        <v>1119563.03</v>
      </c>
      <c r="L19" s="130">
        <v>0.99589920779366148</v>
      </c>
      <c r="M19" s="210">
        <f t="shared" si="3"/>
        <v>-9.9241665741677254E-3</v>
      </c>
      <c r="N19" s="394">
        <v>203967.56</v>
      </c>
      <c r="O19" s="130">
        <v>0.18143786993359909</v>
      </c>
      <c r="P19" s="586">
        <f t="shared" si="4"/>
        <v>0.77617077931412215</v>
      </c>
      <c r="Q19" s="60" t="s">
        <v>251</v>
      </c>
    </row>
    <row r="20" spans="1:17" ht="15" customHeight="1" x14ac:dyDescent="0.25">
      <c r="A20" s="72"/>
      <c r="B20" s="72" t="s">
        <v>252</v>
      </c>
      <c r="C20" s="185">
        <v>5773648.7699999996</v>
      </c>
      <c r="D20" s="189">
        <v>5223209.2200000007</v>
      </c>
      <c r="E20" s="237">
        <v>3153628.75</v>
      </c>
      <c r="F20" s="413">
        <f t="shared" si="5"/>
        <v>0.60377224368584637</v>
      </c>
      <c r="G20" s="237">
        <v>2134841.9</v>
      </c>
      <c r="H20" s="413">
        <f t="shared" si="1"/>
        <v>0.40872226443190413</v>
      </c>
      <c r="I20" s="73">
        <v>1176513.01</v>
      </c>
      <c r="J20" s="430">
        <f t="shared" si="2"/>
        <v>0.2252471537029489</v>
      </c>
      <c r="K20" s="581">
        <v>3574287.9899999993</v>
      </c>
      <c r="L20" s="413">
        <v>0.66387445379598242</v>
      </c>
      <c r="M20" s="644">
        <f t="shared" si="3"/>
        <v>-0.40272247060875466</v>
      </c>
      <c r="N20" s="581">
        <v>969040.1</v>
      </c>
      <c r="O20" s="413">
        <v>0.17998576748537384</v>
      </c>
      <c r="P20" s="587">
        <f t="shared" si="4"/>
        <v>0.2141014701042816</v>
      </c>
      <c r="Q20" s="60" t="s">
        <v>253</v>
      </c>
    </row>
    <row r="21" spans="1:17" ht="15" customHeight="1" x14ac:dyDescent="0.25">
      <c r="A21" s="68"/>
      <c r="B21" s="68" t="s">
        <v>254</v>
      </c>
      <c r="C21" s="186">
        <v>4085732</v>
      </c>
      <c r="D21" s="188">
        <v>4110342.85</v>
      </c>
      <c r="E21" s="69">
        <v>3992390.3</v>
      </c>
      <c r="F21" s="415">
        <f t="shared" si="5"/>
        <v>0.9713034765457581</v>
      </c>
      <c r="G21" s="69">
        <v>3958589.76</v>
      </c>
      <c r="H21" s="415">
        <f t="shared" si="1"/>
        <v>0.96308018685107977</v>
      </c>
      <c r="I21" s="69">
        <v>1262831.99</v>
      </c>
      <c r="J21" s="431">
        <f t="shared" si="2"/>
        <v>0.30723276283388379</v>
      </c>
      <c r="K21" s="580">
        <v>3650074.71</v>
      </c>
      <c r="L21" s="415">
        <v>0.99269296925371331</v>
      </c>
      <c r="M21" s="210">
        <f t="shared" si="3"/>
        <v>8.4522941175634081E-2</v>
      </c>
      <c r="N21" s="580">
        <v>1676121.95</v>
      </c>
      <c r="O21" s="415">
        <v>0.45584669015632945</v>
      </c>
      <c r="P21" s="443">
        <f t="shared" si="4"/>
        <v>-0.24657511346355199</v>
      </c>
      <c r="Q21" s="59">
        <v>22200</v>
      </c>
    </row>
    <row r="22" spans="1:17" ht="15" customHeight="1" x14ac:dyDescent="0.25">
      <c r="A22" s="72"/>
      <c r="B22" s="72" t="s">
        <v>255</v>
      </c>
      <c r="C22" s="185">
        <v>1020103.84</v>
      </c>
      <c r="D22" s="189">
        <v>1230171.3599999999</v>
      </c>
      <c r="E22" s="73">
        <v>836171.87000000011</v>
      </c>
      <c r="F22" s="416">
        <f t="shared" si="5"/>
        <v>0.67971983187773144</v>
      </c>
      <c r="G22" s="237">
        <v>751485.62000000011</v>
      </c>
      <c r="H22" s="414">
        <f t="shared" si="1"/>
        <v>0.61087881285091872</v>
      </c>
      <c r="I22" s="62">
        <v>339065.53</v>
      </c>
      <c r="J22" s="430">
        <f t="shared" si="2"/>
        <v>0.2756246333031197</v>
      </c>
      <c r="K22" s="581">
        <v>694896.39</v>
      </c>
      <c r="L22" s="413">
        <v>0.74321227038816773</v>
      </c>
      <c r="M22" s="644">
        <f t="shared" si="3"/>
        <v>8.1435492850955971E-2</v>
      </c>
      <c r="N22" s="581">
        <v>243613.12</v>
      </c>
      <c r="O22" s="413">
        <v>0.2605514471179583</v>
      </c>
      <c r="P22" s="588">
        <f t="shared" si="4"/>
        <v>0.39181966061598006</v>
      </c>
      <c r="Q22" s="60" t="s">
        <v>256</v>
      </c>
    </row>
    <row r="23" spans="1:17" ht="15" customHeight="1" x14ac:dyDescent="0.25">
      <c r="A23" s="68"/>
      <c r="B23" s="68" t="s">
        <v>257</v>
      </c>
      <c r="C23" s="186">
        <v>733190.53</v>
      </c>
      <c r="D23" s="191">
        <v>755190.53</v>
      </c>
      <c r="E23" s="82">
        <v>620310.87</v>
      </c>
      <c r="F23" s="415">
        <f t="shared" si="5"/>
        <v>0.82139651565810812</v>
      </c>
      <c r="G23" s="69">
        <v>579823.77</v>
      </c>
      <c r="H23" s="415">
        <f t="shared" si="1"/>
        <v>0.76778474698298982</v>
      </c>
      <c r="I23" s="69">
        <v>236649.93</v>
      </c>
      <c r="J23" s="429">
        <f t="shared" si="2"/>
        <v>0.31336453596683739</v>
      </c>
      <c r="K23" s="580">
        <v>526377.38</v>
      </c>
      <c r="L23" s="415">
        <v>0.68564767037937047</v>
      </c>
      <c r="M23" s="210">
        <f t="shared" si="3"/>
        <v>0.10153625902389662</v>
      </c>
      <c r="N23" s="580">
        <v>203117.56</v>
      </c>
      <c r="O23" s="415">
        <v>0.26457649420106538</v>
      </c>
      <c r="P23" s="588">
        <f t="shared" si="4"/>
        <v>0.16508848373326268</v>
      </c>
      <c r="Q23" s="59">
        <v>223</v>
      </c>
    </row>
    <row r="24" spans="1:17" ht="15" customHeight="1" x14ac:dyDescent="0.25">
      <c r="A24" s="70"/>
      <c r="B24" s="70" t="s">
        <v>258</v>
      </c>
      <c r="C24" s="186">
        <v>2494771.27</v>
      </c>
      <c r="D24" s="394">
        <v>2494971.27</v>
      </c>
      <c r="E24" s="237">
        <v>2337375.38</v>
      </c>
      <c r="F24" s="130">
        <f t="shared" si="5"/>
        <v>0.93683458727763225</v>
      </c>
      <c r="G24" s="82">
        <v>2337375.38</v>
      </c>
      <c r="H24" s="130">
        <f t="shared" si="1"/>
        <v>0.93683458727763225</v>
      </c>
      <c r="I24" s="82">
        <v>1700654.7</v>
      </c>
      <c r="J24" s="194">
        <f t="shared" si="2"/>
        <v>0.6816329792847674</v>
      </c>
      <c r="K24" s="394">
        <v>1698527.79</v>
      </c>
      <c r="L24" s="130">
        <v>0.68856265628946012</v>
      </c>
      <c r="M24" s="210">
        <f t="shared" si="3"/>
        <v>0.37611842076484359</v>
      </c>
      <c r="N24" s="394">
        <v>424129.15</v>
      </c>
      <c r="O24" s="130">
        <v>0.17193683603716067</v>
      </c>
      <c r="P24" s="588">
        <f t="shared" si="4"/>
        <v>3.0097566979303352</v>
      </c>
      <c r="Q24" s="59">
        <v>224</v>
      </c>
    </row>
    <row r="25" spans="1:17" ht="15" customHeight="1" x14ac:dyDescent="0.25">
      <c r="A25" s="72"/>
      <c r="B25" s="72" t="s">
        <v>259</v>
      </c>
      <c r="C25" s="185">
        <v>634347.34</v>
      </c>
      <c r="D25" s="167">
        <v>634347.34</v>
      </c>
      <c r="E25" s="73">
        <v>547413.42000000004</v>
      </c>
      <c r="F25" s="413">
        <f t="shared" si="5"/>
        <v>0.86295533295686255</v>
      </c>
      <c r="G25" s="62">
        <v>483594.33</v>
      </c>
      <c r="H25" s="413">
        <f t="shared" si="1"/>
        <v>0.76234942515877824</v>
      </c>
      <c r="I25" s="62">
        <v>483594.33</v>
      </c>
      <c r="J25" s="430">
        <f t="shared" si="2"/>
        <v>0.76234942515877824</v>
      </c>
      <c r="K25" s="581">
        <v>366709.31</v>
      </c>
      <c r="L25" s="413">
        <v>0.46557979883400552</v>
      </c>
      <c r="M25" s="644">
        <f t="shared" si="3"/>
        <v>0.31874025778074744</v>
      </c>
      <c r="N25" s="581">
        <v>366709.31</v>
      </c>
      <c r="O25" s="413">
        <v>0.46557979883400552</v>
      </c>
      <c r="P25" s="588">
        <f t="shared" ref="P25" si="6">+I25/N25-1</f>
        <v>0.31874025778074744</v>
      </c>
      <c r="Q25" s="59">
        <v>225</v>
      </c>
    </row>
    <row r="26" spans="1:17" ht="15" customHeight="1" x14ac:dyDescent="0.25">
      <c r="A26" s="68"/>
      <c r="B26" s="68" t="s">
        <v>261</v>
      </c>
      <c r="C26" s="186">
        <v>926305.47</v>
      </c>
      <c r="D26" s="188">
        <v>1046530.41</v>
      </c>
      <c r="E26" s="82">
        <v>684447.98</v>
      </c>
      <c r="F26" s="415">
        <f t="shared" si="5"/>
        <v>0.65401633192866315</v>
      </c>
      <c r="G26" s="82">
        <v>136421.15</v>
      </c>
      <c r="H26" s="415">
        <f t="shared" si="1"/>
        <v>0.13035564824150689</v>
      </c>
      <c r="I26" s="82">
        <v>136404.98000000001</v>
      </c>
      <c r="J26" s="429">
        <f t="shared" si="2"/>
        <v>0.13034019718547882</v>
      </c>
      <c r="K26" s="580">
        <v>125340.49</v>
      </c>
      <c r="L26" s="415">
        <v>0.12181800069199041</v>
      </c>
      <c r="M26" s="210">
        <f t="shared" si="3"/>
        <v>8.8404473287123642E-2</v>
      </c>
      <c r="N26" s="580">
        <v>125340.49</v>
      </c>
      <c r="O26" s="415">
        <v>0.12181800069199041</v>
      </c>
      <c r="P26" s="589">
        <f t="shared" si="4"/>
        <v>8.8275464696204731E-2</v>
      </c>
      <c r="Q26" s="59">
        <v>22601</v>
      </c>
    </row>
    <row r="27" spans="1:17" ht="15" customHeight="1" x14ac:dyDescent="0.25">
      <c r="A27" s="70"/>
      <c r="B27" s="70" t="s">
        <v>260</v>
      </c>
      <c r="C27" s="186">
        <v>10000000</v>
      </c>
      <c r="D27" s="188">
        <v>10016665.640000001</v>
      </c>
      <c r="E27" s="82">
        <v>9981695.6400000006</v>
      </c>
      <c r="F27" s="130">
        <f t="shared" si="5"/>
        <v>0.99650881827777571</v>
      </c>
      <c r="G27" s="82">
        <v>6760203.9800000004</v>
      </c>
      <c r="H27" s="130">
        <f t="shared" si="1"/>
        <v>0.67489564122058487</v>
      </c>
      <c r="I27" s="82">
        <v>2052081.07</v>
      </c>
      <c r="J27" s="194">
        <f t="shared" si="2"/>
        <v>0.20486668356037888</v>
      </c>
      <c r="K27" s="394">
        <v>3821323.25</v>
      </c>
      <c r="L27" s="130">
        <v>0.29826543054811894</v>
      </c>
      <c r="M27" s="210">
        <f t="shared" si="3"/>
        <v>0.76907409756554901</v>
      </c>
      <c r="N27" s="394">
        <v>1097345.4099999999</v>
      </c>
      <c r="O27" s="130">
        <v>8.5651011380325409E-2</v>
      </c>
      <c r="P27" s="589">
        <f t="shared" si="4"/>
        <v>0.87004114775492636</v>
      </c>
      <c r="Q27" s="59">
        <v>22602</v>
      </c>
    </row>
    <row r="28" spans="1:17" ht="15" customHeight="1" x14ac:dyDescent="0.25">
      <c r="A28" s="70"/>
      <c r="B28" s="70" t="s">
        <v>262</v>
      </c>
      <c r="C28" s="186">
        <v>932269.14</v>
      </c>
      <c r="D28" s="394">
        <v>1261872.46</v>
      </c>
      <c r="E28" s="237">
        <v>853988.88</v>
      </c>
      <c r="F28" s="130">
        <f t="shared" si="5"/>
        <v>0.6767632285120162</v>
      </c>
      <c r="G28" s="82">
        <v>306113.65999999997</v>
      </c>
      <c r="H28" s="130">
        <f t="shared" si="1"/>
        <v>0.2425868459004169</v>
      </c>
      <c r="I28" s="82">
        <v>269022.69</v>
      </c>
      <c r="J28" s="194">
        <f t="shared" si="2"/>
        <v>0.21319324933995312</v>
      </c>
      <c r="K28" s="394">
        <v>416134.6</v>
      </c>
      <c r="L28" s="130">
        <v>0.37045371857649029</v>
      </c>
      <c r="M28" s="210">
        <f t="shared" si="3"/>
        <v>-0.26438786873285713</v>
      </c>
      <c r="N28" s="394">
        <v>384669.23</v>
      </c>
      <c r="O28" s="130">
        <v>0.34244243731584739</v>
      </c>
      <c r="P28" s="443">
        <f t="shared" si="4"/>
        <v>-0.30063891515315633</v>
      </c>
      <c r="Q28" s="59">
        <v>22606</v>
      </c>
    </row>
    <row r="29" spans="1:17" ht="15" customHeight="1" x14ac:dyDescent="0.25">
      <c r="A29" s="70"/>
      <c r="B29" s="70" t="s">
        <v>263</v>
      </c>
      <c r="C29" s="186">
        <v>29213929.91</v>
      </c>
      <c r="D29" s="394">
        <v>31430507.07</v>
      </c>
      <c r="E29" s="237">
        <v>23970431.649999999</v>
      </c>
      <c r="F29" s="130">
        <f t="shared" si="5"/>
        <v>0.76264858204847275</v>
      </c>
      <c r="G29" s="82">
        <v>17218453.199999999</v>
      </c>
      <c r="H29" s="130">
        <f t="shared" si="1"/>
        <v>0.54782613470575481</v>
      </c>
      <c r="I29" s="82">
        <v>8187334.2400000002</v>
      </c>
      <c r="J29" s="194">
        <f t="shared" si="2"/>
        <v>0.26049004623965172</v>
      </c>
      <c r="K29" s="394">
        <v>13482919.49</v>
      </c>
      <c r="L29" s="130">
        <v>0.484374105989123</v>
      </c>
      <c r="M29" s="210">
        <f t="shared" si="3"/>
        <v>0.27705673928933328</v>
      </c>
      <c r="N29" s="394">
        <v>6663573.7699999996</v>
      </c>
      <c r="O29" s="130">
        <v>0.23938899805269992</v>
      </c>
      <c r="P29" s="443">
        <f t="shared" si="4"/>
        <v>0.22867015847563743</v>
      </c>
      <c r="Q29" s="59">
        <v>22610</v>
      </c>
    </row>
    <row r="30" spans="1:17" ht="15" customHeight="1" x14ac:dyDescent="0.25">
      <c r="A30" s="72"/>
      <c r="B30" s="72" t="s">
        <v>264</v>
      </c>
      <c r="C30" s="185">
        <v>35032601.990000002</v>
      </c>
      <c r="D30" s="167">
        <v>20830548.149999999</v>
      </c>
      <c r="E30" s="73">
        <v>12162841.419999998</v>
      </c>
      <c r="F30" s="413">
        <f t="shared" si="5"/>
        <v>0.58389444830812087</v>
      </c>
      <c r="G30" s="62">
        <v>9264784.8099999987</v>
      </c>
      <c r="H30" s="413">
        <f t="shared" si="1"/>
        <v>0.44476913153147146</v>
      </c>
      <c r="I30" s="62">
        <v>2866857.43</v>
      </c>
      <c r="J30" s="430">
        <f t="shared" si="2"/>
        <v>0.1376275559027956</v>
      </c>
      <c r="K30" s="581">
        <v>4614557.6099999994</v>
      </c>
      <c r="L30" s="413">
        <v>0.30663115397953161</v>
      </c>
      <c r="M30" s="644">
        <f t="shared" si="3"/>
        <v>1.0077297962263385</v>
      </c>
      <c r="N30" s="581">
        <v>2357608.66</v>
      </c>
      <c r="O30" s="413">
        <v>0.15665992824129837</v>
      </c>
      <c r="P30" s="588">
        <f t="shared" si="4"/>
        <v>0.21600224780307675</v>
      </c>
      <c r="Q30" s="60" t="s">
        <v>265</v>
      </c>
    </row>
    <row r="31" spans="1:17" ht="15" customHeight="1" x14ac:dyDescent="0.25">
      <c r="A31" s="68"/>
      <c r="B31" s="68" t="s">
        <v>266</v>
      </c>
      <c r="C31" s="184">
        <v>14665963.23</v>
      </c>
      <c r="D31" s="188">
        <v>15355922.32</v>
      </c>
      <c r="E31" s="71">
        <v>13765325.77</v>
      </c>
      <c r="F31" s="414">
        <f t="shared" si="5"/>
        <v>0.89641803879612225</v>
      </c>
      <c r="G31" s="71">
        <v>13715997.09</v>
      </c>
      <c r="H31" s="130">
        <f t="shared" si="1"/>
        <v>0.89320568339525175</v>
      </c>
      <c r="I31" s="71">
        <v>4959599.54</v>
      </c>
      <c r="J31" s="429">
        <f t="shared" si="2"/>
        <v>0.32297633685867722</v>
      </c>
      <c r="K31" s="580">
        <v>12023059.51</v>
      </c>
      <c r="L31" s="415">
        <v>0.96193769167651744</v>
      </c>
      <c r="M31" s="210">
        <f t="shared" si="3"/>
        <v>0.14080755223676</v>
      </c>
      <c r="N31" s="580">
        <v>4589583.46</v>
      </c>
      <c r="O31" s="415">
        <v>0.36720215146544877</v>
      </c>
      <c r="P31" s="588">
        <f t="shared" si="4"/>
        <v>8.0620841351907835E-2</v>
      </c>
      <c r="Q31" s="59">
        <v>22700</v>
      </c>
    </row>
    <row r="32" spans="1:17" ht="15" customHeight="1" x14ac:dyDescent="0.25">
      <c r="A32" s="70"/>
      <c r="B32" s="70" t="s">
        <v>267</v>
      </c>
      <c r="C32" s="184">
        <v>8752849.1600000001</v>
      </c>
      <c r="D32" s="188">
        <v>10306355.140000001</v>
      </c>
      <c r="E32" s="71">
        <v>6554123.2300000004</v>
      </c>
      <c r="F32" s="130">
        <f t="shared" si="5"/>
        <v>0.63593027224171517</v>
      </c>
      <c r="G32" s="71">
        <v>5202051.32</v>
      </c>
      <c r="H32" s="130">
        <f t="shared" si="1"/>
        <v>0.50474209837872908</v>
      </c>
      <c r="I32" s="71">
        <v>2238755.62</v>
      </c>
      <c r="J32" s="194">
        <f t="shared" si="2"/>
        <v>0.21722088843136839</v>
      </c>
      <c r="K32" s="394">
        <v>3444707.07</v>
      </c>
      <c r="L32" s="130">
        <v>0.57892137467089777</v>
      </c>
      <c r="M32" s="210">
        <f t="shared" si="3"/>
        <v>0.51015782018295108</v>
      </c>
      <c r="N32" s="394">
        <v>1214006.3999999999</v>
      </c>
      <c r="O32" s="130">
        <v>0.20402729162897087</v>
      </c>
      <c r="P32" s="443">
        <f t="shared" si="4"/>
        <v>0.84410528643012128</v>
      </c>
      <c r="Q32" s="59">
        <v>22703</v>
      </c>
    </row>
    <row r="33" spans="1:17" ht="15" customHeight="1" x14ac:dyDescent="0.25">
      <c r="A33" s="70"/>
      <c r="B33" s="70" t="s">
        <v>268</v>
      </c>
      <c r="C33" s="184">
        <v>2836163.11</v>
      </c>
      <c r="D33" s="188">
        <v>3330999.2</v>
      </c>
      <c r="E33" s="71">
        <v>1800101.19</v>
      </c>
      <c r="F33" s="130">
        <f t="shared" si="5"/>
        <v>0.54040877283909283</v>
      </c>
      <c r="G33" s="681">
        <v>1613880.69</v>
      </c>
      <c r="H33" s="130">
        <f t="shared" si="1"/>
        <v>0.48450347571383379</v>
      </c>
      <c r="I33" s="71">
        <v>644590.36</v>
      </c>
      <c r="J33" s="194">
        <f t="shared" si="2"/>
        <v>0.19351261327231778</v>
      </c>
      <c r="K33" s="394">
        <v>1276593.1200000001</v>
      </c>
      <c r="L33" s="130">
        <v>0.55774892787526076</v>
      </c>
      <c r="M33" s="210">
        <f t="shared" si="3"/>
        <v>0.26420913971399118</v>
      </c>
      <c r="N33" s="394">
        <v>451728.15</v>
      </c>
      <c r="O33" s="130">
        <v>0.19736193733644355</v>
      </c>
      <c r="P33" s="443">
        <f t="shared" si="4"/>
        <v>0.42694308512763701</v>
      </c>
      <c r="Q33" s="59" t="s">
        <v>269</v>
      </c>
    </row>
    <row r="34" spans="1:17" ht="15" customHeight="1" x14ac:dyDescent="0.25">
      <c r="A34" s="70"/>
      <c r="B34" s="70" t="s">
        <v>270</v>
      </c>
      <c r="C34" s="184">
        <v>2915000</v>
      </c>
      <c r="D34" s="188">
        <v>2915000</v>
      </c>
      <c r="E34" s="71">
        <v>1465344.73</v>
      </c>
      <c r="F34" s="130">
        <f t="shared" si="5"/>
        <v>0.50269115951972554</v>
      </c>
      <c r="G34" s="71">
        <v>1465344.73</v>
      </c>
      <c r="H34" s="130">
        <f t="shared" si="1"/>
        <v>0.50269115951972554</v>
      </c>
      <c r="I34" s="71">
        <v>878259.58</v>
      </c>
      <c r="J34" s="194">
        <f t="shared" si="2"/>
        <v>0.30128973584905661</v>
      </c>
      <c r="K34" s="394">
        <v>557110.52</v>
      </c>
      <c r="L34" s="130">
        <v>0.14915944310575635</v>
      </c>
      <c r="M34" s="210">
        <f t="shared" si="3"/>
        <v>1.6302585885472061</v>
      </c>
      <c r="N34" s="394">
        <v>458688.79</v>
      </c>
      <c r="O34" s="130">
        <v>0.12280824364123159</v>
      </c>
      <c r="P34" s="443">
        <f t="shared" si="4"/>
        <v>0.9147177762944676</v>
      </c>
      <c r="Q34" s="60">
        <v>22708</v>
      </c>
    </row>
    <row r="35" spans="1:17" ht="15" customHeight="1" x14ac:dyDescent="0.25">
      <c r="A35" s="70"/>
      <c r="B35" s="70" t="s">
        <v>271</v>
      </c>
      <c r="C35" s="184">
        <v>16665238.130000001</v>
      </c>
      <c r="D35" s="188">
        <v>17374970.469999999</v>
      </c>
      <c r="E35" s="71">
        <v>15712276.91</v>
      </c>
      <c r="F35" s="130">
        <f t="shared" si="5"/>
        <v>0.90430524397892698</v>
      </c>
      <c r="G35" s="71">
        <v>15590276.91</v>
      </c>
      <c r="H35" s="130">
        <f t="shared" si="1"/>
        <v>0.89728364931143401</v>
      </c>
      <c r="I35" s="71">
        <v>4444582.3899999997</v>
      </c>
      <c r="J35" s="194">
        <f t="shared" si="2"/>
        <v>0.25580373777751808</v>
      </c>
      <c r="K35" s="394">
        <v>15085041.300000001</v>
      </c>
      <c r="L35" s="130">
        <v>0.92851070073492059</v>
      </c>
      <c r="M35" s="210">
        <f t="shared" si="3"/>
        <v>3.3492491001665403E-2</v>
      </c>
      <c r="N35" s="394">
        <v>5943971.1299999999</v>
      </c>
      <c r="O35" s="130">
        <v>0.36586182890095487</v>
      </c>
      <c r="P35" s="443">
        <f t="shared" si="4"/>
        <v>-0.25225370500748046</v>
      </c>
      <c r="Q35" s="59">
        <v>22712</v>
      </c>
    </row>
    <row r="36" spans="1:17" ht="15" customHeight="1" x14ac:dyDescent="0.25">
      <c r="A36" s="70"/>
      <c r="B36" s="70" t="s">
        <v>272</v>
      </c>
      <c r="C36" s="184">
        <v>12939002.66</v>
      </c>
      <c r="D36" s="188">
        <v>12939002.66</v>
      </c>
      <c r="E36" s="71">
        <v>12939002.66</v>
      </c>
      <c r="F36" s="130">
        <f t="shared" si="5"/>
        <v>1</v>
      </c>
      <c r="G36" s="71">
        <v>12939002.66</v>
      </c>
      <c r="H36" s="130">
        <f t="shared" si="1"/>
        <v>1</v>
      </c>
      <c r="I36" s="71">
        <v>4041772.62</v>
      </c>
      <c r="J36" s="194">
        <f t="shared" si="2"/>
        <v>0.31237126432432466</v>
      </c>
      <c r="K36" s="394">
        <v>12939002.66</v>
      </c>
      <c r="L36" s="130">
        <v>1</v>
      </c>
      <c r="M36" s="210">
        <f t="shared" si="3"/>
        <v>0</v>
      </c>
      <c r="N36" s="394">
        <v>5398563.9100000001</v>
      </c>
      <c r="O36" s="130">
        <v>0.41723184173145539</v>
      </c>
      <c r="P36" s="443">
        <f t="shared" si="4"/>
        <v>-0.25132448418120146</v>
      </c>
      <c r="Q36" s="59">
        <v>22714</v>
      </c>
    </row>
    <row r="37" spans="1:17" ht="15" customHeight="1" x14ac:dyDescent="0.25">
      <c r="A37" s="70"/>
      <c r="B37" s="70" t="s">
        <v>273</v>
      </c>
      <c r="C37" s="184">
        <v>5251482.1500000004</v>
      </c>
      <c r="D37" s="188">
        <v>5251482.1500000004</v>
      </c>
      <c r="E37" s="71">
        <v>5251482.1500000004</v>
      </c>
      <c r="F37" s="130">
        <f t="shared" si="5"/>
        <v>1</v>
      </c>
      <c r="G37" s="71">
        <v>5251482.1500000004</v>
      </c>
      <c r="H37" s="130">
        <f t="shared" si="1"/>
        <v>1</v>
      </c>
      <c r="I37" s="71">
        <v>1509681.08</v>
      </c>
      <c r="J37" s="194">
        <f t="shared" si="2"/>
        <v>0.28747714204836439</v>
      </c>
      <c r="K37" s="394">
        <v>3500988.09</v>
      </c>
      <c r="L37" s="130">
        <v>1</v>
      </c>
      <c r="M37" s="210">
        <f t="shared" si="3"/>
        <v>0.50000000428450497</v>
      </c>
      <c r="N37" s="394">
        <v>0</v>
      </c>
      <c r="O37" s="130">
        <v>0</v>
      </c>
      <c r="P37" s="443" t="s">
        <v>129</v>
      </c>
      <c r="Q37" s="59">
        <v>22715</v>
      </c>
    </row>
    <row r="38" spans="1:17" ht="15" customHeight="1" x14ac:dyDescent="0.25">
      <c r="A38" s="70"/>
      <c r="B38" s="70" t="s">
        <v>274</v>
      </c>
      <c r="C38" s="184">
        <v>15200000</v>
      </c>
      <c r="D38" s="188">
        <v>15200000</v>
      </c>
      <c r="E38" s="71">
        <v>15200000</v>
      </c>
      <c r="F38" s="130">
        <f t="shared" si="5"/>
        <v>1</v>
      </c>
      <c r="G38" s="71">
        <v>15200000</v>
      </c>
      <c r="H38" s="130">
        <f t="shared" si="1"/>
        <v>1</v>
      </c>
      <c r="I38" s="71">
        <v>2889213.94</v>
      </c>
      <c r="J38" s="194">
        <f t="shared" si="2"/>
        <v>0.19007986447368422</v>
      </c>
      <c r="K38" s="394">
        <v>12894141.789999999</v>
      </c>
      <c r="L38" s="130">
        <v>0.95853542948587311</v>
      </c>
      <c r="M38" s="210">
        <f t="shared" si="3"/>
        <v>0.1788299095476289</v>
      </c>
      <c r="N38" s="394">
        <v>4596225.3899999997</v>
      </c>
      <c r="O38" s="130">
        <v>0.34167802324264068</v>
      </c>
      <c r="P38" s="443">
        <f t="shared" si="4"/>
        <v>-0.37139419962170306</v>
      </c>
      <c r="Q38" s="59">
        <v>22716</v>
      </c>
    </row>
    <row r="39" spans="1:17" ht="15" customHeight="1" x14ac:dyDescent="0.25">
      <c r="A39" s="70"/>
      <c r="B39" s="70" t="s">
        <v>454</v>
      </c>
      <c r="C39" s="184">
        <v>315810.43</v>
      </c>
      <c r="D39" s="188">
        <v>356100.6</v>
      </c>
      <c r="E39" s="71">
        <v>348224.43</v>
      </c>
      <c r="F39" s="130">
        <f t="shared" si="5"/>
        <v>0.9778821771151186</v>
      </c>
      <c r="G39" s="71">
        <v>286934.26</v>
      </c>
      <c r="H39" s="130">
        <f t="shared" si="1"/>
        <v>0.80576741516301864</v>
      </c>
      <c r="I39" s="71">
        <v>65861.09</v>
      </c>
      <c r="J39" s="194">
        <f t="shared" si="2"/>
        <v>0.18495079761168615</v>
      </c>
      <c r="K39" s="394">
        <v>288225.24</v>
      </c>
      <c r="L39" s="130">
        <v>0.77427477330671901</v>
      </c>
      <c r="M39" s="210">
        <f t="shared" si="3"/>
        <v>-4.4790664412317494E-3</v>
      </c>
      <c r="N39" s="394">
        <v>90096.06</v>
      </c>
      <c r="O39" s="130">
        <v>0.24202983205887368</v>
      </c>
      <c r="P39" s="443">
        <f t="shared" si="4"/>
        <v>-0.26899034208599137</v>
      </c>
      <c r="Q39" s="59" t="s">
        <v>455</v>
      </c>
    </row>
    <row r="40" spans="1:17" ht="15" customHeight="1" x14ac:dyDescent="0.25">
      <c r="A40" s="70"/>
      <c r="B40" s="70" t="s">
        <v>456</v>
      </c>
      <c r="C40" s="184">
        <v>190000.38</v>
      </c>
      <c r="D40" s="188">
        <v>637106.1</v>
      </c>
      <c r="E40" s="71">
        <v>569283.26</v>
      </c>
      <c r="F40" s="130">
        <f t="shared" si="5"/>
        <v>0.8935454549877957</v>
      </c>
      <c r="G40" s="71">
        <v>497497.59</v>
      </c>
      <c r="H40" s="130">
        <f t="shared" si="1"/>
        <v>0.78087086279663631</v>
      </c>
      <c r="I40" s="71">
        <v>93534.19</v>
      </c>
      <c r="J40" s="194">
        <f t="shared" si="2"/>
        <v>0.14681100997149454</v>
      </c>
      <c r="K40" s="394">
        <v>110401.5</v>
      </c>
      <c r="L40" s="130">
        <v>0.19395516716951439</v>
      </c>
      <c r="M40" s="210">
        <f t="shared" si="3"/>
        <v>3.5062575236749502</v>
      </c>
      <c r="N40" s="394">
        <v>69748.66</v>
      </c>
      <c r="O40" s="130">
        <v>0.12253559064097519</v>
      </c>
      <c r="P40" s="443">
        <f t="shared" si="4"/>
        <v>0.34101773424751092</v>
      </c>
      <c r="Q40" s="59" t="s">
        <v>457</v>
      </c>
    </row>
    <row r="41" spans="1:17" ht="15" customHeight="1" x14ac:dyDescent="0.25">
      <c r="A41" s="70"/>
      <c r="B41" s="70" t="s">
        <v>280</v>
      </c>
      <c r="C41" s="184">
        <v>73039557.629999995</v>
      </c>
      <c r="D41" s="188">
        <v>71346441.620000005</v>
      </c>
      <c r="E41" s="71">
        <v>57499295.979999997</v>
      </c>
      <c r="F41" s="130">
        <f t="shared" ref="F41:F55" si="7">+E41/D41</f>
        <v>0.80591680081605721</v>
      </c>
      <c r="G41" s="71">
        <v>53611873.780000001</v>
      </c>
      <c r="H41" s="130">
        <f t="shared" ref="H41:H55" si="8">+G41/D41</f>
        <v>0.75143024042521267</v>
      </c>
      <c r="I41" s="71">
        <v>20340440.449999999</v>
      </c>
      <c r="J41" s="194">
        <f t="shared" ref="J41:J55" si="9">I41/D41</f>
        <v>0.28509397228716338</v>
      </c>
      <c r="K41" s="394">
        <v>50115461.829999998</v>
      </c>
      <c r="L41" s="130">
        <v>0.81545671496730143</v>
      </c>
      <c r="M41" s="210">
        <f t="shared" si="3"/>
        <v>6.9767130189489546E-2</v>
      </c>
      <c r="N41" s="394">
        <v>19636052.960000001</v>
      </c>
      <c r="O41" s="130">
        <v>0.31950920248928605</v>
      </c>
      <c r="P41" s="443">
        <f t="shared" si="4"/>
        <v>3.587215268948829E-2</v>
      </c>
      <c r="Q41" s="59">
        <v>22719</v>
      </c>
    </row>
    <row r="42" spans="1:17" ht="15" customHeight="1" x14ac:dyDescent="0.25">
      <c r="A42" s="70"/>
      <c r="B42" s="70" t="s">
        <v>275</v>
      </c>
      <c r="C42" s="184">
        <v>1620000</v>
      </c>
      <c r="D42" s="188">
        <v>1620000</v>
      </c>
      <c r="E42" s="71">
        <v>1620000</v>
      </c>
      <c r="F42" s="130">
        <f t="shared" si="7"/>
        <v>1</v>
      </c>
      <c r="G42" s="71">
        <v>1620000</v>
      </c>
      <c r="H42" s="130">
        <f t="shared" si="8"/>
        <v>1</v>
      </c>
      <c r="I42" s="71">
        <v>679288.42</v>
      </c>
      <c r="J42" s="194">
        <f t="shared" si="9"/>
        <v>0.41931383950617285</v>
      </c>
      <c r="K42" s="394">
        <v>1748200.23</v>
      </c>
      <c r="L42" s="130">
        <v>1</v>
      </c>
      <c r="M42" s="210">
        <f t="shared" si="3"/>
        <v>-7.3332692560050705E-2</v>
      </c>
      <c r="N42" s="394">
        <v>638128.1</v>
      </c>
      <c r="O42" s="130">
        <v>0.36502002977084608</v>
      </c>
      <c r="P42" s="443">
        <f t="shared" si="4"/>
        <v>6.4501657269128376E-2</v>
      </c>
      <c r="Q42" s="59">
        <v>22720</v>
      </c>
    </row>
    <row r="43" spans="1:17" ht="14.4" thickBot="1" x14ac:dyDescent="0.3">
      <c r="A43" s="7" t="s">
        <v>233</v>
      </c>
    </row>
    <row r="44" spans="1:17" x14ac:dyDescent="0.25">
      <c r="A44" s="8" t="s">
        <v>291</v>
      </c>
      <c r="C44" s="164" t="s">
        <v>765</v>
      </c>
      <c r="D44" s="755" t="s">
        <v>783</v>
      </c>
      <c r="E44" s="753"/>
      <c r="F44" s="753"/>
      <c r="G44" s="753"/>
      <c r="H44" s="753"/>
      <c r="I44" s="753"/>
      <c r="J44" s="754"/>
      <c r="K44" s="761" t="s">
        <v>784</v>
      </c>
      <c r="L44" s="762"/>
      <c r="M44" s="762"/>
      <c r="N44" s="762"/>
      <c r="O44" s="762"/>
      <c r="P44" s="763"/>
    </row>
    <row r="45" spans="1:17" x14ac:dyDescent="0.25">
      <c r="C45" s="157">
        <v>1</v>
      </c>
      <c r="D45" s="148">
        <v>2</v>
      </c>
      <c r="E45" s="87">
        <v>3</v>
      </c>
      <c r="F45" s="88" t="s">
        <v>36</v>
      </c>
      <c r="G45" s="87">
        <v>4</v>
      </c>
      <c r="H45" s="88" t="s">
        <v>37</v>
      </c>
      <c r="I45" s="87">
        <v>5</v>
      </c>
      <c r="J45" s="149" t="s">
        <v>38</v>
      </c>
      <c r="K45" s="87" t="s">
        <v>543</v>
      </c>
      <c r="L45" s="88" t="s">
        <v>544</v>
      </c>
      <c r="M45" s="88" t="s">
        <v>545</v>
      </c>
      <c r="N45" s="725" t="s">
        <v>39</v>
      </c>
      <c r="O45" s="88" t="s">
        <v>40</v>
      </c>
      <c r="P45" s="149" t="s">
        <v>362</v>
      </c>
    </row>
    <row r="46" spans="1:17" ht="26.4" x14ac:dyDescent="0.25">
      <c r="A46" s="678"/>
      <c r="B46" s="2" t="s">
        <v>150</v>
      </c>
      <c r="C46" s="158" t="s">
        <v>13</v>
      </c>
      <c r="D46" s="112" t="s">
        <v>350</v>
      </c>
      <c r="E46" s="89" t="s">
        <v>15</v>
      </c>
      <c r="F46" s="89" t="s">
        <v>18</v>
      </c>
      <c r="G46" s="89" t="s">
        <v>16</v>
      </c>
      <c r="H46" s="89" t="s">
        <v>18</v>
      </c>
      <c r="I46" s="89" t="s">
        <v>17</v>
      </c>
      <c r="J46" s="113" t="s">
        <v>18</v>
      </c>
      <c r="K46" s="112" t="s">
        <v>16</v>
      </c>
      <c r="L46" s="89" t="s">
        <v>18</v>
      </c>
      <c r="M46" s="585" t="s">
        <v>764</v>
      </c>
      <c r="N46" s="562" t="s">
        <v>17</v>
      </c>
      <c r="O46" s="89" t="s">
        <v>18</v>
      </c>
      <c r="P46" s="585" t="s">
        <v>764</v>
      </c>
      <c r="Q46" s="58" t="s">
        <v>163</v>
      </c>
    </row>
    <row r="47" spans="1:17" ht="15" customHeight="1" x14ac:dyDescent="0.25">
      <c r="A47" s="81"/>
      <c r="B47" s="696" t="s">
        <v>277</v>
      </c>
      <c r="C47" s="186">
        <v>2113545.42</v>
      </c>
      <c r="D47" s="190">
        <v>1288895.3999999999</v>
      </c>
      <c r="E47" s="82">
        <v>1288895.3999999999</v>
      </c>
      <c r="F47" s="414">
        <f t="shared" si="7"/>
        <v>1</v>
      </c>
      <c r="G47" s="82">
        <v>1288895.3999999999</v>
      </c>
      <c r="H47" s="414">
        <f t="shared" si="8"/>
        <v>1</v>
      </c>
      <c r="I47" s="82">
        <v>467209.04</v>
      </c>
      <c r="J47" s="431">
        <f t="shared" si="9"/>
        <v>0.36248794122471073</v>
      </c>
      <c r="K47" s="582">
        <v>1288895.3999999999</v>
      </c>
      <c r="L47" s="414">
        <v>0.76686520289987581</v>
      </c>
      <c r="M47" s="210">
        <f t="shared" si="3"/>
        <v>0</v>
      </c>
      <c r="N47" s="582">
        <v>442852.18</v>
      </c>
      <c r="O47" s="414">
        <v>0.26348757771216524</v>
      </c>
      <c r="P47" s="589">
        <f t="shared" si="4"/>
        <v>5.4999977644910825E-2</v>
      </c>
      <c r="Q47" s="59">
        <v>22721</v>
      </c>
    </row>
    <row r="48" spans="1:17" ht="15" customHeight="1" x14ac:dyDescent="0.25">
      <c r="A48" s="70"/>
      <c r="B48" s="70" t="s">
        <v>276</v>
      </c>
      <c r="C48" s="184">
        <v>2650000</v>
      </c>
      <c r="D48" s="188">
        <v>2702637.01</v>
      </c>
      <c r="E48" s="71">
        <v>2702636.51</v>
      </c>
      <c r="F48" s="130">
        <f t="shared" si="7"/>
        <v>0.99999981499550328</v>
      </c>
      <c r="G48" s="71">
        <v>2696543.67</v>
      </c>
      <c r="H48" s="130">
        <f t="shared" si="8"/>
        <v>0.9977454093992445</v>
      </c>
      <c r="I48" s="71">
        <v>1277874.26</v>
      </c>
      <c r="J48" s="194">
        <f t="shared" si="9"/>
        <v>0.47282496882553982</v>
      </c>
      <c r="K48" s="394">
        <v>2690636.99</v>
      </c>
      <c r="L48" s="130">
        <v>0.99738480151694409</v>
      </c>
      <c r="M48" s="210">
        <f t="shared" si="3"/>
        <v>2.1952719827877942E-3</v>
      </c>
      <c r="N48" s="394">
        <v>548333.26</v>
      </c>
      <c r="O48" s="130">
        <v>0.20326014312701426</v>
      </c>
      <c r="P48" s="589">
        <f t="shared" si="4"/>
        <v>1.3304700867497989</v>
      </c>
      <c r="Q48" s="59">
        <v>22723</v>
      </c>
    </row>
    <row r="49" spans="1:17" ht="15" customHeight="1" x14ac:dyDescent="0.25">
      <c r="A49" s="70"/>
      <c r="B49" s="70" t="s">
        <v>279</v>
      </c>
      <c r="C49" s="184">
        <v>8277660.2699999996</v>
      </c>
      <c r="D49" s="188">
        <v>8080844.04</v>
      </c>
      <c r="E49" s="71">
        <v>7440628.7300000004</v>
      </c>
      <c r="F49" s="130">
        <f t="shared" si="7"/>
        <v>0.92077370794053837</v>
      </c>
      <c r="G49" s="71">
        <v>7126421.71</v>
      </c>
      <c r="H49" s="130">
        <f t="shared" si="8"/>
        <v>0.88189076224270257</v>
      </c>
      <c r="I49" s="71">
        <v>2243278.02</v>
      </c>
      <c r="J49" s="194">
        <f t="shared" si="9"/>
        <v>0.27760441964921279</v>
      </c>
      <c r="K49" s="394">
        <v>7726108.9299999997</v>
      </c>
      <c r="L49" s="130">
        <v>0.84700129012286152</v>
      </c>
      <c r="M49" s="210">
        <f t="shared" si="3"/>
        <v>-7.7618271426571739E-2</v>
      </c>
      <c r="N49" s="394">
        <v>1869942.28</v>
      </c>
      <c r="O49" s="130">
        <v>0.20499886009441565</v>
      </c>
      <c r="P49" s="589">
        <f t="shared" si="4"/>
        <v>0.19965094323660093</v>
      </c>
      <c r="Q49" s="59">
        <v>22724</v>
      </c>
    </row>
    <row r="50" spans="1:17" ht="15" customHeight="1" x14ac:dyDescent="0.25">
      <c r="A50" s="70"/>
      <c r="B50" s="70" t="s">
        <v>459</v>
      </c>
      <c r="C50" s="184">
        <v>205380.83</v>
      </c>
      <c r="D50" s="188">
        <v>272754.92</v>
      </c>
      <c r="E50" s="71">
        <v>157374.09</v>
      </c>
      <c r="F50" s="130">
        <f t="shared" si="7"/>
        <v>0.57697983963039057</v>
      </c>
      <c r="G50" s="71">
        <v>97374.09</v>
      </c>
      <c r="H50" s="130">
        <f t="shared" si="8"/>
        <v>0.35700213950311144</v>
      </c>
      <c r="I50" s="71">
        <v>97374.09</v>
      </c>
      <c r="J50" s="194">
        <f t="shared" si="9"/>
        <v>0.35700213950311144</v>
      </c>
      <c r="K50" s="394">
        <v>39303.43</v>
      </c>
      <c r="L50" s="130">
        <v>0.29389541272288583</v>
      </c>
      <c r="M50" s="210">
        <f t="shared" si="3"/>
        <v>1.4774959844471587</v>
      </c>
      <c r="N50" s="394">
        <v>39303.43</v>
      </c>
      <c r="O50" s="130">
        <v>0.29389541272288583</v>
      </c>
      <c r="P50" s="589">
        <f t="shared" si="4"/>
        <v>1.4774959844471587</v>
      </c>
      <c r="Q50" s="59" t="s">
        <v>458</v>
      </c>
    </row>
    <row r="51" spans="1:17" ht="15" customHeight="1" x14ac:dyDescent="0.25">
      <c r="A51" s="70"/>
      <c r="B51" s="70" t="s">
        <v>460</v>
      </c>
      <c r="C51" s="184">
        <v>0</v>
      </c>
      <c r="D51" s="188">
        <v>0</v>
      </c>
      <c r="E51" s="71">
        <v>0</v>
      </c>
      <c r="F51" s="130" t="s">
        <v>129</v>
      </c>
      <c r="G51" s="71">
        <v>0</v>
      </c>
      <c r="H51" s="130" t="s">
        <v>129</v>
      </c>
      <c r="I51" s="71">
        <v>0</v>
      </c>
      <c r="J51" s="194" t="s">
        <v>129</v>
      </c>
      <c r="K51" s="394">
        <v>0</v>
      </c>
      <c r="L51" s="130">
        <v>0</v>
      </c>
      <c r="M51" s="210" t="s">
        <v>129</v>
      </c>
      <c r="N51" s="394">
        <v>0</v>
      </c>
      <c r="O51" s="130">
        <v>0</v>
      </c>
      <c r="P51" s="589" t="s">
        <v>129</v>
      </c>
      <c r="Q51" s="59" t="s">
        <v>461</v>
      </c>
    </row>
    <row r="52" spans="1:17" ht="15" customHeight="1" x14ac:dyDescent="0.25">
      <c r="A52" s="70"/>
      <c r="B52" s="70" t="s">
        <v>281</v>
      </c>
      <c r="C52" s="184">
        <v>263731432.25999999</v>
      </c>
      <c r="D52" s="188">
        <v>263540530.47</v>
      </c>
      <c r="E52" s="71">
        <v>256561922.77000001</v>
      </c>
      <c r="F52" s="130">
        <f t="shared" si="7"/>
        <v>0.9735197933784443</v>
      </c>
      <c r="G52" s="71">
        <v>256561922.77000001</v>
      </c>
      <c r="H52" s="130">
        <f t="shared" si="8"/>
        <v>0.9735197933784443</v>
      </c>
      <c r="I52" s="71">
        <v>81539213.609999999</v>
      </c>
      <c r="J52" s="194">
        <f t="shared" si="9"/>
        <v>0.30939914048356204</v>
      </c>
      <c r="K52" s="394">
        <v>256436783.59999999</v>
      </c>
      <c r="L52" s="130">
        <v>1</v>
      </c>
      <c r="M52" s="210">
        <f t="shared" si="3"/>
        <v>4.8799227725160321E-4</v>
      </c>
      <c r="N52" s="394">
        <v>76876124.400000006</v>
      </c>
      <c r="O52" s="130">
        <v>0.29978587050099004</v>
      </c>
      <c r="P52" s="589">
        <f t="shared" si="4"/>
        <v>6.0657183831707151E-2</v>
      </c>
      <c r="Q52" s="59">
        <v>22727</v>
      </c>
    </row>
    <row r="53" spans="1:17" ht="15" customHeight="1" x14ac:dyDescent="0.25">
      <c r="A53" s="70"/>
      <c r="B53" s="70" t="s">
        <v>278</v>
      </c>
      <c r="C53" s="184">
        <v>2408945.5</v>
      </c>
      <c r="D53" s="188">
        <v>3132178.75</v>
      </c>
      <c r="E53" s="71">
        <v>2270394.19</v>
      </c>
      <c r="F53" s="130">
        <f t="shared" si="7"/>
        <v>0.72486099013346539</v>
      </c>
      <c r="G53" s="71">
        <v>2270394.19</v>
      </c>
      <c r="H53" s="130">
        <f t="shared" si="8"/>
        <v>0.72486099013346539</v>
      </c>
      <c r="I53" s="71">
        <v>520448.2</v>
      </c>
      <c r="J53" s="194">
        <f t="shared" si="9"/>
        <v>0.16616171730301152</v>
      </c>
      <c r="K53" s="394">
        <v>1207267.01</v>
      </c>
      <c r="L53" s="130">
        <v>0.65343692533812836</v>
      </c>
      <c r="M53" s="210">
        <f t="shared" si="3"/>
        <v>0.88060650311317623</v>
      </c>
      <c r="N53" s="394">
        <v>350461.23</v>
      </c>
      <c r="O53" s="130">
        <v>0.1896882020998972</v>
      </c>
      <c r="P53" s="589">
        <f t="shared" si="4"/>
        <v>0.48503787423219413</v>
      </c>
      <c r="Q53" s="59">
        <v>22729</v>
      </c>
    </row>
    <row r="54" spans="1:17" ht="15" customHeight="1" x14ac:dyDescent="0.25">
      <c r="A54" s="70"/>
      <c r="B54" s="70" t="s">
        <v>283</v>
      </c>
      <c r="C54" s="184">
        <v>51417192.420000002</v>
      </c>
      <c r="D54" s="188">
        <v>51411677.780000001</v>
      </c>
      <c r="E54" s="71">
        <v>46772980.729999997</v>
      </c>
      <c r="F54" s="130">
        <f t="shared" si="7"/>
        <v>0.90977347462088598</v>
      </c>
      <c r="G54" s="71">
        <v>46463431.090000004</v>
      </c>
      <c r="H54" s="130">
        <f t="shared" si="8"/>
        <v>0.90375247601966124</v>
      </c>
      <c r="I54" s="71">
        <v>16988693.050000001</v>
      </c>
      <c r="J54" s="194">
        <f t="shared" si="9"/>
        <v>0.33044424503510145</v>
      </c>
      <c r="K54" s="394">
        <v>41619721.329999998</v>
      </c>
      <c r="L54" s="130">
        <v>0.86028520875099568</v>
      </c>
      <c r="M54" s="210">
        <f t="shared" si="3"/>
        <v>0.11638015837719218</v>
      </c>
      <c r="N54" s="394">
        <v>16731722.890000001</v>
      </c>
      <c r="O54" s="130">
        <v>0.34584695089757977</v>
      </c>
      <c r="P54" s="589">
        <f t="shared" si="4"/>
        <v>1.5358260574204419E-2</v>
      </c>
      <c r="Q54" s="59">
        <v>22731</v>
      </c>
    </row>
    <row r="55" spans="1:17" ht="15" customHeight="1" x14ac:dyDescent="0.25">
      <c r="A55" s="70"/>
      <c r="B55" s="70" t="s">
        <v>282</v>
      </c>
      <c r="C55" s="184">
        <v>4368274.93</v>
      </c>
      <c r="D55" s="188">
        <v>4275228.83</v>
      </c>
      <c r="E55" s="71">
        <v>4265884.72</v>
      </c>
      <c r="F55" s="130">
        <f t="shared" si="7"/>
        <v>0.9978143602666526</v>
      </c>
      <c r="G55" s="71">
        <v>4265884.72</v>
      </c>
      <c r="H55" s="130">
        <f t="shared" si="8"/>
        <v>0.9978143602666526</v>
      </c>
      <c r="I55" s="71">
        <v>1269988.55</v>
      </c>
      <c r="J55" s="194">
        <f t="shared" si="9"/>
        <v>0.29705744429123343</v>
      </c>
      <c r="K55" s="394">
        <v>2726070.64</v>
      </c>
      <c r="L55" s="130">
        <v>0.62430430205076615</v>
      </c>
      <c r="M55" s="210">
        <f t="shared" si="3"/>
        <v>0.56484746117950912</v>
      </c>
      <c r="N55" s="394">
        <v>1709978.31</v>
      </c>
      <c r="O55" s="130">
        <v>0.39160643883626528</v>
      </c>
      <c r="P55" s="589">
        <f t="shared" si="4"/>
        <v>-0.25730721695528402</v>
      </c>
      <c r="Q55" s="59">
        <v>22732</v>
      </c>
    </row>
    <row r="56" spans="1:17" ht="15" customHeight="1" x14ac:dyDescent="0.25">
      <c r="A56" s="72"/>
      <c r="B56" s="72" t="s">
        <v>284</v>
      </c>
      <c r="C56" s="185">
        <v>6556162.8600000003</v>
      </c>
      <c r="D56" s="189">
        <v>9841886.5700000003</v>
      </c>
      <c r="E56" s="73">
        <v>9502641.5600000005</v>
      </c>
      <c r="F56" s="413">
        <f t="shared" si="5"/>
        <v>0.96553048975040157</v>
      </c>
      <c r="G56" s="73">
        <v>4503250.4000000004</v>
      </c>
      <c r="H56" s="413">
        <f t="shared" si="1"/>
        <v>0.45755967293169081</v>
      </c>
      <c r="I56" s="73">
        <v>2438711.6699999995</v>
      </c>
      <c r="J56" s="430">
        <f t="shared" si="2"/>
        <v>0.24778904457542425</v>
      </c>
      <c r="K56" s="581">
        <v>4273376.43</v>
      </c>
      <c r="L56" s="130">
        <v>0.80236335068340203</v>
      </c>
      <c r="M56" s="643">
        <f t="shared" si="3"/>
        <v>5.3792118191656968E-2</v>
      </c>
      <c r="N56" s="581">
        <v>1311880.2999999998</v>
      </c>
      <c r="O56" s="130">
        <v>0.24631686219216278</v>
      </c>
      <c r="P56" s="589">
        <f t="shared" si="4"/>
        <v>0.85894373899813869</v>
      </c>
      <c r="Q56" s="60" t="s">
        <v>285</v>
      </c>
    </row>
    <row r="57" spans="1:17" ht="15" customHeight="1" x14ac:dyDescent="0.25">
      <c r="A57" s="68"/>
      <c r="B57" s="68" t="s">
        <v>286</v>
      </c>
      <c r="C57" s="184">
        <v>1927031.01</v>
      </c>
      <c r="D57" s="188">
        <v>1704453.57</v>
      </c>
      <c r="E57" s="71">
        <v>1148515.25</v>
      </c>
      <c r="F57" s="414">
        <f t="shared" si="5"/>
        <v>0.67383193664817753</v>
      </c>
      <c r="G57" s="472">
        <v>490149.66</v>
      </c>
      <c r="H57" s="414">
        <f t="shared" si="1"/>
        <v>0.28756996883171182</v>
      </c>
      <c r="I57" s="71">
        <v>431149.66</v>
      </c>
      <c r="J57" s="431">
        <f t="shared" si="2"/>
        <v>0.25295476954529184</v>
      </c>
      <c r="K57" s="582">
        <v>588317.56000000006</v>
      </c>
      <c r="L57" s="415">
        <v>0.37352594667557232</v>
      </c>
      <c r="M57" s="210">
        <f t="shared" si="3"/>
        <v>-0.16686209400242968</v>
      </c>
      <c r="N57" s="582">
        <v>588317.56000000006</v>
      </c>
      <c r="O57" s="415">
        <v>0.37352594667557232</v>
      </c>
      <c r="P57" s="589">
        <f t="shared" si="4"/>
        <v>-0.26714806880828113</v>
      </c>
      <c r="Q57" s="59">
        <v>230</v>
      </c>
    </row>
    <row r="58" spans="1:17" ht="15" customHeight="1" x14ac:dyDescent="0.25">
      <c r="A58" s="70"/>
      <c r="B58" s="70" t="s">
        <v>287</v>
      </c>
      <c r="C58" s="184">
        <v>823281.89</v>
      </c>
      <c r="D58" s="188">
        <v>1015903.59</v>
      </c>
      <c r="E58" s="71">
        <v>541594.81999999995</v>
      </c>
      <c r="F58" s="130">
        <f t="shared" si="5"/>
        <v>0.53311635605106977</v>
      </c>
      <c r="G58" s="473">
        <v>432264.31</v>
      </c>
      <c r="H58" s="130">
        <f t="shared" si="1"/>
        <v>0.42549737421441736</v>
      </c>
      <c r="I58" s="71">
        <v>256057.01</v>
      </c>
      <c r="J58" s="194">
        <f t="shared" si="2"/>
        <v>0.25204853346369216</v>
      </c>
      <c r="K58" s="394">
        <v>322772.88</v>
      </c>
      <c r="L58" s="130">
        <v>0.26875574146259756</v>
      </c>
      <c r="M58" s="210">
        <f t="shared" si="3"/>
        <v>0.33922128154013431</v>
      </c>
      <c r="N58" s="394">
        <v>263509.68</v>
      </c>
      <c r="O58" s="130">
        <v>0.2194104394116749</v>
      </c>
      <c r="P58" s="589">
        <f t="shared" si="4"/>
        <v>-2.8282338622247161E-2</v>
      </c>
      <c r="Q58" s="59">
        <v>231</v>
      </c>
    </row>
    <row r="59" spans="1:17" ht="15" customHeight="1" x14ac:dyDescent="0.25">
      <c r="A59" s="72"/>
      <c r="B59" s="72" t="s">
        <v>288</v>
      </c>
      <c r="C59" s="185">
        <v>319336.93</v>
      </c>
      <c r="D59" s="189">
        <v>333650.93</v>
      </c>
      <c r="E59" s="73">
        <v>240000</v>
      </c>
      <c r="F59" s="413">
        <f t="shared" si="5"/>
        <v>0.71931464420015256</v>
      </c>
      <c r="G59" s="474">
        <v>88079.35</v>
      </c>
      <c r="H59" s="413">
        <f>+G59/D59</f>
        <v>0.26398652627762798</v>
      </c>
      <c r="I59" s="73">
        <v>88079.35</v>
      </c>
      <c r="J59" s="430">
        <f t="shared" si="2"/>
        <v>0.26398652627762798</v>
      </c>
      <c r="K59" s="581">
        <v>100731.17</v>
      </c>
      <c r="L59" s="130">
        <v>0.33704312917472068</v>
      </c>
      <c r="M59" s="644">
        <f t="shared" si="3"/>
        <v>-0.12559985156530984</v>
      </c>
      <c r="N59" s="581">
        <v>100731.17</v>
      </c>
      <c r="O59" s="130">
        <v>0.33704312917472068</v>
      </c>
      <c r="P59" s="589">
        <f t="shared" si="4"/>
        <v>-0.12559985156530984</v>
      </c>
      <c r="Q59" s="59">
        <v>233</v>
      </c>
    </row>
    <row r="60" spans="1:17" ht="15" customHeight="1" x14ac:dyDescent="0.25">
      <c r="A60" s="55"/>
      <c r="B60" s="55" t="s">
        <v>289</v>
      </c>
      <c r="C60" s="176">
        <v>0</v>
      </c>
      <c r="D60" s="560">
        <v>0</v>
      </c>
      <c r="E60" s="56">
        <v>0</v>
      </c>
      <c r="F60" s="243" t="s">
        <v>129</v>
      </c>
      <c r="G60" s="56">
        <v>0</v>
      </c>
      <c r="H60" s="78" t="s">
        <v>129</v>
      </c>
      <c r="I60" s="56">
        <v>0</v>
      </c>
      <c r="J60" s="172" t="s">
        <v>129</v>
      </c>
      <c r="K60" s="578">
        <v>0</v>
      </c>
      <c r="L60" s="584" t="s">
        <v>129</v>
      </c>
      <c r="M60" s="245" t="s">
        <v>129</v>
      </c>
      <c r="N60" s="578">
        <v>0</v>
      </c>
      <c r="O60" s="584" t="s">
        <v>129</v>
      </c>
      <c r="P60" s="245" t="s">
        <v>129</v>
      </c>
      <c r="Q60" s="59" t="s">
        <v>539</v>
      </c>
    </row>
    <row r="61" spans="1:17" ht="15" customHeight="1" x14ac:dyDescent="0.25">
      <c r="A61" s="525"/>
      <c r="B61" s="83" t="s">
        <v>240</v>
      </c>
      <c r="C61" s="162">
        <f>SUM(C12:C42,C47:C60)</f>
        <v>665063202.92999983</v>
      </c>
      <c r="D61" s="152">
        <f>SUM(D12:D42,D47:D60)</f>
        <v>660845326.25000012</v>
      </c>
      <c r="E61" s="84">
        <f>SUM(E12:E42,E47:E60)</f>
        <v>587477794.12</v>
      </c>
      <c r="F61" s="90">
        <f>+E61/D61</f>
        <v>0.88897926759000045</v>
      </c>
      <c r="G61" s="84">
        <f>SUM(G12:G42,G47:G60)</f>
        <v>557069596.25999999</v>
      </c>
      <c r="H61" s="90">
        <f t="shared" si="1"/>
        <v>0.84296517525684767</v>
      </c>
      <c r="I61" s="84">
        <f>SUM(I12:I42,I47:I60)</f>
        <v>193666701.45999998</v>
      </c>
      <c r="J61" s="170">
        <f t="shared" si="2"/>
        <v>0.29305904690129442</v>
      </c>
      <c r="K61" s="152">
        <f>SUM(K12:K42,K47:K60)</f>
        <v>530744023.61000001</v>
      </c>
      <c r="L61" s="90">
        <v>0.84235206359410941</v>
      </c>
      <c r="M61" s="627">
        <f t="shared" si="3"/>
        <v>4.9601260643387768E-2</v>
      </c>
      <c r="N61" s="566">
        <f>SUM(N12:N42,N47:N60)</f>
        <v>185091824.24000004</v>
      </c>
      <c r="O61" s="90">
        <v>0.2937621079163415</v>
      </c>
      <c r="P61" s="213">
        <f>+I61/N61-1</f>
        <v>4.6327693052942598E-2</v>
      </c>
    </row>
    <row r="62" spans="1:17" ht="15" customHeight="1" x14ac:dyDescent="0.25">
      <c r="A62" s="81"/>
      <c r="B62" s="81" t="s">
        <v>346</v>
      </c>
      <c r="C62" s="186">
        <v>21570000</v>
      </c>
      <c r="D62" s="190">
        <v>21570000</v>
      </c>
      <c r="E62" s="82">
        <v>5830456.1699999999</v>
      </c>
      <c r="F62" s="414">
        <f>+E62/D62</f>
        <v>0.27030394853963841</v>
      </c>
      <c r="G62" s="82">
        <v>5830456.1699999999</v>
      </c>
      <c r="H62" s="414">
        <f t="shared" si="1"/>
        <v>0.27030394853963841</v>
      </c>
      <c r="I62" s="82">
        <v>5830456.1699999999</v>
      </c>
      <c r="J62" s="431">
        <f t="shared" si="2"/>
        <v>0.27030394853963841</v>
      </c>
      <c r="K62" s="582">
        <v>11837599.689999999</v>
      </c>
      <c r="L62" s="414">
        <v>0.50034124655197942</v>
      </c>
      <c r="M62" s="589">
        <f t="shared" si="3"/>
        <v>-0.50746297199715484</v>
      </c>
      <c r="N62" s="582">
        <v>11837599.689999999</v>
      </c>
      <c r="O62" s="414">
        <v>0.50034124655197942</v>
      </c>
      <c r="P62" s="589">
        <f>+I62/N62-1</f>
        <v>-0.50746297199715484</v>
      </c>
      <c r="Q62" s="59" t="s">
        <v>348</v>
      </c>
    </row>
    <row r="63" spans="1:17" ht="15" customHeight="1" x14ac:dyDescent="0.25">
      <c r="A63" s="70"/>
      <c r="B63" s="70" t="s">
        <v>347</v>
      </c>
      <c r="C63" s="184">
        <v>280000</v>
      </c>
      <c r="D63" s="188">
        <v>280000</v>
      </c>
      <c r="E63" s="71">
        <v>1965.54</v>
      </c>
      <c r="F63" s="130">
        <f>+E63/D63</f>
        <v>7.0197857142857145E-3</v>
      </c>
      <c r="G63" s="71">
        <v>1965.54</v>
      </c>
      <c r="H63" s="130">
        <f t="shared" si="1"/>
        <v>7.0197857142857145E-3</v>
      </c>
      <c r="I63" s="71">
        <v>1965.54</v>
      </c>
      <c r="J63" s="194">
        <f t="shared" si="2"/>
        <v>7.0197857142857145E-3</v>
      </c>
      <c r="K63" s="394">
        <v>3660.26</v>
      </c>
      <c r="L63" s="130">
        <v>3.8843002219199904E-3</v>
      </c>
      <c r="M63" s="589">
        <f t="shared" si="3"/>
        <v>-0.4630053602749532</v>
      </c>
      <c r="N63" s="394">
        <v>3660.26</v>
      </c>
      <c r="O63" s="130">
        <v>3.8843002219199904E-3</v>
      </c>
      <c r="P63" s="589">
        <f t="shared" ref="P63:P64" si="10">+I63/N63-1</f>
        <v>-0.4630053602749532</v>
      </c>
      <c r="Q63" s="59" t="s">
        <v>349</v>
      </c>
    </row>
    <row r="64" spans="1:17" ht="15" customHeight="1" x14ac:dyDescent="0.25">
      <c r="A64" s="79"/>
      <c r="B64" s="548" t="s">
        <v>183</v>
      </c>
      <c r="C64" s="395">
        <v>250000</v>
      </c>
      <c r="D64" s="191">
        <v>250000</v>
      </c>
      <c r="E64" s="80">
        <v>5361.82</v>
      </c>
      <c r="F64" s="243">
        <f>+E64/D64</f>
        <v>2.1447279999999999E-2</v>
      </c>
      <c r="G64" s="80">
        <v>5361.82</v>
      </c>
      <c r="H64" s="243">
        <f t="shared" si="1"/>
        <v>2.1447279999999999E-2</v>
      </c>
      <c r="I64" s="80">
        <v>5361.82</v>
      </c>
      <c r="J64" s="195">
        <f t="shared" si="2"/>
        <v>2.1447279999999999E-2</v>
      </c>
      <c r="K64" s="583">
        <v>19594.439999999999</v>
      </c>
      <c r="L64" s="243">
        <v>7.8377759999999991E-2</v>
      </c>
      <c r="M64" s="589">
        <f t="shared" si="3"/>
        <v>-0.72636013073096239</v>
      </c>
      <c r="N64" s="583">
        <v>19594.439999999999</v>
      </c>
      <c r="O64" s="243">
        <v>7.8377759999999991E-2</v>
      </c>
      <c r="P64" s="589">
        <f t="shared" si="10"/>
        <v>-0.72636013073096239</v>
      </c>
      <c r="Q64" s="59">
        <v>352</v>
      </c>
    </row>
    <row r="65" spans="1:19" ht="15" customHeight="1" thickBot="1" x14ac:dyDescent="0.3">
      <c r="A65" s="525"/>
      <c r="B65" s="517" t="s">
        <v>2</v>
      </c>
      <c r="C65" s="166">
        <f>SUM(C62:C64)</f>
        <v>22100000</v>
      </c>
      <c r="D65" s="169">
        <f t="shared" ref="D65:I65" si="11">SUM(D62:D64)</f>
        <v>22100000</v>
      </c>
      <c r="E65" s="174">
        <f t="shared" si="11"/>
        <v>5837783.5300000003</v>
      </c>
      <c r="F65" s="377">
        <f>+E65/D65</f>
        <v>0.2641531009049774</v>
      </c>
      <c r="G65" s="174">
        <f t="shared" si="11"/>
        <v>5837783.5300000003</v>
      </c>
      <c r="H65" s="377">
        <f t="shared" si="1"/>
        <v>0.2641531009049774</v>
      </c>
      <c r="I65" s="174">
        <f t="shared" si="11"/>
        <v>5837783.5300000003</v>
      </c>
      <c r="J65" s="175">
        <f t="shared" si="2"/>
        <v>0.2641531009049774</v>
      </c>
      <c r="K65" s="606">
        <f t="shared" ref="K65" si="12">SUM(K62:K64)</f>
        <v>11860854.389999999</v>
      </c>
      <c r="L65" s="377">
        <v>0.47727157727228486</v>
      </c>
      <c r="M65" s="607">
        <f t="shared" si="3"/>
        <v>-0.50781087617752974</v>
      </c>
      <c r="N65" s="606">
        <f t="shared" ref="N65" si="13">SUM(N62:N64)</f>
        <v>11860854.389999999</v>
      </c>
      <c r="O65" s="377">
        <v>0.47727157727228486</v>
      </c>
      <c r="P65" s="607">
        <f>+I65/N65-1</f>
        <v>-0.50781087617752974</v>
      </c>
      <c r="Q65" s="60">
        <v>3</v>
      </c>
    </row>
    <row r="67" spans="1:19" ht="14.4" thickBot="1" x14ac:dyDescent="0.3">
      <c r="A67" s="7" t="s">
        <v>233</v>
      </c>
    </row>
    <row r="68" spans="1:19" x14ac:dyDescent="0.25">
      <c r="A68" s="8" t="s">
        <v>290</v>
      </c>
      <c r="C68" s="164" t="s">
        <v>765</v>
      </c>
      <c r="D68" s="755" t="s">
        <v>783</v>
      </c>
      <c r="E68" s="753"/>
      <c r="F68" s="753"/>
      <c r="G68" s="753"/>
      <c r="H68" s="753"/>
      <c r="I68" s="753"/>
      <c r="J68" s="754"/>
      <c r="K68" s="761" t="s">
        <v>784</v>
      </c>
      <c r="L68" s="762"/>
      <c r="M68" s="762"/>
      <c r="N68" s="762"/>
      <c r="O68" s="762"/>
      <c r="P68" s="763"/>
    </row>
    <row r="69" spans="1:19" x14ac:dyDescent="0.25">
      <c r="C69" s="157">
        <v>1</v>
      </c>
      <c r="D69" s="148">
        <v>2</v>
      </c>
      <c r="E69" s="87">
        <v>3</v>
      </c>
      <c r="F69" s="88" t="s">
        <v>36</v>
      </c>
      <c r="G69" s="87">
        <v>4</v>
      </c>
      <c r="H69" s="88" t="s">
        <v>37</v>
      </c>
      <c r="I69" s="87">
        <v>5</v>
      </c>
      <c r="J69" s="149" t="s">
        <v>38</v>
      </c>
      <c r="K69" s="87" t="s">
        <v>543</v>
      </c>
      <c r="L69" s="88" t="s">
        <v>544</v>
      </c>
      <c r="M69" s="88" t="s">
        <v>545</v>
      </c>
      <c r="N69" s="87" t="s">
        <v>39</v>
      </c>
      <c r="O69" s="88" t="s">
        <v>40</v>
      </c>
      <c r="P69" s="149" t="s">
        <v>362</v>
      </c>
    </row>
    <row r="70" spans="1:19" ht="26.4" x14ac:dyDescent="0.25">
      <c r="A70" s="1"/>
      <c r="B70" s="2" t="s">
        <v>150</v>
      </c>
      <c r="C70" s="158" t="s">
        <v>13</v>
      </c>
      <c r="D70" s="112" t="s">
        <v>350</v>
      </c>
      <c r="E70" s="89" t="s">
        <v>15</v>
      </c>
      <c r="F70" s="89" t="s">
        <v>18</v>
      </c>
      <c r="G70" s="89" t="s">
        <v>16</v>
      </c>
      <c r="H70" s="89" t="s">
        <v>18</v>
      </c>
      <c r="I70" s="89" t="s">
        <v>17</v>
      </c>
      <c r="J70" s="113" t="s">
        <v>18</v>
      </c>
      <c r="K70" s="89" t="s">
        <v>16</v>
      </c>
      <c r="L70" s="89" t="s">
        <v>18</v>
      </c>
      <c r="M70" s="89" t="s">
        <v>764</v>
      </c>
      <c r="N70" s="562" t="s">
        <v>17</v>
      </c>
      <c r="O70" s="89" t="s">
        <v>18</v>
      </c>
      <c r="P70" s="585" t="s">
        <v>764</v>
      </c>
      <c r="Q70" s="58" t="s">
        <v>163</v>
      </c>
      <c r="S70" s="358"/>
    </row>
    <row r="71" spans="1:19" ht="15" customHeight="1" x14ac:dyDescent="0.25">
      <c r="A71" s="21"/>
      <c r="B71" s="21" t="s">
        <v>293</v>
      </c>
      <c r="C71" s="481">
        <v>25094829</v>
      </c>
      <c r="D71" s="190">
        <v>25094829</v>
      </c>
      <c r="E71" s="82">
        <v>25094829</v>
      </c>
      <c r="F71" s="417">
        <f t="shared" ref="F71:F91" si="14">+E71/D71</f>
        <v>1</v>
      </c>
      <c r="G71" s="82">
        <v>25094829</v>
      </c>
      <c r="H71" s="417">
        <f>+G71/D71</f>
        <v>1</v>
      </c>
      <c r="I71" s="82">
        <v>12800000</v>
      </c>
      <c r="J71" s="348">
        <f>I71/D71</f>
        <v>0.51006524093071126</v>
      </c>
      <c r="K71" s="563">
        <v>24587855.940000001</v>
      </c>
      <c r="L71" s="417">
        <v>0.97979770812544698</v>
      </c>
      <c r="M71" s="210">
        <f t="shared" ref="M71:M140" si="15">+G71/K71-1</f>
        <v>2.0618839692128077E-2</v>
      </c>
      <c r="N71" s="563">
        <v>14300000</v>
      </c>
      <c r="O71" s="417">
        <v>0.56983851135227903</v>
      </c>
      <c r="P71" s="210">
        <f t="shared" ref="P71:P83" si="16">+I71/N71-1</f>
        <v>-0.1048951048951049</v>
      </c>
      <c r="Q71" s="60" t="s">
        <v>364</v>
      </c>
      <c r="S71" s="357"/>
    </row>
    <row r="72" spans="1:19" ht="15" customHeight="1" x14ac:dyDescent="0.25">
      <c r="A72" s="23"/>
      <c r="B72" s="23" t="s">
        <v>294</v>
      </c>
      <c r="C72" s="184">
        <v>858841</v>
      </c>
      <c r="D72" s="188">
        <v>858841</v>
      </c>
      <c r="E72" s="82">
        <v>858841</v>
      </c>
      <c r="F72" s="417">
        <f t="shared" si="14"/>
        <v>1</v>
      </c>
      <c r="G72" s="82">
        <v>858841</v>
      </c>
      <c r="H72" s="417">
        <f>+G72/D72</f>
        <v>1</v>
      </c>
      <c r="I72" s="82">
        <v>430000</v>
      </c>
      <c r="J72" s="348">
        <f>I72/D72</f>
        <v>0.50067474654796407</v>
      </c>
      <c r="K72" s="564">
        <v>858841</v>
      </c>
      <c r="L72" s="418">
        <v>1</v>
      </c>
      <c r="M72" s="210">
        <f t="shared" si="15"/>
        <v>0</v>
      </c>
      <c r="N72" s="564">
        <v>430000</v>
      </c>
      <c r="O72" s="418">
        <v>0.50067474654796407</v>
      </c>
      <c r="P72" s="210">
        <f t="shared" si="16"/>
        <v>0</v>
      </c>
      <c r="Q72" s="60" t="s">
        <v>365</v>
      </c>
      <c r="S72" s="357"/>
    </row>
    <row r="73" spans="1:19" ht="15" customHeight="1" x14ac:dyDescent="0.25">
      <c r="A73" s="23"/>
      <c r="B73" s="23" t="s">
        <v>295</v>
      </c>
      <c r="C73" s="184">
        <v>50143662.619999997</v>
      </c>
      <c r="D73" s="188">
        <v>50143662.619999997</v>
      </c>
      <c r="E73" s="82">
        <v>50143662.619999997</v>
      </c>
      <c r="F73" s="418">
        <f t="shared" si="14"/>
        <v>1</v>
      </c>
      <c r="G73" s="82">
        <v>50143662.619999997</v>
      </c>
      <c r="H73" s="418">
        <f t="shared" ref="H73:H94" si="17">+G73/D73</f>
        <v>1</v>
      </c>
      <c r="I73" s="82">
        <v>28300000</v>
      </c>
      <c r="J73" s="432">
        <f t="shared" ref="J73:J94" si="18">I73/D73</f>
        <v>0.5643783984122539</v>
      </c>
      <c r="K73" s="564">
        <v>46015047.619999997</v>
      </c>
      <c r="L73" s="418">
        <v>0.98861318170029622</v>
      </c>
      <c r="M73" s="211">
        <f t="shared" si="15"/>
        <v>8.9723149568262883E-2</v>
      </c>
      <c r="N73" s="564">
        <v>31158652.41</v>
      </c>
      <c r="O73" s="418">
        <v>0.66943002538924035</v>
      </c>
      <c r="P73" s="210">
        <f t="shared" si="16"/>
        <v>-9.1745059201679413E-2</v>
      </c>
      <c r="Q73" s="60" t="s">
        <v>366</v>
      </c>
      <c r="S73" s="357"/>
    </row>
    <row r="74" spans="1:19" ht="15" customHeight="1" x14ac:dyDescent="0.25">
      <c r="A74" s="23"/>
      <c r="B74" s="23" t="s">
        <v>296</v>
      </c>
      <c r="C74" s="184">
        <v>45958931.790000007</v>
      </c>
      <c r="D74" s="188">
        <v>49244987.359999999</v>
      </c>
      <c r="E74" s="82">
        <v>43551180.270000003</v>
      </c>
      <c r="F74" s="418">
        <f t="shared" si="14"/>
        <v>0.8843779358013425</v>
      </c>
      <c r="G74" s="82">
        <v>43551180.270000003</v>
      </c>
      <c r="H74" s="418">
        <f t="shared" si="17"/>
        <v>0.8843779358013425</v>
      </c>
      <c r="I74" s="82">
        <v>26823974.200000003</v>
      </c>
      <c r="J74" s="432">
        <f t="shared" si="18"/>
        <v>0.54470466209903401</v>
      </c>
      <c r="K74" s="564">
        <v>34039067.950000003</v>
      </c>
      <c r="L74" s="418">
        <v>0.8088274865976165</v>
      </c>
      <c r="M74" s="211">
        <f t="shared" si="15"/>
        <v>0.27944690888635204</v>
      </c>
      <c r="N74" s="564">
        <v>19751553.73</v>
      </c>
      <c r="O74" s="418">
        <v>0.46933128672325108</v>
      </c>
      <c r="P74" s="210">
        <f t="shared" si="16"/>
        <v>0.35806906973895081</v>
      </c>
      <c r="Q74" s="60" t="s">
        <v>504</v>
      </c>
      <c r="S74" s="358"/>
    </row>
    <row r="75" spans="1:19" ht="15" customHeight="1" x14ac:dyDescent="0.25">
      <c r="A75" s="23"/>
      <c r="B75" s="23" t="s">
        <v>297</v>
      </c>
      <c r="C75" s="184">
        <v>138280341</v>
      </c>
      <c r="D75" s="188">
        <v>143152893.16</v>
      </c>
      <c r="E75" s="82">
        <v>138280341</v>
      </c>
      <c r="F75" s="418">
        <f t="shared" si="14"/>
        <v>0.96596260087769226</v>
      </c>
      <c r="G75" s="82">
        <v>138280341</v>
      </c>
      <c r="H75" s="418">
        <f t="shared" si="17"/>
        <v>0.96596260087769226</v>
      </c>
      <c r="I75" s="82">
        <v>77769650</v>
      </c>
      <c r="J75" s="432">
        <f t="shared" si="18"/>
        <v>0.54326285891461479</v>
      </c>
      <c r="K75" s="564">
        <v>126924336.39</v>
      </c>
      <c r="L75" s="418">
        <v>1</v>
      </c>
      <c r="M75" s="211">
        <f t="shared" si="15"/>
        <v>8.9470663648824944E-2</v>
      </c>
      <c r="N75" s="564">
        <v>71613750</v>
      </c>
      <c r="O75" s="418">
        <v>0.56422394661928865</v>
      </c>
      <c r="P75" s="210">
        <f t="shared" si="16"/>
        <v>8.5959749349810544E-2</v>
      </c>
      <c r="Q75" s="60" t="s">
        <v>446</v>
      </c>
      <c r="S75" s="357"/>
    </row>
    <row r="76" spans="1:19" ht="15" customHeight="1" x14ac:dyDescent="0.25">
      <c r="A76" s="23"/>
      <c r="B76" s="23" t="s">
        <v>298</v>
      </c>
      <c r="C76" s="184">
        <v>2165090</v>
      </c>
      <c r="D76" s="188">
        <v>2165090</v>
      </c>
      <c r="E76" s="82">
        <v>2165090</v>
      </c>
      <c r="F76" s="418">
        <f t="shared" si="14"/>
        <v>1</v>
      </c>
      <c r="G76" s="82">
        <v>2165090</v>
      </c>
      <c r="H76" s="418">
        <f t="shared" si="17"/>
        <v>1</v>
      </c>
      <c r="I76" s="82">
        <v>1623817.5</v>
      </c>
      <c r="J76" s="432">
        <f t="shared" si="18"/>
        <v>0.75</v>
      </c>
      <c r="K76" s="564">
        <v>1252000</v>
      </c>
      <c r="L76" s="418">
        <v>0.65375517599695054</v>
      </c>
      <c r="M76" s="211">
        <f t="shared" si="15"/>
        <v>0.72930511182108626</v>
      </c>
      <c r="N76" s="564">
        <v>1252000</v>
      </c>
      <c r="O76" s="418">
        <v>0.65375517599695054</v>
      </c>
      <c r="P76" s="210">
        <f t="shared" si="16"/>
        <v>0.29697883386581481</v>
      </c>
      <c r="Q76" s="60" t="s">
        <v>367</v>
      </c>
      <c r="S76" s="357"/>
    </row>
    <row r="77" spans="1:19" ht="15" customHeight="1" x14ac:dyDescent="0.25">
      <c r="A77" s="23"/>
      <c r="B77" s="23" t="s">
        <v>299</v>
      </c>
      <c r="C77" s="184">
        <v>8713147</v>
      </c>
      <c r="D77" s="188">
        <v>8749447</v>
      </c>
      <c r="E77" s="82">
        <v>7713147</v>
      </c>
      <c r="F77" s="418">
        <f t="shared" si="14"/>
        <v>0.88155822876577228</v>
      </c>
      <c r="G77" s="82">
        <v>7713147</v>
      </c>
      <c r="H77" s="418">
        <f t="shared" si="17"/>
        <v>0.88155822876577228</v>
      </c>
      <c r="I77" s="82">
        <v>3800000</v>
      </c>
      <c r="J77" s="432">
        <f t="shared" si="18"/>
        <v>0.43431316287760813</v>
      </c>
      <c r="K77" s="564">
        <v>7713147</v>
      </c>
      <c r="L77" s="418">
        <v>0.88155822876577228</v>
      </c>
      <c r="M77" s="211">
        <f t="shared" si="15"/>
        <v>0</v>
      </c>
      <c r="N77" s="564">
        <v>3800000</v>
      </c>
      <c r="O77" s="418">
        <v>0.43431316287760813</v>
      </c>
      <c r="P77" s="210">
        <f t="shared" si="16"/>
        <v>0</v>
      </c>
      <c r="Q77" s="60" t="s">
        <v>540</v>
      </c>
      <c r="S77" s="357"/>
    </row>
    <row r="78" spans="1:19" ht="15" customHeight="1" x14ac:dyDescent="0.25">
      <c r="A78" s="23"/>
      <c r="B78" s="23" t="s">
        <v>300</v>
      </c>
      <c r="C78" s="184">
        <v>24237656.5</v>
      </c>
      <c r="D78" s="188">
        <v>24237656.5</v>
      </c>
      <c r="E78" s="82">
        <v>24237656.5</v>
      </c>
      <c r="F78" s="418">
        <f t="shared" si="14"/>
        <v>1</v>
      </c>
      <c r="G78" s="82">
        <v>24237656.5</v>
      </c>
      <c r="H78" s="418">
        <f t="shared" si="17"/>
        <v>1</v>
      </c>
      <c r="I78" s="82">
        <v>7000000</v>
      </c>
      <c r="J78" s="432">
        <f t="shared" si="18"/>
        <v>0.28880679945274412</v>
      </c>
      <c r="K78" s="564">
        <v>25331500</v>
      </c>
      <c r="L78" s="418">
        <v>0.99763700450938309</v>
      </c>
      <c r="M78" s="211">
        <f t="shared" si="15"/>
        <v>-4.3181157846949425E-2</v>
      </c>
      <c r="N78" s="564">
        <v>9700000</v>
      </c>
      <c r="O78" s="418">
        <v>0.38201760431640508</v>
      </c>
      <c r="P78" s="210">
        <f t="shared" si="16"/>
        <v>-0.27835051546391754</v>
      </c>
      <c r="Q78" s="60" t="s">
        <v>541</v>
      </c>
      <c r="S78" s="357"/>
    </row>
    <row r="79" spans="1:19" ht="15" customHeight="1" x14ac:dyDescent="0.25">
      <c r="A79" s="65"/>
      <c r="B79" s="65" t="s">
        <v>301</v>
      </c>
      <c r="C79" s="185">
        <v>10484584.129999999</v>
      </c>
      <c r="D79" s="189">
        <v>10565193.129999999</v>
      </c>
      <c r="E79" s="62">
        <v>10504584.129999999</v>
      </c>
      <c r="F79" s="419">
        <f t="shared" si="14"/>
        <v>0.99426333250568799</v>
      </c>
      <c r="G79" s="62">
        <v>10504584.129999999</v>
      </c>
      <c r="H79" s="419">
        <f t="shared" si="17"/>
        <v>0.99426333250568799</v>
      </c>
      <c r="I79" s="62">
        <v>4420000</v>
      </c>
      <c r="J79" s="433">
        <f t="shared" si="18"/>
        <v>0.41835487014897571</v>
      </c>
      <c r="K79" s="600">
        <v>10517631.629999999</v>
      </c>
      <c r="L79" s="419">
        <v>0.99972434853085457</v>
      </c>
      <c r="M79" s="590">
        <f t="shared" si="15"/>
        <v>-1.2405359361307156E-3</v>
      </c>
      <c r="N79" s="600">
        <v>4999554.0199999996</v>
      </c>
      <c r="O79" s="419">
        <v>0.47521876230507565</v>
      </c>
      <c r="P79" s="210">
        <f t="shared" si="16"/>
        <v>-0.11592114370233364</v>
      </c>
      <c r="Q79" s="330" t="s">
        <v>368</v>
      </c>
      <c r="S79" s="357"/>
    </row>
    <row r="80" spans="1:19" ht="15" customHeight="1" x14ac:dyDescent="0.25">
      <c r="A80" s="55"/>
      <c r="B80" s="55" t="s">
        <v>766</v>
      </c>
      <c r="C80" s="176">
        <v>4718946</v>
      </c>
      <c r="D80" s="190">
        <v>2771723.83</v>
      </c>
      <c r="E80" s="82">
        <v>0</v>
      </c>
      <c r="F80" s="362">
        <f>E80/D80</f>
        <v>0</v>
      </c>
      <c r="G80" s="82">
        <v>0</v>
      </c>
      <c r="H80" s="362">
        <f t="shared" si="17"/>
        <v>0</v>
      </c>
      <c r="I80" s="82">
        <v>0</v>
      </c>
      <c r="J80" s="278">
        <f t="shared" si="18"/>
        <v>0</v>
      </c>
      <c r="K80" s="582">
        <v>0</v>
      </c>
      <c r="L80" s="362" t="s">
        <v>129</v>
      </c>
      <c r="M80" s="589" t="s">
        <v>129</v>
      </c>
      <c r="N80" s="582">
        <v>0</v>
      </c>
      <c r="O80" s="362" t="s">
        <v>129</v>
      </c>
      <c r="P80" s="589" t="s">
        <v>129</v>
      </c>
      <c r="Q80" s="60">
        <v>41099</v>
      </c>
      <c r="S80" s="357"/>
    </row>
    <row r="81" spans="1:19" ht="15" customHeight="1" x14ac:dyDescent="0.25">
      <c r="A81" s="68"/>
      <c r="B81" s="68" t="s">
        <v>302</v>
      </c>
      <c r="C81" s="488">
        <v>109886585.06999999</v>
      </c>
      <c r="D81" s="190">
        <v>120389542</v>
      </c>
      <c r="E81" s="82">
        <v>110894542</v>
      </c>
      <c r="F81" s="362">
        <f t="shared" si="14"/>
        <v>0.9211310231581411</v>
      </c>
      <c r="G81" s="82">
        <v>110894542</v>
      </c>
      <c r="H81" s="362">
        <f t="shared" si="17"/>
        <v>0.9211310231581411</v>
      </c>
      <c r="I81" s="82">
        <v>67857956.930000007</v>
      </c>
      <c r="J81" s="278">
        <f t="shared" si="18"/>
        <v>0.56365325262222532</v>
      </c>
      <c r="K81" s="582">
        <v>108174705</v>
      </c>
      <c r="L81" s="362">
        <v>0.99081677277159386</v>
      </c>
      <c r="M81" s="210">
        <f t="shared" si="15"/>
        <v>2.5143003625477833E-2</v>
      </c>
      <c r="N81" s="582">
        <v>73570991.209999993</v>
      </c>
      <c r="O81" s="362">
        <v>0.67386707530470724</v>
      </c>
      <c r="P81" s="210">
        <f t="shared" si="16"/>
        <v>-7.7653354753543846E-2</v>
      </c>
      <c r="Q81" s="331" t="s">
        <v>542</v>
      </c>
      <c r="S81" s="357"/>
    </row>
    <row r="82" spans="1:19" ht="15" customHeight="1" x14ac:dyDescent="0.25">
      <c r="A82" s="81"/>
      <c r="B82" s="81" t="s">
        <v>775</v>
      </c>
      <c r="C82" s="186">
        <v>835000</v>
      </c>
      <c r="D82" s="190">
        <v>820000</v>
      </c>
      <c r="E82" s="82">
        <v>0</v>
      </c>
      <c r="F82" s="362">
        <f t="shared" si="14"/>
        <v>0</v>
      </c>
      <c r="G82" s="82">
        <v>0</v>
      </c>
      <c r="H82" s="362">
        <f t="shared" si="17"/>
        <v>0</v>
      </c>
      <c r="I82" s="82">
        <v>0</v>
      </c>
      <c r="J82" s="278">
        <f t="shared" si="18"/>
        <v>0</v>
      </c>
      <c r="K82" s="582">
        <v>0</v>
      </c>
      <c r="L82" s="362" t="s">
        <v>129</v>
      </c>
      <c r="M82" s="210" t="s">
        <v>129</v>
      </c>
      <c r="N82" s="582">
        <v>0</v>
      </c>
      <c r="O82" s="362" t="s">
        <v>129</v>
      </c>
      <c r="P82" s="210" t="s">
        <v>129</v>
      </c>
      <c r="Q82" s="331">
        <v>44304</v>
      </c>
      <c r="S82" s="357"/>
    </row>
    <row r="83" spans="1:19" ht="15" customHeight="1" x14ac:dyDescent="0.25">
      <c r="A83" s="70"/>
      <c r="B83" s="70" t="s">
        <v>303</v>
      </c>
      <c r="C83" s="184">
        <v>48727097.020000003</v>
      </c>
      <c r="D83" s="188">
        <v>48727097.020000003</v>
      </c>
      <c r="E83" s="82">
        <v>48727097.020000003</v>
      </c>
      <c r="F83" s="362">
        <f t="shared" si="14"/>
        <v>1</v>
      </c>
      <c r="G83" s="82">
        <v>48727097.020000003</v>
      </c>
      <c r="H83" s="362">
        <f t="shared" si="17"/>
        <v>1</v>
      </c>
      <c r="I83" s="82">
        <v>15000000</v>
      </c>
      <c r="J83" s="278">
        <f t="shared" si="18"/>
        <v>0.30783693093481973</v>
      </c>
      <c r="K83" s="394">
        <v>47794228</v>
      </c>
      <c r="L83" s="420">
        <v>1</v>
      </c>
      <c r="M83" s="210">
        <f t="shared" si="15"/>
        <v>1.9518445198026813E-2</v>
      </c>
      <c r="N83" s="394">
        <v>22500000</v>
      </c>
      <c r="O83" s="420">
        <v>0.47076814380179965</v>
      </c>
      <c r="P83" s="210">
        <f t="shared" si="16"/>
        <v>-0.33333333333333337</v>
      </c>
      <c r="Q83" s="60" t="s">
        <v>369</v>
      </c>
      <c r="S83" s="357"/>
    </row>
    <row r="84" spans="1:19" ht="15" customHeight="1" x14ac:dyDescent="0.25">
      <c r="A84" s="70"/>
      <c r="B84" s="70" t="s">
        <v>304</v>
      </c>
      <c r="C84" s="184">
        <v>2749627.35</v>
      </c>
      <c r="D84" s="188">
        <v>2808104.19</v>
      </c>
      <c r="E84" s="82">
        <v>2031183.81</v>
      </c>
      <c r="F84" s="362">
        <f t="shared" si="14"/>
        <v>0.72332921877802547</v>
      </c>
      <c r="G84" s="82">
        <v>2031183.81</v>
      </c>
      <c r="H84" s="362">
        <f t="shared" si="17"/>
        <v>0.72332921877802547</v>
      </c>
      <c r="I84" s="82">
        <v>2031183.81</v>
      </c>
      <c r="J84" s="278">
        <f t="shared" si="18"/>
        <v>0.72332921877802547</v>
      </c>
      <c r="K84" s="394">
        <v>450296.75</v>
      </c>
      <c r="L84" s="420">
        <v>0.2059516015091408</v>
      </c>
      <c r="M84" s="211">
        <f t="shared" si="15"/>
        <v>3.5107671996300223</v>
      </c>
      <c r="N84" s="394">
        <v>0</v>
      </c>
      <c r="O84" s="420">
        <v>0</v>
      </c>
      <c r="P84" s="210" t="s">
        <v>129</v>
      </c>
      <c r="Q84" s="60" t="s">
        <v>370</v>
      </c>
      <c r="S84" s="357"/>
    </row>
    <row r="85" spans="1:19" ht="15" customHeight="1" x14ac:dyDescent="0.25">
      <c r="A85" s="72"/>
      <c r="B85" s="72" t="s">
        <v>305</v>
      </c>
      <c r="C85" s="185">
        <v>617526</v>
      </c>
      <c r="D85" s="189">
        <v>617526</v>
      </c>
      <c r="E85" s="62">
        <v>617526</v>
      </c>
      <c r="F85" s="268">
        <f t="shared" si="14"/>
        <v>1</v>
      </c>
      <c r="G85" s="62">
        <v>617526</v>
      </c>
      <c r="H85" s="421">
        <f t="shared" si="17"/>
        <v>1</v>
      </c>
      <c r="I85" s="62">
        <v>617526</v>
      </c>
      <c r="J85" s="278">
        <f t="shared" si="18"/>
        <v>1</v>
      </c>
      <c r="K85" s="581">
        <v>617526</v>
      </c>
      <c r="L85" s="421">
        <v>1</v>
      </c>
      <c r="M85" s="211">
        <f t="shared" si="15"/>
        <v>0</v>
      </c>
      <c r="N85" s="581">
        <v>617526</v>
      </c>
      <c r="O85" s="421">
        <v>1</v>
      </c>
      <c r="P85" s="211">
        <f t="shared" ref="P85:P94" si="19">+I85/N85-1</f>
        <v>0</v>
      </c>
      <c r="Q85" s="60" t="s">
        <v>371</v>
      </c>
      <c r="S85" s="357"/>
    </row>
    <row r="86" spans="1:19" ht="15" customHeight="1" x14ac:dyDescent="0.25">
      <c r="A86" s="68"/>
      <c r="B86" s="68" t="s">
        <v>306</v>
      </c>
      <c r="C86" s="186">
        <v>37061289.140000001</v>
      </c>
      <c r="D86" s="190">
        <v>39070473.650000006</v>
      </c>
      <c r="E86" s="82">
        <v>18788170</v>
      </c>
      <c r="F86" s="238">
        <f t="shared" si="14"/>
        <v>0.48087899236409687</v>
      </c>
      <c r="G86" s="82">
        <v>18788170</v>
      </c>
      <c r="H86" s="362">
        <f t="shared" si="17"/>
        <v>0.48087899236409687</v>
      </c>
      <c r="I86" s="82">
        <v>16960000</v>
      </c>
      <c r="J86" s="555">
        <f t="shared" si="18"/>
        <v>0.43408739172016658</v>
      </c>
      <c r="K86" s="580">
        <v>14507170</v>
      </c>
      <c r="L86" s="238">
        <v>0.36982398986780513</v>
      </c>
      <c r="M86" s="211">
        <f t="shared" si="15"/>
        <v>0.29509545969337925</v>
      </c>
      <c r="N86" s="580">
        <v>14500000</v>
      </c>
      <c r="O86" s="238">
        <v>0.36964120866324546</v>
      </c>
      <c r="P86" s="211">
        <f t="shared" si="19"/>
        <v>0.16965517241379313</v>
      </c>
      <c r="Q86" s="332" t="s">
        <v>780</v>
      </c>
      <c r="S86" s="357"/>
    </row>
    <row r="87" spans="1:19" ht="15" customHeight="1" x14ac:dyDescent="0.25">
      <c r="A87" s="70"/>
      <c r="B87" s="70" t="s">
        <v>307</v>
      </c>
      <c r="C87" s="184">
        <v>16869480</v>
      </c>
      <c r="D87" s="188">
        <v>16869480</v>
      </c>
      <c r="E87" s="82">
        <v>16869480</v>
      </c>
      <c r="F87" s="362">
        <f t="shared" si="14"/>
        <v>1</v>
      </c>
      <c r="G87" s="82">
        <v>16869480</v>
      </c>
      <c r="H87" s="362">
        <f t="shared" si="17"/>
        <v>1</v>
      </c>
      <c r="I87" s="82">
        <v>8650000</v>
      </c>
      <c r="J87" s="434">
        <f t="shared" si="18"/>
        <v>0.51276032219131829</v>
      </c>
      <c r="K87" s="394">
        <v>15669752</v>
      </c>
      <c r="L87" s="420">
        <v>1</v>
      </c>
      <c r="M87" s="211">
        <f t="shared" si="15"/>
        <v>7.6563304894678552E-2</v>
      </c>
      <c r="N87" s="394">
        <v>7900000</v>
      </c>
      <c r="O87" s="420">
        <v>0.50415603259068809</v>
      </c>
      <c r="P87" s="211">
        <f t="shared" si="19"/>
        <v>9.4936708860759556E-2</v>
      </c>
      <c r="Q87" s="60" t="s">
        <v>372</v>
      </c>
      <c r="S87" s="357"/>
    </row>
    <row r="88" spans="1:19" ht="15" customHeight="1" x14ac:dyDescent="0.25">
      <c r="A88" s="70"/>
      <c r="B88" s="70" t="s">
        <v>767</v>
      </c>
      <c r="C88" s="184">
        <v>379378.92</v>
      </c>
      <c r="D88" s="188">
        <v>379378.92</v>
      </c>
      <c r="E88" s="82">
        <v>0</v>
      </c>
      <c r="F88" s="362">
        <f>E88/D88</f>
        <v>0</v>
      </c>
      <c r="G88" s="82">
        <v>0</v>
      </c>
      <c r="H88" s="362">
        <f t="shared" si="17"/>
        <v>0</v>
      </c>
      <c r="I88" s="82">
        <v>0</v>
      </c>
      <c r="J88" s="516">
        <f t="shared" si="18"/>
        <v>0</v>
      </c>
      <c r="K88" s="394">
        <v>0</v>
      </c>
      <c r="L88" s="420" t="s">
        <v>129</v>
      </c>
      <c r="M88" s="211" t="s">
        <v>129</v>
      </c>
      <c r="N88" s="394">
        <v>0</v>
      </c>
      <c r="O88" s="420" t="s">
        <v>129</v>
      </c>
      <c r="P88" s="211" t="s">
        <v>129</v>
      </c>
      <c r="Q88" s="60">
        <v>44411</v>
      </c>
      <c r="S88" s="357"/>
    </row>
    <row r="89" spans="1:19" ht="15" customHeight="1" x14ac:dyDescent="0.25">
      <c r="A89" s="70"/>
      <c r="B89" s="70" t="s">
        <v>308</v>
      </c>
      <c r="C89" s="184">
        <v>57148921</v>
      </c>
      <c r="D89" s="188">
        <v>57148921</v>
      </c>
      <c r="E89" s="82">
        <v>0</v>
      </c>
      <c r="F89" s="362">
        <f t="shared" si="14"/>
        <v>0</v>
      </c>
      <c r="G89" s="82">
        <v>0</v>
      </c>
      <c r="H89" s="362">
        <f t="shared" si="17"/>
        <v>0</v>
      </c>
      <c r="I89" s="82">
        <v>0</v>
      </c>
      <c r="J89" s="516">
        <f t="shared" si="18"/>
        <v>0</v>
      </c>
      <c r="K89" s="394">
        <v>570574.54</v>
      </c>
      <c r="L89" s="420">
        <v>1.0534285857924694E-2</v>
      </c>
      <c r="M89" s="211">
        <f t="shared" si="15"/>
        <v>-1</v>
      </c>
      <c r="N89" s="394">
        <v>570574.54</v>
      </c>
      <c r="O89" s="420">
        <v>1.0534285857924694E-2</v>
      </c>
      <c r="P89" s="211">
        <f t="shared" si="19"/>
        <v>-1</v>
      </c>
      <c r="Q89" s="59" t="s">
        <v>373</v>
      </c>
      <c r="S89" s="357"/>
    </row>
    <row r="90" spans="1:19" ht="15" customHeight="1" x14ac:dyDescent="0.25">
      <c r="A90" s="70"/>
      <c r="B90" s="70" t="s">
        <v>309</v>
      </c>
      <c r="C90" s="184">
        <v>2726590</v>
      </c>
      <c r="D90" s="188">
        <v>2726590</v>
      </c>
      <c r="E90" s="82">
        <v>2726590</v>
      </c>
      <c r="F90" s="362">
        <f t="shared" si="14"/>
        <v>1</v>
      </c>
      <c r="G90" s="82">
        <v>2726590</v>
      </c>
      <c r="H90" s="362">
        <f t="shared" si="17"/>
        <v>1</v>
      </c>
      <c r="I90" s="82">
        <v>1816590</v>
      </c>
      <c r="J90" s="434">
        <f t="shared" si="18"/>
        <v>0.66624978452939387</v>
      </c>
      <c r="K90" s="394">
        <v>2726590</v>
      </c>
      <c r="L90" s="420">
        <v>1</v>
      </c>
      <c r="M90" s="211">
        <f t="shared" si="15"/>
        <v>0</v>
      </c>
      <c r="N90" s="394">
        <v>1816000</v>
      </c>
      <c r="O90" s="420">
        <v>0.66603339702705577</v>
      </c>
      <c r="P90" s="211">
        <f t="shared" si="19"/>
        <v>3.2488986784140472E-4</v>
      </c>
      <c r="Q90" s="60" t="s">
        <v>374</v>
      </c>
      <c r="S90" s="357"/>
    </row>
    <row r="91" spans="1:19" ht="15" customHeight="1" x14ac:dyDescent="0.25">
      <c r="A91" s="70"/>
      <c r="B91" s="70" t="s">
        <v>310</v>
      </c>
      <c r="C91" s="184">
        <v>3529897</v>
      </c>
      <c r="D91" s="188">
        <v>7229216.4299999997</v>
      </c>
      <c r="E91" s="82">
        <v>3545946.26</v>
      </c>
      <c r="F91" s="420">
        <f t="shared" si="14"/>
        <v>0.49050215806030306</v>
      </c>
      <c r="G91" s="82">
        <v>3545946.26</v>
      </c>
      <c r="H91" s="420">
        <f t="shared" si="17"/>
        <v>0.49050215806030306</v>
      </c>
      <c r="I91" s="82">
        <v>1616049.26</v>
      </c>
      <c r="J91" s="434">
        <f t="shared" si="18"/>
        <v>0.22354418015397556</v>
      </c>
      <c r="K91" s="394">
        <v>3094172.71</v>
      </c>
      <c r="L91" s="420">
        <v>0.66843914057247023</v>
      </c>
      <c r="M91" s="211">
        <f t="shared" si="15"/>
        <v>0.14600786457068837</v>
      </c>
      <c r="N91" s="394">
        <v>1817147.04</v>
      </c>
      <c r="O91" s="420">
        <v>0.39256121734439586</v>
      </c>
      <c r="P91" s="211">
        <f t="shared" si="19"/>
        <v>-0.11066676255323837</v>
      </c>
      <c r="Q91" s="60" t="s">
        <v>375</v>
      </c>
      <c r="S91" s="357"/>
    </row>
    <row r="92" spans="1:19" ht="15" customHeight="1" x14ac:dyDescent="0.25">
      <c r="A92" s="70"/>
      <c r="B92" s="70" t="s">
        <v>311</v>
      </c>
      <c r="C92" s="184">
        <v>0</v>
      </c>
      <c r="D92" s="188">
        <v>0</v>
      </c>
      <c r="E92" s="82">
        <v>0</v>
      </c>
      <c r="F92" s="420" t="s">
        <v>129</v>
      </c>
      <c r="G92" s="82">
        <v>0</v>
      </c>
      <c r="H92" s="420" t="s">
        <v>129</v>
      </c>
      <c r="I92" s="82">
        <v>0</v>
      </c>
      <c r="J92" s="434" t="s">
        <v>129</v>
      </c>
      <c r="K92" s="394">
        <v>0</v>
      </c>
      <c r="L92" s="420" t="s">
        <v>129</v>
      </c>
      <c r="M92" s="592" t="s">
        <v>129</v>
      </c>
      <c r="N92" s="394">
        <v>0</v>
      </c>
      <c r="O92" s="420" t="s">
        <v>129</v>
      </c>
      <c r="P92" s="211" t="s">
        <v>129</v>
      </c>
      <c r="Q92" s="60" t="s">
        <v>376</v>
      </c>
      <c r="S92" s="358"/>
    </row>
    <row r="93" spans="1:19" ht="15" customHeight="1" x14ac:dyDescent="0.25">
      <c r="A93" s="70"/>
      <c r="B93" s="70" t="s">
        <v>312</v>
      </c>
      <c r="C93" s="184">
        <v>0</v>
      </c>
      <c r="D93" s="188">
        <v>0</v>
      </c>
      <c r="E93" s="82">
        <v>0</v>
      </c>
      <c r="F93" s="420" t="s">
        <v>129</v>
      </c>
      <c r="G93" s="82">
        <v>0</v>
      </c>
      <c r="H93" s="420" t="s">
        <v>129</v>
      </c>
      <c r="I93" s="82">
        <v>0</v>
      </c>
      <c r="J93" s="434" t="s">
        <v>129</v>
      </c>
      <c r="K93" s="394">
        <v>0</v>
      </c>
      <c r="L93" s="420" t="s">
        <v>129</v>
      </c>
      <c r="M93" s="592" t="s">
        <v>129</v>
      </c>
      <c r="N93" s="394">
        <v>0</v>
      </c>
      <c r="O93" s="420" t="s">
        <v>129</v>
      </c>
      <c r="P93" s="211" t="s">
        <v>129</v>
      </c>
      <c r="Q93" s="60" t="s">
        <v>377</v>
      </c>
      <c r="S93" s="357"/>
    </row>
    <row r="94" spans="1:19" ht="15" customHeight="1" x14ac:dyDescent="0.25">
      <c r="A94" s="70"/>
      <c r="B94" s="70" t="s">
        <v>313</v>
      </c>
      <c r="C94" s="481">
        <v>6986478</v>
      </c>
      <c r="D94" s="188">
        <v>7686478</v>
      </c>
      <c r="E94" s="82">
        <v>7686478</v>
      </c>
      <c r="F94" s="420">
        <f t="shared" ref="F94" si="20">+E94/D94</f>
        <v>1</v>
      </c>
      <c r="G94" s="82">
        <v>7686478</v>
      </c>
      <c r="H94" s="420">
        <f t="shared" si="17"/>
        <v>1</v>
      </c>
      <c r="I94" s="82">
        <v>4988000</v>
      </c>
      <c r="J94" s="434">
        <f t="shared" si="18"/>
        <v>0.64893179945353385</v>
      </c>
      <c r="K94" s="394">
        <v>7036478</v>
      </c>
      <c r="L94" s="420">
        <v>1</v>
      </c>
      <c r="M94" s="592">
        <f t="shared" si="15"/>
        <v>9.2375759577447702E-2</v>
      </c>
      <c r="N94" s="394">
        <v>3636000</v>
      </c>
      <c r="O94" s="420">
        <v>0.51673578742092274</v>
      </c>
      <c r="P94" s="211">
        <f t="shared" si="19"/>
        <v>0.37183718371837182</v>
      </c>
      <c r="Q94" s="60" t="s">
        <v>378</v>
      </c>
      <c r="S94" s="358"/>
    </row>
    <row r="95" spans="1:19" ht="15" customHeight="1" x14ac:dyDescent="0.25">
      <c r="A95" s="70"/>
      <c r="B95" s="70" t="s">
        <v>314</v>
      </c>
      <c r="C95" s="184">
        <v>0</v>
      </c>
      <c r="D95" s="188">
        <v>0</v>
      </c>
      <c r="E95" s="82">
        <v>0</v>
      </c>
      <c r="F95" s="420" t="s">
        <v>129</v>
      </c>
      <c r="G95" s="82">
        <v>0</v>
      </c>
      <c r="H95" s="420" t="s">
        <v>129</v>
      </c>
      <c r="I95" s="82">
        <v>0</v>
      </c>
      <c r="J95" s="434" t="s">
        <v>129</v>
      </c>
      <c r="K95" s="394">
        <v>0</v>
      </c>
      <c r="L95" s="420" t="s">
        <v>129</v>
      </c>
      <c r="M95" s="592" t="s">
        <v>129</v>
      </c>
      <c r="N95" s="394">
        <v>0</v>
      </c>
      <c r="O95" s="420" t="s">
        <v>129</v>
      </c>
      <c r="P95" s="211" t="s">
        <v>129</v>
      </c>
      <c r="Q95" s="60" t="s">
        <v>379</v>
      </c>
      <c r="S95" s="357"/>
    </row>
    <row r="96" spans="1:19" ht="15" customHeight="1" x14ac:dyDescent="0.25">
      <c r="A96" s="70"/>
      <c r="B96" s="74" t="s">
        <v>315</v>
      </c>
      <c r="C96" s="184">
        <v>0</v>
      </c>
      <c r="D96" s="188">
        <v>0</v>
      </c>
      <c r="E96" s="82">
        <v>0</v>
      </c>
      <c r="F96" s="420" t="s">
        <v>129</v>
      </c>
      <c r="G96" s="82">
        <v>0</v>
      </c>
      <c r="H96" s="420" t="s">
        <v>129</v>
      </c>
      <c r="I96" s="82">
        <v>0</v>
      </c>
      <c r="J96" s="434" t="s">
        <v>129</v>
      </c>
      <c r="K96" s="394">
        <v>0</v>
      </c>
      <c r="L96" s="420" t="s">
        <v>129</v>
      </c>
      <c r="M96" s="592" t="s">
        <v>129</v>
      </c>
      <c r="N96" s="394">
        <v>0</v>
      </c>
      <c r="O96" s="420" t="s">
        <v>129</v>
      </c>
      <c r="P96" s="211" t="s">
        <v>129</v>
      </c>
      <c r="Q96" s="60" t="s">
        <v>380</v>
      </c>
      <c r="S96" s="357"/>
    </row>
    <row r="97" spans="1:19" ht="15" customHeight="1" x14ac:dyDescent="0.25">
      <c r="A97" s="70"/>
      <c r="B97" s="74" t="s">
        <v>414</v>
      </c>
      <c r="C97" s="184">
        <v>0</v>
      </c>
      <c r="D97" s="188">
        <v>0</v>
      </c>
      <c r="E97" s="82">
        <v>0</v>
      </c>
      <c r="F97" s="420" t="s">
        <v>129</v>
      </c>
      <c r="G97" s="82">
        <v>0</v>
      </c>
      <c r="H97" s="420" t="s">
        <v>129</v>
      </c>
      <c r="I97" s="82">
        <v>0</v>
      </c>
      <c r="J97" s="434" t="s">
        <v>129</v>
      </c>
      <c r="K97" s="394">
        <v>0</v>
      </c>
      <c r="L97" s="420" t="s">
        <v>129</v>
      </c>
      <c r="M97" s="592" t="s">
        <v>129</v>
      </c>
      <c r="N97" s="394">
        <v>0</v>
      </c>
      <c r="O97" s="420" t="s">
        <v>129</v>
      </c>
      <c r="P97" s="211" t="s">
        <v>129</v>
      </c>
      <c r="Q97" s="60">
        <v>44438</v>
      </c>
      <c r="S97" s="357"/>
    </row>
    <row r="98" spans="1:19" ht="15" customHeight="1" x14ac:dyDescent="0.25">
      <c r="A98" s="70"/>
      <c r="B98" s="74" t="s">
        <v>449</v>
      </c>
      <c r="C98" s="184">
        <v>0</v>
      </c>
      <c r="D98" s="188">
        <v>0</v>
      </c>
      <c r="E98" s="82">
        <v>0</v>
      </c>
      <c r="F98" s="420" t="s">
        <v>129</v>
      </c>
      <c r="G98" s="82">
        <v>0</v>
      </c>
      <c r="H98" s="420" t="s">
        <v>129</v>
      </c>
      <c r="I98" s="82">
        <v>0</v>
      </c>
      <c r="J98" s="434" t="s">
        <v>129</v>
      </c>
      <c r="K98" s="394">
        <v>0</v>
      </c>
      <c r="L98" s="420" t="s">
        <v>129</v>
      </c>
      <c r="M98" s="593" t="s">
        <v>129</v>
      </c>
      <c r="N98" s="394">
        <v>0</v>
      </c>
      <c r="O98" s="420" t="s">
        <v>129</v>
      </c>
      <c r="P98" s="211" t="s">
        <v>129</v>
      </c>
      <c r="Q98" s="60" t="s">
        <v>462</v>
      </c>
      <c r="S98" s="357"/>
    </row>
    <row r="99" spans="1:19" ht="15" customHeight="1" x14ac:dyDescent="0.25">
      <c r="A99" s="70"/>
      <c r="B99" s="70" t="s">
        <v>316</v>
      </c>
      <c r="C99" s="184">
        <v>11864168</v>
      </c>
      <c r="D99" s="188">
        <v>11864168</v>
      </c>
      <c r="E99" s="82">
        <v>0</v>
      </c>
      <c r="F99" s="420">
        <f t="shared" ref="F99:F102" si="21">+E99/D99</f>
        <v>0</v>
      </c>
      <c r="G99" s="82">
        <v>0</v>
      </c>
      <c r="H99" s="420">
        <f t="shared" ref="H99:H102" si="22">+G99/D99</f>
        <v>0</v>
      </c>
      <c r="I99" s="82">
        <v>0</v>
      </c>
      <c r="J99" s="434">
        <f t="shared" ref="J99:J102" si="23">I99/D99</f>
        <v>0</v>
      </c>
      <c r="K99" s="394">
        <v>0</v>
      </c>
      <c r="L99" s="420" t="s">
        <v>129</v>
      </c>
      <c r="M99" s="592" t="s">
        <v>129</v>
      </c>
      <c r="N99" s="394">
        <v>0</v>
      </c>
      <c r="O99" s="420" t="s">
        <v>129</v>
      </c>
      <c r="P99" s="211" t="s">
        <v>129</v>
      </c>
      <c r="Q99" s="60" t="s">
        <v>382</v>
      </c>
      <c r="S99" s="358"/>
    </row>
    <row r="100" spans="1:19" ht="15" customHeight="1" x14ac:dyDescent="0.25">
      <c r="A100" s="70"/>
      <c r="B100" s="70" t="s">
        <v>317</v>
      </c>
      <c r="C100" s="184">
        <v>3884039.66</v>
      </c>
      <c r="D100" s="188">
        <v>3884039.66</v>
      </c>
      <c r="E100" s="82">
        <v>3884039.66</v>
      </c>
      <c r="F100" s="420">
        <f t="shared" si="21"/>
        <v>1</v>
      </c>
      <c r="G100" s="71">
        <v>3884039.66</v>
      </c>
      <c r="H100" s="420">
        <f t="shared" si="22"/>
        <v>1</v>
      </c>
      <c r="I100" s="71">
        <v>836415.58</v>
      </c>
      <c r="J100" s="434">
        <f t="shared" si="23"/>
        <v>0.21534681754511228</v>
      </c>
      <c r="K100" s="394">
        <v>3884039.66</v>
      </c>
      <c r="L100" s="420">
        <v>1</v>
      </c>
      <c r="M100" s="593">
        <f t="shared" si="15"/>
        <v>0</v>
      </c>
      <c r="N100" s="394">
        <v>1172199.02</v>
      </c>
      <c r="O100" s="420">
        <v>0.30179893168238142</v>
      </c>
      <c r="P100" s="211">
        <f t="shared" ref="P100" si="24">+I100/N100-1</f>
        <v>-0.28645599789018772</v>
      </c>
      <c r="Q100" s="60" t="s">
        <v>383</v>
      </c>
      <c r="S100" s="358"/>
    </row>
    <row r="101" spans="1:19" ht="15" customHeight="1" x14ac:dyDescent="0.25">
      <c r="A101" s="79"/>
      <c r="B101" s="123" t="s">
        <v>381</v>
      </c>
      <c r="C101" s="184">
        <v>0</v>
      </c>
      <c r="D101" s="188">
        <v>0</v>
      </c>
      <c r="E101" s="82">
        <v>0</v>
      </c>
      <c r="F101" s="130" t="s">
        <v>129</v>
      </c>
      <c r="G101" s="82">
        <v>0</v>
      </c>
      <c r="H101" s="414" t="s">
        <v>129</v>
      </c>
      <c r="I101" s="82">
        <v>0</v>
      </c>
      <c r="J101" s="434" t="s">
        <v>129</v>
      </c>
      <c r="K101" s="394">
        <v>0</v>
      </c>
      <c r="L101" s="243" t="s">
        <v>129</v>
      </c>
      <c r="M101" s="592" t="s">
        <v>129</v>
      </c>
      <c r="N101" s="394">
        <v>0</v>
      </c>
      <c r="O101" s="243" t="s">
        <v>129</v>
      </c>
      <c r="P101" s="211" t="s">
        <v>129</v>
      </c>
      <c r="Q101" s="122" t="s">
        <v>384</v>
      </c>
      <c r="S101" s="358"/>
    </row>
    <row r="102" spans="1:19" ht="15" customHeight="1" x14ac:dyDescent="0.25">
      <c r="A102" s="72"/>
      <c r="B102" s="72" t="s">
        <v>318</v>
      </c>
      <c r="C102" s="185">
        <v>2068219.33</v>
      </c>
      <c r="D102" s="189">
        <v>2108219.33</v>
      </c>
      <c r="E102" s="73">
        <v>2049746.23</v>
      </c>
      <c r="F102" s="512">
        <f t="shared" si="21"/>
        <v>0.97226422357108355</v>
      </c>
      <c r="G102" s="73">
        <v>2049746.23</v>
      </c>
      <c r="H102" s="512">
        <f t="shared" si="22"/>
        <v>0.97226422357108355</v>
      </c>
      <c r="I102" s="73">
        <v>389753.87</v>
      </c>
      <c r="J102" s="435">
        <f t="shared" si="23"/>
        <v>0.18487349226610117</v>
      </c>
      <c r="K102" s="581">
        <v>769149.15</v>
      </c>
      <c r="L102" s="421">
        <v>0.61609364620955287</v>
      </c>
      <c r="M102" s="588">
        <f t="shared" si="15"/>
        <v>1.6649528638236157</v>
      </c>
      <c r="N102" s="581">
        <v>0</v>
      </c>
      <c r="O102" s="421">
        <v>0</v>
      </c>
      <c r="P102" s="211" t="s">
        <v>129</v>
      </c>
      <c r="Q102" s="60" t="s">
        <v>385</v>
      </c>
      <c r="S102" s="357"/>
    </row>
    <row r="103" spans="1:19" ht="15" customHeight="1" x14ac:dyDescent="0.25">
      <c r="A103" s="55"/>
      <c r="B103" s="55" t="s">
        <v>463</v>
      </c>
      <c r="C103" s="489">
        <v>4677000</v>
      </c>
      <c r="D103" s="396">
        <v>4877000</v>
      </c>
      <c r="E103" s="82">
        <v>4877000</v>
      </c>
      <c r="F103" s="423">
        <f>+E103/D103</f>
        <v>1</v>
      </c>
      <c r="G103" s="80">
        <v>4877000</v>
      </c>
      <c r="H103" s="423">
        <f>+G103/D103</f>
        <v>1</v>
      </c>
      <c r="I103" s="56">
        <v>2900000</v>
      </c>
      <c r="J103" s="438">
        <f>I103/D103</f>
        <v>0.59462784498667209</v>
      </c>
      <c r="K103" s="601">
        <v>5871140.4000000004</v>
      </c>
      <c r="L103" s="421">
        <v>0.98413930400600513</v>
      </c>
      <c r="M103" s="594">
        <f t="shared" si="15"/>
        <v>-0.16932662690198996</v>
      </c>
      <c r="N103" s="601">
        <v>4800000</v>
      </c>
      <c r="O103" s="421">
        <v>0.80459132934869415</v>
      </c>
      <c r="P103" s="594">
        <f t="shared" ref="P103" si="25">+I103/N103-1</f>
        <v>-0.39583333333333337</v>
      </c>
      <c r="Q103" s="60">
        <v>44453</v>
      </c>
      <c r="R103" s="46"/>
      <c r="S103" s="358"/>
    </row>
    <row r="104" spans="1:19" ht="15" customHeight="1" x14ac:dyDescent="0.25">
      <c r="A104" s="68"/>
      <c r="B104" s="549" t="s">
        <v>363</v>
      </c>
      <c r="C104" s="551">
        <v>0</v>
      </c>
      <c r="D104" s="537">
        <v>0</v>
      </c>
      <c r="E104" s="553">
        <v>0</v>
      </c>
      <c r="F104" s="554" t="s">
        <v>129</v>
      </c>
      <c r="G104" s="553">
        <v>0</v>
      </c>
      <c r="H104" s="554" t="s">
        <v>129</v>
      </c>
      <c r="I104" s="553">
        <v>0</v>
      </c>
      <c r="J104" s="555" t="s">
        <v>129</v>
      </c>
      <c r="K104" s="565">
        <v>0</v>
      </c>
      <c r="L104" s="554" t="s">
        <v>129</v>
      </c>
      <c r="M104" s="595" t="s">
        <v>129</v>
      </c>
      <c r="N104" s="565">
        <v>0</v>
      </c>
      <c r="O104" s="554" t="s">
        <v>129</v>
      </c>
      <c r="P104" s="595" t="s">
        <v>129</v>
      </c>
      <c r="Q104" s="60">
        <v>449</v>
      </c>
      <c r="R104" s="476"/>
      <c r="S104" s="358"/>
    </row>
    <row r="105" spans="1:19" ht="15" customHeight="1" x14ac:dyDescent="0.25">
      <c r="A105" s="126"/>
      <c r="B105" s="550" t="s">
        <v>344</v>
      </c>
      <c r="C105" s="192">
        <f>SUM(C71:C104)</f>
        <v>620667325.52999997</v>
      </c>
      <c r="D105" s="552">
        <f>SUM(D71:D104)</f>
        <v>644190557.79999983</v>
      </c>
      <c r="E105" s="127">
        <f>SUM(E71:E104)</f>
        <v>525247130.5</v>
      </c>
      <c r="F105" s="426">
        <f>E105/D105</f>
        <v>0.81535987160971723</v>
      </c>
      <c r="G105" s="127">
        <f>SUM(G71:G104)</f>
        <v>525247130.5</v>
      </c>
      <c r="H105" s="426">
        <f>+G105/D105</f>
        <v>0.81535987160971723</v>
      </c>
      <c r="I105" s="127">
        <f>SUM(I71:I104)</f>
        <v>286630917.14999998</v>
      </c>
      <c r="J105" s="436">
        <f>I105/D105</f>
        <v>0.44494740520395759</v>
      </c>
      <c r="K105" s="602">
        <f>SUM(K71:K104)</f>
        <v>488405249.74000001</v>
      </c>
      <c r="L105" s="426">
        <v>0.82165375979075073</v>
      </c>
      <c r="M105" s="596">
        <f t="shared" si="15"/>
        <v>7.5433015471501497E-2</v>
      </c>
      <c r="N105" s="602">
        <f>SUM(N71:N104)</f>
        <v>289905947.97000003</v>
      </c>
      <c r="O105" s="426">
        <v>0.48771447944521079</v>
      </c>
      <c r="P105" s="596">
        <f>+I105/N105-1</f>
        <v>-1.1296873496155269E-2</v>
      </c>
      <c r="S105" s="358"/>
    </row>
    <row r="106" spans="1:19" ht="14.4" thickBot="1" x14ac:dyDescent="0.3">
      <c r="A106" s="7" t="s">
        <v>233</v>
      </c>
    </row>
    <row r="107" spans="1:19" x14ac:dyDescent="0.25">
      <c r="A107" s="8" t="s">
        <v>290</v>
      </c>
      <c r="C107" s="164" t="s">
        <v>765</v>
      </c>
      <c r="D107" s="755" t="s">
        <v>783</v>
      </c>
      <c r="E107" s="753"/>
      <c r="F107" s="753"/>
      <c r="G107" s="753"/>
      <c r="H107" s="753"/>
      <c r="I107" s="753"/>
      <c r="J107" s="754"/>
      <c r="K107" s="761" t="s">
        <v>784</v>
      </c>
      <c r="L107" s="762"/>
      <c r="M107" s="762"/>
      <c r="N107" s="762"/>
      <c r="O107" s="762"/>
      <c r="P107" s="763"/>
    </row>
    <row r="108" spans="1:19" x14ac:dyDescent="0.25">
      <c r="C108" s="157">
        <v>1</v>
      </c>
      <c r="D108" s="148">
        <v>2</v>
      </c>
      <c r="E108" s="87">
        <v>3</v>
      </c>
      <c r="F108" s="88" t="s">
        <v>36</v>
      </c>
      <c r="G108" s="87">
        <v>4</v>
      </c>
      <c r="H108" s="88" t="s">
        <v>37</v>
      </c>
      <c r="I108" s="87">
        <v>5</v>
      </c>
      <c r="J108" s="149" t="s">
        <v>38</v>
      </c>
      <c r="K108" s="87" t="s">
        <v>543</v>
      </c>
      <c r="L108" s="88" t="s">
        <v>544</v>
      </c>
      <c r="M108" s="88" t="s">
        <v>545</v>
      </c>
      <c r="N108" s="87" t="s">
        <v>39</v>
      </c>
      <c r="O108" s="88" t="s">
        <v>40</v>
      </c>
      <c r="P108" s="149" t="s">
        <v>362</v>
      </c>
    </row>
    <row r="109" spans="1:19" ht="26.4" x14ac:dyDescent="0.25">
      <c r="A109" s="1"/>
      <c r="B109" s="2" t="s">
        <v>150</v>
      </c>
      <c r="C109" s="158" t="s">
        <v>13</v>
      </c>
      <c r="D109" s="112" t="s">
        <v>350</v>
      </c>
      <c r="E109" s="89" t="s">
        <v>15</v>
      </c>
      <c r="F109" s="89" t="s">
        <v>18</v>
      </c>
      <c r="G109" s="89" t="s">
        <v>16</v>
      </c>
      <c r="H109" s="89" t="s">
        <v>18</v>
      </c>
      <c r="I109" s="89" t="s">
        <v>17</v>
      </c>
      <c r="J109" s="113" t="s">
        <v>18</v>
      </c>
      <c r="K109" s="89" t="s">
        <v>16</v>
      </c>
      <c r="L109" s="89" t="s">
        <v>18</v>
      </c>
      <c r="M109" s="89" t="s">
        <v>764</v>
      </c>
      <c r="N109" s="562" t="s">
        <v>17</v>
      </c>
      <c r="O109" s="89" t="s">
        <v>18</v>
      </c>
      <c r="P109" s="585" t="s">
        <v>764</v>
      </c>
      <c r="Q109" s="58" t="s">
        <v>163</v>
      </c>
      <c r="S109" s="358"/>
    </row>
    <row r="110" spans="1:19" ht="15" customHeight="1" x14ac:dyDescent="0.25">
      <c r="A110" s="81"/>
      <c r="B110" s="240" t="s">
        <v>429</v>
      </c>
      <c r="C110" s="186">
        <v>2000000</v>
      </c>
      <c r="D110" s="464">
        <v>3000000</v>
      </c>
      <c r="E110" s="82">
        <v>0</v>
      </c>
      <c r="F110" s="362">
        <f>+E110/D110</f>
        <v>0</v>
      </c>
      <c r="G110" s="82">
        <v>0</v>
      </c>
      <c r="H110" s="362">
        <f>+G110/D110</f>
        <v>0</v>
      </c>
      <c r="I110" s="82">
        <v>0</v>
      </c>
      <c r="J110" s="278">
        <f>I110/D110</f>
        <v>0</v>
      </c>
      <c r="K110" s="603">
        <v>3500000</v>
      </c>
      <c r="L110" s="362">
        <v>1</v>
      </c>
      <c r="M110" s="658">
        <f t="shared" si="15"/>
        <v>-1</v>
      </c>
      <c r="N110" s="603">
        <v>3500000</v>
      </c>
      <c r="O110" s="362">
        <v>1</v>
      </c>
      <c r="P110" s="658">
        <f>+I110/N110-1</f>
        <v>-1</v>
      </c>
      <c r="Q110" s="122" t="s">
        <v>450</v>
      </c>
      <c r="S110" s="358"/>
    </row>
    <row r="111" spans="1:19" ht="15" customHeight="1" x14ac:dyDescent="0.25">
      <c r="A111" s="70"/>
      <c r="B111" s="241" t="s">
        <v>396</v>
      </c>
      <c r="C111" s="186">
        <v>105000</v>
      </c>
      <c r="D111" s="464">
        <v>87568.43</v>
      </c>
      <c r="E111" s="82">
        <v>87568.43</v>
      </c>
      <c r="F111" s="362">
        <f>+E111/D111</f>
        <v>1</v>
      </c>
      <c r="G111" s="82">
        <v>87568.43</v>
      </c>
      <c r="H111" s="362">
        <f>+G111/D111</f>
        <v>1</v>
      </c>
      <c r="I111" s="82">
        <v>3917.29</v>
      </c>
      <c r="J111" s="278">
        <f>I111/D111</f>
        <v>4.4734043992795125E-2</v>
      </c>
      <c r="K111" s="603">
        <v>109275.87</v>
      </c>
      <c r="L111" s="362">
        <v>1</v>
      </c>
      <c r="M111" s="658">
        <f t="shared" si="15"/>
        <v>-0.1986480638406265</v>
      </c>
      <c r="N111" s="603">
        <v>0</v>
      </c>
      <c r="O111" s="362">
        <v>0</v>
      </c>
      <c r="P111" s="597" t="s">
        <v>129</v>
      </c>
      <c r="Q111" s="122">
        <v>46101</v>
      </c>
      <c r="S111" s="358"/>
    </row>
    <row r="112" spans="1:19" ht="15" customHeight="1" x14ac:dyDescent="0.25">
      <c r="A112" s="70"/>
      <c r="B112" s="241" t="s">
        <v>411</v>
      </c>
      <c r="C112" s="186">
        <v>0</v>
      </c>
      <c r="D112" s="464">
        <v>0</v>
      </c>
      <c r="E112" s="82">
        <v>0</v>
      </c>
      <c r="F112" s="420" t="s">
        <v>129</v>
      </c>
      <c r="G112" s="82">
        <v>0</v>
      </c>
      <c r="H112" s="362" t="s">
        <v>129</v>
      </c>
      <c r="I112" s="82">
        <v>0</v>
      </c>
      <c r="J112" s="278" t="s">
        <v>129</v>
      </c>
      <c r="K112" s="394">
        <v>0</v>
      </c>
      <c r="L112" s="362" t="s">
        <v>129</v>
      </c>
      <c r="M112" s="592" t="s">
        <v>129</v>
      </c>
      <c r="N112" s="394">
        <v>0</v>
      </c>
      <c r="O112" s="362" t="s">
        <v>129</v>
      </c>
      <c r="P112" s="592" t="s">
        <v>129</v>
      </c>
      <c r="Q112" s="122">
        <v>46102</v>
      </c>
      <c r="S112" s="358"/>
    </row>
    <row r="113" spans="1:19" ht="15" customHeight="1" x14ac:dyDescent="0.25">
      <c r="A113" s="81"/>
      <c r="B113" s="240" t="s">
        <v>426</v>
      </c>
      <c r="C113" s="186">
        <v>0</v>
      </c>
      <c r="D113" s="464">
        <v>0</v>
      </c>
      <c r="E113" s="82">
        <v>0</v>
      </c>
      <c r="F113" s="420" t="s">
        <v>129</v>
      </c>
      <c r="G113" s="82">
        <v>0</v>
      </c>
      <c r="H113" s="362" t="s">
        <v>129</v>
      </c>
      <c r="I113" s="82">
        <v>0</v>
      </c>
      <c r="J113" s="278" t="s">
        <v>129</v>
      </c>
      <c r="K113" s="582">
        <v>0</v>
      </c>
      <c r="L113" s="362" t="s">
        <v>129</v>
      </c>
      <c r="M113" s="592" t="s">
        <v>129</v>
      </c>
      <c r="N113" s="582">
        <v>0</v>
      </c>
      <c r="O113" s="362" t="s">
        <v>129</v>
      </c>
      <c r="P113" s="592" t="s">
        <v>129</v>
      </c>
      <c r="Q113" s="122">
        <v>462</v>
      </c>
      <c r="S113" s="358"/>
    </row>
    <row r="114" spans="1:19" ht="15" customHeight="1" x14ac:dyDescent="0.25">
      <c r="A114" s="81"/>
      <c r="B114" s="81" t="s">
        <v>319</v>
      </c>
      <c r="C114" s="186">
        <v>0</v>
      </c>
      <c r="D114" s="464">
        <v>0</v>
      </c>
      <c r="E114" s="82">
        <v>0</v>
      </c>
      <c r="F114" s="78" t="s">
        <v>129</v>
      </c>
      <c r="G114" s="82">
        <v>0</v>
      </c>
      <c r="H114" s="78" t="s">
        <v>129</v>
      </c>
      <c r="I114" s="82">
        <v>0</v>
      </c>
      <c r="J114" s="172" t="s">
        <v>129</v>
      </c>
      <c r="K114" s="582">
        <v>0</v>
      </c>
      <c r="L114" s="78" t="s">
        <v>129</v>
      </c>
      <c r="M114" s="592" t="s">
        <v>129</v>
      </c>
      <c r="N114" s="582">
        <v>0</v>
      </c>
      <c r="O114" s="78" t="s">
        <v>129</v>
      </c>
      <c r="P114" s="592" t="s">
        <v>129</v>
      </c>
      <c r="Q114" s="60">
        <v>463</v>
      </c>
      <c r="S114" s="358"/>
    </row>
    <row r="115" spans="1:19" ht="15" customHeight="1" x14ac:dyDescent="0.25">
      <c r="A115" s="70"/>
      <c r="B115" s="70" t="s">
        <v>320</v>
      </c>
      <c r="C115" s="186">
        <v>0</v>
      </c>
      <c r="D115" s="464">
        <v>398251.18</v>
      </c>
      <c r="E115" s="82">
        <v>398251.18</v>
      </c>
      <c r="F115" s="420">
        <v>0.83398504761904757</v>
      </c>
      <c r="G115" s="82">
        <v>398251.18</v>
      </c>
      <c r="H115" s="420">
        <f>+G115/D115</f>
        <v>1</v>
      </c>
      <c r="I115" s="82">
        <v>398251.18</v>
      </c>
      <c r="J115" s="434">
        <f>I115/D115</f>
        <v>1</v>
      </c>
      <c r="K115" s="394">
        <v>3584260.62</v>
      </c>
      <c r="L115" s="420">
        <v>0.4842095070014758</v>
      </c>
      <c r="M115" s="592">
        <f t="shared" si="15"/>
        <v>-0.88888888888888884</v>
      </c>
      <c r="N115" s="394">
        <v>3584260.62</v>
      </c>
      <c r="O115" s="420">
        <v>0.4842095070014758</v>
      </c>
      <c r="P115" s="592">
        <f>+I115/N115-1</f>
        <v>-0.88888888888888884</v>
      </c>
      <c r="Q115" s="60">
        <v>46401</v>
      </c>
      <c r="S115" s="358"/>
    </row>
    <row r="116" spans="1:19" ht="15" customHeight="1" x14ac:dyDescent="0.25">
      <c r="A116" s="70"/>
      <c r="B116" s="70" t="s">
        <v>321</v>
      </c>
      <c r="C116" s="186">
        <v>1997000</v>
      </c>
      <c r="D116" s="464">
        <v>1247000</v>
      </c>
      <c r="E116" s="82">
        <v>110000</v>
      </c>
      <c r="F116" s="420">
        <f t="shared" ref="F116:F124" si="26">+E116/D116</f>
        <v>8.8211708099438652E-2</v>
      </c>
      <c r="G116" s="82">
        <v>110000</v>
      </c>
      <c r="H116" s="420">
        <f t="shared" ref="H116:H120" si="27">+G116/D116</f>
        <v>8.8211708099438652E-2</v>
      </c>
      <c r="I116" s="82">
        <v>0</v>
      </c>
      <c r="J116" s="434">
        <f t="shared" ref="J116:J123" si="28">I116/D116</f>
        <v>0</v>
      </c>
      <c r="K116" s="394">
        <v>110000</v>
      </c>
      <c r="L116" s="420">
        <v>5.2206929283341245E-2</v>
      </c>
      <c r="M116" s="592">
        <f t="shared" si="15"/>
        <v>0</v>
      </c>
      <c r="N116" s="394">
        <v>0</v>
      </c>
      <c r="O116" s="420">
        <v>0</v>
      </c>
      <c r="P116" s="592" t="s">
        <v>129</v>
      </c>
      <c r="Q116" s="60">
        <v>46410</v>
      </c>
      <c r="S116" s="358"/>
    </row>
    <row r="117" spans="1:19" ht="15" customHeight="1" x14ac:dyDescent="0.25">
      <c r="A117" s="72"/>
      <c r="B117" s="72" t="s">
        <v>322</v>
      </c>
      <c r="C117" s="185">
        <v>108534406.23999999</v>
      </c>
      <c r="D117" s="490">
        <v>108529136.23999999</v>
      </c>
      <c r="E117" s="82">
        <v>103998218.28</v>
      </c>
      <c r="F117" s="421">
        <f t="shared" si="26"/>
        <v>0.95825159844651875</v>
      </c>
      <c r="G117" s="82">
        <v>103998218.28</v>
      </c>
      <c r="H117" s="421">
        <f t="shared" si="27"/>
        <v>0.95825159844651875</v>
      </c>
      <c r="I117" s="82">
        <v>45491594.759999998</v>
      </c>
      <c r="J117" s="435">
        <f t="shared" si="28"/>
        <v>0.41916480989400345</v>
      </c>
      <c r="K117" s="581">
        <v>90813484.25999999</v>
      </c>
      <c r="L117" s="421">
        <v>0.74991367417659027</v>
      </c>
      <c r="M117" s="588">
        <f t="shared" si="15"/>
        <v>0.14518476113362166</v>
      </c>
      <c r="N117" s="581">
        <v>42806589.659999996</v>
      </c>
      <c r="O117" s="421">
        <v>0.3534854674113595</v>
      </c>
      <c r="P117" s="588">
        <f>+I117/N117-1</f>
        <v>6.2724106763145437E-2</v>
      </c>
      <c r="Q117" s="60" t="s">
        <v>328</v>
      </c>
      <c r="S117" s="358"/>
    </row>
    <row r="118" spans="1:19" ht="15" customHeight="1" x14ac:dyDescent="0.25">
      <c r="A118" s="63"/>
      <c r="B118" s="63" t="s">
        <v>323</v>
      </c>
      <c r="C118" s="489">
        <v>0</v>
      </c>
      <c r="D118" s="491">
        <v>0</v>
      </c>
      <c r="E118" s="64">
        <v>0</v>
      </c>
      <c r="F118" s="423" t="s">
        <v>129</v>
      </c>
      <c r="G118" s="64">
        <v>0</v>
      </c>
      <c r="H118" s="423" t="s">
        <v>129</v>
      </c>
      <c r="I118" s="64">
        <v>0</v>
      </c>
      <c r="J118" s="437" t="s">
        <v>129</v>
      </c>
      <c r="K118" s="601">
        <v>0</v>
      </c>
      <c r="L118" s="423" t="s">
        <v>129</v>
      </c>
      <c r="M118" s="588" t="s">
        <v>129</v>
      </c>
      <c r="N118" s="601">
        <v>0</v>
      </c>
      <c r="O118" s="423" t="s">
        <v>129</v>
      </c>
      <c r="P118" s="588" t="s">
        <v>129</v>
      </c>
      <c r="Q118" s="60">
        <v>465</v>
      </c>
      <c r="S118" s="358"/>
    </row>
    <row r="119" spans="1:19" ht="15" customHeight="1" x14ac:dyDescent="0.25">
      <c r="A119" s="68"/>
      <c r="B119" s="68" t="s">
        <v>324</v>
      </c>
      <c r="C119" s="186">
        <v>132984242.02</v>
      </c>
      <c r="D119" s="464">
        <v>134184242.02</v>
      </c>
      <c r="E119" s="71">
        <v>112255416.90000001</v>
      </c>
      <c r="F119" s="362">
        <f t="shared" si="26"/>
        <v>0.83657674858176323</v>
      </c>
      <c r="G119" s="71">
        <v>112255416.90000001</v>
      </c>
      <c r="H119" s="362">
        <f t="shared" si="27"/>
        <v>0.83657674858176323</v>
      </c>
      <c r="I119" s="71">
        <v>72523111.280000001</v>
      </c>
      <c r="J119" s="239">
        <f t="shared" si="28"/>
        <v>0.54047412861780386</v>
      </c>
      <c r="K119" s="580">
        <v>110924325</v>
      </c>
      <c r="L119" s="238">
        <v>0.8602475525773301</v>
      </c>
      <c r="M119" s="591">
        <f t="shared" si="15"/>
        <v>1.2000000000000011E-2</v>
      </c>
      <c r="N119" s="580">
        <v>85961164.079999998</v>
      </c>
      <c r="O119" s="238">
        <v>0.66665162052163307</v>
      </c>
      <c r="P119" s="591">
        <f>+I119/N119-1</f>
        <v>-0.15632702213634331</v>
      </c>
      <c r="Q119" s="60">
        <v>46701</v>
      </c>
      <c r="S119" s="358"/>
    </row>
    <row r="120" spans="1:19" ht="15" customHeight="1" x14ac:dyDescent="0.25">
      <c r="A120" s="70"/>
      <c r="B120" s="70" t="s">
        <v>325</v>
      </c>
      <c r="C120" s="186">
        <v>69600900.939999998</v>
      </c>
      <c r="D120" s="464">
        <v>69584925.620000005</v>
      </c>
      <c r="E120" s="71">
        <v>69417129.870000005</v>
      </c>
      <c r="F120" s="420">
        <f t="shared" si="26"/>
        <v>0.99758861925187181</v>
      </c>
      <c r="G120" s="71">
        <v>69417129.870000005</v>
      </c>
      <c r="H120" s="420">
        <f t="shared" si="27"/>
        <v>0.99758861925187181</v>
      </c>
      <c r="I120" s="71">
        <v>40516249.68</v>
      </c>
      <c r="J120" s="434">
        <f t="shared" si="28"/>
        <v>0.58225613261782194</v>
      </c>
      <c r="K120" s="394">
        <v>63833901.149999999</v>
      </c>
      <c r="L120" s="420">
        <v>0.99087756518712689</v>
      </c>
      <c r="M120" s="592">
        <f t="shared" si="15"/>
        <v>8.746494604614985E-2</v>
      </c>
      <c r="N120" s="394">
        <v>43512723.600000001</v>
      </c>
      <c r="O120" s="420">
        <v>0.6754370458122696</v>
      </c>
      <c r="P120" s="592">
        <f>+I120/N120-1</f>
        <v>-6.8864315356255923E-2</v>
      </c>
      <c r="Q120" s="60">
        <v>46703</v>
      </c>
      <c r="S120" s="358"/>
    </row>
    <row r="121" spans="1:19" ht="15" customHeight="1" x14ac:dyDescent="0.25">
      <c r="A121" s="70"/>
      <c r="B121" s="70" t="s">
        <v>336</v>
      </c>
      <c r="C121" s="186">
        <v>0</v>
      </c>
      <c r="D121" s="464">
        <v>0</v>
      </c>
      <c r="E121" s="71">
        <v>0</v>
      </c>
      <c r="F121" s="420" t="s">
        <v>129</v>
      </c>
      <c r="G121" s="71">
        <v>0</v>
      </c>
      <c r="H121" s="420" t="s">
        <v>129</v>
      </c>
      <c r="I121" s="71">
        <v>0</v>
      </c>
      <c r="J121" s="434" t="s">
        <v>129</v>
      </c>
      <c r="K121" s="394">
        <v>0</v>
      </c>
      <c r="L121" s="420" t="s">
        <v>129</v>
      </c>
      <c r="M121" s="592" t="s">
        <v>129</v>
      </c>
      <c r="N121" s="394">
        <v>0</v>
      </c>
      <c r="O121" s="420" t="s">
        <v>129</v>
      </c>
      <c r="P121" s="592" t="s">
        <v>129</v>
      </c>
      <c r="Q121" s="60" t="s">
        <v>393</v>
      </c>
      <c r="S121" s="358"/>
    </row>
    <row r="122" spans="1:19" ht="15" customHeight="1" x14ac:dyDescent="0.25">
      <c r="A122" s="70"/>
      <c r="B122" s="70" t="s">
        <v>337</v>
      </c>
      <c r="C122" s="186">
        <v>1142000</v>
      </c>
      <c r="D122" s="464">
        <v>1142000</v>
      </c>
      <c r="E122" s="71">
        <v>1142000</v>
      </c>
      <c r="F122" s="420">
        <f t="shared" si="26"/>
        <v>1</v>
      </c>
      <c r="G122" s="71">
        <v>1142000</v>
      </c>
      <c r="H122" s="420">
        <f t="shared" ref="H122:H124" si="29">+G122/D122</f>
        <v>1</v>
      </c>
      <c r="I122" s="71">
        <v>665000</v>
      </c>
      <c r="J122" s="434">
        <f t="shared" si="28"/>
        <v>0.58231173380035028</v>
      </c>
      <c r="K122" s="394">
        <v>1627000</v>
      </c>
      <c r="L122" s="420">
        <v>0.80783866662429693</v>
      </c>
      <c r="M122" s="592">
        <f t="shared" si="15"/>
        <v>-0.29809465273509528</v>
      </c>
      <c r="N122" s="394">
        <v>1340000</v>
      </c>
      <c r="O122" s="420">
        <v>0.66533731608884938</v>
      </c>
      <c r="P122" s="592">
        <f>+I122/N122-1</f>
        <v>-0.50373134328358216</v>
      </c>
      <c r="Q122" s="60" t="s">
        <v>394</v>
      </c>
      <c r="S122" s="358"/>
    </row>
    <row r="123" spans="1:19" ht="15" customHeight="1" x14ac:dyDescent="0.25">
      <c r="A123" s="70"/>
      <c r="B123" s="70" t="s">
        <v>335</v>
      </c>
      <c r="C123" s="186">
        <v>421003.62</v>
      </c>
      <c r="D123" s="464">
        <v>421003.62</v>
      </c>
      <c r="E123" s="71">
        <v>421003.62</v>
      </c>
      <c r="F123" s="420">
        <f t="shared" si="26"/>
        <v>1</v>
      </c>
      <c r="G123" s="71">
        <v>421003.62</v>
      </c>
      <c r="H123" s="420">
        <f t="shared" si="29"/>
        <v>1</v>
      </c>
      <c r="I123" s="71">
        <v>0</v>
      </c>
      <c r="J123" s="434">
        <f t="shared" si="28"/>
        <v>0</v>
      </c>
      <c r="K123" s="394">
        <v>271003.62</v>
      </c>
      <c r="L123" s="420">
        <v>1</v>
      </c>
      <c r="M123" s="592">
        <f t="shared" si="15"/>
        <v>0.55349814146394061</v>
      </c>
      <c r="N123" s="394">
        <v>0</v>
      </c>
      <c r="O123" s="420">
        <v>0</v>
      </c>
      <c r="P123" s="592" t="s">
        <v>129</v>
      </c>
      <c r="Q123" s="60" t="s">
        <v>389</v>
      </c>
      <c r="S123" s="358"/>
    </row>
    <row r="124" spans="1:19" ht="15" customHeight="1" x14ac:dyDescent="0.25">
      <c r="A124" s="70"/>
      <c r="B124" s="70" t="s">
        <v>332</v>
      </c>
      <c r="C124" s="186">
        <v>17276353.23</v>
      </c>
      <c r="D124" s="464">
        <v>17276353.23</v>
      </c>
      <c r="E124" s="71">
        <v>17276353.23</v>
      </c>
      <c r="F124" s="420">
        <f t="shared" si="26"/>
        <v>1</v>
      </c>
      <c r="G124" s="71">
        <v>17276353.23</v>
      </c>
      <c r="H124" s="420">
        <f t="shared" si="29"/>
        <v>1</v>
      </c>
      <c r="I124" s="71">
        <v>7198480.5</v>
      </c>
      <c r="J124" s="434">
        <f>I124/D124</f>
        <v>0.41666666594313434</v>
      </c>
      <c r="K124" s="394">
        <v>15409576.619999999</v>
      </c>
      <c r="L124" s="420">
        <v>0.9963869840726397</v>
      </c>
      <c r="M124" s="592">
        <f t="shared" si="15"/>
        <v>0.12114392601657364</v>
      </c>
      <c r="N124" s="394">
        <v>11655000</v>
      </c>
      <c r="O124" s="420">
        <v>0.75361514373433935</v>
      </c>
      <c r="P124" s="592">
        <f>+I124/N124-1</f>
        <v>-0.38236975546975549</v>
      </c>
      <c r="Q124" s="60" t="s">
        <v>386</v>
      </c>
      <c r="S124" s="358"/>
    </row>
    <row r="125" spans="1:19" ht="15" customHeight="1" x14ac:dyDescent="0.25">
      <c r="A125" s="70"/>
      <c r="B125" s="70" t="s">
        <v>334</v>
      </c>
      <c r="C125" s="186">
        <v>0</v>
      </c>
      <c r="D125" s="464">
        <v>0</v>
      </c>
      <c r="E125" s="71">
        <v>0</v>
      </c>
      <c r="F125" s="130" t="s">
        <v>129</v>
      </c>
      <c r="G125" s="71">
        <v>0</v>
      </c>
      <c r="H125" s="130" t="s">
        <v>129</v>
      </c>
      <c r="I125" s="71">
        <v>0</v>
      </c>
      <c r="J125" s="194" t="s">
        <v>129</v>
      </c>
      <c r="K125" s="394">
        <v>0</v>
      </c>
      <c r="L125" s="130" t="s">
        <v>129</v>
      </c>
      <c r="M125" s="592" t="s">
        <v>129</v>
      </c>
      <c r="N125" s="394">
        <v>0</v>
      </c>
      <c r="O125" s="130" t="s">
        <v>129</v>
      </c>
      <c r="P125" s="592" t="s">
        <v>129</v>
      </c>
      <c r="Q125" s="60" t="s">
        <v>387</v>
      </c>
      <c r="S125" s="358"/>
    </row>
    <row r="126" spans="1:19" ht="15" customHeight="1" x14ac:dyDescent="0.25">
      <c r="A126" s="70"/>
      <c r="B126" s="70" t="s">
        <v>333</v>
      </c>
      <c r="C126" s="186">
        <v>2248848</v>
      </c>
      <c r="D126" s="464">
        <v>2889577.19</v>
      </c>
      <c r="E126" s="71">
        <v>2889577.19</v>
      </c>
      <c r="F126" s="420">
        <f t="shared" ref="F126:F140" si="30">+E126/D126</f>
        <v>1</v>
      </c>
      <c r="G126" s="71">
        <v>2889577.19</v>
      </c>
      <c r="H126" s="420">
        <f t="shared" ref="H126:H140" si="31">+G126/D126</f>
        <v>1</v>
      </c>
      <c r="I126" s="71">
        <v>2248848</v>
      </c>
      <c r="J126" s="434">
        <f t="shared" ref="J126:J140" si="32">I126/D126</f>
        <v>0.77826195741806781</v>
      </c>
      <c r="K126" s="394">
        <v>2248848</v>
      </c>
      <c r="L126" s="420">
        <v>1</v>
      </c>
      <c r="M126" s="592">
        <f t="shared" si="15"/>
        <v>0.28491440506428178</v>
      </c>
      <c r="N126" s="394">
        <v>1500000</v>
      </c>
      <c r="O126" s="420">
        <v>0.66700817485219099</v>
      </c>
      <c r="P126" s="592">
        <f>+I126/N126-1</f>
        <v>0.4992319999999999</v>
      </c>
      <c r="Q126" s="60" t="s">
        <v>388</v>
      </c>
      <c r="S126" s="358"/>
    </row>
    <row r="127" spans="1:19" ht="15" customHeight="1" x14ac:dyDescent="0.25">
      <c r="A127" s="70"/>
      <c r="B127" s="70" t="s">
        <v>331</v>
      </c>
      <c r="C127" s="186">
        <v>1237126</v>
      </c>
      <c r="D127" s="464">
        <v>1542126</v>
      </c>
      <c r="E127" s="71">
        <v>1341123.71</v>
      </c>
      <c r="F127" s="420">
        <f t="shared" si="30"/>
        <v>0.86965897079745746</v>
      </c>
      <c r="G127" s="71">
        <v>1341123.71</v>
      </c>
      <c r="H127" s="420">
        <f t="shared" si="31"/>
        <v>0.86965897079745746</v>
      </c>
      <c r="I127" s="71">
        <v>0</v>
      </c>
      <c r="J127" s="434">
        <f t="shared" si="32"/>
        <v>0</v>
      </c>
      <c r="K127" s="394">
        <v>1650747</v>
      </c>
      <c r="L127" s="420">
        <v>0.72761833985028423</v>
      </c>
      <c r="M127" s="592">
        <f t="shared" si="15"/>
        <v>-0.18756556274220093</v>
      </c>
      <c r="N127" s="394">
        <v>650569</v>
      </c>
      <c r="O127" s="420">
        <v>0.28675862245278022</v>
      </c>
      <c r="P127" s="592">
        <f>+I127/N127-1</f>
        <v>-1</v>
      </c>
      <c r="Q127" s="60" t="s">
        <v>392</v>
      </c>
      <c r="S127" s="358"/>
    </row>
    <row r="128" spans="1:19" ht="15" customHeight="1" x14ac:dyDescent="0.25">
      <c r="A128" s="70"/>
      <c r="B128" s="70" t="s">
        <v>329</v>
      </c>
      <c r="C128" s="186">
        <v>185101.56</v>
      </c>
      <c r="D128" s="464">
        <v>270101.56</v>
      </c>
      <c r="E128" s="71">
        <v>270101.56</v>
      </c>
      <c r="F128" s="420">
        <f t="shared" si="30"/>
        <v>1</v>
      </c>
      <c r="G128" s="71">
        <v>270101.56</v>
      </c>
      <c r="H128" s="420">
        <f t="shared" si="31"/>
        <v>1</v>
      </c>
      <c r="I128" s="71">
        <v>69000</v>
      </c>
      <c r="J128" s="434">
        <f t="shared" si="32"/>
        <v>0.25545946495088734</v>
      </c>
      <c r="K128" s="394">
        <v>275101.56</v>
      </c>
      <c r="L128" s="420">
        <v>0.91608435200936023</v>
      </c>
      <c r="M128" s="592">
        <f t="shared" si="15"/>
        <v>-1.8175105949962633E-2</v>
      </c>
      <c r="N128" s="394">
        <v>173500</v>
      </c>
      <c r="O128" s="420">
        <v>0.57775257644349232</v>
      </c>
      <c r="P128" s="592">
        <f t="shared" ref="P128:P129" si="33">+I128/N128-1</f>
        <v>-0.60230547550432278</v>
      </c>
      <c r="Q128" s="60" t="s">
        <v>390</v>
      </c>
      <c r="S128" s="358"/>
    </row>
    <row r="129" spans="1:19" ht="15" customHeight="1" x14ac:dyDescent="0.25">
      <c r="A129" s="70"/>
      <c r="B129" s="70" t="s">
        <v>330</v>
      </c>
      <c r="C129" s="186">
        <v>1108512.45</v>
      </c>
      <c r="D129" s="464">
        <v>1108512.45</v>
      </c>
      <c r="E129" s="71">
        <v>1108512.45</v>
      </c>
      <c r="F129" s="420">
        <f t="shared" si="30"/>
        <v>1</v>
      </c>
      <c r="G129" s="71">
        <v>1108512.45</v>
      </c>
      <c r="H129" s="420">
        <f t="shared" si="31"/>
        <v>1</v>
      </c>
      <c r="I129" s="71">
        <v>720000</v>
      </c>
      <c r="J129" s="434">
        <f t="shared" si="32"/>
        <v>0.64951909200478541</v>
      </c>
      <c r="K129" s="394">
        <v>1008512.45</v>
      </c>
      <c r="L129" s="420">
        <v>1</v>
      </c>
      <c r="M129" s="592">
        <f t="shared" si="15"/>
        <v>9.9155940018390565E-2</v>
      </c>
      <c r="N129" s="394">
        <v>670000</v>
      </c>
      <c r="O129" s="420">
        <v>0.66434479812321601</v>
      </c>
      <c r="P129" s="592">
        <f t="shared" si="33"/>
        <v>7.4626865671641784E-2</v>
      </c>
      <c r="Q129" s="60" t="s">
        <v>391</v>
      </c>
      <c r="S129" s="358"/>
    </row>
    <row r="130" spans="1:19" ht="15" customHeight="1" x14ac:dyDescent="0.25">
      <c r="A130" s="70"/>
      <c r="B130" s="70" t="s">
        <v>327</v>
      </c>
      <c r="C130" s="186">
        <v>11341014</v>
      </c>
      <c r="D130" s="464">
        <v>11341014</v>
      </c>
      <c r="E130" s="71">
        <v>11341014</v>
      </c>
      <c r="F130" s="420">
        <f t="shared" si="30"/>
        <v>1</v>
      </c>
      <c r="G130" s="71">
        <v>11341014</v>
      </c>
      <c r="H130" s="420">
        <f t="shared" si="31"/>
        <v>1</v>
      </c>
      <c r="I130" s="71">
        <v>1905000</v>
      </c>
      <c r="J130" s="434">
        <f t="shared" si="32"/>
        <v>0.16797439805647008</v>
      </c>
      <c r="K130" s="394">
        <v>10541014</v>
      </c>
      <c r="L130" s="420">
        <v>0.99060239935780559</v>
      </c>
      <c r="M130" s="592">
        <f t="shared" si="15"/>
        <v>7.5894026893427835E-2</v>
      </c>
      <c r="N130" s="394">
        <v>9270000</v>
      </c>
      <c r="O130" s="420">
        <v>0.87115757953142436</v>
      </c>
      <c r="P130" s="592">
        <f>+I130/N130-1</f>
        <v>-0.7944983818770226</v>
      </c>
      <c r="Q130" s="60">
        <v>46743</v>
      </c>
      <c r="S130" s="358"/>
    </row>
    <row r="131" spans="1:19" ht="15" customHeight="1" x14ac:dyDescent="0.25">
      <c r="A131" s="70"/>
      <c r="B131" s="70" t="s">
        <v>326</v>
      </c>
      <c r="C131" s="186">
        <v>1136412.6100000001</v>
      </c>
      <c r="D131" s="464">
        <v>1305798.8799999999</v>
      </c>
      <c r="E131" s="71">
        <v>1305798.8799999999</v>
      </c>
      <c r="F131" s="420">
        <f t="shared" si="30"/>
        <v>1</v>
      </c>
      <c r="G131" s="71">
        <v>1305798.8799999999</v>
      </c>
      <c r="H131" s="420">
        <f t="shared" si="31"/>
        <v>1</v>
      </c>
      <c r="I131" s="71">
        <v>480412.61</v>
      </c>
      <c r="J131" s="434">
        <f t="shared" si="32"/>
        <v>0.36790704706378674</v>
      </c>
      <c r="K131" s="394">
        <v>1172912.6100000001</v>
      </c>
      <c r="L131" s="420">
        <v>1</v>
      </c>
      <c r="M131" s="592">
        <f t="shared" si="15"/>
        <v>0.11329596840126022</v>
      </c>
      <c r="N131" s="394">
        <v>959500</v>
      </c>
      <c r="O131" s="420">
        <v>0.81804901048851364</v>
      </c>
      <c r="P131" s="592">
        <f t="shared" ref="P131:P136" si="34">+I131/N131-1</f>
        <v>-0.49930942157373637</v>
      </c>
      <c r="Q131" s="60">
        <v>46746</v>
      </c>
      <c r="S131" s="358"/>
    </row>
    <row r="132" spans="1:19" ht="15" customHeight="1" x14ac:dyDescent="0.25">
      <c r="A132" s="70"/>
      <c r="B132" s="70" t="s">
        <v>338</v>
      </c>
      <c r="C132" s="186">
        <v>1490399</v>
      </c>
      <c r="D132" s="464">
        <v>1600399</v>
      </c>
      <c r="E132" s="71">
        <v>1490399</v>
      </c>
      <c r="F132" s="420">
        <f t="shared" si="30"/>
        <v>0.93126714025689838</v>
      </c>
      <c r="G132" s="71">
        <v>1490399</v>
      </c>
      <c r="H132" s="420">
        <f t="shared" si="31"/>
        <v>0.93126714025689838</v>
      </c>
      <c r="I132" s="71">
        <v>1179000</v>
      </c>
      <c r="J132" s="434">
        <f t="shared" si="32"/>
        <v>0.73669128761015223</v>
      </c>
      <c r="K132" s="394">
        <v>1890399</v>
      </c>
      <c r="L132" s="420">
        <v>1</v>
      </c>
      <c r="M132" s="592">
        <f t="shared" si="15"/>
        <v>-0.21159554147034565</v>
      </c>
      <c r="N132" s="394">
        <v>1579000</v>
      </c>
      <c r="O132" s="420">
        <v>0.83527339995418959</v>
      </c>
      <c r="P132" s="592">
        <f t="shared" si="34"/>
        <v>-0.253324889170361</v>
      </c>
      <c r="Q132" s="60" t="s">
        <v>395</v>
      </c>
      <c r="S132" s="358"/>
    </row>
    <row r="133" spans="1:19" ht="15" customHeight="1" x14ac:dyDescent="0.25">
      <c r="A133" s="72"/>
      <c r="B133" s="72" t="s">
        <v>339</v>
      </c>
      <c r="C133" s="176">
        <v>6277211.96</v>
      </c>
      <c r="D133" s="493">
        <v>7735149.0099999998</v>
      </c>
      <c r="E133" s="73">
        <v>4009037.37</v>
      </c>
      <c r="F133" s="512">
        <f t="shared" si="30"/>
        <v>0.51828831801651354</v>
      </c>
      <c r="G133" s="71">
        <v>4009037.37</v>
      </c>
      <c r="H133" s="421">
        <f t="shared" si="31"/>
        <v>0.51828831801651354</v>
      </c>
      <c r="I133" s="71">
        <v>3528134.9500000007</v>
      </c>
      <c r="J133" s="435">
        <f t="shared" si="32"/>
        <v>0.45611725713865736</v>
      </c>
      <c r="K133" s="581">
        <v>4195617.0999999996</v>
      </c>
      <c r="L133" s="421">
        <v>0.67649922475078506</v>
      </c>
      <c r="M133" s="588">
        <f t="shared" si="15"/>
        <v>-4.4470151959290938E-2</v>
      </c>
      <c r="N133" s="581">
        <v>4046396.57</v>
      </c>
      <c r="O133" s="421">
        <v>0.65243898034433023</v>
      </c>
      <c r="P133" s="588">
        <f t="shared" si="34"/>
        <v>-0.12807978927285402</v>
      </c>
      <c r="Q133" s="60" t="s">
        <v>340</v>
      </c>
      <c r="S133" s="358"/>
    </row>
    <row r="134" spans="1:19" ht="15" customHeight="1" x14ac:dyDescent="0.25">
      <c r="A134" s="68"/>
      <c r="B134" s="68" t="s">
        <v>341</v>
      </c>
      <c r="C134" s="488">
        <v>3977488.74</v>
      </c>
      <c r="D134" s="494">
        <v>4704155.2</v>
      </c>
      <c r="E134" s="82">
        <v>3939691.46</v>
      </c>
      <c r="F134" s="238">
        <f t="shared" si="30"/>
        <v>0.83749181149465468</v>
      </c>
      <c r="G134" s="69">
        <v>694400</v>
      </c>
      <c r="H134" s="420">
        <f t="shared" si="31"/>
        <v>0.14761417735537297</v>
      </c>
      <c r="I134" s="69">
        <v>135000</v>
      </c>
      <c r="J134" s="434">
        <f t="shared" si="32"/>
        <v>2.8698032751980632E-2</v>
      </c>
      <c r="K134" s="580">
        <v>354400</v>
      </c>
      <c r="L134" s="238">
        <v>0.65702632554690399</v>
      </c>
      <c r="M134" s="722">
        <f t="shared" si="15"/>
        <v>0.9593679458239277</v>
      </c>
      <c r="N134" s="580">
        <v>244400</v>
      </c>
      <c r="O134" s="238">
        <v>0.45309603262884685</v>
      </c>
      <c r="P134" s="598">
        <f t="shared" si="34"/>
        <v>-0.44762684124386254</v>
      </c>
      <c r="Q134" s="60">
        <v>47</v>
      </c>
      <c r="S134" s="358"/>
    </row>
    <row r="135" spans="1:19" ht="15" customHeight="1" x14ac:dyDescent="0.25">
      <c r="A135" s="70"/>
      <c r="B135" s="70" t="s">
        <v>342</v>
      </c>
      <c r="C135" s="186">
        <v>92249396.719999999</v>
      </c>
      <c r="D135" s="464">
        <v>91088450.599999994</v>
      </c>
      <c r="E135" s="71">
        <v>64859535.670000002</v>
      </c>
      <c r="F135" s="420">
        <f t="shared" si="30"/>
        <v>0.71205004852722797</v>
      </c>
      <c r="G135" s="82">
        <v>41952563.640000001</v>
      </c>
      <c r="H135" s="420">
        <f t="shared" si="31"/>
        <v>0.46056951637291327</v>
      </c>
      <c r="I135" s="71">
        <v>26860272.27</v>
      </c>
      <c r="J135" s="434">
        <f t="shared" si="32"/>
        <v>0.29488120714614507</v>
      </c>
      <c r="K135" s="394">
        <v>43359856</v>
      </c>
      <c r="L135" s="420">
        <v>0.53495109259583962</v>
      </c>
      <c r="M135" s="589">
        <f t="shared" si="15"/>
        <v>-3.2456112400373271E-2</v>
      </c>
      <c r="N135" s="394">
        <v>28043062.460000001</v>
      </c>
      <c r="O135" s="420">
        <v>0.34598055175068787</v>
      </c>
      <c r="P135" s="592">
        <f t="shared" si="34"/>
        <v>-4.2177639895325525E-2</v>
      </c>
      <c r="Q135" s="60">
        <v>48</v>
      </c>
      <c r="S135" s="358"/>
    </row>
    <row r="136" spans="1:19" ht="15" customHeight="1" x14ac:dyDescent="0.25">
      <c r="A136" s="72"/>
      <c r="B136" s="72" t="s">
        <v>343</v>
      </c>
      <c r="C136" s="176">
        <v>125828.35</v>
      </c>
      <c r="D136" s="493">
        <v>142752.73000000001</v>
      </c>
      <c r="E136" s="73">
        <v>23274.13</v>
      </c>
      <c r="F136" s="421">
        <f t="shared" si="30"/>
        <v>0.16303807289709976</v>
      </c>
      <c r="G136" s="73">
        <v>23274.13</v>
      </c>
      <c r="H136" s="421">
        <f t="shared" si="31"/>
        <v>0.16303807289709976</v>
      </c>
      <c r="I136" s="73">
        <v>23274.13</v>
      </c>
      <c r="J136" s="435">
        <f t="shared" si="32"/>
        <v>0.16303807289709976</v>
      </c>
      <c r="K136" s="581">
        <v>62402.95</v>
      </c>
      <c r="L136" s="421">
        <v>7.5047696449381824E-3</v>
      </c>
      <c r="M136" s="643">
        <f t="shared" si="15"/>
        <v>-0.62703477960577181</v>
      </c>
      <c r="N136" s="581">
        <v>62402.95</v>
      </c>
      <c r="O136" s="421">
        <v>7.5047696449381824E-3</v>
      </c>
      <c r="P136" s="588">
        <f t="shared" si="34"/>
        <v>-0.62703477960577181</v>
      </c>
      <c r="Q136" s="60">
        <v>49</v>
      </c>
      <c r="S136" s="358"/>
    </row>
    <row r="137" spans="1:19" ht="15" customHeight="1" x14ac:dyDescent="0.25">
      <c r="A137" s="61"/>
      <c r="B137" s="61" t="s">
        <v>453</v>
      </c>
      <c r="C137" s="489">
        <v>13647818.9</v>
      </c>
      <c r="D137" s="491">
        <v>7721613.3700000001</v>
      </c>
      <c r="E137" s="62">
        <v>0</v>
      </c>
      <c r="F137" s="422">
        <f>+E137/D137</f>
        <v>0</v>
      </c>
      <c r="G137" s="62">
        <v>0</v>
      </c>
      <c r="H137" s="422">
        <f>+G137/D137</f>
        <v>0</v>
      </c>
      <c r="I137" s="62">
        <v>0</v>
      </c>
      <c r="J137" s="438">
        <f>I137/D137</f>
        <v>0</v>
      </c>
      <c r="K137" s="579">
        <v>0</v>
      </c>
      <c r="L137" s="422" t="s">
        <v>129</v>
      </c>
      <c r="M137" s="245" t="s">
        <v>129</v>
      </c>
      <c r="N137" s="579">
        <v>0</v>
      </c>
      <c r="O137" s="422" t="s">
        <v>129</v>
      </c>
      <c r="P137" s="245" t="s">
        <v>129</v>
      </c>
      <c r="Q137" s="60">
        <v>5</v>
      </c>
      <c r="S137" s="357"/>
    </row>
    <row r="138" spans="1:19" ht="15" customHeight="1" x14ac:dyDescent="0.25">
      <c r="A138" s="75"/>
      <c r="B138" s="76" t="s">
        <v>345</v>
      </c>
      <c r="C138" s="193">
        <f>SUM(C110:C137)</f>
        <v>469086064.34000003</v>
      </c>
      <c r="D138" s="196">
        <f>SUM(D110:D137)</f>
        <v>467320130.33000004</v>
      </c>
      <c r="E138" s="77">
        <f>SUM(E110:E137)</f>
        <v>397684006.93000001</v>
      </c>
      <c r="F138" s="424">
        <f>+E138/D138</f>
        <v>0.85098839343636623</v>
      </c>
      <c r="G138" s="77">
        <f>SUM(G110:G137)</f>
        <v>371531743.44</v>
      </c>
      <c r="H138" s="424">
        <f t="shared" si="31"/>
        <v>0.79502619152665499</v>
      </c>
      <c r="I138" s="77">
        <f>SUM(I110:I137)</f>
        <v>203945546.65000001</v>
      </c>
      <c r="J138" s="439">
        <f t="shared" si="32"/>
        <v>0.43641506841569827</v>
      </c>
      <c r="K138" s="604">
        <f>SUM(K110:K137)</f>
        <v>356942637.81</v>
      </c>
      <c r="L138" s="424">
        <v>0.74850375265345714</v>
      </c>
      <c r="M138" s="599">
        <f t="shared" si="15"/>
        <v>4.087240941432646E-2</v>
      </c>
      <c r="N138" s="604">
        <f>SUM(N110:N137)</f>
        <v>239558568.93999997</v>
      </c>
      <c r="O138" s="424">
        <v>0.50235099099404479</v>
      </c>
      <c r="P138" s="599">
        <f>+I138/N138-1</f>
        <v>-0.14866102451513485</v>
      </c>
      <c r="S138" s="357"/>
    </row>
    <row r="139" spans="1:19" ht="21" customHeight="1" thickBot="1" x14ac:dyDescent="0.3">
      <c r="A139" s="9"/>
      <c r="B139" s="2" t="s">
        <v>3</v>
      </c>
      <c r="C139" s="162">
        <f>C105+C138</f>
        <v>1089753389.8699999</v>
      </c>
      <c r="D139" s="152">
        <f>D105+D138</f>
        <v>1111510688.1299999</v>
      </c>
      <c r="E139" s="84">
        <f>E105+E138</f>
        <v>922931137.43000007</v>
      </c>
      <c r="F139" s="90">
        <f>+E139/D139</f>
        <v>0.8303394175927673</v>
      </c>
      <c r="G139" s="84">
        <f>G105+G138</f>
        <v>896778873.94000006</v>
      </c>
      <c r="H139" s="90">
        <f t="shared" si="31"/>
        <v>0.80681084178213025</v>
      </c>
      <c r="I139" s="84">
        <f>I105+I138</f>
        <v>490576463.79999995</v>
      </c>
      <c r="J139" s="170">
        <f t="shared" si="32"/>
        <v>0.44136009580379598</v>
      </c>
      <c r="K139" s="566">
        <f>K105+K138</f>
        <v>845347887.54999995</v>
      </c>
      <c r="L139" s="90">
        <v>0.78909177533776631</v>
      </c>
      <c r="M139" s="213">
        <f t="shared" si="15"/>
        <v>6.0840024737103482E-2</v>
      </c>
      <c r="N139" s="566">
        <f>N105+N138</f>
        <v>529464516.90999997</v>
      </c>
      <c r="O139" s="90">
        <v>0.49422977425037123</v>
      </c>
      <c r="P139" s="213">
        <f>+I139/N139-1</f>
        <v>-7.344789285777642E-2</v>
      </c>
      <c r="S139" s="357"/>
    </row>
    <row r="140" spans="1:19" s="6" customFormat="1" ht="19.5" customHeight="1" thickBot="1" x14ac:dyDescent="0.3">
      <c r="A140" s="5"/>
      <c r="B140" s="4" t="s">
        <v>292</v>
      </c>
      <c r="C140" s="163">
        <f>+C11+C61+C65+C139</f>
        <v>2151399911.2599998</v>
      </c>
      <c r="D140" s="154">
        <f>+D11+D61+D65+D139</f>
        <v>2169420358.7600002</v>
      </c>
      <c r="E140" s="155">
        <f>+E11+E61+E65+E139</f>
        <v>1706596575.6199999</v>
      </c>
      <c r="F140" s="181">
        <f t="shared" si="30"/>
        <v>0.78666016419033624</v>
      </c>
      <c r="G140" s="155">
        <f>+G11+G61+G65+G139</f>
        <v>1649592567.5900002</v>
      </c>
      <c r="H140" s="181">
        <f t="shared" si="31"/>
        <v>0.76038401729246985</v>
      </c>
      <c r="I140" s="155">
        <f>+I11+I61+I65+I139</f>
        <v>879420280.36999989</v>
      </c>
      <c r="J140" s="173">
        <f t="shared" si="32"/>
        <v>0.40537108302637115</v>
      </c>
      <c r="K140" s="574">
        <f>K139+K65+K61+K11</f>
        <v>1616606275.05</v>
      </c>
      <c r="L140" s="181">
        <v>0.74622639956587389</v>
      </c>
      <c r="M140" s="605">
        <f t="shared" si="15"/>
        <v>2.0404654521695376E-2</v>
      </c>
      <c r="N140" s="574">
        <f>N139+N65+N61+N11</f>
        <v>954625491.75999999</v>
      </c>
      <c r="O140" s="181">
        <v>0.44065568506861269</v>
      </c>
      <c r="P140" s="605">
        <f>+I140/N140-1</f>
        <v>-7.8779806362961891E-2</v>
      </c>
      <c r="Q140" s="14"/>
      <c r="S140" s="359"/>
    </row>
    <row r="141" spans="1:19" x14ac:dyDescent="0.25">
      <c r="S141" s="358"/>
    </row>
    <row r="142" spans="1:19" x14ac:dyDescent="0.25">
      <c r="S142" s="358"/>
    </row>
    <row r="143" spans="1:19" x14ac:dyDescent="0.25">
      <c r="B143" s="477"/>
      <c r="S143" s="358"/>
    </row>
    <row r="144" spans="1:19" x14ac:dyDescent="0.25">
      <c r="B144" s="478"/>
      <c r="D144" s="350"/>
      <c r="E144" s="350"/>
      <c r="F144" s="425"/>
      <c r="G144" s="350"/>
      <c r="H144" s="425"/>
      <c r="I144" s="350"/>
      <c r="J144" s="425"/>
      <c r="K144" s="425"/>
      <c r="L144" s="425"/>
      <c r="M144" s="425"/>
      <c r="N144" s="350"/>
      <c r="S144" s="357"/>
    </row>
    <row r="145" spans="2:19" x14ac:dyDescent="0.25">
      <c r="B145" s="479"/>
      <c r="D145" s="46"/>
      <c r="S145" s="358"/>
    </row>
    <row r="146" spans="2:19" x14ac:dyDescent="0.25">
      <c r="B146" s="254"/>
      <c r="I146" s="351"/>
      <c r="N146" s="351"/>
      <c r="S146" s="358"/>
    </row>
    <row r="147" spans="2:19" x14ac:dyDescent="0.25">
      <c r="B147" s="480"/>
      <c r="S147" s="358"/>
    </row>
    <row r="148" spans="2:19" x14ac:dyDescent="0.25">
      <c r="B148" s="254"/>
      <c r="C148" s="254"/>
      <c r="S148" s="358"/>
    </row>
    <row r="149" spans="2:19" x14ac:dyDescent="0.25">
      <c r="S149" s="358"/>
    </row>
    <row r="150" spans="2:19" x14ac:dyDescent="0.25">
      <c r="B150" s="254"/>
      <c r="C150" s="254"/>
      <c r="S150" s="358"/>
    </row>
    <row r="151" spans="2:19" x14ac:dyDescent="0.25">
      <c r="S151" s="358"/>
    </row>
    <row r="152" spans="2:19" x14ac:dyDescent="0.25">
      <c r="C152" s="46"/>
      <c r="D152" s="342"/>
      <c r="S152" s="358"/>
    </row>
    <row r="153" spans="2:19" x14ac:dyDescent="0.25">
      <c r="S153" s="358"/>
    </row>
    <row r="154" spans="2:19" x14ac:dyDescent="0.25">
      <c r="S154" s="358"/>
    </row>
    <row r="155" spans="2:19" x14ac:dyDescent="0.25">
      <c r="S155" s="357"/>
    </row>
    <row r="156" spans="2:19" x14ac:dyDescent="0.25">
      <c r="S156" s="357"/>
    </row>
    <row r="157" spans="2:19" x14ac:dyDescent="0.25">
      <c r="S157" s="357"/>
    </row>
    <row r="158" spans="2:19" x14ac:dyDescent="0.25">
      <c r="S158" s="357"/>
    </row>
    <row r="159" spans="2:19" x14ac:dyDescent="0.25">
      <c r="S159" s="357"/>
    </row>
    <row r="160" spans="2:19" x14ac:dyDescent="0.25">
      <c r="S160" s="358"/>
    </row>
    <row r="161" spans="19:19" x14ac:dyDescent="0.25">
      <c r="S161" s="358"/>
    </row>
    <row r="162" spans="19:19" x14ac:dyDescent="0.25">
      <c r="S162" s="358"/>
    </row>
    <row r="163" spans="19:19" x14ac:dyDescent="0.25">
      <c r="S163" s="358"/>
    </row>
    <row r="164" spans="19:19" x14ac:dyDescent="0.25">
      <c r="S164" s="358"/>
    </row>
    <row r="165" spans="19:19" x14ac:dyDescent="0.25">
      <c r="S165" s="357"/>
    </row>
    <row r="166" spans="19:19" x14ac:dyDescent="0.25">
      <c r="S166" s="357"/>
    </row>
    <row r="167" spans="19:19" x14ac:dyDescent="0.25">
      <c r="S167" s="358"/>
    </row>
    <row r="168" spans="19:19" x14ac:dyDescent="0.25">
      <c r="S168" s="357"/>
    </row>
    <row r="169" spans="19:19" x14ac:dyDescent="0.25">
      <c r="S169" s="358"/>
    </row>
    <row r="170" spans="19:19" x14ac:dyDescent="0.25">
      <c r="S170" s="357"/>
    </row>
    <row r="171" spans="19:19" x14ac:dyDescent="0.25">
      <c r="S171" s="358"/>
    </row>
    <row r="172" spans="19:19" x14ac:dyDescent="0.25">
      <c r="S172" s="358"/>
    </row>
    <row r="173" spans="19:19" x14ac:dyDescent="0.25">
      <c r="S173" s="358"/>
    </row>
    <row r="174" spans="19:19" x14ac:dyDescent="0.25">
      <c r="S174" s="357"/>
    </row>
    <row r="175" spans="19:19" x14ac:dyDescent="0.25">
      <c r="S175" s="358"/>
    </row>
    <row r="176" spans="19:19" x14ac:dyDescent="0.25">
      <c r="S176" s="358"/>
    </row>
    <row r="177" spans="19:19" x14ac:dyDescent="0.25">
      <c r="S177" s="358"/>
    </row>
    <row r="178" spans="19:19" x14ac:dyDescent="0.25">
      <c r="S178" s="358"/>
    </row>
    <row r="179" spans="19:19" x14ac:dyDescent="0.25">
      <c r="S179" s="358"/>
    </row>
    <row r="180" spans="19:19" x14ac:dyDescent="0.25">
      <c r="S180" s="358"/>
    </row>
    <row r="181" spans="19:19" x14ac:dyDescent="0.25">
      <c r="S181" s="358"/>
    </row>
    <row r="182" spans="19:19" x14ac:dyDescent="0.25">
      <c r="S182" s="358"/>
    </row>
    <row r="183" spans="19:19" x14ac:dyDescent="0.25">
      <c r="S183" s="358"/>
    </row>
    <row r="184" spans="19:19" x14ac:dyDescent="0.25">
      <c r="S184" s="358"/>
    </row>
    <row r="185" spans="19:19" x14ac:dyDescent="0.25">
      <c r="S185" s="358"/>
    </row>
    <row r="186" spans="19:19" x14ac:dyDescent="0.25">
      <c r="S186" s="358"/>
    </row>
    <row r="187" spans="19:19" x14ac:dyDescent="0.25">
      <c r="S187" s="358"/>
    </row>
    <row r="188" spans="19:19" x14ac:dyDescent="0.25">
      <c r="S188" s="358"/>
    </row>
    <row r="189" spans="19:19" x14ac:dyDescent="0.25">
      <c r="S189" s="358"/>
    </row>
    <row r="190" spans="19:19" x14ac:dyDescent="0.25">
      <c r="S190" s="358"/>
    </row>
    <row r="191" spans="19:19" x14ac:dyDescent="0.25">
      <c r="S191" s="357"/>
    </row>
    <row r="192" spans="19:19" x14ac:dyDescent="0.25">
      <c r="S192" s="358"/>
    </row>
    <row r="193" spans="19:19" x14ac:dyDescent="0.25">
      <c r="S193" s="358"/>
    </row>
    <row r="194" spans="19:19" x14ac:dyDescent="0.25">
      <c r="S194" s="358"/>
    </row>
    <row r="195" spans="19:19" x14ac:dyDescent="0.25">
      <c r="S195" s="358"/>
    </row>
    <row r="196" spans="19:19" x14ac:dyDescent="0.25">
      <c r="S196" s="358"/>
    </row>
    <row r="197" spans="19:19" x14ac:dyDescent="0.25">
      <c r="S197" s="358"/>
    </row>
    <row r="198" spans="19:19" x14ac:dyDescent="0.25">
      <c r="S198" s="358"/>
    </row>
    <row r="199" spans="19:19" x14ac:dyDescent="0.25">
      <c r="S199" s="358"/>
    </row>
    <row r="200" spans="19:19" x14ac:dyDescent="0.25">
      <c r="S200" s="358"/>
    </row>
    <row r="201" spans="19:19" x14ac:dyDescent="0.25">
      <c r="S201" s="358"/>
    </row>
    <row r="202" spans="19:19" x14ac:dyDescent="0.25">
      <c r="S202" s="358"/>
    </row>
    <row r="203" spans="19:19" x14ac:dyDescent="0.25">
      <c r="S203" s="358"/>
    </row>
    <row r="204" spans="19:19" x14ac:dyDescent="0.25">
      <c r="S204" s="358"/>
    </row>
    <row r="205" spans="19:19" x14ac:dyDescent="0.25">
      <c r="S205" s="358"/>
    </row>
    <row r="206" spans="19:19" x14ac:dyDescent="0.25">
      <c r="S206" s="358"/>
    </row>
    <row r="207" spans="19:19" x14ac:dyDescent="0.25">
      <c r="S207" s="358"/>
    </row>
    <row r="208" spans="19:19" x14ac:dyDescent="0.25">
      <c r="S208" s="358"/>
    </row>
    <row r="209" spans="19:19" x14ac:dyDescent="0.25">
      <c r="S209" s="358"/>
    </row>
    <row r="210" spans="19:19" x14ac:dyDescent="0.25">
      <c r="S210" s="358"/>
    </row>
    <row r="211" spans="19:19" x14ac:dyDescent="0.25">
      <c r="S211" s="358"/>
    </row>
    <row r="212" spans="19:19" x14ac:dyDescent="0.25">
      <c r="S212" s="358"/>
    </row>
    <row r="213" spans="19:19" x14ac:dyDescent="0.25">
      <c r="S213" s="357"/>
    </row>
    <row r="214" spans="19:19" x14ac:dyDescent="0.25">
      <c r="S214" s="357"/>
    </row>
    <row r="215" spans="19:19" x14ac:dyDescent="0.25">
      <c r="S215" s="357"/>
    </row>
    <row r="216" spans="19:19" x14ac:dyDescent="0.25">
      <c r="S216" s="358"/>
    </row>
    <row r="217" spans="19:19" x14ac:dyDescent="0.25">
      <c r="S217" s="358"/>
    </row>
    <row r="218" spans="19:19" x14ac:dyDescent="0.25">
      <c r="S218" s="358"/>
    </row>
    <row r="219" spans="19:19" x14ac:dyDescent="0.25">
      <c r="S219" s="358"/>
    </row>
    <row r="220" spans="19:19" x14ac:dyDescent="0.25">
      <c r="S220" s="358"/>
    </row>
    <row r="221" spans="19:19" x14ac:dyDescent="0.25">
      <c r="S221" s="358"/>
    </row>
    <row r="222" spans="19:19" x14ac:dyDescent="0.25">
      <c r="S222" s="358"/>
    </row>
    <row r="223" spans="19:19" x14ac:dyDescent="0.25">
      <c r="S223" s="357"/>
    </row>
    <row r="224" spans="19:19" x14ac:dyDescent="0.25">
      <c r="S224" s="357"/>
    </row>
    <row r="225" spans="19:19" x14ac:dyDescent="0.25">
      <c r="S225" s="357"/>
    </row>
    <row r="226" spans="19:19" x14ac:dyDescent="0.25">
      <c r="S226" s="358"/>
    </row>
    <row r="227" spans="19:19" x14ac:dyDescent="0.25">
      <c r="S227" s="358"/>
    </row>
  </sheetData>
  <sortState ref="B16:Q18">
    <sortCondition ref="Q16:Q18"/>
  </sortState>
  <mergeCells count="8">
    <mergeCell ref="D107:J107"/>
    <mergeCell ref="K107:P107"/>
    <mergeCell ref="D2:J2"/>
    <mergeCell ref="D68:J68"/>
    <mergeCell ref="K2:P2"/>
    <mergeCell ref="K68:P68"/>
    <mergeCell ref="D44:J44"/>
    <mergeCell ref="K44:P44"/>
  </mergeCells>
  <hyperlinks>
    <hyperlink ref="B96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2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rowBreaks count="3" manualBreakCount="3">
    <brk id="42" max="15" man="1"/>
    <brk id="66" max="15" man="1"/>
    <brk id="105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132"/>
  <sheetViews>
    <sheetView zoomScale="85" zoomScaleNormal="85" workbookViewId="0">
      <selection activeCell="K34" sqref="K34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97" customWidth="1"/>
    <col min="7" max="7" width="12.33203125" customWidth="1"/>
    <col min="8" max="8" width="8.109375" style="97" customWidth="1"/>
    <col min="9" max="9" width="12.5546875" customWidth="1"/>
    <col min="10" max="10" width="8.44140625" style="97" customWidth="1"/>
    <col min="11" max="11" width="11.109375" customWidth="1"/>
    <col min="12" max="12" width="6.33203125" style="97" bestFit="1" customWidth="1"/>
    <col min="13" max="13" width="6.88671875" style="97" bestFit="1" customWidth="1"/>
    <col min="14" max="14" width="15.44140625" style="60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233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58"/>
    </row>
    <row r="56" spans="3:16" x14ac:dyDescent="0.25">
      <c r="P56" s="358"/>
    </row>
    <row r="57" spans="3:16" x14ac:dyDescent="0.25">
      <c r="C57" s="46"/>
      <c r="D57" s="342"/>
      <c r="P57" s="358"/>
    </row>
    <row r="58" spans="3:16" x14ac:dyDescent="0.25">
      <c r="P58" s="358"/>
    </row>
    <row r="59" spans="3:16" x14ac:dyDescent="0.25">
      <c r="P59" s="358"/>
    </row>
    <row r="60" spans="3:16" x14ac:dyDescent="0.25">
      <c r="P60" s="357"/>
    </row>
    <row r="61" spans="3:16" x14ac:dyDescent="0.25">
      <c r="P61" s="357"/>
    </row>
    <row r="62" spans="3:16" x14ac:dyDescent="0.25">
      <c r="P62" s="357"/>
    </row>
    <row r="63" spans="3:16" x14ac:dyDescent="0.25">
      <c r="P63" s="357"/>
    </row>
    <row r="64" spans="3:16" x14ac:dyDescent="0.25">
      <c r="P64" s="357"/>
    </row>
    <row r="65" spans="16:16" customFormat="1" x14ac:dyDescent="0.25">
      <c r="P65" s="358"/>
    </row>
    <row r="66" spans="16:16" customFormat="1" x14ac:dyDescent="0.25">
      <c r="P66" s="358"/>
    </row>
    <row r="67" spans="16:16" customFormat="1" x14ac:dyDescent="0.25">
      <c r="P67" s="358"/>
    </row>
    <row r="68" spans="16:16" customFormat="1" x14ac:dyDescent="0.25">
      <c r="P68" s="358"/>
    </row>
    <row r="69" spans="16:16" customFormat="1" x14ac:dyDescent="0.25">
      <c r="P69" s="358"/>
    </row>
    <row r="70" spans="16:16" customFormat="1" x14ac:dyDescent="0.25">
      <c r="P70" s="357"/>
    </row>
    <row r="71" spans="16:16" customFormat="1" x14ac:dyDescent="0.25">
      <c r="P71" s="357"/>
    </row>
    <row r="72" spans="16:16" customFormat="1" x14ac:dyDescent="0.25">
      <c r="P72" s="358"/>
    </row>
    <row r="73" spans="16:16" customFormat="1" x14ac:dyDescent="0.25">
      <c r="P73" s="357"/>
    </row>
    <row r="74" spans="16:16" customFormat="1" x14ac:dyDescent="0.25">
      <c r="P74" s="358"/>
    </row>
    <row r="75" spans="16:16" customFormat="1" x14ac:dyDescent="0.25">
      <c r="P75" s="357"/>
    </row>
    <row r="76" spans="16:16" customFormat="1" x14ac:dyDescent="0.25">
      <c r="P76" s="358"/>
    </row>
    <row r="77" spans="16:16" customFormat="1" x14ac:dyDescent="0.25">
      <c r="P77" s="358"/>
    </row>
    <row r="78" spans="16:16" customFormat="1" x14ac:dyDescent="0.25">
      <c r="P78" s="358"/>
    </row>
    <row r="79" spans="16:16" customFormat="1" x14ac:dyDescent="0.25">
      <c r="P79" s="357"/>
    </row>
    <row r="80" spans="16:16" customFormat="1" x14ac:dyDescent="0.25">
      <c r="P80" s="358"/>
    </row>
    <row r="81" spans="16:16" customFormat="1" x14ac:dyDescent="0.25">
      <c r="P81" s="358"/>
    </row>
    <row r="82" spans="16:16" customFormat="1" x14ac:dyDescent="0.25">
      <c r="P82" s="358"/>
    </row>
    <row r="83" spans="16:16" customFormat="1" x14ac:dyDescent="0.25">
      <c r="P83" s="358"/>
    </row>
    <row r="84" spans="16:16" customFormat="1" x14ac:dyDescent="0.25">
      <c r="P84" s="358"/>
    </row>
    <row r="85" spans="16:16" customFormat="1" x14ac:dyDescent="0.25">
      <c r="P85" s="358"/>
    </row>
    <row r="86" spans="16:16" customFormat="1" x14ac:dyDescent="0.25">
      <c r="P86" s="358"/>
    </row>
    <row r="87" spans="16:16" customFormat="1" x14ac:dyDescent="0.25">
      <c r="P87" s="358"/>
    </row>
    <row r="88" spans="16:16" customFormat="1" x14ac:dyDescent="0.25">
      <c r="P88" s="358"/>
    </row>
    <row r="89" spans="16:16" customFormat="1" x14ac:dyDescent="0.25">
      <c r="P89" s="358"/>
    </row>
    <row r="90" spans="16:16" customFormat="1" x14ac:dyDescent="0.25">
      <c r="P90" s="358"/>
    </row>
    <row r="91" spans="16:16" customFormat="1" x14ac:dyDescent="0.25">
      <c r="P91" s="358"/>
    </row>
    <row r="92" spans="16:16" customFormat="1" x14ac:dyDescent="0.25">
      <c r="P92" s="358"/>
    </row>
    <row r="93" spans="16:16" customFormat="1" x14ac:dyDescent="0.25">
      <c r="P93" s="358"/>
    </row>
    <row r="94" spans="16:16" customFormat="1" x14ac:dyDescent="0.25">
      <c r="P94" s="358"/>
    </row>
    <row r="95" spans="16:16" customFormat="1" x14ac:dyDescent="0.25">
      <c r="P95" s="358"/>
    </row>
    <row r="96" spans="16:16" customFormat="1" x14ac:dyDescent="0.25">
      <c r="P96" s="357"/>
    </row>
    <row r="97" spans="16:16" customFormat="1" x14ac:dyDescent="0.25">
      <c r="P97" s="358"/>
    </row>
    <row r="98" spans="16:16" customFormat="1" x14ac:dyDescent="0.25">
      <c r="P98" s="358"/>
    </row>
    <row r="99" spans="16:16" customFormat="1" x14ac:dyDescent="0.25">
      <c r="P99" s="358"/>
    </row>
    <row r="100" spans="16:16" customFormat="1" x14ac:dyDescent="0.25">
      <c r="P100" s="358"/>
    </row>
    <row r="101" spans="16:16" customFormat="1" x14ac:dyDescent="0.25">
      <c r="P101" s="358"/>
    </row>
    <row r="102" spans="16:16" customFormat="1" x14ac:dyDescent="0.25">
      <c r="P102" s="358"/>
    </row>
    <row r="103" spans="16:16" customFormat="1" x14ac:dyDescent="0.25">
      <c r="P103" s="358"/>
    </row>
    <row r="104" spans="16:16" customFormat="1" x14ac:dyDescent="0.25">
      <c r="P104" s="358"/>
    </row>
    <row r="105" spans="16:16" customFormat="1" x14ac:dyDescent="0.25">
      <c r="P105" s="358"/>
    </row>
    <row r="106" spans="16:16" customFormat="1" x14ac:dyDescent="0.25">
      <c r="P106" s="358"/>
    </row>
    <row r="107" spans="16:16" customFormat="1" x14ac:dyDescent="0.25">
      <c r="P107" s="358"/>
    </row>
    <row r="108" spans="16:16" customFormat="1" x14ac:dyDescent="0.25">
      <c r="P108" s="358"/>
    </row>
    <row r="109" spans="16:16" customFormat="1" x14ac:dyDescent="0.25">
      <c r="P109" s="358"/>
    </row>
    <row r="110" spans="16:16" customFormat="1" x14ac:dyDescent="0.25">
      <c r="P110" s="358"/>
    </row>
    <row r="111" spans="16:16" customFormat="1" x14ac:dyDescent="0.25">
      <c r="P111" s="358"/>
    </row>
    <row r="112" spans="16:16" customFormat="1" x14ac:dyDescent="0.25">
      <c r="P112" s="358"/>
    </row>
    <row r="113" spans="16:16" customFormat="1" x14ac:dyDescent="0.25">
      <c r="P113" s="358"/>
    </row>
    <row r="114" spans="16:16" customFormat="1" x14ac:dyDescent="0.25">
      <c r="P114" s="358"/>
    </row>
    <row r="115" spans="16:16" customFormat="1" x14ac:dyDescent="0.25">
      <c r="P115" s="358"/>
    </row>
    <row r="116" spans="16:16" customFormat="1" x14ac:dyDescent="0.25">
      <c r="P116" s="358"/>
    </row>
    <row r="117" spans="16:16" customFormat="1" x14ac:dyDescent="0.25">
      <c r="P117" s="358"/>
    </row>
    <row r="118" spans="16:16" customFormat="1" x14ac:dyDescent="0.25">
      <c r="P118" s="357"/>
    </row>
    <row r="119" spans="16:16" customFormat="1" x14ac:dyDescent="0.25">
      <c r="P119" s="357"/>
    </row>
    <row r="120" spans="16:16" customFormat="1" x14ac:dyDescent="0.25">
      <c r="P120" s="357"/>
    </row>
    <row r="121" spans="16:16" customFormat="1" x14ac:dyDescent="0.25">
      <c r="P121" s="358"/>
    </row>
    <row r="122" spans="16:16" customFormat="1" x14ac:dyDescent="0.25">
      <c r="P122" s="358"/>
    </row>
    <row r="123" spans="16:16" customFormat="1" x14ac:dyDescent="0.25">
      <c r="P123" s="358"/>
    </row>
    <row r="124" spans="16:16" customFormat="1" x14ac:dyDescent="0.25">
      <c r="P124" s="358"/>
    </row>
    <row r="125" spans="16:16" customFormat="1" x14ac:dyDescent="0.25">
      <c r="P125" s="358"/>
    </row>
    <row r="126" spans="16:16" customFormat="1" x14ac:dyDescent="0.25">
      <c r="P126" s="358"/>
    </row>
    <row r="127" spans="16:16" customFormat="1" x14ac:dyDescent="0.25">
      <c r="P127" s="358"/>
    </row>
    <row r="128" spans="16:16" customFormat="1" x14ac:dyDescent="0.25">
      <c r="P128" s="357"/>
    </row>
    <row r="129" spans="16:16" customFormat="1" x14ac:dyDescent="0.25">
      <c r="P129" s="357"/>
    </row>
    <row r="130" spans="16:16" customFormat="1" x14ac:dyDescent="0.25">
      <c r="P130" s="357"/>
    </row>
    <row r="131" spans="16:16" customFormat="1" x14ac:dyDescent="0.25">
      <c r="P131" s="358"/>
    </row>
    <row r="132" spans="16:16" customFormat="1" x14ac:dyDescent="0.25">
      <c r="P132" s="35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92D050"/>
  </sheetPr>
  <dimension ref="A1:U303"/>
  <sheetViews>
    <sheetView topLeftCell="A198" zoomScaleNormal="100" workbookViewId="0">
      <pane xSplit="1" topLeftCell="B1" activePane="topRight" state="frozen"/>
      <selection activeCell="N21" sqref="N21"/>
      <selection pane="topRight" activeCell="H214" sqref="H214"/>
    </sheetView>
  </sheetViews>
  <sheetFormatPr defaultColWidth="11.44140625" defaultRowHeight="13.2" x14ac:dyDescent="0.25"/>
  <cols>
    <col min="1" max="1" width="6.88671875" customWidth="1"/>
    <col min="2" max="2" width="43.6640625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style="97" customWidth="1"/>
    <col min="12" max="12" width="6.33203125" style="97" customWidth="1"/>
    <col min="13" max="13" width="8.88671875" style="97" customWidth="1"/>
    <col min="14" max="14" width="15.44140625" customWidth="1"/>
    <col min="15" max="15" width="6.33203125" style="97" customWidth="1"/>
    <col min="16" max="16" width="8.88671875" style="97" customWidth="1"/>
    <col min="17" max="17" width="16.5546875" bestFit="1" customWidth="1"/>
    <col min="18" max="18" width="20.44140625" style="254" bestFit="1" customWidth="1"/>
    <col min="19" max="21" width="15.5546875" bestFit="1" customWidth="1"/>
  </cols>
  <sheetData>
    <row r="1" spans="1:19" ht="15" customHeight="1" thickBot="1" x14ac:dyDescent="0.3">
      <c r="A1" s="7" t="s">
        <v>19</v>
      </c>
      <c r="N1" s="97"/>
    </row>
    <row r="2" spans="1:19" ht="12.75" customHeight="1" x14ac:dyDescent="0.25">
      <c r="A2" s="8" t="s">
        <v>533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3"/>
      <c r="R2"/>
    </row>
    <row r="3" spans="1:19" ht="12.75" customHeight="1" x14ac:dyDescent="0.25">
      <c r="A3" s="8" t="s">
        <v>148</v>
      </c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148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149" t="s">
        <v>362</v>
      </c>
      <c r="R3"/>
    </row>
    <row r="4" spans="1:19" ht="14.1" customHeight="1" x14ac:dyDescent="0.25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112" t="s">
        <v>16</v>
      </c>
      <c r="L4" s="89" t="s">
        <v>18</v>
      </c>
      <c r="M4" s="611" t="s">
        <v>764</v>
      </c>
      <c r="N4" s="562" t="s">
        <v>17</v>
      </c>
      <c r="O4" s="89" t="s">
        <v>18</v>
      </c>
      <c r="P4" s="646" t="s">
        <v>764</v>
      </c>
      <c r="R4"/>
    </row>
    <row r="5" spans="1:19" ht="14.1" customHeight="1" x14ac:dyDescent="0.25">
      <c r="A5" s="17" t="s">
        <v>53</v>
      </c>
      <c r="B5" s="13" t="s">
        <v>96</v>
      </c>
      <c r="C5" s="528">
        <v>155185000</v>
      </c>
      <c r="D5" s="515">
        <v>155185000</v>
      </c>
      <c r="E5" s="180">
        <v>42803791.259999998</v>
      </c>
      <c r="F5" s="78">
        <f t="shared" ref="F5:F33" si="0">+E5/D5</f>
        <v>0.275824282372652</v>
      </c>
      <c r="G5" s="180">
        <v>42803791.259999998</v>
      </c>
      <c r="H5" s="78">
        <f t="shared" ref="H5:H32" si="1">+G5/D5</f>
        <v>0.275824282372652</v>
      </c>
      <c r="I5" s="180">
        <v>42803791.259999998</v>
      </c>
      <c r="J5" s="172">
        <f t="shared" ref="J5:J32" si="2">+I5/D5</f>
        <v>0.275824282372652</v>
      </c>
      <c r="K5" s="647">
        <v>162386545.91999999</v>
      </c>
      <c r="L5" s="78">
        <v>0.86389557015117413</v>
      </c>
      <c r="M5" s="245">
        <f>+G5/K5-1</f>
        <v>-0.7364080194113658</v>
      </c>
      <c r="N5" s="612">
        <v>162386545.91999999</v>
      </c>
      <c r="O5" s="78">
        <v>0.86389557015117413</v>
      </c>
      <c r="P5" s="172">
        <f>+I5/N5-1</f>
        <v>-0.7364080194113658</v>
      </c>
      <c r="R5"/>
    </row>
    <row r="6" spans="1:19" ht="14.1" customHeight="1" x14ac:dyDescent="0.25">
      <c r="A6" s="18">
        <v>0</v>
      </c>
      <c r="B6" s="2" t="s">
        <v>96</v>
      </c>
      <c r="C6" s="201">
        <f>SUBTOTAL(9,C5:C5)</f>
        <v>155185000</v>
      </c>
      <c r="D6" s="207">
        <f>SUBTOTAL(9,D5:D5)</f>
        <v>155185000</v>
      </c>
      <c r="E6" s="203">
        <f>SUBTOTAL(9,E5:E5)</f>
        <v>42803791.259999998</v>
      </c>
      <c r="F6" s="90">
        <f t="shared" si="0"/>
        <v>0.275824282372652</v>
      </c>
      <c r="G6" s="203">
        <f>SUBTOTAL(9,G5:G5)</f>
        <v>42803791.259999998</v>
      </c>
      <c r="H6" s="90">
        <f t="shared" si="1"/>
        <v>0.275824282372652</v>
      </c>
      <c r="I6" s="203">
        <f>SUBTOTAL(9,I5:I5)</f>
        <v>42803791.259999998</v>
      </c>
      <c r="J6" s="170">
        <f t="shared" si="2"/>
        <v>0.275824282372652</v>
      </c>
      <c r="K6" s="152">
        <f>SUBTOTAL(9,K5:K5)</f>
        <v>162386545.91999999</v>
      </c>
      <c r="L6" s="90">
        <v>0.86389557015117413</v>
      </c>
      <c r="M6" s="213">
        <f>+G6/K6-1</f>
        <v>-0.7364080194113658</v>
      </c>
      <c r="N6" s="566">
        <f>SUBTOTAL(9,N5:N5)</f>
        <v>162386545.91999999</v>
      </c>
      <c r="O6" s="90">
        <v>0.86389557015117413</v>
      </c>
      <c r="P6" s="170">
        <f>+I6/N6-1</f>
        <v>-0.7364080194113658</v>
      </c>
      <c r="R6"/>
    </row>
    <row r="7" spans="1:19" ht="14.1" customHeight="1" x14ac:dyDescent="0.25">
      <c r="A7" s="37" t="s">
        <v>54</v>
      </c>
      <c r="B7" s="38" t="s">
        <v>549</v>
      </c>
      <c r="C7" s="198">
        <v>8321253.9400000004</v>
      </c>
      <c r="D7" s="204">
        <v>20690246.739999998</v>
      </c>
      <c r="E7" s="30">
        <v>5695442.1699999999</v>
      </c>
      <c r="F7" s="48">
        <f t="shared" si="0"/>
        <v>0.27527183419176565</v>
      </c>
      <c r="G7" s="30">
        <v>5257538.5999999996</v>
      </c>
      <c r="H7" s="48">
        <f t="shared" si="1"/>
        <v>0.2541071001263468</v>
      </c>
      <c r="I7" s="30">
        <v>4415478.62</v>
      </c>
      <c r="J7" s="153">
        <f t="shared" si="2"/>
        <v>0.21340869809269372</v>
      </c>
      <c r="K7" s="648">
        <v>5644561.9500000002</v>
      </c>
      <c r="L7" s="48">
        <v>0.55006464789299725</v>
      </c>
      <c r="M7" s="210">
        <f>+G7/K7-1</f>
        <v>-6.8565701542172008E-2</v>
      </c>
      <c r="N7" s="613">
        <v>4979126.93</v>
      </c>
      <c r="O7" s="48">
        <v>0.48521775929219624</v>
      </c>
      <c r="P7" s="153">
        <f>+I7/N7-1</f>
        <v>-0.11320223764610871</v>
      </c>
    </row>
    <row r="8" spans="1:19" ht="14.1" customHeight="1" x14ac:dyDescent="0.25">
      <c r="A8" s="39" t="s">
        <v>55</v>
      </c>
      <c r="B8" s="40" t="s">
        <v>106</v>
      </c>
      <c r="C8" s="199">
        <v>169539288.22</v>
      </c>
      <c r="D8" s="205">
        <v>170138199.69999999</v>
      </c>
      <c r="E8" s="32">
        <v>94701369.159999996</v>
      </c>
      <c r="F8" s="280">
        <f t="shared" si="0"/>
        <v>0.55661438364214688</v>
      </c>
      <c r="G8" s="32">
        <v>93374199.950000003</v>
      </c>
      <c r="H8" s="280">
        <f t="shared" si="1"/>
        <v>0.54881384729969029</v>
      </c>
      <c r="I8" s="32">
        <v>87958053.430000007</v>
      </c>
      <c r="J8" s="178">
        <f t="shared" si="2"/>
        <v>0.5169800408438201</v>
      </c>
      <c r="K8" s="649">
        <v>111358200.92</v>
      </c>
      <c r="L8" s="280">
        <v>0.57193212820800954</v>
      </c>
      <c r="M8" s="443">
        <f>+G8/K8-1</f>
        <v>-0.16149687065185037</v>
      </c>
      <c r="N8" s="614">
        <v>105522937.62</v>
      </c>
      <c r="O8" s="280">
        <v>0.54196240410820418</v>
      </c>
      <c r="P8" s="427">
        <f>+I8/N8-1</f>
        <v>-0.16645560279276084</v>
      </c>
      <c r="Q8" s="53" t="s">
        <v>148</v>
      </c>
    </row>
    <row r="9" spans="1:19" ht="14.1" customHeight="1" x14ac:dyDescent="0.25">
      <c r="A9" s="39" t="s">
        <v>56</v>
      </c>
      <c r="B9" s="40" t="s">
        <v>122</v>
      </c>
      <c r="C9" s="199">
        <v>60818645.530000001</v>
      </c>
      <c r="D9" s="205">
        <v>58404071.549999997</v>
      </c>
      <c r="E9" s="32">
        <v>2066478.4</v>
      </c>
      <c r="F9" s="280">
        <f t="shared" si="0"/>
        <v>3.5382437305434743E-2</v>
      </c>
      <c r="G9" s="32">
        <v>1508757.84</v>
      </c>
      <c r="H9" s="280">
        <f t="shared" si="1"/>
        <v>2.5833093480620534E-2</v>
      </c>
      <c r="I9" s="32">
        <v>545223.24</v>
      </c>
      <c r="J9" s="178">
        <f t="shared" si="2"/>
        <v>9.335363537681305E-3</v>
      </c>
      <c r="K9" s="649">
        <v>0</v>
      </c>
      <c r="L9" s="280">
        <v>0</v>
      </c>
      <c r="M9" s="224" t="s">
        <v>129</v>
      </c>
      <c r="N9" s="614">
        <v>0</v>
      </c>
      <c r="O9" s="280">
        <v>0</v>
      </c>
      <c r="P9" s="348" t="s">
        <v>129</v>
      </c>
      <c r="R9" s="276"/>
    </row>
    <row r="10" spans="1:19" ht="14.1" customHeight="1" x14ac:dyDescent="0.25">
      <c r="A10" s="39">
        <v>134</v>
      </c>
      <c r="B10" s="40" t="s">
        <v>468</v>
      </c>
      <c r="C10" s="199">
        <v>14713359.07</v>
      </c>
      <c r="D10" s="205">
        <v>15012406.300000001</v>
      </c>
      <c r="E10" s="32">
        <v>13252934.310000001</v>
      </c>
      <c r="F10" s="280">
        <f t="shared" si="0"/>
        <v>0.88279880288078805</v>
      </c>
      <c r="G10" s="32">
        <v>12731285.74</v>
      </c>
      <c r="H10" s="280">
        <f t="shared" si="1"/>
        <v>0.84805097101588567</v>
      </c>
      <c r="I10" s="32">
        <v>3840076.53</v>
      </c>
      <c r="J10" s="178">
        <f t="shared" si="2"/>
        <v>0.25579353857482523</v>
      </c>
      <c r="K10" s="649">
        <v>14440426.640000001</v>
      </c>
      <c r="L10" s="280">
        <v>0.72308876865588767</v>
      </c>
      <c r="M10" s="210">
        <f t="shared" ref="M10:M20" si="3">+G10/K10-1</f>
        <v>-0.11835806119922232</v>
      </c>
      <c r="N10" s="614">
        <v>4110428.07</v>
      </c>
      <c r="O10" s="280">
        <v>0.20582524643363975</v>
      </c>
      <c r="P10" s="153">
        <f t="shared" ref="P10:P20" si="4">+I10/N10-1</f>
        <v>-6.5772113122028242E-2</v>
      </c>
      <c r="R10" s="276"/>
    </row>
    <row r="11" spans="1:19" ht="14.1" customHeight="1" x14ac:dyDescent="0.25">
      <c r="A11" s="39" t="s">
        <v>57</v>
      </c>
      <c r="B11" s="40" t="s">
        <v>475</v>
      </c>
      <c r="C11" s="199">
        <v>431130.98</v>
      </c>
      <c r="D11" s="205">
        <v>325576.23</v>
      </c>
      <c r="E11" s="32">
        <v>180943.67</v>
      </c>
      <c r="F11" s="280">
        <f t="shared" si="0"/>
        <v>0.55576437505895326</v>
      </c>
      <c r="G11" s="32">
        <v>180943.67</v>
      </c>
      <c r="H11" s="280">
        <f t="shared" si="1"/>
        <v>0.55576437505895326</v>
      </c>
      <c r="I11" s="32">
        <v>180943.67</v>
      </c>
      <c r="J11" s="178">
        <f t="shared" si="2"/>
        <v>0.55576437505895326</v>
      </c>
      <c r="K11" s="649">
        <v>267190.62</v>
      </c>
      <c r="L11" s="280">
        <v>0.63191408221013079</v>
      </c>
      <c r="M11" s="210">
        <f t="shared" si="3"/>
        <v>-0.32279183303665371</v>
      </c>
      <c r="N11" s="614">
        <v>267190.62</v>
      </c>
      <c r="O11" s="280">
        <v>0.63191408221013079</v>
      </c>
      <c r="P11" s="153">
        <f t="shared" si="4"/>
        <v>-0.32279183303665371</v>
      </c>
      <c r="R11" s="275"/>
    </row>
    <row r="12" spans="1:19" ht="14.1" customHeight="1" x14ac:dyDescent="0.25">
      <c r="A12" s="39">
        <v>136</v>
      </c>
      <c r="B12" s="40" t="s">
        <v>741</v>
      </c>
      <c r="C12" s="199">
        <v>41868192.539999999</v>
      </c>
      <c r="D12" s="205">
        <v>42756048.869999997</v>
      </c>
      <c r="E12" s="32">
        <v>24500156.059999999</v>
      </c>
      <c r="F12" s="280">
        <f t="shared" si="0"/>
        <v>0.57302198653792491</v>
      </c>
      <c r="G12" s="32">
        <v>23936508.98</v>
      </c>
      <c r="H12" s="280">
        <f t="shared" si="1"/>
        <v>0.55983912481668008</v>
      </c>
      <c r="I12" s="32">
        <v>21548799.190000001</v>
      </c>
      <c r="J12" s="178">
        <f t="shared" si="2"/>
        <v>0.50399416596045266</v>
      </c>
      <c r="K12" s="649">
        <v>27235157.91</v>
      </c>
      <c r="L12" s="280">
        <v>0.5770280411385027</v>
      </c>
      <c r="M12" s="211">
        <f t="shared" si="3"/>
        <v>-0.12111730509881957</v>
      </c>
      <c r="N12" s="614">
        <v>24919299.550000001</v>
      </c>
      <c r="O12" s="280">
        <v>0.52796222637653401</v>
      </c>
      <c r="P12" s="178">
        <f t="shared" si="4"/>
        <v>-0.13525662522083204</v>
      </c>
      <c r="R12" s="275"/>
    </row>
    <row r="13" spans="1:19" ht="14.1" customHeight="1" x14ac:dyDescent="0.25">
      <c r="A13" s="39" t="s">
        <v>58</v>
      </c>
      <c r="B13" s="40" t="s">
        <v>742</v>
      </c>
      <c r="C13" s="199">
        <v>27281948.489999998</v>
      </c>
      <c r="D13" s="205">
        <v>30515430.43</v>
      </c>
      <c r="E13" s="32">
        <v>18600076.879999999</v>
      </c>
      <c r="F13" s="280">
        <f t="shared" si="0"/>
        <v>0.60953021530098073</v>
      </c>
      <c r="G13" s="32">
        <v>15610179.09</v>
      </c>
      <c r="H13" s="280">
        <f t="shared" si="1"/>
        <v>0.51155034911955521</v>
      </c>
      <c r="I13" s="32">
        <v>11434908.32</v>
      </c>
      <c r="J13" s="178">
        <f t="shared" si="2"/>
        <v>0.3747254473840958</v>
      </c>
      <c r="K13" s="649">
        <v>16777771.34</v>
      </c>
      <c r="L13" s="280">
        <v>0.71129097337840197</v>
      </c>
      <c r="M13" s="211">
        <f t="shared" si="3"/>
        <v>-6.9591617762505553E-2</v>
      </c>
      <c r="N13" s="614">
        <v>12244414.460000001</v>
      </c>
      <c r="O13" s="280">
        <v>0.51910002247664333</v>
      </c>
      <c r="P13" s="178">
        <f t="shared" si="4"/>
        <v>-6.6112278594006368E-2</v>
      </c>
      <c r="R13" s="275"/>
      <c r="S13" s="275"/>
    </row>
    <row r="14" spans="1:19" ht="14.1" customHeight="1" x14ac:dyDescent="0.25">
      <c r="A14" s="39" t="s">
        <v>59</v>
      </c>
      <c r="B14" s="40" t="s">
        <v>476</v>
      </c>
      <c r="C14" s="199">
        <v>214257422.94</v>
      </c>
      <c r="D14" s="205">
        <v>260034310.38999999</v>
      </c>
      <c r="E14" s="32">
        <v>159752216.47</v>
      </c>
      <c r="F14" s="280">
        <f t="shared" si="0"/>
        <v>0.61435053024504072</v>
      </c>
      <c r="G14" s="32">
        <v>156447119.13999999</v>
      </c>
      <c r="H14" s="280">
        <f t="shared" si="1"/>
        <v>0.60164029471864799</v>
      </c>
      <c r="I14" s="32">
        <v>111511376.81</v>
      </c>
      <c r="J14" s="178">
        <f t="shared" si="2"/>
        <v>0.42883332065970453</v>
      </c>
      <c r="K14" s="649">
        <v>144057856.66</v>
      </c>
      <c r="L14" s="280">
        <v>0.50766428156834309</v>
      </c>
      <c r="M14" s="211">
        <f t="shared" si="3"/>
        <v>8.6001990917029092E-2</v>
      </c>
      <c r="N14" s="614">
        <v>116122778.89</v>
      </c>
      <c r="O14" s="280">
        <v>0.40922021530589814</v>
      </c>
      <c r="P14" s="178">
        <f t="shared" si="4"/>
        <v>-3.9711434087951525E-2</v>
      </c>
      <c r="R14" s="275"/>
      <c r="S14" s="275"/>
    </row>
    <row r="15" spans="1:19" ht="14.1" customHeight="1" x14ac:dyDescent="0.25">
      <c r="A15" s="39">
        <v>152</v>
      </c>
      <c r="B15" s="40" t="s">
        <v>470</v>
      </c>
      <c r="C15" s="199">
        <v>49948909.390000001</v>
      </c>
      <c r="D15" s="205">
        <v>62455552.229999997</v>
      </c>
      <c r="E15" s="32">
        <v>40211601.100000001</v>
      </c>
      <c r="F15" s="280">
        <f t="shared" si="0"/>
        <v>0.64384349612210612</v>
      </c>
      <c r="G15" s="32">
        <v>40133828.689999998</v>
      </c>
      <c r="H15" s="280">
        <f t="shared" si="1"/>
        <v>0.64259825198890885</v>
      </c>
      <c r="I15" s="32">
        <v>11321504.26</v>
      </c>
      <c r="J15" s="178">
        <f t="shared" si="2"/>
        <v>0.18127298303771638</v>
      </c>
      <c r="K15" s="649">
        <v>23646933.710000001</v>
      </c>
      <c r="L15" s="280">
        <v>0.60833964029450505</v>
      </c>
      <c r="M15" s="211">
        <f t="shared" si="3"/>
        <v>0.69721069049336792</v>
      </c>
      <c r="N15" s="614">
        <v>13691114.23</v>
      </c>
      <c r="O15" s="280">
        <v>0.35221680781331122</v>
      </c>
      <c r="P15" s="178">
        <f t="shared" si="4"/>
        <v>-0.17307648816541943</v>
      </c>
      <c r="R15" s="275"/>
      <c r="S15" s="275"/>
    </row>
    <row r="16" spans="1:19" ht="14.1" customHeight="1" x14ac:dyDescent="0.25">
      <c r="A16" s="39" t="s">
        <v>60</v>
      </c>
      <c r="B16" s="40" t="s">
        <v>477</v>
      </c>
      <c r="C16" s="199">
        <v>129037696.42</v>
      </c>
      <c r="D16" s="205">
        <v>87785489.75</v>
      </c>
      <c r="E16" s="32">
        <v>41790749.170000002</v>
      </c>
      <c r="F16" s="280">
        <f t="shared" si="0"/>
        <v>0.47605531721716005</v>
      </c>
      <c r="G16" s="32">
        <v>39795254.299999997</v>
      </c>
      <c r="H16" s="280">
        <f t="shared" si="1"/>
        <v>0.45332382849752223</v>
      </c>
      <c r="I16" s="32">
        <v>13199818.130000001</v>
      </c>
      <c r="J16" s="178">
        <f t="shared" si="2"/>
        <v>0.15036446419096272</v>
      </c>
      <c r="K16" s="650">
        <v>31505280.710000001</v>
      </c>
      <c r="L16" s="280">
        <v>0.56681733970616688</v>
      </c>
      <c r="M16" s="211">
        <f t="shared" si="3"/>
        <v>0.26312965328916116</v>
      </c>
      <c r="N16" s="615">
        <v>12143555.85</v>
      </c>
      <c r="O16" s="280">
        <v>0.21847696215845777</v>
      </c>
      <c r="P16" s="178">
        <f t="shared" si="4"/>
        <v>8.6981300456571153E-2</v>
      </c>
      <c r="R16" s="275"/>
    </row>
    <row r="17" spans="1:18" ht="14.1" customHeight="1" x14ac:dyDescent="0.25">
      <c r="A17" s="39">
        <v>160</v>
      </c>
      <c r="B17" s="40" t="s">
        <v>162</v>
      </c>
      <c r="C17" s="199">
        <v>18375699.07</v>
      </c>
      <c r="D17" s="205">
        <v>18819154.100000001</v>
      </c>
      <c r="E17" s="32">
        <v>18220117.760000002</v>
      </c>
      <c r="F17" s="280">
        <f t="shared" si="0"/>
        <v>0.96816879564209535</v>
      </c>
      <c r="G17" s="32">
        <v>18220117.760000002</v>
      </c>
      <c r="H17" s="280">
        <f t="shared" si="1"/>
        <v>0.96816879564209535</v>
      </c>
      <c r="I17" s="32">
        <v>7229171.9100000001</v>
      </c>
      <c r="J17" s="178">
        <f t="shared" si="2"/>
        <v>0.38413904639847757</v>
      </c>
      <c r="K17" s="649">
        <v>19349633.260000002</v>
      </c>
      <c r="L17" s="280">
        <v>0.96763709793377106</v>
      </c>
      <c r="M17" s="211">
        <f t="shared" si="3"/>
        <v>-5.8374000417618199E-2</v>
      </c>
      <c r="N17" s="614">
        <v>10500887.01</v>
      </c>
      <c r="O17" s="280">
        <v>0.52512870376163578</v>
      </c>
      <c r="P17" s="178">
        <f t="shared" si="4"/>
        <v>-0.3115655941145109</v>
      </c>
      <c r="R17" s="275"/>
    </row>
    <row r="18" spans="1:18" ht="14.1" customHeight="1" x14ac:dyDescent="0.25">
      <c r="A18" s="39" t="s">
        <v>61</v>
      </c>
      <c r="B18" s="40" t="s">
        <v>478</v>
      </c>
      <c r="C18" s="199">
        <v>8493454.4900000002</v>
      </c>
      <c r="D18" s="205">
        <v>8389863.0299999993</v>
      </c>
      <c r="E18" s="32">
        <v>6361093.6799999997</v>
      </c>
      <c r="F18" s="280">
        <f t="shared" si="0"/>
        <v>0.75818802491224935</v>
      </c>
      <c r="G18" s="32">
        <v>6361093.6799999997</v>
      </c>
      <c r="H18" s="280">
        <f t="shared" si="1"/>
        <v>0.75818802491224935</v>
      </c>
      <c r="I18" s="32">
        <v>2254734.9500000002</v>
      </c>
      <c r="J18" s="178">
        <f t="shared" si="2"/>
        <v>0.26874514422197909</v>
      </c>
      <c r="K18" s="649">
        <v>6159912.9800000004</v>
      </c>
      <c r="L18" s="280">
        <v>0.99895762002704147</v>
      </c>
      <c r="M18" s="211">
        <f t="shared" si="3"/>
        <v>3.2659665916254355E-2</v>
      </c>
      <c r="N18" s="614">
        <v>1271075.7</v>
      </c>
      <c r="O18" s="280">
        <v>0.20613128144323326</v>
      </c>
      <c r="P18" s="178">
        <f t="shared" si="4"/>
        <v>0.77387936060771234</v>
      </c>
    </row>
    <row r="19" spans="1:18" ht="14.1" customHeight="1" x14ac:dyDescent="0.25">
      <c r="A19" s="39" t="s">
        <v>62</v>
      </c>
      <c r="B19" s="40" t="s">
        <v>121</v>
      </c>
      <c r="C19" s="199">
        <v>108819137.34</v>
      </c>
      <c r="D19" s="205">
        <v>103007433.37</v>
      </c>
      <c r="E19" s="32">
        <v>93036700.569999993</v>
      </c>
      <c r="F19" s="280">
        <f t="shared" si="0"/>
        <v>0.90320375458550262</v>
      </c>
      <c r="G19" s="32">
        <v>93036700.569999993</v>
      </c>
      <c r="H19" s="280">
        <f t="shared" si="1"/>
        <v>0.90320375458550262</v>
      </c>
      <c r="I19" s="32">
        <v>27665395.210000001</v>
      </c>
      <c r="J19" s="178">
        <f t="shared" si="2"/>
        <v>0.26857668718554151</v>
      </c>
      <c r="K19" s="649">
        <v>93914634.170000002</v>
      </c>
      <c r="L19" s="280">
        <v>0.95053338162548229</v>
      </c>
      <c r="M19" s="211">
        <f t="shared" si="3"/>
        <v>-9.3482086978139423E-3</v>
      </c>
      <c r="N19" s="614">
        <v>29117165.030000001</v>
      </c>
      <c r="O19" s="280">
        <v>0.29470207262069281</v>
      </c>
      <c r="P19" s="178">
        <f t="shared" si="4"/>
        <v>-4.985958689673986E-2</v>
      </c>
    </row>
    <row r="20" spans="1:18" ht="14.1" customHeight="1" x14ac:dyDescent="0.25">
      <c r="A20" s="39" t="s">
        <v>63</v>
      </c>
      <c r="B20" s="40" t="s">
        <v>98</v>
      </c>
      <c r="C20" s="199">
        <v>171073344.52000001</v>
      </c>
      <c r="D20" s="205">
        <v>174535316.71000001</v>
      </c>
      <c r="E20" s="32">
        <v>174046355.06999999</v>
      </c>
      <c r="F20" s="280">
        <f t="shared" si="0"/>
        <v>0.99719849455561793</v>
      </c>
      <c r="G20" s="32">
        <v>174045344.83000001</v>
      </c>
      <c r="H20" s="280">
        <f t="shared" si="1"/>
        <v>0.99719270638610003</v>
      </c>
      <c r="I20" s="32">
        <v>57583533.420000002</v>
      </c>
      <c r="J20" s="178">
        <f t="shared" si="2"/>
        <v>0.32992482269750711</v>
      </c>
      <c r="K20" s="649">
        <v>174828488.77000001</v>
      </c>
      <c r="L20" s="280">
        <v>0.98758801326377454</v>
      </c>
      <c r="M20" s="211">
        <f t="shared" si="3"/>
        <v>-4.4794984244832525E-3</v>
      </c>
      <c r="N20" s="614">
        <v>55544487.710000001</v>
      </c>
      <c r="O20" s="280">
        <v>0.31376505426091628</v>
      </c>
      <c r="P20" s="178">
        <f t="shared" si="4"/>
        <v>3.671013621812369E-2</v>
      </c>
    </row>
    <row r="21" spans="1:18" ht="14.1" customHeight="1" x14ac:dyDescent="0.25">
      <c r="A21" s="39" t="s">
        <v>64</v>
      </c>
      <c r="B21" s="40" t="s">
        <v>491</v>
      </c>
      <c r="C21" s="199">
        <v>11864168</v>
      </c>
      <c r="D21" s="205">
        <v>11864168</v>
      </c>
      <c r="E21" s="32">
        <v>0</v>
      </c>
      <c r="F21" s="280">
        <f t="shared" si="0"/>
        <v>0</v>
      </c>
      <c r="G21" s="32">
        <v>0</v>
      </c>
      <c r="H21" s="280">
        <f t="shared" si="1"/>
        <v>0</v>
      </c>
      <c r="I21" s="32">
        <v>0</v>
      </c>
      <c r="J21" s="178">
        <f t="shared" si="2"/>
        <v>0</v>
      </c>
      <c r="K21" s="649">
        <v>0</v>
      </c>
      <c r="L21" s="280">
        <v>0</v>
      </c>
      <c r="M21" s="212" t="s">
        <v>129</v>
      </c>
      <c r="N21" s="614">
        <v>0</v>
      </c>
      <c r="O21" s="280">
        <v>0</v>
      </c>
      <c r="P21" s="432" t="s">
        <v>129</v>
      </c>
    </row>
    <row r="22" spans="1:18" ht="14.1" customHeight="1" x14ac:dyDescent="0.25">
      <c r="A22" s="39" t="s">
        <v>65</v>
      </c>
      <c r="B22" s="40" t="s">
        <v>99</v>
      </c>
      <c r="C22" s="199">
        <v>31920925.68</v>
      </c>
      <c r="D22" s="205">
        <v>32455066.960000001</v>
      </c>
      <c r="E22" s="32">
        <v>29601553.670000002</v>
      </c>
      <c r="F22" s="280">
        <f t="shared" si="0"/>
        <v>0.91207803411661803</v>
      </c>
      <c r="G22" s="32">
        <v>29578164.57</v>
      </c>
      <c r="H22" s="280">
        <f t="shared" si="1"/>
        <v>0.91135737314775211</v>
      </c>
      <c r="I22" s="32">
        <v>8127623.6699999999</v>
      </c>
      <c r="J22" s="178">
        <f t="shared" si="2"/>
        <v>0.25042695736900122</v>
      </c>
      <c r="K22" s="649">
        <v>26067257.18</v>
      </c>
      <c r="L22" s="280">
        <v>0.79604607209266631</v>
      </c>
      <c r="M22" s="211">
        <f t="shared" ref="M22:M27" si="5">+G22/K22-1</f>
        <v>0.1346864906329206</v>
      </c>
      <c r="N22" s="614">
        <v>9211754.0099999998</v>
      </c>
      <c r="O22" s="280">
        <v>0.2813100183923673</v>
      </c>
      <c r="P22" s="178">
        <f>+I22/N22-1</f>
        <v>-0.11768989258973928</v>
      </c>
    </row>
    <row r="23" spans="1:18" ht="14.1" customHeight="1" x14ac:dyDescent="0.25">
      <c r="A23" s="39" t="s">
        <v>66</v>
      </c>
      <c r="B23" s="40" t="s">
        <v>112</v>
      </c>
      <c r="C23" s="199">
        <v>2348598.2599999998</v>
      </c>
      <c r="D23" s="205">
        <v>2499435.69</v>
      </c>
      <c r="E23" s="32">
        <v>2377411.85</v>
      </c>
      <c r="F23" s="280">
        <f t="shared" si="0"/>
        <v>0.95117944402882404</v>
      </c>
      <c r="G23" s="32">
        <v>1819303.22</v>
      </c>
      <c r="H23" s="280">
        <f t="shared" si="1"/>
        <v>0.72788558924674718</v>
      </c>
      <c r="I23" s="32">
        <v>1051303.79</v>
      </c>
      <c r="J23" s="178">
        <f t="shared" si="2"/>
        <v>0.42061645922964319</v>
      </c>
      <c r="K23" s="649">
        <v>1273907.18</v>
      </c>
      <c r="L23" s="280">
        <v>0.56638482211406416</v>
      </c>
      <c r="M23" s="211">
        <f t="shared" si="5"/>
        <v>0.42812855486064549</v>
      </c>
      <c r="N23" s="614">
        <v>520503.42</v>
      </c>
      <c r="O23" s="280">
        <v>0.23141814535220848</v>
      </c>
      <c r="P23" s="178">
        <f>+I23/N23-1</f>
        <v>1.0197826750110499</v>
      </c>
    </row>
    <row r="24" spans="1:18" ht="14.1" customHeight="1" x14ac:dyDescent="0.25">
      <c r="A24" s="39" t="s">
        <v>67</v>
      </c>
      <c r="B24" s="40" t="s">
        <v>109</v>
      </c>
      <c r="C24" s="199">
        <v>56423741.060000002</v>
      </c>
      <c r="D24" s="205">
        <v>52246236.079999998</v>
      </c>
      <c r="E24" s="32">
        <v>48901804</v>
      </c>
      <c r="F24" s="280">
        <f t="shared" si="0"/>
        <v>0.93598711924665789</v>
      </c>
      <c r="G24" s="32">
        <v>48885804</v>
      </c>
      <c r="H24" s="280">
        <f t="shared" si="1"/>
        <v>0.93568087709027559</v>
      </c>
      <c r="I24" s="32">
        <v>15129236.970000001</v>
      </c>
      <c r="J24" s="178">
        <f t="shared" si="2"/>
        <v>0.28957563463201352</v>
      </c>
      <c r="K24" s="649">
        <v>49350745.990000002</v>
      </c>
      <c r="L24" s="280">
        <v>0.94384727776053146</v>
      </c>
      <c r="M24" s="211">
        <f t="shared" si="5"/>
        <v>-9.4211745065457819E-3</v>
      </c>
      <c r="N24" s="614">
        <v>23989786.890000001</v>
      </c>
      <c r="O24" s="280">
        <v>0.45881160651087016</v>
      </c>
      <c r="P24" s="178">
        <f>+I24/N24-1</f>
        <v>-0.36934675412616802</v>
      </c>
    </row>
    <row r="25" spans="1:18" ht="14.1" customHeight="1" x14ac:dyDescent="0.25">
      <c r="A25" s="41">
        <v>172</v>
      </c>
      <c r="B25" s="42" t="s">
        <v>471</v>
      </c>
      <c r="C25" s="199">
        <v>16330544.140000001</v>
      </c>
      <c r="D25" s="205">
        <v>8901638.4499999993</v>
      </c>
      <c r="E25" s="32">
        <v>5262584.2699999996</v>
      </c>
      <c r="F25" s="280">
        <f t="shared" si="0"/>
        <v>0.59119276743934712</v>
      </c>
      <c r="G25" s="32">
        <v>4707477.8499999996</v>
      </c>
      <c r="H25" s="280">
        <f t="shared" si="1"/>
        <v>0.52883273977500178</v>
      </c>
      <c r="I25" s="32">
        <v>976472.53</v>
      </c>
      <c r="J25" s="178">
        <f t="shared" si="2"/>
        <v>0.10969582009927623</v>
      </c>
      <c r="K25" s="206">
        <v>1940511.18</v>
      </c>
      <c r="L25" s="390">
        <v>0.5653876670013851</v>
      </c>
      <c r="M25" s="211">
        <f t="shared" si="5"/>
        <v>1.4258957631978189</v>
      </c>
      <c r="N25" s="578">
        <v>635953.21</v>
      </c>
      <c r="O25" s="390">
        <v>0.18529143528250216</v>
      </c>
      <c r="P25" s="178">
        <f>+I25/N25-1</f>
        <v>0.53544712825649565</v>
      </c>
    </row>
    <row r="26" spans="1:18" ht="14.1" customHeight="1" x14ac:dyDescent="0.25">
      <c r="A26" s="41" t="s">
        <v>68</v>
      </c>
      <c r="B26" s="660" t="s">
        <v>131</v>
      </c>
      <c r="C26" s="659">
        <v>3772412.45</v>
      </c>
      <c r="D26" s="397">
        <v>3649582.45</v>
      </c>
      <c r="E26" s="398">
        <v>2795804.07</v>
      </c>
      <c r="F26" s="412">
        <f t="shared" si="0"/>
        <v>0.76606135312821877</v>
      </c>
      <c r="G26" s="398">
        <v>2560974.87</v>
      </c>
      <c r="H26" s="412">
        <f t="shared" si="1"/>
        <v>0.70171722521298296</v>
      </c>
      <c r="I26" s="398">
        <v>1112225.29</v>
      </c>
      <c r="J26" s="427">
        <f t="shared" si="2"/>
        <v>0.30475412057069706</v>
      </c>
      <c r="K26" s="661">
        <v>1919948.47</v>
      </c>
      <c r="L26" s="412">
        <v>0.51841677919515372</v>
      </c>
      <c r="M26" s="443">
        <f t="shared" si="5"/>
        <v>0.33387687743515326</v>
      </c>
      <c r="N26" s="662">
        <v>718742.01</v>
      </c>
      <c r="O26" s="412">
        <v>0.19407183250936469</v>
      </c>
      <c r="P26" s="178">
        <f>+I26/N26-1</f>
        <v>0.54746108412391248</v>
      </c>
    </row>
    <row r="27" spans="1:18" ht="14.1" customHeight="1" x14ac:dyDescent="0.25">
      <c r="A27" s="18">
        <v>1</v>
      </c>
      <c r="B27" s="2" t="s">
        <v>126</v>
      </c>
      <c r="C27" s="201">
        <f>SUM(C7:C26)</f>
        <v>1145639872.5300002</v>
      </c>
      <c r="D27" s="207">
        <f>SUM(D7:D26)</f>
        <v>1164485227.0300002</v>
      </c>
      <c r="E27" s="203">
        <f>SUBTOTAL(9,E7:E26)</f>
        <v>781355392.33000004</v>
      </c>
      <c r="F27" s="90">
        <f t="shared" si="0"/>
        <v>0.67098781005821229</v>
      </c>
      <c r="G27" s="203">
        <f>SUM(G7:G26)</f>
        <v>768190597.35000014</v>
      </c>
      <c r="H27" s="90">
        <f t="shared" si="1"/>
        <v>0.65968256146044657</v>
      </c>
      <c r="I27" s="203">
        <f>SUM(I7:I26)</f>
        <v>387085879.94000006</v>
      </c>
      <c r="J27" s="170">
        <f t="shared" si="2"/>
        <v>0.33240943805466389</v>
      </c>
      <c r="K27" s="152">
        <f>SUBTOTAL(9,K7:K26)</f>
        <v>749738419.63999987</v>
      </c>
      <c r="L27" s="90">
        <v>0.65505905004928577</v>
      </c>
      <c r="M27" s="213">
        <f t="shared" si="5"/>
        <v>2.4611487455665326E-2</v>
      </c>
      <c r="N27" s="566">
        <f>SUM(N7:N26)</f>
        <v>425511201.20999998</v>
      </c>
      <c r="O27" s="90">
        <v>0.37177628349870689</v>
      </c>
      <c r="P27" s="170">
        <f t="shared" ref="P27:P32" si="6">+I27/N27-1</f>
        <v>-9.0303900721607766E-2</v>
      </c>
    </row>
    <row r="28" spans="1:18" ht="14.1" customHeight="1" x14ac:dyDescent="0.25">
      <c r="A28" s="37" t="s">
        <v>69</v>
      </c>
      <c r="B28" s="38" t="s">
        <v>100</v>
      </c>
      <c r="C28" s="198">
        <v>557191.48</v>
      </c>
      <c r="D28" s="204">
        <v>560338.96</v>
      </c>
      <c r="E28" s="30">
        <v>264524.75</v>
      </c>
      <c r="F28" s="48">
        <f t="shared" si="0"/>
        <v>0.47207988179154992</v>
      </c>
      <c r="G28" s="30">
        <v>264524.75</v>
      </c>
      <c r="H28" s="48">
        <f t="shared" si="1"/>
        <v>0.47207988179154992</v>
      </c>
      <c r="I28" s="30">
        <v>264524.75</v>
      </c>
      <c r="J28" s="153">
        <f t="shared" si="2"/>
        <v>0.47207988179154992</v>
      </c>
      <c r="K28" s="648">
        <v>290331.39</v>
      </c>
      <c r="L28" s="48">
        <v>0.50401651481635323</v>
      </c>
      <c r="M28" s="210">
        <f t="shared" ref="M28:M32" si="7">+G28/K28-1</f>
        <v>-8.8886840654742838E-2</v>
      </c>
      <c r="N28" s="613">
        <v>290331.39</v>
      </c>
      <c r="O28" s="48">
        <v>0.50401651481635323</v>
      </c>
      <c r="P28" s="153">
        <f t="shared" si="6"/>
        <v>-8.8886840654742838E-2</v>
      </c>
    </row>
    <row r="29" spans="1:18" ht="14.1" customHeight="1" x14ac:dyDescent="0.25">
      <c r="A29" s="39" t="s">
        <v>70</v>
      </c>
      <c r="B29" s="40" t="s">
        <v>743</v>
      </c>
      <c r="C29" s="199">
        <v>27181862.050000001</v>
      </c>
      <c r="D29" s="205">
        <v>26860187.899999999</v>
      </c>
      <c r="E29" s="32">
        <v>13995039.859999999</v>
      </c>
      <c r="F29" s="280">
        <f t="shared" si="0"/>
        <v>0.52103283536598044</v>
      </c>
      <c r="G29" s="32">
        <v>12714648.91</v>
      </c>
      <c r="H29" s="280">
        <f t="shared" si="1"/>
        <v>0.47336410889366864</v>
      </c>
      <c r="I29" s="32">
        <v>10590196.109999999</v>
      </c>
      <c r="J29" s="178">
        <f t="shared" si="2"/>
        <v>0.39427111044148727</v>
      </c>
      <c r="K29" s="649">
        <v>12758269.92</v>
      </c>
      <c r="L29" s="280">
        <v>0.51851037111805165</v>
      </c>
      <c r="M29" s="211">
        <f t="shared" si="7"/>
        <v>-3.4190380258077857E-3</v>
      </c>
      <c r="N29" s="614">
        <v>11341644.33</v>
      </c>
      <c r="O29" s="280">
        <v>0.46093712137399634</v>
      </c>
      <c r="P29" s="178">
        <f t="shared" si="6"/>
        <v>-6.6255667885152247E-2</v>
      </c>
    </row>
    <row r="30" spans="1:18" ht="14.1" customHeight="1" x14ac:dyDescent="0.25">
      <c r="A30" s="39" t="s">
        <v>71</v>
      </c>
      <c r="B30" s="40" t="s">
        <v>479</v>
      </c>
      <c r="C30" s="199">
        <v>244713639.38999999</v>
      </c>
      <c r="D30" s="205">
        <v>251185113.94999999</v>
      </c>
      <c r="E30" s="32">
        <v>223516567.65000001</v>
      </c>
      <c r="F30" s="280">
        <f t="shared" si="0"/>
        <v>0.88984798555575395</v>
      </c>
      <c r="G30" s="32">
        <v>211350314.66999999</v>
      </c>
      <c r="H30" s="280">
        <f t="shared" si="1"/>
        <v>0.84141257953714022</v>
      </c>
      <c r="I30" s="32">
        <v>106602087.34</v>
      </c>
      <c r="J30" s="178">
        <f t="shared" si="2"/>
        <v>0.42439651643217929</v>
      </c>
      <c r="K30" s="651">
        <v>192865687.53</v>
      </c>
      <c r="L30" s="280">
        <v>0.89706825355334974</v>
      </c>
      <c r="M30" s="211">
        <f t="shared" si="7"/>
        <v>9.5841968453433291E-2</v>
      </c>
      <c r="N30" s="616">
        <v>101433090.18000001</v>
      </c>
      <c r="O30" s="280">
        <v>0.47179156762209601</v>
      </c>
      <c r="P30" s="178">
        <f t="shared" si="6"/>
        <v>5.095967352298203E-2</v>
      </c>
    </row>
    <row r="31" spans="1:18" ht="14.1" customHeight="1" x14ac:dyDescent="0.25">
      <c r="A31" s="39" t="s">
        <v>72</v>
      </c>
      <c r="B31" s="40" t="s">
        <v>101</v>
      </c>
      <c r="C31" s="199">
        <v>39641547.32</v>
      </c>
      <c r="D31" s="205">
        <v>40094326.600000001</v>
      </c>
      <c r="E31" s="32">
        <v>30962125.050000001</v>
      </c>
      <c r="F31" s="280">
        <f t="shared" si="0"/>
        <v>0.77223207559744877</v>
      </c>
      <c r="G31" s="32">
        <v>19023019.879999999</v>
      </c>
      <c r="H31" s="280">
        <f t="shared" si="1"/>
        <v>0.47445664993410808</v>
      </c>
      <c r="I31" s="32">
        <v>7991891.4900000002</v>
      </c>
      <c r="J31" s="178">
        <f t="shared" si="2"/>
        <v>0.19932724072737015</v>
      </c>
      <c r="K31" s="649">
        <v>15774168.710000001</v>
      </c>
      <c r="L31" s="280">
        <v>0.44780555254488036</v>
      </c>
      <c r="M31" s="211">
        <f t="shared" si="7"/>
        <v>0.20596021443211754</v>
      </c>
      <c r="N31" s="614">
        <v>7812314.2300000004</v>
      </c>
      <c r="O31" s="280">
        <v>0.22178016190492369</v>
      </c>
      <c r="P31" s="178">
        <f t="shared" si="6"/>
        <v>2.2986435864344346E-2</v>
      </c>
    </row>
    <row r="32" spans="1:18" ht="14.1" customHeight="1" x14ac:dyDescent="0.25">
      <c r="A32" s="253">
        <v>234</v>
      </c>
      <c r="B32" s="40" t="s">
        <v>431</v>
      </c>
      <c r="C32" s="199">
        <v>10668077.699999999</v>
      </c>
      <c r="D32" s="205">
        <v>10739628.98</v>
      </c>
      <c r="E32" s="32">
        <v>10598552.060000001</v>
      </c>
      <c r="F32" s="280">
        <f t="shared" si="0"/>
        <v>0.98686389257368923</v>
      </c>
      <c r="G32" s="32">
        <v>10562445.310000001</v>
      </c>
      <c r="H32" s="280">
        <f t="shared" si="1"/>
        <v>0.98350188164507713</v>
      </c>
      <c r="I32" s="32">
        <v>4452248.8899999997</v>
      </c>
      <c r="J32" s="178">
        <f t="shared" si="2"/>
        <v>0.41456263510510949</v>
      </c>
      <c r="K32" s="649">
        <v>10563112.550000001</v>
      </c>
      <c r="L32" s="390">
        <v>0.98881449941318189</v>
      </c>
      <c r="M32" s="211">
        <f t="shared" si="7"/>
        <v>-6.3166987650853379E-5</v>
      </c>
      <c r="N32" s="614">
        <v>5026538</v>
      </c>
      <c r="O32" s="390">
        <v>0.47053495195895989</v>
      </c>
      <c r="P32" s="178">
        <f t="shared" si="6"/>
        <v>-0.11425142115706677</v>
      </c>
    </row>
    <row r="33" spans="1:18" ht="14.1" customHeight="1" x14ac:dyDescent="0.25">
      <c r="A33" s="530">
        <v>2</v>
      </c>
      <c r="B33" s="517" t="s">
        <v>125</v>
      </c>
      <c r="C33" s="201">
        <f>SUBTOTAL(9,C28:C32)</f>
        <v>322762317.93999994</v>
      </c>
      <c r="D33" s="207">
        <f>SUBTOTAL(9,D28:D32)</f>
        <v>329439596.39000005</v>
      </c>
      <c r="E33" s="203">
        <f>SUBTOTAL(9,E28:E32)</f>
        <v>279336809.37</v>
      </c>
      <c r="F33" s="263">
        <f t="shared" si="0"/>
        <v>0.84791510319637797</v>
      </c>
      <c r="G33" s="203">
        <f>SUBTOTAL(9,G28:G32)</f>
        <v>253914953.51999998</v>
      </c>
      <c r="H33" s="90">
        <f>G33/D33</f>
        <v>0.77074813198656356</v>
      </c>
      <c r="I33" s="203">
        <f>SUBTOTAL(9,I28:I32)</f>
        <v>129900948.58</v>
      </c>
      <c r="J33" s="170">
        <f>I33/D33</f>
        <v>0.39430885055547338</v>
      </c>
      <c r="K33" s="152">
        <f>SUM(K28:K32)</f>
        <v>232251570.10000002</v>
      </c>
      <c r="L33" s="90">
        <v>0.77730474192898869</v>
      </c>
      <c r="M33" s="213">
        <f t="shared" ref="M33:M56" si="8">+G33/K33-1</f>
        <v>9.327550901237136E-2</v>
      </c>
      <c r="N33" s="566">
        <f>SUM(N28:N32)</f>
        <v>125903918.13000001</v>
      </c>
      <c r="O33" s="90">
        <v>0.42137804514195687</v>
      </c>
      <c r="P33" s="170">
        <f t="shared" ref="P33:P55" si="9">+I33/N33-1</f>
        <v>3.1746672457587222E-2</v>
      </c>
    </row>
    <row r="34" spans="1:18" ht="14.1" customHeight="1" x14ac:dyDescent="0.25">
      <c r="A34" s="37">
        <v>311</v>
      </c>
      <c r="B34" s="38" t="s">
        <v>472</v>
      </c>
      <c r="C34" s="198">
        <v>19998074.850000001</v>
      </c>
      <c r="D34" s="515">
        <v>19342345.66</v>
      </c>
      <c r="E34" s="180">
        <v>18237391.82</v>
      </c>
      <c r="F34" s="48">
        <f t="shared" ref="F34:F68" si="10">+E34/D34</f>
        <v>0.94287384480543923</v>
      </c>
      <c r="G34" s="180">
        <v>17951865.530000001</v>
      </c>
      <c r="H34" s="48">
        <f t="shared" ref="H34:H80" si="11">+G34/D34</f>
        <v>0.92811212484556549</v>
      </c>
      <c r="I34" s="180">
        <v>7288410.3799999999</v>
      </c>
      <c r="J34" s="153">
        <f t="shared" ref="J34:J80" si="12">+I34/D34</f>
        <v>0.37681109148372027</v>
      </c>
      <c r="K34" s="648">
        <v>16233541.9</v>
      </c>
      <c r="L34" s="48">
        <v>0.97773448264500951</v>
      </c>
      <c r="M34" s="210">
        <f t="shared" si="8"/>
        <v>0.10585019834765697</v>
      </c>
      <c r="N34" s="613">
        <v>11809812.02</v>
      </c>
      <c r="O34" s="48">
        <v>0.71129643282033939</v>
      </c>
      <c r="P34" s="153">
        <f t="shared" si="9"/>
        <v>-0.38285127928733953</v>
      </c>
    </row>
    <row r="35" spans="1:18" ht="14.1" customHeight="1" x14ac:dyDescent="0.25">
      <c r="A35" s="37" t="s">
        <v>73</v>
      </c>
      <c r="B35" s="38" t="s">
        <v>132</v>
      </c>
      <c r="C35" s="200">
        <v>2248848</v>
      </c>
      <c r="D35" s="206">
        <v>4057577.19</v>
      </c>
      <c r="E35" s="34">
        <v>4057577.19</v>
      </c>
      <c r="F35" s="48">
        <f t="shared" si="10"/>
        <v>1</v>
      </c>
      <c r="G35" s="34">
        <v>4057577.19</v>
      </c>
      <c r="H35" s="48">
        <f t="shared" si="11"/>
        <v>1</v>
      </c>
      <c r="I35" s="34">
        <v>2248848</v>
      </c>
      <c r="J35" s="153">
        <f t="shared" si="12"/>
        <v>0.55423418821023096</v>
      </c>
      <c r="K35" s="648">
        <v>2248848</v>
      </c>
      <c r="L35" s="48">
        <v>1</v>
      </c>
      <c r="M35" s="210">
        <f t="shared" si="8"/>
        <v>0.8042914372158545</v>
      </c>
      <c r="N35" s="613">
        <v>1500000</v>
      </c>
      <c r="O35" s="48">
        <v>0.66700817485219099</v>
      </c>
      <c r="P35" s="153">
        <f t="shared" si="9"/>
        <v>0.4992319999999999</v>
      </c>
    </row>
    <row r="36" spans="1:18" ht="14.1" customHeight="1" x14ac:dyDescent="0.25">
      <c r="A36" s="37">
        <v>313</v>
      </c>
      <c r="B36" s="38" t="s">
        <v>761</v>
      </c>
      <c r="C36" s="200">
        <v>9000</v>
      </c>
      <c r="D36" s="206">
        <v>6000</v>
      </c>
      <c r="E36" s="34">
        <v>6000</v>
      </c>
      <c r="F36" s="48">
        <f t="shared" si="10"/>
        <v>1</v>
      </c>
      <c r="G36" s="34">
        <v>1490</v>
      </c>
      <c r="H36" s="48">
        <f t="shared" si="11"/>
        <v>0.24833333333333332</v>
      </c>
      <c r="I36" s="34">
        <v>1490</v>
      </c>
      <c r="J36" s="153">
        <f t="shared" si="12"/>
        <v>0.24833333333333332</v>
      </c>
      <c r="K36" s="648">
        <v>0</v>
      </c>
      <c r="L36" s="48" t="s">
        <v>129</v>
      </c>
      <c r="M36" s="224" t="s">
        <v>129</v>
      </c>
      <c r="N36" s="613">
        <v>0</v>
      </c>
      <c r="O36" s="48" t="s">
        <v>129</v>
      </c>
      <c r="P36" s="348" t="s">
        <v>129</v>
      </c>
    </row>
    <row r="37" spans="1:18" ht="14.1" customHeight="1" x14ac:dyDescent="0.25">
      <c r="A37" s="39" t="s">
        <v>74</v>
      </c>
      <c r="B37" s="40" t="s">
        <v>654</v>
      </c>
      <c r="C37" s="200">
        <v>10674936.689999999</v>
      </c>
      <c r="D37" s="206">
        <v>10674936.689999999</v>
      </c>
      <c r="E37" s="34">
        <v>10674936.689999999</v>
      </c>
      <c r="F37" s="280">
        <f t="shared" si="10"/>
        <v>1</v>
      </c>
      <c r="G37" s="34">
        <v>10674936.689999999</v>
      </c>
      <c r="H37" s="280">
        <f t="shared" si="11"/>
        <v>1</v>
      </c>
      <c r="I37" s="34">
        <v>5100000</v>
      </c>
      <c r="J37" s="178">
        <f t="shared" si="12"/>
        <v>0.47775458984946917</v>
      </c>
      <c r="K37" s="649">
        <v>22965790.039999999</v>
      </c>
      <c r="L37" s="280">
        <v>1</v>
      </c>
      <c r="M37" s="212">
        <f t="shared" si="8"/>
        <v>-0.53518095082262629</v>
      </c>
      <c r="N37" s="614">
        <v>6294034.04</v>
      </c>
      <c r="O37" s="280">
        <v>0.27406128981574546</v>
      </c>
      <c r="P37" s="153">
        <f t="shared" si="9"/>
        <v>-0.18970886277570875</v>
      </c>
    </row>
    <row r="38" spans="1:18" ht="14.1" customHeight="1" x14ac:dyDescent="0.25">
      <c r="A38" s="253">
        <v>323</v>
      </c>
      <c r="B38" s="40" t="s">
        <v>480</v>
      </c>
      <c r="C38" s="200">
        <v>42176783.109999999</v>
      </c>
      <c r="D38" s="206">
        <v>42176783.109999999</v>
      </c>
      <c r="E38" s="34">
        <v>42176783.109999999</v>
      </c>
      <c r="F38" s="280">
        <f t="shared" si="10"/>
        <v>1</v>
      </c>
      <c r="G38" s="34">
        <v>42176783.109999999</v>
      </c>
      <c r="H38" s="280">
        <f t="shared" si="11"/>
        <v>1</v>
      </c>
      <c r="I38" s="34">
        <v>34681050</v>
      </c>
      <c r="J38" s="178">
        <f t="shared" si="12"/>
        <v>0.82227821665652867</v>
      </c>
      <c r="K38" s="205">
        <v>39307154.049999997</v>
      </c>
      <c r="L38" s="608">
        <v>1</v>
      </c>
      <c r="M38" s="211">
        <f t="shared" si="8"/>
        <v>7.3005261493868101E-2</v>
      </c>
      <c r="N38" s="577">
        <v>37980210.549999997</v>
      </c>
      <c r="O38" s="608">
        <v>0.96624167961099183</v>
      </c>
      <c r="P38" s="153">
        <f t="shared" si="9"/>
        <v>-8.686525172515136E-2</v>
      </c>
    </row>
    <row r="39" spans="1:18" ht="14.1" customHeight="1" x14ac:dyDescent="0.25">
      <c r="A39" s="39" t="s">
        <v>75</v>
      </c>
      <c r="B39" s="40" t="s">
        <v>474</v>
      </c>
      <c r="C39" s="200">
        <v>8163831</v>
      </c>
      <c r="D39" s="206">
        <v>8163831</v>
      </c>
      <c r="E39" s="34">
        <v>7463831</v>
      </c>
      <c r="F39" s="280">
        <f t="shared" si="10"/>
        <v>0.91425594184886971</v>
      </c>
      <c r="G39" s="34">
        <v>7463831</v>
      </c>
      <c r="H39" s="280">
        <f t="shared" si="11"/>
        <v>0.91425594184886971</v>
      </c>
      <c r="I39" s="34">
        <v>0</v>
      </c>
      <c r="J39" s="178">
        <f t="shared" si="12"/>
        <v>0</v>
      </c>
      <c r="K39" s="205">
        <v>7493661</v>
      </c>
      <c r="L39" s="280">
        <v>1</v>
      </c>
      <c r="M39" s="211">
        <f t="shared" si="8"/>
        <v>-3.9806978191300191E-3</v>
      </c>
      <c r="N39" s="577">
        <v>2077130</v>
      </c>
      <c r="O39" s="280">
        <v>0.27718494338081212</v>
      </c>
      <c r="P39" s="153">
        <f t="shared" si="9"/>
        <v>-1</v>
      </c>
    </row>
    <row r="40" spans="1:18" ht="14.1" customHeight="1" x14ac:dyDescent="0.25">
      <c r="A40" s="39" t="s">
        <v>473</v>
      </c>
      <c r="B40" s="40" t="s">
        <v>114</v>
      </c>
      <c r="C40" s="200">
        <v>17924191.510000002</v>
      </c>
      <c r="D40" s="206">
        <v>17956573.800000001</v>
      </c>
      <c r="E40" s="34">
        <v>17388357.18</v>
      </c>
      <c r="F40" s="280">
        <f t="shared" si="10"/>
        <v>0.96835606690180498</v>
      </c>
      <c r="G40" s="34">
        <v>17231823.129999999</v>
      </c>
      <c r="H40" s="280">
        <f t="shared" si="11"/>
        <v>0.95963869956082593</v>
      </c>
      <c r="I40" s="34">
        <v>6157610.8399999999</v>
      </c>
      <c r="J40" s="178">
        <f t="shared" si="12"/>
        <v>0.34291680075405029</v>
      </c>
      <c r="K40" s="205">
        <v>14753793.68</v>
      </c>
      <c r="L40" s="280">
        <v>0.87226802715879537</v>
      </c>
      <c r="M40" s="211">
        <f t="shared" si="8"/>
        <v>0.16795879783510692</v>
      </c>
      <c r="N40" s="577">
        <v>993333.5</v>
      </c>
      <c r="O40" s="280">
        <v>5.8727475193738866E-2</v>
      </c>
      <c r="P40" s="153">
        <f t="shared" si="9"/>
        <v>5.198936047158381</v>
      </c>
    </row>
    <row r="41" spans="1:18" ht="14.1" customHeight="1" x14ac:dyDescent="0.25">
      <c r="A41" s="39">
        <v>328</v>
      </c>
      <c r="B41" s="40" t="s">
        <v>432</v>
      </c>
      <c r="C41" s="200">
        <v>9502324.5999999996</v>
      </c>
      <c r="D41" s="206">
        <v>9602324.5999999996</v>
      </c>
      <c r="E41" s="34">
        <v>9502324.5999999996</v>
      </c>
      <c r="F41" s="280">
        <f t="shared" si="10"/>
        <v>0.98958585507513463</v>
      </c>
      <c r="G41" s="34">
        <v>9502324.5999999996</v>
      </c>
      <c r="H41" s="280">
        <f t="shared" si="11"/>
        <v>0.98958585507513463</v>
      </c>
      <c r="I41" s="34">
        <v>0</v>
      </c>
      <c r="J41" s="178">
        <f t="shared" si="12"/>
        <v>0</v>
      </c>
      <c r="K41" s="205">
        <v>9402300.0800000001</v>
      </c>
      <c r="L41" s="280">
        <v>1</v>
      </c>
      <c r="M41" s="211">
        <f t="shared" si="8"/>
        <v>1.0638303303333707E-2</v>
      </c>
      <c r="N41" s="577">
        <v>4179061.03</v>
      </c>
      <c r="O41" s="280">
        <v>0.44447220301864687</v>
      </c>
      <c r="P41" s="153">
        <f t="shared" si="9"/>
        <v>-1</v>
      </c>
    </row>
    <row r="42" spans="1:18" ht="14.1" customHeight="1" x14ac:dyDescent="0.25">
      <c r="A42" s="39">
        <v>329</v>
      </c>
      <c r="B42" s="40" t="s">
        <v>495</v>
      </c>
      <c r="C42" s="200">
        <v>33376191.52</v>
      </c>
      <c r="D42" s="206">
        <v>33376191.52</v>
      </c>
      <c r="E42" s="34">
        <v>33376191.52</v>
      </c>
      <c r="F42" s="280">
        <f t="shared" si="10"/>
        <v>1</v>
      </c>
      <c r="G42" s="34">
        <v>33376191.52</v>
      </c>
      <c r="H42" s="280">
        <f t="shared" si="11"/>
        <v>1</v>
      </c>
      <c r="I42" s="34">
        <v>23200000</v>
      </c>
      <c r="J42" s="178">
        <f t="shared" si="12"/>
        <v>0.69510627017159443</v>
      </c>
      <c r="K42" s="205">
        <v>30377801.829999998</v>
      </c>
      <c r="L42" s="608">
        <v>1</v>
      </c>
      <c r="M42" s="211">
        <f t="shared" si="8"/>
        <v>9.8703313254183689E-2</v>
      </c>
      <c r="N42" s="577">
        <v>24137661.829999998</v>
      </c>
      <c r="O42" s="608">
        <v>0.79458224018574419</v>
      </c>
      <c r="P42" s="153">
        <f t="shared" si="9"/>
        <v>-3.8846423344725323E-2</v>
      </c>
    </row>
    <row r="43" spans="1:18" ht="14.1" customHeight="1" x14ac:dyDescent="0.25">
      <c r="A43" s="253" t="s">
        <v>433</v>
      </c>
      <c r="B43" s="40" t="s">
        <v>668</v>
      </c>
      <c r="C43" s="200">
        <v>28640778.239999998</v>
      </c>
      <c r="D43" s="206">
        <v>22684621.100000001</v>
      </c>
      <c r="E43" s="34">
        <v>15340604.460000001</v>
      </c>
      <c r="F43" s="280">
        <f t="shared" si="10"/>
        <v>0.67625570611800956</v>
      </c>
      <c r="G43" s="34">
        <v>15340604.460000001</v>
      </c>
      <c r="H43" s="280">
        <f t="shared" si="11"/>
        <v>0.67625570611800956</v>
      </c>
      <c r="I43" s="34">
        <v>4160748.42</v>
      </c>
      <c r="J43" s="178">
        <f t="shared" si="12"/>
        <v>0.18341714422552113</v>
      </c>
      <c r="K43" s="205">
        <v>15931544.92</v>
      </c>
      <c r="L43" s="280">
        <v>0.93523926317724493</v>
      </c>
      <c r="M43" s="211">
        <f t="shared" si="8"/>
        <v>-3.7092476779081784E-2</v>
      </c>
      <c r="N43" s="577">
        <v>4716637.08</v>
      </c>
      <c r="O43" s="280">
        <v>0.27688364245428571</v>
      </c>
      <c r="P43" s="153">
        <f t="shared" si="9"/>
        <v>-0.11785699229587543</v>
      </c>
    </row>
    <row r="44" spans="1:18" ht="14.1" customHeight="1" x14ac:dyDescent="0.25">
      <c r="A44" s="39" t="s">
        <v>76</v>
      </c>
      <c r="B44" s="40" t="s">
        <v>110</v>
      </c>
      <c r="C44" s="200">
        <v>12623127.310000001</v>
      </c>
      <c r="D44" s="206">
        <v>12910548.640000001</v>
      </c>
      <c r="E44" s="34">
        <v>12607056.060000001</v>
      </c>
      <c r="F44" s="280">
        <f t="shared" si="10"/>
        <v>0.97649266592283257</v>
      </c>
      <c r="G44" s="34">
        <v>12539587.289999999</v>
      </c>
      <c r="H44" s="280">
        <f t="shared" si="11"/>
        <v>0.97126680202801963</v>
      </c>
      <c r="I44" s="34">
        <v>7060210.9299999997</v>
      </c>
      <c r="J44" s="178">
        <f t="shared" si="12"/>
        <v>0.54685599557913123</v>
      </c>
      <c r="K44" s="205">
        <v>12494640.02</v>
      </c>
      <c r="L44" s="280">
        <v>0.97961911184586103</v>
      </c>
      <c r="M44" s="211">
        <f t="shared" si="8"/>
        <v>3.5973241268298928E-3</v>
      </c>
      <c r="N44" s="577">
        <v>12367056.35</v>
      </c>
      <c r="O44" s="280">
        <v>0.96961615047271421</v>
      </c>
      <c r="P44" s="153">
        <f t="shared" si="9"/>
        <v>-0.42911144493976527</v>
      </c>
    </row>
    <row r="45" spans="1:18" ht="14.1" customHeight="1" x14ac:dyDescent="0.25">
      <c r="A45" s="39" t="s">
        <v>77</v>
      </c>
      <c r="B45" s="40" t="s">
        <v>481</v>
      </c>
      <c r="C45" s="200">
        <v>65286878.990000002</v>
      </c>
      <c r="D45" s="206">
        <v>69986878.989999995</v>
      </c>
      <c r="E45" s="34">
        <v>65286878.990000002</v>
      </c>
      <c r="F45" s="280">
        <f t="shared" si="10"/>
        <v>0.93284455503907315</v>
      </c>
      <c r="G45" s="34">
        <v>65286878.990000002</v>
      </c>
      <c r="H45" s="280">
        <f t="shared" si="11"/>
        <v>0.93284455503907315</v>
      </c>
      <c r="I45" s="34">
        <v>46000000</v>
      </c>
      <c r="J45" s="178">
        <f t="shared" si="12"/>
        <v>0.65726605706439156</v>
      </c>
      <c r="K45" s="205">
        <v>66190224.990000002</v>
      </c>
      <c r="L45" s="280">
        <v>1</v>
      </c>
      <c r="M45" s="211">
        <f t="shared" si="8"/>
        <v>-1.3647725175983005E-2</v>
      </c>
      <c r="N45" s="577">
        <v>58635497.799999997</v>
      </c>
      <c r="O45" s="280">
        <v>0.88586340065861124</v>
      </c>
      <c r="P45" s="153">
        <f t="shared" si="9"/>
        <v>-0.21549229177005469</v>
      </c>
      <c r="R45" s="275"/>
    </row>
    <row r="46" spans="1:18" ht="14.1" customHeight="1" x14ac:dyDescent="0.25">
      <c r="A46" s="39" t="s">
        <v>78</v>
      </c>
      <c r="B46" s="40" t="s">
        <v>102</v>
      </c>
      <c r="C46" s="200">
        <v>17748245.370000001</v>
      </c>
      <c r="D46" s="206">
        <v>20672660.489999998</v>
      </c>
      <c r="E46" s="34">
        <v>17699865.27</v>
      </c>
      <c r="F46" s="280">
        <f t="shared" si="10"/>
        <v>0.85619677634438818</v>
      </c>
      <c r="G46" s="34">
        <v>17243771.5</v>
      </c>
      <c r="H46" s="280">
        <f t="shared" si="11"/>
        <v>0.83413412165025114</v>
      </c>
      <c r="I46" s="34">
        <v>15795691.810000001</v>
      </c>
      <c r="J46" s="178">
        <f t="shared" si="12"/>
        <v>0.76408606515067867</v>
      </c>
      <c r="K46" s="205">
        <v>15729887.970000001</v>
      </c>
      <c r="L46" s="608">
        <v>0.95657340887231868</v>
      </c>
      <c r="M46" s="211">
        <f t="shared" si="8"/>
        <v>9.6242486461904475E-2</v>
      </c>
      <c r="N46" s="577">
        <v>1543209.08</v>
      </c>
      <c r="O46" s="608">
        <v>9.3846362610700451E-2</v>
      </c>
      <c r="P46" s="153">
        <f t="shared" si="9"/>
        <v>9.2356135760943037</v>
      </c>
      <c r="R46" s="275"/>
    </row>
    <row r="47" spans="1:18" ht="14.1" customHeight="1" x14ac:dyDescent="0.25">
      <c r="A47" s="253">
        <v>336</v>
      </c>
      <c r="B47" s="40" t="s">
        <v>482</v>
      </c>
      <c r="C47" s="200">
        <v>211322.62</v>
      </c>
      <c r="D47" s="206">
        <v>211322.62</v>
      </c>
      <c r="E47" s="34">
        <v>211322.62</v>
      </c>
      <c r="F47" s="280">
        <f t="shared" si="10"/>
        <v>1</v>
      </c>
      <c r="G47" s="34">
        <v>211322.62</v>
      </c>
      <c r="H47" s="280">
        <f t="shared" si="11"/>
        <v>1</v>
      </c>
      <c r="I47" s="34">
        <v>0</v>
      </c>
      <c r="J47" s="178">
        <f t="shared" si="12"/>
        <v>0</v>
      </c>
      <c r="K47" s="205">
        <v>211322.62</v>
      </c>
      <c r="L47" s="280">
        <v>1</v>
      </c>
      <c r="M47" s="212">
        <f t="shared" si="8"/>
        <v>0</v>
      </c>
      <c r="N47" s="577">
        <v>0</v>
      </c>
      <c r="O47" s="280">
        <v>0</v>
      </c>
      <c r="P47" s="153" t="s">
        <v>129</v>
      </c>
    </row>
    <row r="48" spans="1:18" ht="14.1" customHeight="1" x14ac:dyDescent="0.25">
      <c r="A48" s="253">
        <v>337</v>
      </c>
      <c r="B48" s="40" t="s">
        <v>483</v>
      </c>
      <c r="C48" s="659">
        <v>15245118.1</v>
      </c>
      <c r="D48" s="397">
        <v>15924386.66</v>
      </c>
      <c r="E48" s="398">
        <v>14248548.470000001</v>
      </c>
      <c r="F48" s="412">
        <f t="shared" si="10"/>
        <v>0.89476277951668381</v>
      </c>
      <c r="G48" s="398">
        <v>13985757.050000001</v>
      </c>
      <c r="H48" s="412">
        <f t="shared" si="11"/>
        <v>0.87826032792398934</v>
      </c>
      <c r="I48" s="398">
        <v>7281738.29</v>
      </c>
      <c r="J48" s="178">
        <f t="shared" si="12"/>
        <v>0.45726962334384813</v>
      </c>
      <c r="K48" s="205">
        <v>13010712.859999999</v>
      </c>
      <c r="L48" s="280">
        <v>0.87788192169135004</v>
      </c>
      <c r="M48" s="211">
        <f t="shared" si="8"/>
        <v>7.4941642359787064E-2</v>
      </c>
      <c r="N48" s="577">
        <v>6515626.2300000004</v>
      </c>
      <c r="O48" s="280">
        <v>0.43963390302773669</v>
      </c>
      <c r="P48" s="153">
        <f t="shared" si="9"/>
        <v>0.11758072562121158</v>
      </c>
    </row>
    <row r="49" spans="1:19" ht="15" customHeight="1" thickBot="1" x14ac:dyDescent="0.3">
      <c r="A49" s="7" t="s">
        <v>19</v>
      </c>
      <c r="N49" s="97"/>
    </row>
    <row r="50" spans="1:19" ht="12.75" customHeight="1" x14ac:dyDescent="0.25">
      <c r="A50" s="8" t="s">
        <v>533</v>
      </c>
      <c r="C50" s="164" t="s">
        <v>765</v>
      </c>
      <c r="D50" s="755" t="s">
        <v>783</v>
      </c>
      <c r="E50" s="753"/>
      <c r="F50" s="753"/>
      <c r="G50" s="753"/>
      <c r="H50" s="753"/>
      <c r="I50" s="753"/>
      <c r="J50" s="754"/>
      <c r="K50" s="764" t="s">
        <v>784</v>
      </c>
      <c r="L50" s="762"/>
      <c r="M50" s="762"/>
      <c r="N50" s="762"/>
      <c r="O50" s="762"/>
      <c r="P50" s="763"/>
      <c r="R50"/>
    </row>
    <row r="51" spans="1:19" ht="12.75" customHeight="1" x14ac:dyDescent="0.25">
      <c r="A51" s="8" t="s">
        <v>148</v>
      </c>
      <c r="C51" s="157">
        <v>1</v>
      </c>
      <c r="D51" s="148">
        <v>2</v>
      </c>
      <c r="E51" s="87">
        <v>3</v>
      </c>
      <c r="F51" s="88" t="s">
        <v>36</v>
      </c>
      <c r="G51" s="87">
        <v>4</v>
      </c>
      <c r="H51" s="88" t="s">
        <v>37</v>
      </c>
      <c r="I51" s="87">
        <v>5</v>
      </c>
      <c r="J51" s="149" t="s">
        <v>38</v>
      </c>
      <c r="K51" s="148" t="s">
        <v>543</v>
      </c>
      <c r="L51" s="88" t="s">
        <v>544</v>
      </c>
      <c r="M51" s="88" t="s">
        <v>545</v>
      </c>
      <c r="N51" s="87" t="s">
        <v>39</v>
      </c>
      <c r="O51" s="88" t="s">
        <v>40</v>
      </c>
      <c r="P51" s="149" t="s">
        <v>362</v>
      </c>
      <c r="R51"/>
    </row>
    <row r="52" spans="1:19" ht="14.1" customHeight="1" x14ac:dyDescent="0.25">
      <c r="A52" s="678"/>
      <c r="B52" s="517" t="s">
        <v>425</v>
      </c>
      <c r="C52" s="248" t="s">
        <v>13</v>
      </c>
      <c r="D52" s="249" t="s">
        <v>14</v>
      </c>
      <c r="E52" s="89" t="s">
        <v>15</v>
      </c>
      <c r="F52" s="89" t="s">
        <v>18</v>
      </c>
      <c r="G52" s="89" t="s">
        <v>16</v>
      </c>
      <c r="H52" s="89" t="s">
        <v>18</v>
      </c>
      <c r="I52" s="89" t="s">
        <v>17</v>
      </c>
      <c r="J52" s="113" t="s">
        <v>18</v>
      </c>
      <c r="K52" s="112" t="s">
        <v>16</v>
      </c>
      <c r="L52" s="89" t="s">
        <v>18</v>
      </c>
      <c r="M52" s="611" t="s">
        <v>764</v>
      </c>
      <c r="N52" s="562" t="s">
        <v>17</v>
      </c>
      <c r="O52" s="89" t="s">
        <v>18</v>
      </c>
      <c r="P52" s="646" t="s">
        <v>764</v>
      </c>
      <c r="R52"/>
    </row>
    <row r="53" spans="1:19" ht="14.1" customHeight="1" x14ac:dyDescent="0.25">
      <c r="A53" s="697">
        <v>338</v>
      </c>
      <c r="B53" s="38" t="s">
        <v>428</v>
      </c>
      <c r="C53" s="528">
        <v>8127724.7699999996</v>
      </c>
      <c r="D53" s="515">
        <v>8538023.7699999996</v>
      </c>
      <c r="E53" s="180">
        <v>7640285.6100000003</v>
      </c>
      <c r="F53" s="48">
        <f t="shared" si="10"/>
        <v>0.89485410392573794</v>
      </c>
      <c r="G53" s="180">
        <v>7366467.7699999996</v>
      </c>
      <c r="H53" s="48">
        <f t="shared" si="11"/>
        <v>0.86278370363450041</v>
      </c>
      <c r="I53" s="180">
        <v>1699811.23</v>
      </c>
      <c r="J53" s="153">
        <f t="shared" si="12"/>
        <v>0.19908719813742098</v>
      </c>
      <c r="K53" s="204">
        <v>6265311.0800000001</v>
      </c>
      <c r="L53" s="48">
        <v>0.82009369646520069</v>
      </c>
      <c r="M53" s="210">
        <f t="shared" si="8"/>
        <v>0.17575451177756984</v>
      </c>
      <c r="N53" s="576">
        <v>3754132.56</v>
      </c>
      <c r="O53" s="48">
        <v>0.49139466641627105</v>
      </c>
      <c r="P53" s="153">
        <f t="shared" si="9"/>
        <v>-0.54721598056729248</v>
      </c>
    </row>
    <row r="54" spans="1:19" ht="14.1" customHeight="1" x14ac:dyDescent="0.25">
      <c r="A54" s="253" t="s">
        <v>79</v>
      </c>
      <c r="B54" s="40" t="s">
        <v>115</v>
      </c>
      <c r="C54" s="200">
        <v>14042820.529999999</v>
      </c>
      <c r="D54" s="206">
        <v>13064483.720000001</v>
      </c>
      <c r="E54" s="34">
        <v>12359596.439999999</v>
      </c>
      <c r="F54" s="390">
        <f t="shared" si="10"/>
        <v>0.94604553114326961</v>
      </c>
      <c r="G54" s="34">
        <v>12246137.220000001</v>
      </c>
      <c r="H54" s="390">
        <f t="shared" si="11"/>
        <v>0.93736097671068164</v>
      </c>
      <c r="I54" s="34">
        <v>6116405.7999999998</v>
      </c>
      <c r="J54" s="392">
        <f t="shared" si="12"/>
        <v>0.46817049422600526</v>
      </c>
      <c r="K54" s="205">
        <v>12354381.9</v>
      </c>
      <c r="L54" s="390">
        <v>0.96998570098097447</v>
      </c>
      <c r="M54" s="211">
        <f t="shared" si="8"/>
        <v>-8.7616427010402953E-3</v>
      </c>
      <c r="N54" s="577">
        <v>10245800.27</v>
      </c>
      <c r="O54" s="390">
        <v>0.80443358781122087</v>
      </c>
      <c r="P54" s="178">
        <f t="shared" si="9"/>
        <v>-0.40303288773752366</v>
      </c>
    </row>
    <row r="55" spans="1:19" ht="14.1" customHeight="1" x14ac:dyDescent="0.25">
      <c r="A55" s="253">
        <v>342</v>
      </c>
      <c r="B55" s="40" t="s">
        <v>484</v>
      </c>
      <c r="C55" s="200">
        <v>5455050.5800000001</v>
      </c>
      <c r="D55" s="206">
        <v>6480475.8200000003</v>
      </c>
      <c r="E55" s="34">
        <v>6467765.6100000003</v>
      </c>
      <c r="F55" s="390">
        <f t="shared" si="10"/>
        <v>0.99803869185642602</v>
      </c>
      <c r="G55" s="34">
        <v>6467765.6100000003</v>
      </c>
      <c r="H55" s="390">
        <f t="shared" si="11"/>
        <v>0.99803869185642602</v>
      </c>
      <c r="I55" s="34">
        <v>1418792.91</v>
      </c>
      <c r="J55" s="392">
        <f t="shared" si="12"/>
        <v>0.21893344708135951</v>
      </c>
      <c r="K55" s="205">
        <v>6362437.7199999997</v>
      </c>
      <c r="L55" s="390">
        <v>0.99854468436723098</v>
      </c>
      <c r="M55" s="211">
        <f t="shared" si="8"/>
        <v>1.6554643775750888E-2</v>
      </c>
      <c r="N55" s="577">
        <v>79288.100000000006</v>
      </c>
      <c r="O55" s="390">
        <v>1.2443769868222373E-2</v>
      </c>
      <c r="P55" s="178">
        <f t="shared" si="9"/>
        <v>16.894146914858595</v>
      </c>
    </row>
    <row r="56" spans="1:19" ht="14.1" customHeight="1" x14ac:dyDescent="0.25">
      <c r="A56" s="529">
        <v>343</v>
      </c>
      <c r="B56" s="531" t="s">
        <v>435</v>
      </c>
      <c r="C56" s="659">
        <v>6518951.2199999997</v>
      </c>
      <c r="D56" s="397">
        <v>6518951.2199999997</v>
      </c>
      <c r="E56" s="398">
        <v>6518951.2199999997</v>
      </c>
      <c r="F56" s="412">
        <f t="shared" si="10"/>
        <v>1</v>
      </c>
      <c r="G56" s="398">
        <v>6518951.2199999997</v>
      </c>
      <c r="H56" s="412">
        <f t="shared" si="11"/>
        <v>1</v>
      </c>
      <c r="I56" s="398">
        <v>0</v>
      </c>
      <c r="J56" s="427">
        <f t="shared" si="12"/>
        <v>0</v>
      </c>
      <c r="K56" s="397">
        <v>7608676.7199999997</v>
      </c>
      <c r="L56" s="412">
        <v>1</v>
      </c>
      <c r="M56" s="663">
        <f t="shared" si="8"/>
        <v>-0.14322142208192024</v>
      </c>
      <c r="N56" s="633">
        <v>0</v>
      </c>
      <c r="O56" s="390">
        <v>0</v>
      </c>
      <c r="P56" s="665" t="s">
        <v>129</v>
      </c>
    </row>
    <row r="57" spans="1:19" ht="14.1" customHeight="1" x14ac:dyDescent="0.25">
      <c r="A57" s="530">
        <v>3</v>
      </c>
      <c r="B57" s="2" t="s">
        <v>124</v>
      </c>
      <c r="C57" s="201">
        <f>SUM(C34:C48,C53:C56)</f>
        <v>317974199.00999999</v>
      </c>
      <c r="D57" s="207">
        <f>SUM(D34:D48,D53:D56)</f>
        <v>322348916.60000008</v>
      </c>
      <c r="E57" s="203">
        <f>SUM(E34:E48,E53:E56)</f>
        <v>301264267.86000007</v>
      </c>
      <c r="F57" s="90">
        <f t="shared" si="10"/>
        <v>0.9345906015059956</v>
      </c>
      <c r="G57" s="203">
        <f>SUM(G34:G48,G53:G56)</f>
        <v>299644066.50000012</v>
      </c>
      <c r="H57" s="90">
        <f t="shared" si="11"/>
        <v>0.92956436665126374</v>
      </c>
      <c r="I57" s="203">
        <f>SUM(I34:I48,I53:I56)</f>
        <v>168210808.60999998</v>
      </c>
      <c r="J57" s="170">
        <f t="shared" si="12"/>
        <v>0.52182836655452847</v>
      </c>
      <c r="K57" s="152">
        <f>SUM(K34:K56)</f>
        <v>298942031.38</v>
      </c>
      <c r="L57" s="90">
        <v>0.964393052048238</v>
      </c>
      <c r="M57" s="213">
        <f t="shared" ref="M57:M64" si="13">+G57/K57-1</f>
        <v>2.3483988409369605E-3</v>
      </c>
      <c r="N57" s="566">
        <f>SUM(N34:N48,N53:N56)</f>
        <v>186828490.44</v>
      </c>
      <c r="O57" s="90">
        <v>0.60271250477682459</v>
      </c>
      <c r="P57" s="170">
        <f t="shared" ref="P57:P64" si="14">+I57/N57-1</f>
        <v>-9.9651192310945103E-2</v>
      </c>
    </row>
    <row r="58" spans="1:19" ht="14.1" customHeight="1" x14ac:dyDescent="0.25">
      <c r="A58" s="37">
        <v>430</v>
      </c>
      <c r="B58" s="532" t="s">
        <v>744</v>
      </c>
      <c r="C58" s="198">
        <v>4583248.97</v>
      </c>
      <c r="D58" s="515">
        <v>5239143.75</v>
      </c>
      <c r="E58" s="180">
        <v>2448364.71</v>
      </c>
      <c r="F58" s="78">
        <f t="shared" si="10"/>
        <v>0.46732153703551271</v>
      </c>
      <c r="G58" s="180">
        <v>2350688.62</v>
      </c>
      <c r="H58" s="414">
        <f t="shared" si="11"/>
        <v>0.44867801537226387</v>
      </c>
      <c r="I58" s="180">
        <v>2320818.94</v>
      </c>
      <c r="J58" s="153">
        <f t="shared" si="12"/>
        <v>0.4429767631399692</v>
      </c>
      <c r="K58" s="648">
        <v>2678672.54</v>
      </c>
      <c r="L58" s="48">
        <v>0.56199891116236655</v>
      </c>
      <c r="M58" s="210">
        <f t="shared" si="13"/>
        <v>-0.12244270813333524</v>
      </c>
      <c r="N58" s="613">
        <v>2530502.14</v>
      </c>
      <c r="O58" s="48">
        <v>0.53091201934449161</v>
      </c>
      <c r="P58" s="153">
        <f t="shared" si="14"/>
        <v>-8.2862289142343948E-2</v>
      </c>
    </row>
    <row r="59" spans="1:19" ht="14.1" customHeight="1" x14ac:dyDescent="0.25">
      <c r="A59" s="37" t="s">
        <v>80</v>
      </c>
      <c r="B59" s="38" t="s">
        <v>103</v>
      </c>
      <c r="C59" s="200">
        <v>37609119.530000001</v>
      </c>
      <c r="D59" s="206">
        <v>33233623.789999999</v>
      </c>
      <c r="E59" s="34">
        <v>29467295.670000002</v>
      </c>
      <c r="F59" s="48">
        <f t="shared" si="10"/>
        <v>0.88667115738569302</v>
      </c>
      <c r="G59" s="34">
        <v>27325355.399999999</v>
      </c>
      <c r="H59" s="48">
        <f t="shared" si="11"/>
        <v>0.8222201578938918</v>
      </c>
      <c r="I59" s="34">
        <v>7565534.8499999996</v>
      </c>
      <c r="J59" s="153">
        <f t="shared" si="12"/>
        <v>0.22764700286089384</v>
      </c>
      <c r="K59" s="648">
        <v>13179614.26</v>
      </c>
      <c r="L59" s="48">
        <v>0.64638343352577954</v>
      </c>
      <c r="M59" s="210">
        <f t="shared" si="13"/>
        <v>1.0733046401010524</v>
      </c>
      <c r="N59" s="613">
        <v>3116129.42</v>
      </c>
      <c r="O59" s="48">
        <v>0.15282802622861408</v>
      </c>
      <c r="P59" s="153">
        <f t="shared" si="14"/>
        <v>1.4278628485205855</v>
      </c>
    </row>
    <row r="60" spans="1:19" ht="14.1" customHeight="1" x14ac:dyDescent="0.25">
      <c r="A60" s="39" t="s">
        <v>81</v>
      </c>
      <c r="B60" s="40" t="s">
        <v>485</v>
      </c>
      <c r="C60" s="200">
        <v>2743104</v>
      </c>
      <c r="D60" s="206">
        <v>9529834.4600000009</v>
      </c>
      <c r="E60" s="34">
        <v>4167583.49</v>
      </c>
      <c r="F60" s="280">
        <f t="shared" si="10"/>
        <v>0.43731961006172609</v>
      </c>
      <c r="G60" s="34">
        <v>3995381.23</v>
      </c>
      <c r="H60" s="280">
        <f t="shared" si="11"/>
        <v>0.41924980405168544</v>
      </c>
      <c r="I60" s="34">
        <v>2980025.77</v>
      </c>
      <c r="J60" s="178">
        <f t="shared" si="12"/>
        <v>0.31270488301850313</v>
      </c>
      <c r="K60" s="649">
        <v>4516011.43</v>
      </c>
      <c r="L60" s="280">
        <v>0.59862479609825303</v>
      </c>
      <c r="M60" s="211">
        <f t="shared" si="13"/>
        <v>-0.11528540351812167</v>
      </c>
      <c r="N60" s="614">
        <v>4048755.92</v>
      </c>
      <c r="O60" s="280">
        <v>0.53668723488186454</v>
      </c>
      <c r="P60" s="178">
        <f t="shared" si="14"/>
        <v>-0.2639650725104713</v>
      </c>
    </row>
    <row r="61" spans="1:19" ht="14.1" customHeight="1" x14ac:dyDescent="0.25">
      <c r="A61" s="39" t="s">
        <v>82</v>
      </c>
      <c r="B61" s="40" t="s">
        <v>104</v>
      </c>
      <c r="C61" s="200">
        <v>54474980.619999997</v>
      </c>
      <c r="D61" s="206">
        <v>60772390.32</v>
      </c>
      <c r="E61" s="34">
        <v>32680505.460000001</v>
      </c>
      <c r="F61" s="280">
        <f t="shared" si="10"/>
        <v>0.5377525104396782</v>
      </c>
      <c r="G61" s="34">
        <v>27330926.550000001</v>
      </c>
      <c r="H61" s="280">
        <f t="shared" si="11"/>
        <v>0.44972604181088927</v>
      </c>
      <c r="I61" s="34">
        <v>23052569.440000001</v>
      </c>
      <c r="J61" s="178">
        <f t="shared" si="12"/>
        <v>0.37932635722596342</v>
      </c>
      <c r="K61" s="649">
        <v>26334524.370000001</v>
      </c>
      <c r="L61" s="280">
        <v>0.43816794254274921</v>
      </c>
      <c r="M61" s="211">
        <f t="shared" si="13"/>
        <v>3.7836346159154211E-2</v>
      </c>
      <c r="N61" s="614">
        <v>24729080.48</v>
      </c>
      <c r="O61" s="280">
        <v>0.41145570592645037</v>
      </c>
      <c r="P61" s="178">
        <f t="shared" si="14"/>
        <v>-6.7795122481642656E-2</v>
      </c>
      <c r="R61" s="279"/>
      <c r="S61" s="279"/>
    </row>
    <row r="62" spans="1:19" ht="14.1" customHeight="1" x14ac:dyDescent="0.25">
      <c r="A62" s="39" t="s">
        <v>83</v>
      </c>
      <c r="B62" s="40" t="s">
        <v>486</v>
      </c>
      <c r="C62" s="200">
        <v>162462056</v>
      </c>
      <c r="D62" s="206">
        <v>159180510.02000001</v>
      </c>
      <c r="E62" s="34">
        <v>128434629.58</v>
      </c>
      <c r="F62" s="280">
        <f t="shared" si="10"/>
        <v>0.80684896388297167</v>
      </c>
      <c r="G62" s="34">
        <v>128126214.78</v>
      </c>
      <c r="H62" s="280">
        <f t="shared" si="11"/>
        <v>0.8049114477890652</v>
      </c>
      <c r="I62" s="34">
        <v>78999800.370000005</v>
      </c>
      <c r="J62" s="178">
        <f t="shared" si="12"/>
        <v>0.49629065995626087</v>
      </c>
      <c r="K62" s="649">
        <v>127616368</v>
      </c>
      <c r="L62" s="280">
        <v>0.77836828313607243</v>
      </c>
      <c r="M62" s="211">
        <f t="shared" si="13"/>
        <v>3.9951519385037493E-3</v>
      </c>
      <c r="N62" s="614">
        <v>92702852.590000004</v>
      </c>
      <c r="O62" s="280">
        <v>0.56542088873971641</v>
      </c>
      <c r="P62" s="178">
        <f t="shared" si="14"/>
        <v>-0.14781694238261411</v>
      </c>
      <c r="R62" s="279"/>
      <c r="S62" s="279"/>
    </row>
    <row r="63" spans="1:19" ht="14.1" customHeight="1" x14ac:dyDescent="0.25">
      <c r="A63" s="39">
        <v>491</v>
      </c>
      <c r="B63" s="40" t="s">
        <v>498</v>
      </c>
      <c r="C63" s="200">
        <v>34765352.369999997</v>
      </c>
      <c r="D63" s="206">
        <v>37969457.909999996</v>
      </c>
      <c r="E63" s="34">
        <v>36647054.609999999</v>
      </c>
      <c r="F63" s="280">
        <f t="shared" si="10"/>
        <v>0.96517192046474498</v>
      </c>
      <c r="G63" s="34">
        <v>36578865.229999997</v>
      </c>
      <c r="H63" s="280">
        <f t="shared" si="11"/>
        <v>0.96337601966042918</v>
      </c>
      <c r="I63" s="34">
        <v>9398213.0899999999</v>
      </c>
      <c r="J63" s="178">
        <f t="shared" si="12"/>
        <v>0.24752033890704553</v>
      </c>
      <c r="K63" s="649">
        <v>15669752</v>
      </c>
      <c r="L63" s="280">
        <v>1</v>
      </c>
      <c r="M63" s="211">
        <f t="shared" si="13"/>
        <v>1.3343614646868693</v>
      </c>
      <c r="N63" s="614">
        <v>7900000</v>
      </c>
      <c r="O63" s="280">
        <v>0.50415603259068809</v>
      </c>
      <c r="P63" s="178">
        <f t="shared" si="14"/>
        <v>0.18964722658227839</v>
      </c>
      <c r="R63" s="279"/>
      <c r="S63" s="279"/>
    </row>
    <row r="64" spans="1:19" ht="14.1" customHeight="1" x14ac:dyDescent="0.25">
      <c r="A64" s="41" t="s">
        <v>84</v>
      </c>
      <c r="B64" s="660" t="s">
        <v>487</v>
      </c>
      <c r="C64" s="659">
        <v>1548192.01</v>
      </c>
      <c r="D64" s="397">
        <v>1470667.36</v>
      </c>
      <c r="E64" s="398">
        <v>921803.67</v>
      </c>
      <c r="F64" s="412">
        <f t="shared" si="10"/>
        <v>0.62679277114030729</v>
      </c>
      <c r="G64" s="398">
        <v>555683.48</v>
      </c>
      <c r="H64" s="412">
        <f t="shared" si="11"/>
        <v>0.37784443655565997</v>
      </c>
      <c r="I64" s="398">
        <v>492547.4</v>
      </c>
      <c r="J64" s="427">
        <f t="shared" si="12"/>
        <v>0.33491421200780574</v>
      </c>
      <c r="K64" s="661">
        <v>855066.98</v>
      </c>
      <c r="L64" s="412">
        <v>0.49427783820340759</v>
      </c>
      <c r="M64" s="443">
        <f t="shared" si="13"/>
        <v>-0.35012871155426917</v>
      </c>
      <c r="N64" s="662">
        <v>808952.31999999995</v>
      </c>
      <c r="O64" s="412">
        <v>0.46762091542727002</v>
      </c>
      <c r="P64" s="427">
        <f t="shared" si="14"/>
        <v>-0.39112925716066915</v>
      </c>
    </row>
    <row r="65" spans="1:21" ht="14.1" customHeight="1" x14ac:dyDescent="0.25">
      <c r="A65" s="18">
        <v>4</v>
      </c>
      <c r="B65" s="517" t="s">
        <v>123</v>
      </c>
      <c r="C65" s="201">
        <f>SUM(C58:C64)</f>
        <v>298186053.5</v>
      </c>
      <c r="D65" s="711">
        <f>SUM(D58:D64)</f>
        <v>307395627.61000001</v>
      </c>
      <c r="E65" s="712">
        <f>SUM(E58:E64)</f>
        <v>234767237.19000003</v>
      </c>
      <c r="F65" s="90">
        <f t="shared" si="10"/>
        <v>0.76372991709516014</v>
      </c>
      <c r="G65" s="203">
        <f>SUM(G58:G64)</f>
        <v>226263115.28999996</v>
      </c>
      <c r="H65" s="90">
        <f t="shared" si="11"/>
        <v>0.73606484597453425</v>
      </c>
      <c r="I65" s="203">
        <f>SUM(I58:I64)</f>
        <v>124809509.86000001</v>
      </c>
      <c r="J65" s="170">
        <f t="shared" si="12"/>
        <v>0.40602239800999623</v>
      </c>
      <c r="K65" s="152">
        <f>SUM(K58:K64)</f>
        <v>190850009.57999998</v>
      </c>
      <c r="L65" s="90">
        <v>0.69591083228246742</v>
      </c>
      <c r="M65" s="213">
        <f t="shared" ref="M65:M78" si="15">+G65/K65-1</f>
        <v>0.18555464465489391</v>
      </c>
      <c r="N65" s="566">
        <f>SUBTOTAL(9,N58:N64)</f>
        <v>135836272.87</v>
      </c>
      <c r="O65" s="90">
        <v>0.49531008101671198</v>
      </c>
      <c r="P65" s="170">
        <f t="shared" ref="P65:P78" si="16">+I65/N65-1</f>
        <v>-8.1176866657354352E-2</v>
      </c>
    </row>
    <row r="66" spans="1:21" ht="14.1" customHeight="1" x14ac:dyDescent="0.25">
      <c r="A66" s="37" t="s">
        <v>85</v>
      </c>
      <c r="B66" s="38" t="s">
        <v>113</v>
      </c>
      <c r="C66" s="198">
        <v>30183531.489999998</v>
      </c>
      <c r="D66" s="515">
        <v>30354212.539999999</v>
      </c>
      <c r="E66" s="180">
        <v>17229990.079999998</v>
      </c>
      <c r="F66" s="48">
        <f t="shared" si="10"/>
        <v>0.56763093614419291</v>
      </c>
      <c r="G66" s="180">
        <v>15952086.25</v>
      </c>
      <c r="H66" s="48">
        <f t="shared" si="11"/>
        <v>0.5255312167620475</v>
      </c>
      <c r="I66" s="30">
        <v>15049426.109999999</v>
      </c>
      <c r="J66" s="153">
        <f t="shared" si="12"/>
        <v>0.49579365928759489</v>
      </c>
      <c r="K66" s="648">
        <v>17866297.940000001</v>
      </c>
      <c r="L66" s="48">
        <v>0.58372642750504944</v>
      </c>
      <c r="M66" s="210">
        <f t="shared" si="15"/>
        <v>-0.10714092513336881</v>
      </c>
      <c r="N66" s="613">
        <v>16275530.17</v>
      </c>
      <c r="O66" s="48">
        <v>0.53175297500298768</v>
      </c>
      <c r="P66" s="153">
        <f t="shared" si="16"/>
        <v>-7.5334200925757044E-2</v>
      </c>
    </row>
    <row r="67" spans="1:21" ht="14.1" customHeight="1" x14ac:dyDescent="0.25">
      <c r="A67" s="39" t="s">
        <v>86</v>
      </c>
      <c r="B67" s="40" t="s">
        <v>745</v>
      </c>
      <c r="C67" s="200">
        <v>58410922.509999998</v>
      </c>
      <c r="D67" s="206">
        <v>59866519.509999998</v>
      </c>
      <c r="E67" s="34">
        <v>33148292.989999998</v>
      </c>
      <c r="F67" s="280">
        <f t="shared" si="10"/>
        <v>0.55370335976293006</v>
      </c>
      <c r="G67" s="34">
        <v>29563766.82</v>
      </c>
      <c r="H67" s="280">
        <f t="shared" si="11"/>
        <v>0.49382805384337936</v>
      </c>
      <c r="I67" s="34">
        <v>22560602.690000001</v>
      </c>
      <c r="J67" s="178">
        <f t="shared" si="12"/>
        <v>0.37684841000705777</v>
      </c>
      <c r="K67" s="649">
        <v>32522374.18</v>
      </c>
      <c r="L67" s="280">
        <v>0.52851523485546559</v>
      </c>
      <c r="M67" s="211">
        <f t="shared" si="15"/>
        <v>-9.0971444569979409E-2</v>
      </c>
      <c r="N67" s="614">
        <v>26458750.620000001</v>
      </c>
      <c r="O67" s="280">
        <v>0.429976382428778</v>
      </c>
      <c r="P67" s="178">
        <f t="shared" si="16"/>
        <v>-0.14732925170901356</v>
      </c>
    </row>
    <row r="68" spans="1:21" ht="14.1" customHeight="1" x14ac:dyDescent="0.25">
      <c r="A68" s="39" t="s">
        <v>87</v>
      </c>
      <c r="B68" s="40" t="s">
        <v>116</v>
      </c>
      <c r="C68" s="200">
        <v>7218581.6100000003</v>
      </c>
      <c r="D68" s="206">
        <v>7260705.21</v>
      </c>
      <c r="E68" s="34">
        <v>4672276.6500000004</v>
      </c>
      <c r="F68" s="280">
        <f t="shared" si="10"/>
        <v>0.64350176943762749</v>
      </c>
      <c r="G68" s="34">
        <v>4101870.01</v>
      </c>
      <c r="H68" s="280">
        <f t="shared" si="11"/>
        <v>0.5649409928322926</v>
      </c>
      <c r="I68" s="34">
        <v>3569990.89</v>
      </c>
      <c r="J68" s="178">
        <f t="shared" si="12"/>
        <v>0.49168652172837635</v>
      </c>
      <c r="K68" s="649">
        <v>3592239.68</v>
      </c>
      <c r="L68" s="280">
        <v>0.47893649317320519</v>
      </c>
      <c r="M68" s="211">
        <f t="shared" si="15"/>
        <v>0.14186980140478811</v>
      </c>
      <c r="N68" s="614">
        <v>3421487.64</v>
      </c>
      <c r="O68" s="280">
        <v>0.45617092335472054</v>
      </c>
      <c r="P68" s="178">
        <f t="shared" si="16"/>
        <v>4.3403123326787751E-2</v>
      </c>
      <c r="T68" s="254"/>
      <c r="U68" s="254"/>
    </row>
    <row r="69" spans="1:21" ht="14.1" customHeight="1" x14ac:dyDescent="0.25">
      <c r="A69" s="39" t="s">
        <v>88</v>
      </c>
      <c r="B69" s="40" t="s">
        <v>111</v>
      </c>
      <c r="C69" s="200">
        <v>3332924.07</v>
      </c>
      <c r="D69" s="206">
        <v>2336000.09</v>
      </c>
      <c r="E69" s="34">
        <v>1415090.45</v>
      </c>
      <c r="F69" s="280">
        <f t="shared" ref="F69:F80" si="17">+E69/D69</f>
        <v>0.60577499806517565</v>
      </c>
      <c r="G69" s="34">
        <v>1377172.22</v>
      </c>
      <c r="H69" s="280">
        <f t="shared" si="11"/>
        <v>0.58954287968370755</v>
      </c>
      <c r="I69" s="34">
        <v>1183172.21</v>
      </c>
      <c r="J69" s="178">
        <f t="shared" si="12"/>
        <v>0.50649493339702745</v>
      </c>
      <c r="K69" s="649">
        <v>1423763.18</v>
      </c>
      <c r="L69" s="280">
        <v>0.59557775552337355</v>
      </c>
      <c r="M69" s="211">
        <f t="shared" si="15"/>
        <v>-3.2723812958837639E-2</v>
      </c>
      <c r="N69" s="614">
        <v>1157421.51</v>
      </c>
      <c r="O69" s="280">
        <v>0.48416373930970308</v>
      </c>
      <c r="P69" s="178">
        <f t="shared" si="16"/>
        <v>2.224833371206314E-2</v>
      </c>
      <c r="T69" s="254"/>
      <c r="U69" s="254"/>
    </row>
    <row r="70" spans="1:21" ht="14.1" customHeight="1" x14ac:dyDescent="0.25">
      <c r="A70" s="39" t="s">
        <v>89</v>
      </c>
      <c r="B70" s="40" t="s">
        <v>105</v>
      </c>
      <c r="C70" s="200">
        <v>15684736.65</v>
      </c>
      <c r="D70" s="206">
        <v>15790221.869999999</v>
      </c>
      <c r="E70" s="34">
        <v>10276859.74</v>
      </c>
      <c r="F70" s="280">
        <f t="shared" si="17"/>
        <v>0.65083694355967914</v>
      </c>
      <c r="G70" s="34">
        <v>7307263.5199999996</v>
      </c>
      <c r="H70" s="280">
        <f t="shared" si="11"/>
        <v>0.46277142779628339</v>
      </c>
      <c r="I70" s="34">
        <v>4818107.87</v>
      </c>
      <c r="J70" s="178">
        <f t="shared" si="12"/>
        <v>0.30513237303865703</v>
      </c>
      <c r="K70" s="649">
        <v>6997233.3300000001</v>
      </c>
      <c r="L70" s="280">
        <v>0.47526284436105626</v>
      </c>
      <c r="M70" s="211">
        <f t="shared" si="15"/>
        <v>4.4307539191350553E-2</v>
      </c>
      <c r="N70" s="614">
        <v>4852014.28</v>
      </c>
      <c r="O70" s="280">
        <v>0.32955626871932003</v>
      </c>
      <c r="P70" s="178">
        <f t="shared" si="16"/>
        <v>-6.9881101009455771E-3</v>
      </c>
      <c r="T70" s="254"/>
      <c r="U70" s="254"/>
    </row>
    <row r="71" spans="1:21" ht="14.1" customHeight="1" x14ac:dyDescent="0.25">
      <c r="A71" s="39" t="s">
        <v>90</v>
      </c>
      <c r="B71" s="40" t="s">
        <v>120</v>
      </c>
      <c r="C71" s="200">
        <v>39167636.100000001</v>
      </c>
      <c r="D71" s="206">
        <v>38646081.840000004</v>
      </c>
      <c r="E71" s="34">
        <v>31070780.059999999</v>
      </c>
      <c r="F71" s="280">
        <f t="shared" si="17"/>
        <v>0.80398266992853828</v>
      </c>
      <c r="G71" s="34">
        <v>26006409.34</v>
      </c>
      <c r="H71" s="280">
        <f t="shared" si="11"/>
        <v>0.67293780124127578</v>
      </c>
      <c r="I71" s="34">
        <v>13923688.369999999</v>
      </c>
      <c r="J71" s="178">
        <f t="shared" si="12"/>
        <v>0.36028719360596367</v>
      </c>
      <c r="K71" s="649">
        <v>21294078.359999999</v>
      </c>
      <c r="L71" s="280">
        <v>0.53969387719420203</v>
      </c>
      <c r="M71" s="211">
        <f t="shared" si="15"/>
        <v>0.22129771950364896</v>
      </c>
      <c r="N71" s="614">
        <v>13257238.609999999</v>
      </c>
      <c r="O71" s="280">
        <v>0.33600188678556048</v>
      </c>
      <c r="P71" s="178">
        <f t="shared" si="16"/>
        <v>5.0270631736030857E-2</v>
      </c>
      <c r="T71" s="254"/>
      <c r="U71" s="254"/>
    </row>
    <row r="72" spans="1:21" ht="14.1" customHeight="1" x14ac:dyDescent="0.25">
      <c r="A72" s="39" t="s">
        <v>91</v>
      </c>
      <c r="B72" s="40" t="s">
        <v>488</v>
      </c>
      <c r="C72" s="200">
        <v>49281328.299999997</v>
      </c>
      <c r="D72" s="206">
        <v>50332240.090000004</v>
      </c>
      <c r="E72" s="34">
        <v>44959408.899999999</v>
      </c>
      <c r="F72" s="280">
        <f t="shared" si="17"/>
        <v>0.89325269091157578</v>
      </c>
      <c r="G72" s="34">
        <v>44861302.100000001</v>
      </c>
      <c r="H72" s="280">
        <f t="shared" si="11"/>
        <v>0.89130350685331472</v>
      </c>
      <c r="I72" s="34">
        <v>26319513.620000001</v>
      </c>
      <c r="J72" s="178">
        <f t="shared" si="12"/>
        <v>0.522915601867463</v>
      </c>
      <c r="K72" s="649">
        <v>47083195.439999998</v>
      </c>
      <c r="L72" s="280">
        <v>0.81358639493352369</v>
      </c>
      <c r="M72" s="211">
        <f t="shared" si="15"/>
        <v>-4.719079321690145E-2</v>
      </c>
      <c r="N72" s="614">
        <v>18902540.120000001</v>
      </c>
      <c r="O72" s="280">
        <v>0.32663138785715978</v>
      </c>
      <c r="P72" s="178">
        <f t="shared" si="16"/>
        <v>0.39237972531281162</v>
      </c>
    </row>
    <row r="73" spans="1:21" ht="14.1" customHeight="1" x14ac:dyDescent="0.25">
      <c r="A73" s="39" t="s">
        <v>92</v>
      </c>
      <c r="B73" s="40" t="s">
        <v>118</v>
      </c>
      <c r="C73" s="200">
        <v>44564324.299999997</v>
      </c>
      <c r="D73" s="206">
        <v>20816713</v>
      </c>
      <c r="E73" s="34">
        <v>3942.1</v>
      </c>
      <c r="F73" s="280">
        <f t="shared" si="17"/>
        <v>1.8937187633801742E-4</v>
      </c>
      <c r="G73" s="34">
        <v>3942.1</v>
      </c>
      <c r="H73" s="280">
        <f t="shared" si="11"/>
        <v>1.8937187633801742E-4</v>
      </c>
      <c r="I73" s="34">
        <v>3942.1</v>
      </c>
      <c r="J73" s="178">
        <f t="shared" si="12"/>
        <v>1.8937187633801742E-4</v>
      </c>
      <c r="K73" s="649">
        <v>9403419.3599999994</v>
      </c>
      <c r="L73" s="280">
        <v>0.15195278533240236</v>
      </c>
      <c r="M73" s="211">
        <f t="shared" si="15"/>
        <v>-0.99958078015569862</v>
      </c>
      <c r="N73" s="614">
        <v>9403419.3599999994</v>
      </c>
      <c r="O73" s="280">
        <v>0.15195278533240236</v>
      </c>
      <c r="P73" s="178">
        <f t="shared" si="16"/>
        <v>-0.99958078015569862</v>
      </c>
    </row>
    <row r="74" spans="1:21" ht="14.1" customHeight="1" x14ac:dyDescent="0.25">
      <c r="A74" s="253">
        <v>931</v>
      </c>
      <c r="B74" s="40" t="s">
        <v>436</v>
      </c>
      <c r="C74" s="200">
        <v>5805408.6299999999</v>
      </c>
      <c r="D74" s="206">
        <v>5139664.4800000004</v>
      </c>
      <c r="E74" s="34">
        <v>2810774.18</v>
      </c>
      <c r="F74" s="280">
        <f t="shared" si="17"/>
        <v>0.5468789238942694</v>
      </c>
      <c r="G74" s="34">
        <v>2732343.82</v>
      </c>
      <c r="H74" s="280">
        <f t="shared" si="11"/>
        <v>0.53161910288743197</v>
      </c>
      <c r="I74" s="34">
        <v>2385461.96</v>
      </c>
      <c r="J74" s="178">
        <f t="shared" si="12"/>
        <v>0.46412795412668645</v>
      </c>
      <c r="K74" s="649">
        <v>2805557.46</v>
      </c>
      <c r="L74" s="280">
        <v>0.57902920805806568</v>
      </c>
      <c r="M74" s="211">
        <f t="shared" si="15"/>
        <v>-2.6095933176859654E-2</v>
      </c>
      <c r="N74" s="614">
        <v>2494249.1</v>
      </c>
      <c r="O74" s="280">
        <v>0.51477936262711332</v>
      </c>
      <c r="P74" s="178">
        <f t="shared" si="16"/>
        <v>-4.3615186630717839E-2</v>
      </c>
    </row>
    <row r="75" spans="1:21" ht="14.1" customHeight="1" x14ac:dyDescent="0.25">
      <c r="A75" s="39" t="s">
        <v>93</v>
      </c>
      <c r="B75" s="40" t="s">
        <v>107</v>
      </c>
      <c r="C75" s="200">
        <v>30138334.93</v>
      </c>
      <c r="D75" s="206">
        <v>30139104.140000001</v>
      </c>
      <c r="E75" s="34">
        <v>27871967.629999999</v>
      </c>
      <c r="F75" s="280">
        <f t="shared" si="17"/>
        <v>0.92477757469270283</v>
      </c>
      <c r="G75" s="34">
        <v>27755801.879999999</v>
      </c>
      <c r="H75" s="280">
        <f t="shared" si="11"/>
        <v>0.92092325475471148</v>
      </c>
      <c r="I75" s="34">
        <v>15460403.26</v>
      </c>
      <c r="J75" s="178">
        <f t="shared" si="12"/>
        <v>0.51296824179592215</v>
      </c>
      <c r="K75" s="649">
        <v>28338634.460000001</v>
      </c>
      <c r="L75" s="280">
        <v>0.94527713255539014</v>
      </c>
      <c r="M75" s="211">
        <f t="shared" si="15"/>
        <v>-2.0566713643971446E-2</v>
      </c>
      <c r="N75" s="614">
        <v>18050189.16</v>
      </c>
      <c r="O75" s="280">
        <v>0.60209079852915348</v>
      </c>
      <c r="P75" s="178">
        <f t="shared" si="16"/>
        <v>-0.14347693960676478</v>
      </c>
    </row>
    <row r="76" spans="1:21" ht="14.1" customHeight="1" x14ac:dyDescent="0.25">
      <c r="A76" s="39" t="s">
        <v>94</v>
      </c>
      <c r="B76" s="40" t="s">
        <v>108</v>
      </c>
      <c r="C76" s="200">
        <v>113561295.48999999</v>
      </c>
      <c r="D76" s="206">
        <v>115835117.12</v>
      </c>
      <c r="E76" s="34">
        <v>90192784.459999993</v>
      </c>
      <c r="F76" s="280">
        <f t="shared" si="17"/>
        <v>0.77863075293966599</v>
      </c>
      <c r="G76" s="34">
        <v>88417371.409999996</v>
      </c>
      <c r="H76" s="280">
        <f t="shared" si="11"/>
        <v>0.76330368206390775</v>
      </c>
      <c r="I76" s="34">
        <v>44117105.439999998</v>
      </c>
      <c r="J76" s="178">
        <f t="shared" si="12"/>
        <v>0.38086123221420537</v>
      </c>
      <c r="K76" s="649">
        <v>83721081.599999994</v>
      </c>
      <c r="L76" s="280">
        <v>0.81521206783480915</v>
      </c>
      <c r="M76" s="211">
        <f t="shared" si="15"/>
        <v>5.6094471311751493E-2</v>
      </c>
      <c r="N76" s="614">
        <v>38965138.729999997</v>
      </c>
      <c r="O76" s="280">
        <v>0.37941281587018472</v>
      </c>
      <c r="P76" s="178">
        <f t="shared" si="16"/>
        <v>0.13221989906668563</v>
      </c>
    </row>
    <row r="77" spans="1:21" ht="14.1" customHeight="1" x14ac:dyDescent="0.25">
      <c r="A77" s="39" t="s">
        <v>95</v>
      </c>
      <c r="B77" s="40" t="s">
        <v>117</v>
      </c>
      <c r="C77" s="200">
        <v>799840.54</v>
      </c>
      <c r="D77" s="206">
        <v>801333.05</v>
      </c>
      <c r="E77" s="34">
        <v>417625.15</v>
      </c>
      <c r="F77" s="280">
        <f t="shared" si="17"/>
        <v>0.52116301705015167</v>
      </c>
      <c r="G77" s="34">
        <v>417625.15</v>
      </c>
      <c r="H77" s="280">
        <f t="shared" si="11"/>
        <v>0.52116301705015167</v>
      </c>
      <c r="I77" s="34">
        <v>417625.15</v>
      </c>
      <c r="J77" s="178">
        <f t="shared" si="12"/>
        <v>0.52116301705015167</v>
      </c>
      <c r="K77" s="649">
        <v>501996.11</v>
      </c>
      <c r="L77" s="280">
        <v>0.59952731562561945</v>
      </c>
      <c r="M77" s="211">
        <f t="shared" si="15"/>
        <v>-0.16807094381667609</v>
      </c>
      <c r="N77" s="614">
        <v>501996.11</v>
      </c>
      <c r="O77" s="280">
        <v>0.59952731562561945</v>
      </c>
      <c r="P77" s="178">
        <f t="shared" si="16"/>
        <v>-0.16807094381667609</v>
      </c>
    </row>
    <row r="78" spans="1:21" ht="14.1" customHeight="1" x14ac:dyDescent="0.25">
      <c r="A78" s="250">
        <v>943</v>
      </c>
      <c r="B78" s="42" t="s">
        <v>740</v>
      </c>
      <c r="C78" s="200">
        <v>98287346.239999995</v>
      </c>
      <c r="D78" s="206">
        <v>98252507.239999995</v>
      </c>
      <c r="E78" s="34">
        <v>97687346.230000004</v>
      </c>
      <c r="F78" s="390">
        <f t="shared" si="17"/>
        <v>0.99424787187751373</v>
      </c>
      <c r="G78" s="34">
        <v>97687346.230000004</v>
      </c>
      <c r="H78" s="390">
        <f t="shared" si="11"/>
        <v>0.99424787187751373</v>
      </c>
      <c r="I78" s="34">
        <v>42503658.740000002</v>
      </c>
      <c r="J78" s="392">
        <f t="shared" si="12"/>
        <v>0.43259617422461211</v>
      </c>
      <c r="K78" s="651">
        <v>84274401.209999993</v>
      </c>
      <c r="L78" s="78">
        <v>0.7444128037021408</v>
      </c>
      <c r="M78" s="519">
        <f t="shared" si="15"/>
        <v>0.15915799848374879</v>
      </c>
      <c r="N78" s="616">
        <v>42641589.659999996</v>
      </c>
      <c r="O78" s="78">
        <v>0.37666177222686925</v>
      </c>
      <c r="P78" s="392">
        <f t="shared" si="16"/>
        <v>-3.2346570824347554E-3</v>
      </c>
    </row>
    <row r="79" spans="1:21" ht="14.1" customHeight="1" thickBot="1" x14ac:dyDescent="0.3">
      <c r="A79" s="18">
        <v>9</v>
      </c>
      <c r="B79" s="2" t="s">
        <v>534</v>
      </c>
      <c r="C79" s="201">
        <f>SUBTOTAL(9,C66:C78)</f>
        <v>496436210.86000007</v>
      </c>
      <c r="D79" s="207">
        <f>SUM(D66:D78)</f>
        <v>475570420.18000001</v>
      </c>
      <c r="E79" s="527">
        <f>SUM(E66:E78)</f>
        <v>361757138.62</v>
      </c>
      <c r="F79" s="533">
        <f t="shared" si="17"/>
        <v>0.76068048656827203</v>
      </c>
      <c r="G79" s="203">
        <f>SUM(G66:G78)</f>
        <v>346184300.84999996</v>
      </c>
      <c r="H79" s="533">
        <f t="shared" si="11"/>
        <v>0.72793488863115519</v>
      </c>
      <c r="I79" s="203">
        <f>SUM(I66:I78)</f>
        <v>192312698.41</v>
      </c>
      <c r="J79" s="534">
        <f t="shared" si="12"/>
        <v>0.40438322117933873</v>
      </c>
      <c r="K79" s="152">
        <f>SUM(K66:K78)</f>
        <v>339824272.31</v>
      </c>
      <c r="L79" s="90">
        <v>0.63836072619967876</v>
      </c>
      <c r="M79" s="559">
        <f>+G79/K79-1</f>
        <v>1.8715639400231243E-2</v>
      </c>
      <c r="N79" s="566">
        <f>SUM(N66:N78)</f>
        <v>196381565.06999999</v>
      </c>
      <c r="O79" s="90">
        <v>0.36890325001845264</v>
      </c>
      <c r="P79" s="534">
        <f>+I79/N79-1</f>
        <v>-2.0719188476523542E-2</v>
      </c>
    </row>
    <row r="80" spans="1:21" s="6" customFormat="1" ht="14.1" customHeight="1" thickBot="1" x14ac:dyDescent="0.3">
      <c r="A80" s="5"/>
      <c r="B80" s="4" t="s">
        <v>11</v>
      </c>
      <c r="C80" s="202">
        <f>SUM(C6,C27,C33,C57,C65,C79)</f>
        <v>2736183653.8400006</v>
      </c>
      <c r="D80" s="208">
        <f>SUM(D6,D27,D33,D57,D65,D79)</f>
        <v>2754424787.8100004</v>
      </c>
      <c r="E80" s="209">
        <f>SUM(E6,E27,E33,E57,E65,E79)</f>
        <v>2001284636.6300001</v>
      </c>
      <c r="F80" s="181">
        <f t="shared" si="17"/>
        <v>0.72657080544979769</v>
      </c>
      <c r="G80" s="209">
        <f>SUM(G6,G27,G33,G57,G65,G79)</f>
        <v>1937000824.77</v>
      </c>
      <c r="H80" s="181">
        <f t="shared" si="11"/>
        <v>0.70323242563834121</v>
      </c>
      <c r="I80" s="209">
        <f>SUM(I6,I27,I33,I57,I65,I79)</f>
        <v>1045123636.6600001</v>
      </c>
      <c r="J80" s="173">
        <f t="shared" si="12"/>
        <v>0.37943444354890565</v>
      </c>
      <c r="K80" s="154">
        <f>K6+K27+K33+K57+K65+K79</f>
        <v>1973992848.9299998</v>
      </c>
      <c r="L80" s="181">
        <v>0.71837462579738831</v>
      </c>
      <c r="M80" s="607">
        <f>+G80/K80-1</f>
        <v>-1.8739695121008815E-2</v>
      </c>
      <c r="N80" s="574">
        <f>N6+N27+N33+N57+N65+N79</f>
        <v>1232847993.6400001</v>
      </c>
      <c r="O80" s="181">
        <v>0.4486575107774593</v>
      </c>
      <c r="P80" s="175">
        <f>+I80/N80-1</f>
        <v>-0.15226885873070317</v>
      </c>
      <c r="R80" s="255"/>
      <c r="S80" s="46" t="s">
        <v>148</v>
      </c>
    </row>
    <row r="81" spans="1:19" ht="14.4" thickBot="1" x14ac:dyDescent="0.3">
      <c r="A81" s="7" t="s">
        <v>19</v>
      </c>
      <c r="N81" s="97"/>
    </row>
    <row r="82" spans="1:19" ht="12.75" customHeight="1" x14ac:dyDescent="0.25">
      <c r="A82" s="8" t="s">
        <v>757</v>
      </c>
      <c r="C82" s="164" t="s">
        <v>765</v>
      </c>
      <c r="D82" s="755" t="s">
        <v>783</v>
      </c>
      <c r="E82" s="753"/>
      <c r="F82" s="753"/>
      <c r="G82" s="753"/>
      <c r="H82" s="753"/>
      <c r="I82" s="753"/>
      <c r="J82" s="754"/>
      <c r="K82" s="764" t="s">
        <v>784</v>
      </c>
      <c r="L82" s="762"/>
      <c r="M82" s="762"/>
      <c r="N82" s="762"/>
      <c r="O82" s="762"/>
      <c r="P82" s="765"/>
    </row>
    <row r="83" spans="1:19" ht="12.75" customHeight="1" x14ac:dyDescent="0.25">
      <c r="A83" s="8" t="s">
        <v>148</v>
      </c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543</v>
      </c>
      <c r="L83" s="88" t="s">
        <v>544</v>
      </c>
      <c r="M83" s="88" t="s">
        <v>545</v>
      </c>
      <c r="N83" s="87" t="s">
        <v>39</v>
      </c>
      <c r="O83" s="88" t="s">
        <v>40</v>
      </c>
      <c r="P83" s="609" t="s">
        <v>362</v>
      </c>
    </row>
    <row r="84" spans="1:19" ht="14.1" customHeight="1" x14ac:dyDescent="0.25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11" t="s">
        <v>764</v>
      </c>
      <c r="N84" s="562" t="s">
        <v>17</v>
      </c>
      <c r="O84" s="89" t="s">
        <v>18</v>
      </c>
      <c r="P84" s="610" t="s">
        <v>764</v>
      </c>
    </row>
    <row r="85" spans="1:19" ht="14.1" customHeight="1" x14ac:dyDescent="0.25">
      <c r="A85" s="17" t="s">
        <v>546</v>
      </c>
      <c r="B85" s="13" t="s">
        <v>547</v>
      </c>
      <c r="C85" s="528">
        <v>155185000</v>
      </c>
      <c r="D85" s="515">
        <v>155185000</v>
      </c>
      <c r="E85" s="180">
        <v>42803791.259999998</v>
      </c>
      <c r="F85" s="78">
        <f t="shared" ref="F85:F117" si="18">+E85/D85</f>
        <v>0.275824282372652</v>
      </c>
      <c r="G85" s="180">
        <v>42803791.259999998</v>
      </c>
      <c r="H85" s="78">
        <f t="shared" ref="H85:H117" si="19">+G85/D85</f>
        <v>0.275824282372652</v>
      </c>
      <c r="I85" s="180">
        <v>42803791.259999998</v>
      </c>
      <c r="J85" s="172">
        <f t="shared" ref="J85:J117" si="20">+I85/D85</f>
        <v>0.275824282372652</v>
      </c>
      <c r="K85" s="612">
        <v>162386545.91999999</v>
      </c>
      <c r="L85" s="78">
        <v>0.86389557015117413</v>
      </c>
      <c r="M85" s="245">
        <f>+G85/K85-1</f>
        <v>-0.7364080194113658</v>
      </c>
      <c r="N85" s="612">
        <v>162386545.91999999</v>
      </c>
      <c r="O85" s="78">
        <v>0.86389557015117413</v>
      </c>
      <c r="P85" s="245">
        <f>+I85/N85-1</f>
        <v>-0.7364080194113658</v>
      </c>
    </row>
    <row r="86" spans="1:19" ht="14.1" customHeight="1" x14ac:dyDescent="0.25">
      <c r="A86" s="18">
        <v>0</v>
      </c>
      <c r="B86" s="2" t="s">
        <v>96</v>
      </c>
      <c r="C86" s="201">
        <f>SUBTOTAL(9,C85:C85)</f>
        <v>155185000</v>
      </c>
      <c r="D86" s="207">
        <f>SUBTOTAL(9,D85:D85)</f>
        <v>155185000</v>
      </c>
      <c r="E86" s="203">
        <f>SUBTOTAL(9,E85:E85)</f>
        <v>42803791.259999998</v>
      </c>
      <c r="F86" s="90">
        <f t="shared" si="18"/>
        <v>0.275824282372652</v>
      </c>
      <c r="G86" s="203">
        <f>SUBTOTAL(9,G85:G85)</f>
        <v>42803791.259999998</v>
      </c>
      <c r="H86" s="90">
        <f t="shared" si="19"/>
        <v>0.275824282372652</v>
      </c>
      <c r="I86" s="203">
        <f>SUBTOTAL(9,I85:I85)</f>
        <v>42803791.259999998</v>
      </c>
      <c r="J86" s="170">
        <f t="shared" si="20"/>
        <v>0.275824282372652</v>
      </c>
      <c r="K86" s="566">
        <f>SUBTOTAL(9,K85:K85)</f>
        <v>162386545.91999999</v>
      </c>
      <c r="L86" s="90">
        <v>0.86389557015117413</v>
      </c>
      <c r="M86" s="213">
        <f>+G86/K86-1</f>
        <v>-0.7364080194113658</v>
      </c>
      <c r="N86" s="566">
        <f>SUBTOTAL(9,N85:N85)</f>
        <v>162386545.91999999</v>
      </c>
      <c r="O86" s="90">
        <v>0.86389557015117413</v>
      </c>
      <c r="P86" s="213">
        <f>+I86/N86-1</f>
        <v>-0.7364080194113658</v>
      </c>
    </row>
    <row r="87" spans="1:19" ht="14.1" customHeight="1" x14ac:dyDescent="0.25">
      <c r="A87" s="37" t="s">
        <v>548</v>
      </c>
      <c r="B87" s="38" t="s">
        <v>549</v>
      </c>
      <c r="C87" s="198">
        <v>8321253.9400000004</v>
      </c>
      <c r="D87" s="204">
        <v>20690246.739999998</v>
      </c>
      <c r="E87" s="30">
        <v>5695442.1699999999</v>
      </c>
      <c r="F87" s="48">
        <f t="shared" si="18"/>
        <v>0.27527183419176565</v>
      </c>
      <c r="G87" s="30">
        <v>5257538.5999999996</v>
      </c>
      <c r="H87" s="48">
        <f t="shared" si="19"/>
        <v>0.2541071001263468</v>
      </c>
      <c r="I87" s="30">
        <v>4415478.62</v>
      </c>
      <c r="J87" s="153">
        <f t="shared" si="20"/>
        <v>0.21340869809269372</v>
      </c>
      <c r="K87" s="613">
        <v>5644561.9500000002</v>
      </c>
      <c r="L87" s="48">
        <v>0.55006464789299725</v>
      </c>
      <c r="M87" s="210">
        <f>+G87/K87-1</f>
        <v>-6.8565701542172008E-2</v>
      </c>
      <c r="N87" s="613">
        <v>4979126.93</v>
      </c>
      <c r="O87" s="48">
        <v>0.48521775929219624</v>
      </c>
      <c r="P87" s="210">
        <f>+I87/N87-1</f>
        <v>-0.11320223764610871</v>
      </c>
    </row>
    <row r="88" spans="1:19" ht="14.1" customHeight="1" x14ac:dyDescent="0.25">
      <c r="A88" s="39" t="s">
        <v>550</v>
      </c>
      <c r="B88" s="40" t="s">
        <v>551</v>
      </c>
      <c r="C88" s="199">
        <v>168947008.41</v>
      </c>
      <c r="D88" s="205">
        <v>169420919.88999999</v>
      </c>
      <c r="E88" s="32">
        <v>94172232.25</v>
      </c>
      <c r="F88" s="280">
        <f t="shared" si="18"/>
        <v>0.55584772123267456</v>
      </c>
      <c r="G88" s="32">
        <v>92914250.040000007</v>
      </c>
      <c r="H88" s="280">
        <f t="shared" si="19"/>
        <v>0.54842253306336963</v>
      </c>
      <c r="I88" s="32">
        <v>87579675.400000006</v>
      </c>
      <c r="J88" s="178">
        <f t="shared" si="20"/>
        <v>0.51693542601977904</v>
      </c>
      <c r="K88" s="614">
        <v>110935669.61</v>
      </c>
      <c r="L88" s="280">
        <v>0.57167830307268719</v>
      </c>
      <c r="M88" s="443">
        <f>+G88/K88-1</f>
        <v>-0.16244927923863639</v>
      </c>
      <c r="N88" s="614">
        <v>105249377.81</v>
      </c>
      <c r="O88" s="280">
        <v>0.54237546784909996</v>
      </c>
      <c r="P88" s="443">
        <f>+I88/N88-1</f>
        <v>-0.16788415074432061</v>
      </c>
      <c r="Q88" s="53"/>
    </row>
    <row r="89" spans="1:19" ht="14.1" customHeight="1" x14ac:dyDescent="0.25">
      <c r="A89" s="39" t="s">
        <v>552</v>
      </c>
      <c r="B89" s="40" t="s">
        <v>553</v>
      </c>
      <c r="C89" s="199">
        <v>592279.81000000006</v>
      </c>
      <c r="D89" s="205">
        <v>717279.81</v>
      </c>
      <c r="E89" s="32">
        <v>529136.91</v>
      </c>
      <c r="F89" s="280">
        <f t="shared" si="18"/>
        <v>0.7376994341998836</v>
      </c>
      <c r="G89" s="32">
        <v>459949.91</v>
      </c>
      <c r="H89" s="280">
        <f t="shared" si="19"/>
        <v>0.64124195828124586</v>
      </c>
      <c r="I89" s="32">
        <v>378378.03</v>
      </c>
      <c r="J89" s="178">
        <f t="shared" si="20"/>
        <v>0.52751802675165216</v>
      </c>
      <c r="K89" s="614">
        <v>422531.31</v>
      </c>
      <c r="L89" s="280">
        <v>0.64740114514860891</v>
      </c>
      <c r="M89" s="668">
        <f>+G89/K89-1</f>
        <v>8.8558170990926E-2</v>
      </c>
      <c r="N89" s="614">
        <v>273559.81</v>
      </c>
      <c r="O89" s="280">
        <v>0.41914748107219763</v>
      </c>
      <c r="P89" s="592">
        <f>+I89/N89-1</f>
        <v>0.38316381342712602</v>
      </c>
    </row>
    <row r="90" spans="1:19" ht="14.1" customHeight="1" x14ac:dyDescent="0.25">
      <c r="A90" s="39" t="s">
        <v>554</v>
      </c>
      <c r="B90" s="40" t="s">
        <v>555</v>
      </c>
      <c r="C90" s="199">
        <v>60818645.530000001</v>
      </c>
      <c r="D90" s="205">
        <v>58404071.549999997</v>
      </c>
      <c r="E90" s="32">
        <v>2066478.4</v>
      </c>
      <c r="F90" s="280">
        <f t="shared" si="18"/>
        <v>3.5382437305434743E-2</v>
      </c>
      <c r="G90" s="32">
        <v>1508757.84</v>
      </c>
      <c r="H90" s="280">
        <f t="shared" si="19"/>
        <v>2.5833093480620534E-2</v>
      </c>
      <c r="I90" s="32">
        <v>545223.24</v>
      </c>
      <c r="J90" s="178">
        <f t="shared" si="20"/>
        <v>9.335363537681305E-3</v>
      </c>
      <c r="K90" s="614">
        <v>0</v>
      </c>
      <c r="L90" s="280">
        <v>0</v>
      </c>
      <c r="M90" s="668" t="s">
        <v>129</v>
      </c>
      <c r="N90" s="614">
        <v>0</v>
      </c>
      <c r="O90" s="280">
        <v>0</v>
      </c>
      <c r="P90" s="592" t="s">
        <v>129</v>
      </c>
    </row>
    <row r="91" spans="1:19" ht="14.1" customHeight="1" x14ac:dyDescent="0.25">
      <c r="A91" s="39">
        <v>1341</v>
      </c>
      <c r="B91" s="40" t="s">
        <v>556</v>
      </c>
      <c r="C91" s="199">
        <v>14713359.07</v>
      </c>
      <c r="D91" s="205">
        <v>15012406.300000001</v>
      </c>
      <c r="E91" s="32">
        <v>13252934.310000001</v>
      </c>
      <c r="F91" s="280">
        <f t="shared" si="18"/>
        <v>0.88279880288078805</v>
      </c>
      <c r="G91" s="32">
        <v>12731285.74</v>
      </c>
      <c r="H91" s="280">
        <f t="shared" si="19"/>
        <v>0.84805097101588567</v>
      </c>
      <c r="I91" s="32">
        <v>3840076.53</v>
      </c>
      <c r="J91" s="178">
        <f t="shared" si="20"/>
        <v>0.25579353857482523</v>
      </c>
      <c r="K91" s="614">
        <v>14440426.640000001</v>
      </c>
      <c r="L91" s="280">
        <v>0.72308876865588767</v>
      </c>
      <c r="M91" s="210">
        <f t="shared" ref="M91:M120" si="21">+G91/K91-1</f>
        <v>-0.11835806119922232</v>
      </c>
      <c r="N91" s="614">
        <v>4110428.07</v>
      </c>
      <c r="O91" s="280">
        <v>0.20582524643363975</v>
      </c>
      <c r="P91" s="210">
        <f t="shared" ref="P91:P120" si="22">+I91/N91-1</f>
        <v>-6.5772113122028242E-2</v>
      </c>
      <c r="R91" s="275"/>
    </row>
    <row r="92" spans="1:19" ht="14.1" customHeight="1" x14ac:dyDescent="0.25">
      <c r="A92" s="39" t="s">
        <v>557</v>
      </c>
      <c r="B92" s="40" t="s">
        <v>475</v>
      </c>
      <c r="C92" s="199">
        <v>431130.98</v>
      </c>
      <c r="D92" s="205">
        <v>325576.23</v>
      </c>
      <c r="E92" s="32">
        <v>180943.67</v>
      </c>
      <c r="F92" s="280">
        <f t="shared" si="18"/>
        <v>0.55576437505895326</v>
      </c>
      <c r="G92" s="32">
        <v>180943.67</v>
      </c>
      <c r="H92" s="280">
        <f t="shared" si="19"/>
        <v>0.55576437505895326</v>
      </c>
      <c r="I92" s="32">
        <v>180943.67</v>
      </c>
      <c r="J92" s="178">
        <f t="shared" si="20"/>
        <v>0.55576437505895326</v>
      </c>
      <c r="K92" s="614">
        <v>267190.62</v>
      </c>
      <c r="L92" s="280">
        <v>0.63191408221013079</v>
      </c>
      <c r="M92" s="210">
        <f t="shared" si="21"/>
        <v>-0.32279183303665371</v>
      </c>
      <c r="N92" s="614">
        <v>267190.62</v>
      </c>
      <c r="O92" s="280">
        <v>0.63191408221013079</v>
      </c>
      <c r="P92" s="210">
        <f t="shared" si="22"/>
        <v>-0.32279183303665371</v>
      </c>
      <c r="R92" s="275"/>
    </row>
    <row r="93" spans="1:19" ht="14.1" customHeight="1" x14ac:dyDescent="0.25">
      <c r="A93" s="39">
        <v>1361</v>
      </c>
      <c r="B93" s="40" t="s">
        <v>558</v>
      </c>
      <c r="C93" s="199">
        <v>41868192.539999999</v>
      </c>
      <c r="D93" s="205">
        <v>42756048.869999997</v>
      </c>
      <c r="E93" s="32">
        <v>24500156.059999999</v>
      </c>
      <c r="F93" s="280">
        <f t="shared" si="18"/>
        <v>0.57302198653792491</v>
      </c>
      <c r="G93" s="32">
        <v>23936508.98</v>
      </c>
      <c r="H93" s="280">
        <f t="shared" si="19"/>
        <v>0.55983912481668008</v>
      </c>
      <c r="I93" s="32">
        <v>21548799.190000001</v>
      </c>
      <c r="J93" s="178">
        <f t="shared" si="20"/>
        <v>0.50399416596045266</v>
      </c>
      <c r="K93" s="614">
        <v>27235157.91</v>
      </c>
      <c r="L93" s="280">
        <v>0.5770280411385027</v>
      </c>
      <c r="M93" s="211">
        <f t="shared" si="21"/>
        <v>-0.12111730509881957</v>
      </c>
      <c r="N93" s="614">
        <v>24919299.550000001</v>
      </c>
      <c r="O93" s="280">
        <v>0.52796222637653401</v>
      </c>
      <c r="P93" s="211">
        <f t="shared" si="22"/>
        <v>-0.13525662522083204</v>
      </c>
      <c r="R93" s="275"/>
      <c r="S93" s="275"/>
    </row>
    <row r="94" spans="1:19" ht="14.1" customHeight="1" x14ac:dyDescent="0.25">
      <c r="A94" s="39" t="s">
        <v>559</v>
      </c>
      <c r="B94" s="40" t="s">
        <v>560</v>
      </c>
      <c r="C94" s="199">
        <v>27281948.489999998</v>
      </c>
      <c r="D94" s="205">
        <v>30515430.43</v>
      </c>
      <c r="E94" s="32">
        <v>18600076.879999999</v>
      </c>
      <c r="F94" s="280">
        <f t="shared" si="18"/>
        <v>0.60953021530098073</v>
      </c>
      <c r="G94" s="32">
        <v>15610179.09</v>
      </c>
      <c r="H94" s="280">
        <f t="shared" si="19"/>
        <v>0.51155034911955521</v>
      </c>
      <c r="I94" s="32">
        <v>11434908.32</v>
      </c>
      <c r="J94" s="178">
        <f t="shared" si="20"/>
        <v>0.3747254473840958</v>
      </c>
      <c r="K94" s="614">
        <v>16777771.34</v>
      </c>
      <c r="L94" s="280">
        <v>0.71129097337840197</v>
      </c>
      <c r="M94" s="211">
        <f t="shared" si="21"/>
        <v>-6.9591617762505553E-2</v>
      </c>
      <c r="N94" s="614">
        <v>12244414.460000001</v>
      </c>
      <c r="O94" s="280">
        <v>0.51910002247664333</v>
      </c>
      <c r="P94" s="211">
        <f t="shared" si="22"/>
        <v>-6.6112278594006368E-2</v>
      </c>
      <c r="R94" s="275"/>
      <c r="S94" s="275"/>
    </row>
    <row r="95" spans="1:19" ht="14.1" customHeight="1" x14ac:dyDescent="0.25">
      <c r="A95" s="39" t="s">
        <v>561</v>
      </c>
      <c r="B95" s="40" t="s">
        <v>562</v>
      </c>
      <c r="C95" s="199">
        <v>10111588.699999999</v>
      </c>
      <c r="D95" s="205">
        <v>10011699.76</v>
      </c>
      <c r="E95" s="32">
        <v>5772685.3399999999</v>
      </c>
      <c r="F95" s="280">
        <f t="shared" si="18"/>
        <v>0.57659393293671846</v>
      </c>
      <c r="G95" s="32">
        <v>5686976.8300000001</v>
      </c>
      <c r="H95" s="280">
        <f t="shared" si="19"/>
        <v>0.56803309790824175</v>
      </c>
      <c r="I95" s="32">
        <v>5403981.5700000003</v>
      </c>
      <c r="J95" s="178">
        <f t="shared" si="20"/>
        <v>0.53976664298211041</v>
      </c>
      <c r="K95" s="614">
        <v>6136677.71</v>
      </c>
      <c r="L95" s="280">
        <v>0.56303484932487435</v>
      </c>
      <c r="M95" s="211">
        <f t="shared" si="21"/>
        <v>-7.3280837164902968E-2</v>
      </c>
      <c r="N95" s="614">
        <v>5848105.5099999998</v>
      </c>
      <c r="O95" s="280">
        <v>0.5365586006404135</v>
      </c>
      <c r="P95" s="211">
        <f t="shared" si="22"/>
        <v>-7.5943216010820436E-2</v>
      </c>
      <c r="R95" s="275"/>
      <c r="S95" s="275"/>
    </row>
    <row r="96" spans="1:19" ht="14.1" customHeight="1" x14ac:dyDescent="0.25">
      <c r="A96" s="39" t="s">
        <v>563</v>
      </c>
      <c r="B96" s="40" t="s">
        <v>564</v>
      </c>
      <c r="C96" s="199">
        <v>21055570.43</v>
      </c>
      <c r="D96" s="205">
        <v>39466059.039999999</v>
      </c>
      <c r="E96" s="32">
        <v>11239271.77</v>
      </c>
      <c r="F96" s="280">
        <f t="shared" si="18"/>
        <v>0.28478323003086453</v>
      </c>
      <c r="G96" s="32">
        <v>11239271.77</v>
      </c>
      <c r="H96" s="280">
        <f t="shared" si="19"/>
        <v>0.28478323003086453</v>
      </c>
      <c r="I96" s="32">
        <v>4562119.26</v>
      </c>
      <c r="J96" s="178">
        <f t="shared" si="20"/>
        <v>0.11559601771679709</v>
      </c>
      <c r="K96" s="614">
        <v>6668879.3700000001</v>
      </c>
      <c r="L96" s="280">
        <v>0.18676377290075785</v>
      </c>
      <c r="M96" s="211">
        <f t="shared" si="21"/>
        <v>0.68533139474076288</v>
      </c>
      <c r="N96" s="614">
        <v>6668879.3700000001</v>
      </c>
      <c r="O96" s="280">
        <v>0.18676377290075785</v>
      </c>
      <c r="P96" s="211">
        <f t="shared" si="22"/>
        <v>-0.31590916451079853</v>
      </c>
      <c r="R96" s="276"/>
    </row>
    <row r="97" spans="1:19" ht="14.1" customHeight="1" x14ac:dyDescent="0.25">
      <c r="A97" s="39" t="s">
        <v>565</v>
      </c>
      <c r="B97" s="40" t="s">
        <v>566</v>
      </c>
      <c r="C97" s="199">
        <v>173426660.56</v>
      </c>
      <c r="D97" s="205">
        <v>201238197.53999999</v>
      </c>
      <c r="E97" s="32">
        <v>134354177.53999999</v>
      </c>
      <c r="F97" s="280">
        <f t="shared" si="18"/>
        <v>0.66763755182857121</v>
      </c>
      <c r="G97" s="32">
        <v>131682743.77</v>
      </c>
      <c r="H97" s="280">
        <f t="shared" si="19"/>
        <v>0.65436256823869388</v>
      </c>
      <c r="I97" s="32">
        <v>96971570.819999993</v>
      </c>
      <c r="J97" s="178">
        <f t="shared" si="20"/>
        <v>0.48187457453610422</v>
      </c>
      <c r="K97" s="614">
        <v>122897805.02</v>
      </c>
      <c r="L97" s="280">
        <v>0.54223481343928792</v>
      </c>
      <c r="M97" s="211">
        <f t="shared" si="21"/>
        <v>7.1481657044813574E-2</v>
      </c>
      <c r="N97" s="614">
        <v>101472806.67</v>
      </c>
      <c r="O97" s="280">
        <v>0.44770603010293192</v>
      </c>
      <c r="P97" s="211">
        <f t="shared" si="22"/>
        <v>-4.4359035663993129E-2</v>
      </c>
      <c r="R97" s="275"/>
      <c r="S97" s="275"/>
    </row>
    <row r="98" spans="1:19" ht="14.1" customHeight="1" x14ac:dyDescent="0.25">
      <c r="A98" s="39" t="s">
        <v>567</v>
      </c>
      <c r="B98" s="40" t="s">
        <v>568</v>
      </c>
      <c r="C98" s="199">
        <v>1408497.48</v>
      </c>
      <c r="D98" s="205">
        <v>965588.88</v>
      </c>
      <c r="E98" s="32">
        <v>918186.08</v>
      </c>
      <c r="F98" s="280">
        <f t="shared" si="18"/>
        <v>0.9509078853517865</v>
      </c>
      <c r="G98" s="32">
        <v>444947.24</v>
      </c>
      <c r="H98" s="280">
        <f t="shared" si="19"/>
        <v>0.46080402251525515</v>
      </c>
      <c r="I98" s="32">
        <v>210227.23</v>
      </c>
      <c r="J98" s="178">
        <f t="shared" si="20"/>
        <v>0.21771919121520952</v>
      </c>
      <c r="K98" s="614">
        <v>840645.98</v>
      </c>
      <c r="L98" s="280">
        <v>0.45351774271694845</v>
      </c>
      <c r="M98" s="211">
        <f t="shared" si="21"/>
        <v>-0.47070794295596341</v>
      </c>
      <c r="N98" s="614">
        <v>668415.46</v>
      </c>
      <c r="O98" s="280">
        <v>0.36060158238823758</v>
      </c>
      <c r="P98" s="211">
        <f t="shared" si="22"/>
        <v>-0.68548418972834646</v>
      </c>
    </row>
    <row r="99" spans="1:19" ht="14.1" customHeight="1" x14ac:dyDescent="0.25">
      <c r="A99" s="39" t="s">
        <v>569</v>
      </c>
      <c r="B99" s="40" t="s">
        <v>570</v>
      </c>
      <c r="C99" s="199">
        <v>309641.09000000003</v>
      </c>
      <c r="D99" s="205">
        <v>344641.09</v>
      </c>
      <c r="E99" s="32">
        <v>159435.57</v>
      </c>
      <c r="F99" s="280">
        <f t="shared" si="18"/>
        <v>0.46261335234286777</v>
      </c>
      <c r="G99" s="32">
        <v>84719.360000000001</v>
      </c>
      <c r="H99" s="280">
        <f t="shared" si="19"/>
        <v>0.24581909255219683</v>
      </c>
      <c r="I99" s="32">
        <v>42953.79</v>
      </c>
      <c r="J99" s="178">
        <f t="shared" si="20"/>
        <v>0.12463339760212573</v>
      </c>
      <c r="K99" s="614">
        <v>237003.51</v>
      </c>
      <c r="L99" s="280">
        <v>0.5594830764541423</v>
      </c>
      <c r="M99" s="211">
        <f t="shared" si="21"/>
        <v>-0.64253964002474051</v>
      </c>
      <c r="N99" s="614">
        <v>163598.85999999999</v>
      </c>
      <c r="O99" s="280">
        <v>0.38620016006172442</v>
      </c>
      <c r="P99" s="211">
        <f t="shared" si="22"/>
        <v>-0.73744444185002267</v>
      </c>
    </row>
    <row r="100" spans="1:19" ht="14.1" customHeight="1" x14ac:dyDescent="0.25">
      <c r="A100" s="39" t="s">
        <v>571</v>
      </c>
      <c r="B100" s="40" t="s">
        <v>572</v>
      </c>
      <c r="C100" s="199">
        <v>7945464.6799999997</v>
      </c>
      <c r="D100" s="205">
        <v>8008124.0800000001</v>
      </c>
      <c r="E100" s="32">
        <v>7308460.1699999999</v>
      </c>
      <c r="F100" s="280">
        <f t="shared" si="18"/>
        <v>0.91263073561167896</v>
      </c>
      <c r="G100" s="32">
        <v>7308460.1699999999</v>
      </c>
      <c r="H100" s="280">
        <f t="shared" si="19"/>
        <v>0.91263073561167896</v>
      </c>
      <c r="I100" s="32">
        <v>4320524.1399999997</v>
      </c>
      <c r="J100" s="178">
        <f t="shared" si="20"/>
        <v>0.5395176319495788</v>
      </c>
      <c r="K100" s="614">
        <v>7276845.0700000003</v>
      </c>
      <c r="L100" s="280">
        <v>0.88403597071588247</v>
      </c>
      <c r="M100" s="211">
        <f t="shared" si="21"/>
        <v>4.3446163407185878E-3</v>
      </c>
      <c r="N100" s="614">
        <v>1300973.02</v>
      </c>
      <c r="O100" s="280">
        <v>0.15805021758019552</v>
      </c>
      <c r="P100" s="211">
        <f t="shared" si="22"/>
        <v>2.3209944200072647</v>
      </c>
    </row>
    <row r="101" spans="1:19" ht="14.1" customHeight="1" x14ac:dyDescent="0.25">
      <c r="A101" s="39">
        <v>1521</v>
      </c>
      <c r="B101" s="40" t="s">
        <v>573</v>
      </c>
      <c r="C101" s="199">
        <v>32800946.870000001</v>
      </c>
      <c r="D101" s="205">
        <v>32800946.870000001</v>
      </c>
      <c r="E101" s="32">
        <v>16239073.77</v>
      </c>
      <c r="F101" s="280">
        <f t="shared" si="18"/>
        <v>0.49507942055332499</v>
      </c>
      <c r="G101" s="32">
        <v>16239073.77</v>
      </c>
      <c r="H101" s="280">
        <f t="shared" si="19"/>
        <v>0.49507942055332499</v>
      </c>
      <c r="I101" s="32">
        <v>6186388.6699999999</v>
      </c>
      <c r="J101" s="178">
        <f t="shared" si="20"/>
        <v>0.18860396605373972</v>
      </c>
      <c r="K101" s="614">
        <v>13134310.75</v>
      </c>
      <c r="L101" s="280">
        <v>0.71356469555613566</v>
      </c>
      <c r="M101" s="211">
        <f t="shared" si="21"/>
        <v>0.23638568320001108</v>
      </c>
      <c r="N101" s="614">
        <v>9270000</v>
      </c>
      <c r="O101" s="280">
        <v>0.50362328512787602</v>
      </c>
      <c r="P101" s="211">
        <f t="shared" si="22"/>
        <v>-0.33264415641855449</v>
      </c>
    </row>
    <row r="102" spans="1:19" ht="14.1" customHeight="1" x14ac:dyDescent="0.25">
      <c r="A102" s="39" t="s">
        <v>574</v>
      </c>
      <c r="B102" s="40" t="s">
        <v>575</v>
      </c>
      <c r="C102" s="199">
        <v>17147962.52</v>
      </c>
      <c r="D102" s="205">
        <v>29654605.359999999</v>
      </c>
      <c r="E102" s="32">
        <v>23972527.329999998</v>
      </c>
      <c r="F102" s="280">
        <f t="shared" si="18"/>
        <v>0.80839137931458205</v>
      </c>
      <c r="G102" s="32">
        <v>23894754.920000002</v>
      </c>
      <c r="H102" s="280">
        <f t="shared" si="19"/>
        <v>0.80576877115453893</v>
      </c>
      <c r="I102" s="32">
        <v>5135115.59</v>
      </c>
      <c r="J102" s="178">
        <f t="shared" si="20"/>
        <v>0.17316418571958361</v>
      </c>
      <c r="K102" s="612">
        <v>10512622.960000001</v>
      </c>
      <c r="L102" s="280">
        <v>0.51369659728343864</v>
      </c>
      <c r="M102" s="211">
        <f t="shared" si="21"/>
        <v>1.2729584244501431</v>
      </c>
      <c r="N102" s="612">
        <v>4421114.2300000004</v>
      </c>
      <c r="O102" s="280">
        <v>0.21603660140707548</v>
      </c>
      <c r="P102" s="211">
        <f t="shared" si="22"/>
        <v>0.16149805747045787</v>
      </c>
    </row>
    <row r="103" spans="1:19" ht="14.1" customHeight="1" x14ac:dyDescent="0.25">
      <c r="A103" s="39" t="s">
        <v>576</v>
      </c>
      <c r="B103" s="40" t="s">
        <v>577</v>
      </c>
      <c r="C103" s="199">
        <v>8492360.5399999991</v>
      </c>
      <c r="D103" s="205">
        <v>8371293.6100000003</v>
      </c>
      <c r="E103" s="32">
        <v>7745359.7400000002</v>
      </c>
      <c r="F103" s="280">
        <f t="shared" si="18"/>
        <v>0.92522853705044039</v>
      </c>
      <c r="G103" s="32">
        <v>7679829.4900000002</v>
      </c>
      <c r="H103" s="280">
        <f t="shared" si="19"/>
        <v>0.91740056528730451</v>
      </c>
      <c r="I103" s="32">
        <v>1562379.41</v>
      </c>
      <c r="J103" s="178">
        <f t="shared" si="20"/>
        <v>0.18663536160452504</v>
      </c>
      <c r="K103" s="614">
        <v>7482789.3600000003</v>
      </c>
      <c r="L103" s="280">
        <v>0.91682191101132149</v>
      </c>
      <c r="M103" s="211">
        <f t="shared" si="21"/>
        <v>2.6332443761319491E-2</v>
      </c>
      <c r="N103" s="614">
        <v>3112790.07</v>
      </c>
      <c r="O103" s="280">
        <v>0.38139175155860128</v>
      </c>
      <c r="P103" s="211">
        <f t="shared" si="22"/>
        <v>-0.49807748840576327</v>
      </c>
    </row>
    <row r="104" spans="1:19" ht="14.1" customHeight="1" x14ac:dyDescent="0.25">
      <c r="A104" s="39" t="s">
        <v>578</v>
      </c>
      <c r="B104" s="40" t="s">
        <v>579</v>
      </c>
      <c r="C104" s="199">
        <v>78451100.349999994</v>
      </c>
      <c r="D104" s="205">
        <v>35612746.409999996</v>
      </c>
      <c r="E104" s="32">
        <v>10327397.35</v>
      </c>
      <c r="F104" s="280">
        <f t="shared" si="18"/>
        <v>0.28999160107180288</v>
      </c>
      <c r="G104" s="32">
        <v>9558539.8100000005</v>
      </c>
      <c r="H104" s="280">
        <f t="shared" si="19"/>
        <v>0.26840220914037621</v>
      </c>
      <c r="I104" s="32">
        <v>3221118.48</v>
      </c>
      <c r="J104" s="178">
        <f t="shared" si="20"/>
        <v>9.0448471536458519E-2</v>
      </c>
      <c r="K104" s="614">
        <v>5725402.9000000004</v>
      </c>
      <c r="L104" s="280">
        <v>0.64179653122120128</v>
      </c>
      <c r="M104" s="211">
        <f t="shared" si="21"/>
        <v>0.66949644888746596</v>
      </c>
      <c r="N104" s="614">
        <v>2271085.39</v>
      </c>
      <c r="O104" s="280">
        <v>0.25458028908483438</v>
      </c>
      <c r="P104" s="211">
        <f t="shared" si="22"/>
        <v>0.41831676351015568</v>
      </c>
    </row>
    <row r="105" spans="1:19" ht="14.1" customHeight="1" x14ac:dyDescent="0.25">
      <c r="A105" s="39" t="s">
        <v>580</v>
      </c>
      <c r="B105" s="40" t="s">
        <v>581</v>
      </c>
      <c r="C105" s="199">
        <v>21790501.289999999</v>
      </c>
      <c r="D105" s="205">
        <v>23442673.34</v>
      </c>
      <c r="E105" s="32">
        <v>18893742.969999999</v>
      </c>
      <c r="F105" s="280">
        <f t="shared" si="18"/>
        <v>0.80595513557584719</v>
      </c>
      <c r="G105" s="32">
        <v>17839713.190000001</v>
      </c>
      <c r="H105" s="280">
        <f t="shared" si="19"/>
        <v>0.76099312272377551</v>
      </c>
      <c r="I105" s="32">
        <v>6767442.3799999999</v>
      </c>
      <c r="J105" s="178">
        <f t="shared" si="20"/>
        <v>0.28868048800785789</v>
      </c>
      <c r="K105" s="614">
        <v>17600962.73</v>
      </c>
      <c r="L105" s="280">
        <v>0.49896823944852348</v>
      </c>
      <c r="M105" s="211">
        <f t="shared" si="21"/>
        <v>1.3564625052757018E-2</v>
      </c>
      <c r="N105" s="614">
        <v>6430738.2599999998</v>
      </c>
      <c r="O105" s="280">
        <v>0.18230446806624542</v>
      </c>
      <c r="P105" s="211">
        <f t="shared" si="22"/>
        <v>5.2358548332520627E-2</v>
      </c>
    </row>
    <row r="106" spans="1:19" ht="14.1" customHeight="1" x14ac:dyDescent="0.25">
      <c r="A106" s="39" t="s">
        <v>582</v>
      </c>
      <c r="B106" s="40" t="s">
        <v>583</v>
      </c>
      <c r="C106" s="199">
        <v>672247.24</v>
      </c>
      <c r="D106" s="205">
        <v>1535261.8</v>
      </c>
      <c r="E106" s="32">
        <v>292321.53000000003</v>
      </c>
      <c r="F106" s="280">
        <f t="shared" si="18"/>
        <v>0.19040500454059367</v>
      </c>
      <c r="G106" s="32">
        <v>185244.23</v>
      </c>
      <c r="H106" s="280">
        <f t="shared" si="19"/>
        <v>0.12065970116627667</v>
      </c>
      <c r="I106" s="32">
        <v>175244.23</v>
      </c>
      <c r="J106" s="178">
        <f t="shared" si="20"/>
        <v>0.1141461540956728</v>
      </c>
      <c r="K106" s="614">
        <v>696125.72</v>
      </c>
      <c r="L106" s="280">
        <v>0.21581957909228081</v>
      </c>
      <c r="M106" s="211">
        <f t="shared" si="21"/>
        <v>-0.73389256469363029</v>
      </c>
      <c r="N106" s="614">
        <v>328942.13</v>
      </c>
      <c r="O106" s="280">
        <v>0.10198179725684942</v>
      </c>
      <c r="P106" s="211">
        <f t="shared" si="22"/>
        <v>-0.46724905684778051</v>
      </c>
    </row>
    <row r="107" spans="1:19" ht="14.1" customHeight="1" x14ac:dyDescent="0.25">
      <c r="A107" s="39">
        <v>1536</v>
      </c>
      <c r="B107" s="40" t="s">
        <v>768</v>
      </c>
      <c r="C107" s="199">
        <v>19631487</v>
      </c>
      <c r="D107" s="205">
        <v>18823514.59</v>
      </c>
      <c r="E107" s="32">
        <v>4531927.58</v>
      </c>
      <c r="F107" s="280">
        <f t="shared" si="18"/>
        <v>0.24075884226251715</v>
      </c>
      <c r="G107" s="32">
        <v>4531927.58</v>
      </c>
      <c r="H107" s="280">
        <f t="shared" si="19"/>
        <v>0.24075884226251715</v>
      </c>
      <c r="I107" s="32">
        <v>1473633.63</v>
      </c>
      <c r="J107" s="178">
        <f t="shared" si="20"/>
        <v>7.8286848237303586E-2</v>
      </c>
      <c r="K107" s="713">
        <v>0</v>
      </c>
      <c r="L107" s="280">
        <v>0</v>
      </c>
      <c r="M107" s="211" t="s">
        <v>129</v>
      </c>
      <c r="N107" s="614">
        <v>0</v>
      </c>
      <c r="O107" s="280">
        <v>0</v>
      </c>
      <c r="P107" s="211" t="s">
        <v>129</v>
      </c>
    </row>
    <row r="108" spans="1:19" ht="14.1" customHeight="1" x14ac:dyDescent="0.25">
      <c r="A108" s="39">
        <v>1601</v>
      </c>
      <c r="B108" s="40" t="s">
        <v>584</v>
      </c>
      <c r="C108" s="199">
        <v>18375699.07</v>
      </c>
      <c r="D108" s="205">
        <v>18819154.100000001</v>
      </c>
      <c r="E108" s="32">
        <v>18220117.760000002</v>
      </c>
      <c r="F108" s="280">
        <f t="shared" si="18"/>
        <v>0.96816879564209535</v>
      </c>
      <c r="G108" s="32">
        <v>18220117.760000002</v>
      </c>
      <c r="H108" s="280">
        <f t="shared" si="19"/>
        <v>0.96816879564209535</v>
      </c>
      <c r="I108" s="32">
        <v>7229171.9100000001</v>
      </c>
      <c r="J108" s="178">
        <f t="shared" si="20"/>
        <v>0.38413904639847757</v>
      </c>
      <c r="K108" s="614">
        <v>19349633.260000002</v>
      </c>
      <c r="L108" s="280">
        <v>0.96763709793377106</v>
      </c>
      <c r="M108" s="211">
        <f t="shared" si="21"/>
        <v>-5.8374000417618199E-2</v>
      </c>
      <c r="N108" s="614">
        <v>10500887.01</v>
      </c>
      <c r="O108" s="280">
        <v>0.52512870376163578</v>
      </c>
      <c r="P108" s="211">
        <f t="shared" si="22"/>
        <v>-0.3115655941145109</v>
      </c>
    </row>
    <row r="109" spans="1:19" ht="14.1" customHeight="1" x14ac:dyDescent="0.25">
      <c r="A109" s="39" t="s">
        <v>585</v>
      </c>
      <c r="B109" s="40" t="s">
        <v>586</v>
      </c>
      <c r="C109" s="199">
        <v>8493454.4900000002</v>
      </c>
      <c r="D109" s="205">
        <v>8389863.0299999993</v>
      </c>
      <c r="E109" s="32">
        <v>6361093.6799999997</v>
      </c>
      <c r="F109" s="280">
        <f t="shared" si="18"/>
        <v>0.75818802491224935</v>
      </c>
      <c r="G109" s="32">
        <v>6361093.6799999997</v>
      </c>
      <c r="H109" s="280">
        <f t="shared" si="19"/>
        <v>0.75818802491224935</v>
      </c>
      <c r="I109" s="32">
        <v>2254734.9500000002</v>
      </c>
      <c r="J109" s="178">
        <f t="shared" si="20"/>
        <v>0.26874514422197909</v>
      </c>
      <c r="K109" s="614">
        <v>6159912.9800000004</v>
      </c>
      <c r="L109" s="280">
        <v>0.99895762002704147</v>
      </c>
      <c r="M109" s="211">
        <f t="shared" si="21"/>
        <v>3.2659665916254355E-2</v>
      </c>
      <c r="N109" s="614">
        <v>1271075.7</v>
      </c>
      <c r="O109" s="280">
        <v>0.20613128144323326</v>
      </c>
      <c r="P109" s="211">
        <f t="shared" si="22"/>
        <v>0.77387936060771234</v>
      </c>
    </row>
    <row r="110" spans="1:19" ht="14.1" customHeight="1" x14ac:dyDescent="0.25">
      <c r="A110" s="39" t="s">
        <v>587</v>
      </c>
      <c r="B110" s="40" t="s">
        <v>588</v>
      </c>
      <c r="C110" s="199">
        <v>98538647.590000004</v>
      </c>
      <c r="D110" s="205">
        <v>94628607.700000003</v>
      </c>
      <c r="E110" s="32">
        <v>87650000</v>
      </c>
      <c r="F110" s="280">
        <f t="shared" si="18"/>
        <v>0.9262526642881167</v>
      </c>
      <c r="G110" s="32">
        <v>87650000</v>
      </c>
      <c r="H110" s="280">
        <f t="shared" si="19"/>
        <v>0.9262526642881167</v>
      </c>
      <c r="I110" s="32">
        <v>25992477.600000001</v>
      </c>
      <c r="J110" s="178">
        <f t="shared" si="20"/>
        <v>0.27467885485965998</v>
      </c>
      <c r="K110" s="614">
        <v>85241375.739999995</v>
      </c>
      <c r="L110" s="280">
        <v>1</v>
      </c>
      <c r="M110" s="211">
        <f t="shared" si="21"/>
        <v>2.8256515560550088E-2</v>
      </c>
      <c r="N110" s="614">
        <v>23845722.850000001</v>
      </c>
      <c r="O110" s="280">
        <v>0.27974352411595654</v>
      </c>
      <c r="P110" s="211">
        <f t="shared" si="22"/>
        <v>9.0026826341311761E-2</v>
      </c>
    </row>
    <row r="111" spans="1:19" ht="14.1" customHeight="1" x14ac:dyDescent="0.25">
      <c r="A111" s="39" t="s">
        <v>589</v>
      </c>
      <c r="B111" s="40" t="s">
        <v>590</v>
      </c>
      <c r="C111" s="199">
        <v>4809562.41</v>
      </c>
      <c r="D111" s="205">
        <v>4786319.9000000004</v>
      </c>
      <c r="E111" s="32">
        <v>4767846.51</v>
      </c>
      <c r="F111" s="280">
        <f t="shared" si="18"/>
        <v>0.99614037707759551</v>
      </c>
      <c r="G111" s="32">
        <v>4767846.51</v>
      </c>
      <c r="H111" s="280">
        <f t="shared" si="19"/>
        <v>0.99614037707759551</v>
      </c>
      <c r="I111" s="32">
        <v>1054063.55</v>
      </c>
      <c r="J111" s="178">
        <f t="shared" si="20"/>
        <v>0.22022421652175819</v>
      </c>
      <c r="K111" s="614">
        <v>4663415.2699999996</v>
      </c>
      <c r="L111" s="280">
        <v>0.99323074379987786</v>
      </c>
      <c r="M111" s="211">
        <f t="shared" si="21"/>
        <v>2.2393725189307601E-2</v>
      </c>
      <c r="N111" s="614">
        <v>1261599.02</v>
      </c>
      <c r="O111" s="280">
        <v>0.26869983916568452</v>
      </c>
      <c r="P111" s="211">
        <f t="shared" si="22"/>
        <v>-0.1645019270861513</v>
      </c>
    </row>
    <row r="112" spans="1:19" ht="14.1" customHeight="1" x14ac:dyDescent="0.25">
      <c r="A112" s="39" t="s">
        <v>591</v>
      </c>
      <c r="B112" s="40" t="s">
        <v>592</v>
      </c>
      <c r="C112" s="199">
        <v>5470927.3399999999</v>
      </c>
      <c r="D112" s="205">
        <v>3592505.77</v>
      </c>
      <c r="E112" s="32">
        <v>618854.06000000006</v>
      </c>
      <c r="F112" s="280">
        <f t="shared" si="18"/>
        <v>0.17226250968554466</v>
      </c>
      <c r="G112" s="32">
        <v>618854.06000000006</v>
      </c>
      <c r="H112" s="280">
        <f t="shared" si="19"/>
        <v>0.17226250968554466</v>
      </c>
      <c r="I112" s="32">
        <v>618854.06000000006</v>
      </c>
      <c r="J112" s="178">
        <f t="shared" si="20"/>
        <v>0.17226250968554466</v>
      </c>
      <c r="K112" s="614">
        <v>4009843.16</v>
      </c>
      <c r="L112" s="280">
        <v>0.45229936055645131</v>
      </c>
      <c r="M112" s="211">
        <f t="shared" si="21"/>
        <v>-0.84566626790460298</v>
      </c>
      <c r="N112" s="614">
        <v>4009843.16</v>
      </c>
      <c r="O112" s="280">
        <v>0.45229936055645131</v>
      </c>
      <c r="P112" s="211">
        <f t="shared" si="22"/>
        <v>-0.84566626790460298</v>
      </c>
    </row>
    <row r="113" spans="1:18" ht="14.1" customHeight="1" x14ac:dyDescent="0.25">
      <c r="A113" s="39" t="s">
        <v>593</v>
      </c>
      <c r="B113" s="40" t="s">
        <v>98</v>
      </c>
      <c r="C113" s="199">
        <v>171073344.52000001</v>
      </c>
      <c r="D113" s="205">
        <v>174535316.71000001</v>
      </c>
      <c r="E113" s="32">
        <v>174046355.06999999</v>
      </c>
      <c r="F113" s="280">
        <f t="shared" si="18"/>
        <v>0.99719849455561793</v>
      </c>
      <c r="G113" s="32">
        <v>174045344.83000001</v>
      </c>
      <c r="H113" s="280">
        <f t="shared" si="19"/>
        <v>0.99719270638610003</v>
      </c>
      <c r="I113" s="32">
        <v>57583533.420000002</v>
      </c>
      <c r="J113" s="178">
        <f t="shared" si="20"/>
        <v>0.32992482269750711</v>
      </c>
      <c r="K113" s="614">
        <v>174828488.77000001</v>
      </c>
      <c r="L113" s="280">
        <v>0.98758801326377454</v>
      </c>
      <c r="M113" s="211">
        <f t="shared" si="21"/>
        <v>-4.4794984244832525E-3</v>
      </c>
      <c r="N113" s="614">
        <v>55544487.710000001</v>
      </c>
      <c r="O113" s="280">
        <v>0.31376505426091628</v>
      </c>
      <c r="P113" s="211">
        <f t="shared" si="22"/>
        <v>3.671013621812369E-2</v>
      </c>
      <c r="R113"/>
    </row>
    <row r="114" spans="1:18" ht="14.1" customHeight="1" x14ac:dyDescent="0.25">
      <c r="A114" s="39" t="s">
        <v>594</v>
      </c>
      <c r="B114" s="40" t="s">
        <v>595</v>
      </c>
      <c r="C114" s="199">
        <v>11864168</v>
      </c>
      <c r="D114" s="205">
        <v>11864168</v>
      </c>
      <c r="E114" s="32">
        <v>0</v>
      </c>
      <c r="F114" s="280">
        <f t="shared" si="18"/>
        <v>0</v>
      </c>
      <c r="G114" s="32">
        <v>0</v>
      </c>
      <c r="H114" s="280">
        <f t="shared" si="19"/>
        <v>0</v>
      </c>
      <c r="I114" s="32">
        <v>0</v>
      </c>
      <c r="J114" s="178">
        <f t="shared" si="20"/>
        <v>0</v>
      </c>
      <c r="K114" s="614">
        <v>0</v>
      </c>
      <c r="L114" s="280">
        <v>0</v>
      </c>
      <c r="M114" s="211" t="s">
        <v>129</v>
      </c>
      <c r="N114" s="614">
        <v>0</v>
      </c>
      <c r="O114" s="280">
        <v>0</v>
      </c>
      <c r="P114" s="211" t="s">
        <v>129</v>
      </c>
      <c r="R114"/>
    </row>
    <row r="115" spans="1:18" ht="14.1" customHeight="1" x14ac:dyDescent="0.25">
      <c r="A115" s="39" t="s">
        <v>596</v>
      </c>
      <c r="B115" s="40" t="s">
        <v>597</v>
      </c>
      <c r="C115" s="199">
        <v>31920925.68</v>
      </c>
      <c r="D115" s="205">
        <v>32455066.960000001</v>
      </c>
      <c r="E115" s="32">
        <v>29601553.670000002</v>
      </c>
      <c r="F115" s="280">
        <f t="shared" si="18"/>
        <v>0.91207803411661803</v>
      </c>
      <c r="G115" s="32">
        <v>29578164.57</v>
      </c>
      <c r="H115" s="280">
        <f t="shared" si="19"/>
        <v>0.91135737314775211</v>
      </c>
      <c r="I115" s="32">
        <v>8127623.6699999999</v>
      </c>
      <c r="J115" s="178">
        <f t="shared" si="20"/>
        <v>0.25042695736900122</v>
      </c>
      <c r="K115" s="614">
        <v>26067257.18</v>
      </c>
      <c r="L115" s="280">
        <v>0.79604607209266631</v>
      </c>
      <c r="M115" s="211">
        <f t="shared" si="21"/>
        <v>0.1346864906329206</v>
      </c>
      <c r="N115" s="614">
        <v>9211754.0099999998</v>
      </c>
      <c r="O115" s="280">
        <v>0.2813100183923673</v>
      </c>
      <c r="P115" s="211">
        <f t="shared" si="22"/>
        <v>-0.11768989258973928</v>
      </c>
      <c r="R115"/>
    </row>
    <row r="116" spans="1:18" ht="14.1" customHeight="1" x14ac:dyDescent="0.25">
      <c r="A116" s="39" t="s">
        <v>598</v>
      </c>
      <c r="B116" s="40" t="s">
        <v>599</v>
      </c>
      <c r="C116" s="199">
        <v>2348598.2599999998</v>
      </c>
      <c r="D116" s="205">
        <v>2499435.69</v>
      </c>
      <c r="E116" s="32">
        <v>2377411.85</v>
      </c>
      <c r="F116" s="280">
        <f t="shared" si="18"/>
        <v>0.95117944402882404</v>
      </c>
      <c r="G116" s="32">
        <v>1819303.22</v>
      </c>
      <c r="H116" s="280">
        <f t="shared" si="19"/>
        <v>0.72788558924674718</v>
      </c>
      <c r="I116" s="32">
        <v>1051303.79</v>
      </c>
      <c r="J116" s="178">
        <f t="shared" si="20"/>
        <v>0.42061645922964319</v>
      </c>
      <c r="K116" s="614">
        <v>1273907.18</v>
      </c>
      <c r="L116" s="280">
        <v>0.56638482211406416</v>
      </c>
      <c r="M116" s="211">
        <f t="shared" si="21"/>
        <v>0.42812855486064549</v>
      </c>
      <c r="N116" s="614">
        <v>520503.42</v>
      </c>
      <c r="O116" s="280">
        <v>0.23141814535220848</v>
      </c>
      <c r="P116" s="211">
        <f t="shared" si="22"/>
        <v>1.0197826750110499</v>
      </c>
    </row>
    <row r="117" spans="1:18" ht="14.1" customHeight="1" x14ac:dyDescent="0.25">
      <c r="A117" s="39" t="s">
        <v>600</v>
      </c>
      <c r="B117" s="40" t="s">
        <v>601</v>
      </c>
      <c r="C117" s="199">
        <v>56423741.060000002</v>
      </c>
      <c r="D117" s="205">
        <v>52246236.079999998</v>
      </c>
      <c r="E117" s="32">
        <v>48901804</v>
      </c>
      <c r="F117" s="280">
        <f t="shared" si="18"/>
        <v>0.93598711924665789</v>
      </c>
      <c r="G117" s="32">
        <v>48885804</v>
      </c>
      <c r="H117" s="280">
        <f t="shared" si="19"/>
        <v>0.93568087709027559</v>
      </c>
      <c r="I117" s="32">
        <v>15129236.970000001</v>
      </c>
      <c r="J117" s="178">
        <f t="shared" si="20"/>
        <v>0.28957563463201352</v>
      </c>
      <c r="K117" s="614">
        <v>49350745.990000002</v>
      </c>
      <c r="L117" s="280">
        <v>0.94384727776053146</v>
      </c>
      <c r="M117" s="211">
        <f t="shared" si="21"/>
        <v>-9.4211745065457819E-3</v>
      </c>
      <c r="N117" s="614">
        <v>23989786.890000001</v>
      </c>
      <c r="O117" s="280">
        <v>0.45881160651087016</v>
      </c>
      <c r="P117" s="211">
        <f t="shared" si="22"/>
        <v>-0.36934675412616802</v>
      </c>
      <c r="R117"/>
    </row>
    <row r="118" spans="1:18" ht="14.1" customHeight="1" x14ac:dyDescent="0.25">
      <c r="A118" s="41">
        <v>1721</v>
      </c>
      <c r="B118" s="42" t="s">
        <v>602</v>
      </c>
      <c r="C118" s="199">
        <v>13754086.91</v>
      </c>
      <c r="D118" s="205">
        <v>5866879.8300000001</v>
      </c>
      <c r="E118" s="32">
        <v>2790579.6</v>
      </c>
      <c r="F118" s="280">
        <f t="shared" ref="F118:F144" si="23">+E118/D118</f>
        <v>0.47564969470322355</v>
      </c>
      <c r="G118" s="32">
        <v>2413586.9300000002</v>
      </c>
      <c r="H118" s="280">
        <f t="shared" ref="H118:H144" si="24">+G118/D118</f>
        <v>0.41139191528318725</v>
      </c>
      <c r="I118" s="32">
        <v>337963.1</v>
      </c>
      <c r="J118" s="178">
        <f t="shared" ref="J118:J144" si="25">+I118/D118</f>
        <v>5.7605253523660457E-2</v>
      </c>
      <c r="K118" s="578">
        <v>939220.5</v>
      </c>
      <c r="L118" s="390">
        <v>0.55430951754222968</v>
      </c>
      <c r="M118" s="211">
        <f t="shared" si="21"/>
        <v>1.5697766711863723</v>
      </c>
      <c r="N118" s="578">
        <v>219896.98</v>
      </c>
      <c r="O118" s="390">
        <v>0.12977888460994338</v>
      </c>
      <c r="P118" s="211">
        <f t="shared" si="22"/>
        <v>0.53691560475273459</v>
      </c>
      <c r="R118"/>
    </row>
    <row r="119" spans="1:18" ht="14.1" customHeight="1" x14ac:dyDescent="0.25">
      <c r="A119" s="41" t="s">
        <v>603</v>
      </c>
      <c r="B119" s="42" t="s">
        <v>604</v>
      </c>
      <c r="C119" s="200">
        <v>2576457.23</v>
      </c>
      <c r="D119" s="206">
        <v>3034758.62</v>
      </c>
      <c r="E119" s="34">
        <v>2472004.67</v>
      </c>
      <c r="F119" s="280">
        <f t="shared" si="23"/>
        <v>0.81456385153953359</v>
      </c>
      <c r="G119" s="34">
        <v>2293890.92</v>
      </c>
      <c r="H119" s="280">
        <f t="shared" si="24"/>
        <v>0.75587261038902653</v>
      </c>
      <c r="I119" s="34">
        <v>638509.43000000005</v>
      </c>
      <c r="J119" s="178">
        <f t="shared" si="25"/>
        <v>0.21039875322934251</v>
      </c>
      <c r="K119" s="578">
        <v>1001290.68</v>
      </c>
      <c r="L119" s="390">
        <v>0.57618925046195846</v>
      </c>
      <c r="M119" s="211">
        <f t="shared" si="21"/>
        <v>1.2909340572310128</v>
      </c>
      <c r="N119" s="578">
        <v>416056.23</v>
      </c>
      <c r="O119" s="390">
        <v>0.23941811514087816</v>
      </c>
      <c r="P119" s="211">
        <f t="shared" si="22"/>
        <v>0.53467099867727041</v>
      </c>
      <c r="R119"/>
    </row>
    <row r="120" spans="1:18" ht="14.1" customHeight="1" x14ac:dyDescent="0.25">
      <c r="A120" s="41" t="s">
        <v>605</v>
      </c>
      <c r="B120" s="42" t="s">
        <v>606</v>
      </c>
      <c r="C120" s="659">
        <v>3772412.45</v>
      </c>
      <c r="D120" s="397">
        <v>3649582.45</v>
      </c>
      <c r="E120" s="398">
        <v>2795804.07</v>
      </c>
      <c r="F120" s="412">
        <f t="shared" si="23"/>
        <v>0.76606135312821877</v>
      </c>
      <c r="G120" s="398">
        <v>2560974.87</v>
      </c>
      <c r="H120" s="412">
        <f t="shared" si="24"/>
        <v>0.70171722521298296</v>
      </c>
      <c r="I120" s="398">
        <v>1112225.29</v>
      </c>
      <c r="J120" s="427">
        <f t="shared" si="25"/>
        <v>0.30475412057069706</v>
      </c>
      <c r="K120" s="662">
        <v>1919948.47</v>
      </c>
      <c r="L120" s="412">
        <v>0.51841677919515372</v>
      </c>
      <c r="M120" s="211">
        <f t="shared" si="21"/>
        <v>0.33387687743515326</v>
      </c>
      <c r="N120" s="662">
        <v>718742.01</v>
      </c>
      <c r="O120" s="412">
        <v>0.19407183250936469</v>
      </c>
      <c r="P120" s="211">
        <f t="shared" si="22"/>
        <v>0.54746108412391248</v>
      </c>
      <c r="R120"/>
    </row>
    <row r="121" spans="1:18" ht="14.1" customHeight="1" x14ac:dyDescent="0.25">
      <c r="A121" s="18">
        <v>1</v>
      </c>
      <c r="B121" s="2" t="s">
        <v>126</v>
      </c>
      <c r="C121" s="201">
        <f>SUBTOTAL(9,C87:C120)</f>
        <v>1145639872.53</v>
      </c>
      <c r="D121" s="207">
        <f>SUBTOTAL(9,D87:D120)</f>
        <v>1164485227.03</v>
      </c>
      <c r="E121" s="203">
        <f>SUBTOTAL(9,E87:E120)</f>
        <v>781355392.32999992</v>
      </c>
      <c r="F121" s="90">
        <f t="shared" si="23"/>
        <v>0.6709878100582124</v>
      </c>
      <c r="G121" s="203">
        <f>SUBTOTAL(9,G87:G120)</f>
        <v>768190597.35000002</v>
      </c>
      <c r="H121" s="90">
        <f t="shared" si="24"/>
        <v>0.65968256146044657</v>
      </c>
      <c r="I121" s="203">
        <f>SUBTOTAL(9,I87:I120)</f>
        <v>387085879.94000006</v>
      </c>
      <c r="J121" s="170">
        <f t="shared" si="25"/>
        <v>0.33240943805466394</v>
      </c>
      <c r="K121" s="566">
        <f>SUM(K87:K120)</f>
        <v>749738419.63999999</v>
      </c>
      <c r="L121" s="90">
        <v>0.65505905004928566</v>
      </c>
      <c r="M121" s="213">
        <f t="shared" ref="M121:M147" si="26">+G121/K121-1</f>
        <v>2.4611487455665104E-2</v>
      </c>
      <c r="N121" s="566">
        <f>SUM(N87:N120)</f>
        <v>425511201.21000004</v>
      </c>
      <c r="O121" s="90">
        <v>0.37177628349870684</v>
      </c>
      <c r="P121" s="213">
        <f t="shared" ref="P121:P147" si="27">+I121/N121-1</f>
        <v>-9.0303900721607988E-2</v>
      </c>
      <c r="R121"/>
    </row>
    <row r="122" spans="1:18" ht="14.1" customHeight="1" x14ac:dyDescent="0.25">
      <c r="A122" s="37" t="s">
        <v>607</v>
      </c>
      <c r="B122" s="38" t="s">
        <v>100</v>
      </c>
      <c r="C122" s="198">
        <v>557191.48</v>
      </c>
      <c r="D122" s="204">
        <v>560338.96</v>
      </c>
      <c r="E122" s="30">
        <v>264524.75</v>
      </c>
      <c r="F122" s="48">
        <f t="shared" si="23"/>
        <v>0.47207988179154992</v>
      </c>
      <c r="G122" s="30">
        <v>264524.75</v>
      </c>
      <c r="H122" s="48">
        <f t="shared" si="24"/>
        <v>0.47207988179154992</v>
      </c>
      <c r="I122" s="30">
        <v>264524.75</v>
      </c>
      <c r="J122" s="153">
        <f t="shared" si="25"/>
        <v>0.47207988179154992</v>
      </c>
      <c r="K122" s="613">
        <v>290331.39</v>
      </c>
      <c r="L122" s="48">
        <v>0.50401651481635323</v>
      </c>
      <c r="M122" s="210">
        <f t="shared" si="26"/>
        <v>-8.8886840654742838E-2</v>
      </c>
      <c r="N122" s="613">
        <v>290331.39</v>
      </c>
      <c r="O122" s="48">
        <v>0.50401651481635323</v>
      </c>
      <c r="P122" s="210">
        <f t="shared" si="27"/>
        <v>-8.8886840654742838E-2</v>
      </c>
      <c r="R122"/>
    </row>
    <row r="123" spans="1:18" ht="14.1" customHeight="1" x14ac:dyDescent="0.25">
      <c r="A123" s="39" t="s">
        <v>608</v>
      </c>
      <c r="B123" s="40" t="s">
        <v>609</v>
      </c>
      <c r="C123" s="199">
        <v>9281481.3800000008</v>
      </c>
      <c r="D123" s="205">
        <v>8825453.3200000003</v>
      </c>
      <c r="E123" s="32">
        <v>5135284.4800000004</v>
      </c>
      <c r="F123" s="280">
        <f t="shared" si="23"/>
        <v>0.58187203464807402</v>
      </c>
      <c r="G123" s="32">
        <v>4422000.5199999996</v>
      </c>
      <c r="H123" s="48">
        <f t="shared" si="24"/>
        <v>0.50105080834533267</v>
      </c>
      <c r="I123" s="32">
        <v>3604887.98</v>
      </c>
      <c r="J123" s="178">
        <f t="shared" si="25"/>
        <v>0.40846490817992337</v>
      </c>
      <c r="K123" s="614">
        <v>4702532.6399999997</v>
      </c>
      <c r="L123" s="280">
        <v>0.52124080151875951</v>
      </c>
      <c r="M123" s="211">
        <f t="shared" si="26"/>
        <v>-5.9655539147943082E-2</v>
      </c>
      <c r="N123" s="614">
        <v>3999095.07</v>
      </c>
      <c r="O123" s="280">
        <v>0.44326997369581678</v>
      </c>
      <c r="P123" s="211">
        <f t="shared" si="27"/>
        <v>-9.8574073159005904E-2</v>
      </c>
      <c r="R123"/>
    </row>
    <row r="124" spans="1:18" ht="14.1" customHeight="1" x14ac:dyDescent="0.25">
      <c r="A124" s="39" t="s">
        <v>610</v>
      </c>
      <c r="B124" s="40" t="s">
        <v>611</v>
      </c>
      <c r="C124" s="199">
        <v>9392699.8300000001</v>
      </c>
      <c r="D124" s="205">
        <v>9339027.1600000001</v>
      </c>
      <c r="E124" s="32">
        <v>4934199.12</v>
      </c>
      <c r="F124" s="280">
        <f t="shared" si="23"/>
        <v>0.52834187495820495</v>
      </c>
      <c r="G124" s="32">
        <v>4891828.5599999996</v>
      </c>
      <c r="H124" s="48">
        <f t="shared" si="24"/>
        <v>0.52380493987127452</v>
      </c>
      <c r="I124" s="32">
        <v>4823769.51</v>
      </c>
      <c r="J124" s="178">
        <f t="shared" si="25"/>
        <v>0.5165173446181518</v>
      </c>
      <c r="K124" s="616">
        <v>5914447.46</v>
      </c>
      <c r="L124" s="280">
        <v>0.57144951875952965</v>
      </c>
      <c r="M124" s="211">
        <f t="shared" si="26"/>
        <v>-0.17290184872146963</v>
      </c>
      <c r="N124" s="616">
        <v>5883368.1600000001</v>
      </c>
      <c r="O124" s="280">
        <v>0.56844665988750531</v>
      </c>
      <c r="P124" s="211">
        <f t="shared" si="27"/>
        <v>-0.18010068742663898</v>
      </c>
      <c r="R124"/>
    </row>
    <row r="125" spans="1:18" ht="14.1" customHeight="1" x14ac:dyDescent="0.25">
      <c r="A125" s="39" t="s">
        <v>612</v>
      </c>
      <c r="B125" s="40" t="s">
        <v>613</v>
      </c>
      <c r="C125" s="199">
        <v>8507680.8399999999</v>
      </c>
      <c r="D125" s="205">
        <v>8695707.4199999999</v>
      </c>
      <c r="E125" s="32">
        <v>3925556.26</v>
      </c>
      <c r="F125" s="280">
        <f t="shared" si="23"/>
        <v>0.45143610179101445</v>
      </c>
      <c r="G125" s="32">
        <v>3400819.83</v>
      </c>
      <c r="H125" s="48">
        <f t="shared" si="24"/>
        <v>0.39109179572649422</v>
      </c>
      <c r="I125" s="32">
        <v>2161538.62</v>
      </c>
      <c r="J125" s="178">
        <f t="shared" si="25"/>
        <v>0.24857536202615246</v>
      </c>
      <c r="K125" s="616">
        <v>2141289.8199999998</v>
      </c>
      <c r="L125" s="280">
        <v>0.40911832382946289</v>
      </c>
      <c r="M125" s="211">
        <f t="shared" si="26"/>
        <v>0.58821089898050349</v>
      </c>
      <c r="N125" s="616">
        <v>1459181.1</v>
      </c>
      <c r="O125" s="280">
        <v>0.27879351978408601</v>
      </c>
      <c r="P125" s="211">
        <f t="shared" si="27"/>
        <v>0.48133677170023659</v>
      </c>
      <c r="R125"/>
    </row>
    <row r="126" spans="1:18" ht="14.1" customHeight="1" x14ac:dyDescent="0.25">
      <c r="A126" s="39" t="s">
        <v>614</v>
      </c>
      <c r="B126" s="40" t="s">
        <v>616</v>
      </c>
      <c r="C126" s="199">
        <v>8498539.1999999993</v>
      </c>
      <c r="D126" s="205">
        <v>9068165.5500000007</v>
      </c>
      <c r="E126" s="32">
        <v>5592179.9299999997</v>
      </c>
      <c r="F126" s="280">
        <f t="shared" si="23"/>
        <v>0.61668260235941541</v>
      </c>
      <c r="G126" s="32">
        <v>4103327.37</v>
      </c>
      <c r="H126" s="48">
        <f t="shared" si="24"/>
        <v>0.45249806560931166</v>
      </c>
      <c r="I126" s="32">
        <v>3439816.84</v>
      </c>
      <c r="J126" s="178">
        <f t="shared" si="25"/>
        <v>0.37932885334233885</v>
      </c>
      <c r="K126" s="616">
        <v>5856312.1100000003</v>
      </c>
      <c r="L126" s="280">
        <v>0.6679493023980676</v>
      </c>
      <c r="M126" s="211">
        <f t="shared" si="26"/>
        <v>-0.29933253335433996</v>
      </c>
      <c r="N126" s="616">
        <v>3845536.31</v>
      </c>
      <c r="O126" s="280">
        <v>0.43860765057669354</v>
      </c>
      <c r="P126" s="211">
        <f t="shared" si="27"/>
        <v>-0.10550400185923614</v>
      </c>
      <c r="R126"/>
    </row>
    <row r="127" spans="1:18" ht="14.1" customHeight="1" x14ac:dyDescent="0.25">
      <c r="A127" s="39" t="s">
        <v>615</v>
      </c>
      <c r="B127" s="40" t="s">
        <v>617</v>
      </c>
      <c r="C127" s="199">
        <v>1364200</v>
      </c>
      <c r="D127" s="205">
        <v>1364200</v>
      </c>
      <c r="E127" s="32">
        <v>278402.75</v>
      </c>
      <c r="F127" s="280">
        <f t="shared" si="23"/>
        <v>0.20407766456531301</v>
      </c>
      <c r="G127" s="32">
        <v>147902.75</v>
      </c>
      <c r="H127" s="48">
        <f t="shared" si="24"/>
        <v>0.1084172042222548</v>
      </c>
      <c r="I127" s="32">
        <v>88161.84</v>
      </c>
      <c r="J127" s="178">
        <f t="shared" si="25"/>
        <v>6.4625304207594186E-2</v>
      </c>
      <c r="K127" s="616">
        <v>163212.31</v>
      </c>
      <c r="L127" s="280">
        <v>0.11071163490165248</v>
      </c>
      <c r="M127" s="211">
        <f t="shared" si="26"/>
        <v>-9.3801503085153337E-2</v>
      </c>
      <c r="N127" s="616">
        <v>64199.95</v>
      </c>
      <c r="O127" s="280">
        <v>4.3548684686249117E-2</v>
      </c>
      <c r="P127" s="211">
        <f t="shared" si="27"/>
        <v>0.37323845267792266</v>
      </c>
      <c r="R127"/>
    </row>
    <row r="128" spans="1:18" ht="14.1" customHeight="1" x14ac:dyDescent="0.25">
      <c r="A128" s="39" t="s">
        <v>618</v>
      </c>
      <c r="B128" s="40" t="s">
        <v>619</v>
      </c>
      <c r="C128" s="199">
        <v>33334210.969999999</v>
      </c>
      <c r="D128" s="205">
        <v>33928278.310000002</v>
      </c>
      <c r="E128" s="32">
        <v>29506499.719999999</v>
      </c>
      <c r="F128" s="280">
        <f t="shared" si="23"/>
        <v>0.86967276825547812</v>
      </c>
      <c r="G128" s="32">
        <v>24647328.59</v>
      </c>
      <c r="H128" s="48">
        <f t="shared" si="24"/>
        <v>0.72645385553606057</v>
      </c>
      <c r="I128" s="32">
        <v>8859764.6199999992</v>
      </c>
      <c r="J128" s="178">
        <f t="shared" si="25"/>
        <v>0.26113216058442545</v>
      </c>
      <c r="K128" s="616">
        <v>24505501.18</v>
      </c>
      <c r="L128" s="280">
        <v>0.82145516628282489</v>
      </c>
      <c r="M128" s="211">
        <f t="shared" si="26"/>
        <v>5.7875743474185004E-3</v>
      </c>
      <c r="N128" s="616">
        <v>10738821.779999999</v>
      </c>
      <c r="O128" s="280">
        <v>0.35997878868811289</v>
      </c>
      <c r="P128" s="211">
        <f t="shared" si="27"/>
        <v>-0.17497796299213753</v>
      </c>
      <c r="R128"/>
    </row>
    <row r="129" spans="1:19" ht="14.1" customHeight="1" x14ac:dyDescent="0.25">
      <c r="A129" s="39" t="s">
        <v>620</v>
      </c>
      <c r="B129" s="40" t="s">
        <v>623</v>
      </c>
      <c r="C129" s="199">
        <v>36709256.140000001</v>
      </c>
      <c r="D129" s="205">
        <v>36871235.530000001</v>
      </c>
      <c r="E129" s="32">
        <v>30183589.18</v>
      </c>
      <c r="F129" s="280">
        <f t="shared" si="23"/>
        <v>0.81862158254613815</v>
      </c>
      <c r="G129" s="32">
        <v>29997589.18</v>
      </c>
      <c r="H129" s="48">
        <f t="shared" si="24"/>
        <v>0.81357699976158082</v>
      </c>
      <c r="I129" s="32">
        <v>10738623.800000001</v>
      </c>
      <c r="J129" s="178">
        <f t="shared" si="25"/>
        <v>0.29124664920063775</v>
      </c>
      <c r="K129" s="616">
        <v>23308322.030000001</v>
      </c>
      <c r="L129" s="280">
        <v>0.84825783011897682</v>
      </c>
      <c r="M129" s="211">
        <f t="shared" si="26"/>
        <v>0.28699050671216408</v>
      </c>
      <c r="N129" s="616">
        <v>9930056.0399999991</v>
      </c>
      <c r="O129" s="280">
        <v>0.36138370572573725</v>
      </c>
      <c r="P129" s="211">
        <f t="shared" si="27"/>
        <v>8.1426303813689316E-2</v>
      </c>
    </row>
    <row r="130" spans="1:19" ht="14.1" customHeight="1" x14ac:dyDescent="0.25">
      <c r="A130" s="39" t="s">
        <v>621</v>
      </c>
      <c r="B130" s="40" t="s">
        <v>622</v>
      </c>
      <c r="C130" s="199">
        <v>140973391.11000001</v>
      </c>
      <c r="D130" s="205">
        <v>145859031.77000001</v>
      </c>
      <c r="E130" s="32">
        <v>140056890.99000001</v>
      </c>
      <c r="F130" s="280">
        <f t="shared" si="23"/>
        <v>0.96022090158154083</v>
      </c>
      <c r="G130" s="32">
        <v>136556890.99000001</v>
      </c>
      <c r="H130" s="48">
        <f t="shared" si="24"/>
        <v>0.93622513006484087</v>
      </c>
      <c r="I130" s="32">
        <v>78250062.609999999</v>
      </c>
      <c r="J130" s="178">
        <f t="shared" si="25"/>
        <v>0.5364773210162932</v>
      </c>
      <c r="K130" s="661">
        <v>125079749</v>
      </c>
      <c r="L130" s="280">
        <v>0.97209911398832372</v>
      </c>
      <c r="M130" s="211">
        <f t="shared" si="26"/>
        <v>9.1758594670668936E-2</v>
      </c>
      <c r="N130" s="662">
        <v>69769162.609999999</v>
      </c>
      <c r="O130" s="280">
        <v>0.54223438805340329</v>
      </c>
      <c r="P130" s="211">
        <f t="shared" si="27"/>
        <v>0.12155656858613972</v>
      </c>
    </row>
    <row r="131" spans="1:19" ht="14.4" thickBot="1" x14ac:dyDescent="0.3">
      <c r="A131" s="7" t="s">
        <v>19</v>
      </c>
      <c r="L131" s="684"/>
      <c r="N131" s="97"/>
      <c r="O131" s="684"/>
    </row>
    <row r="132" spans="1:19" ht="12.75" customHeight="1" x14ac:dyDescent="0.25">
      <c r="A132" s="8" t="s">
        <v>757</v>
      </c>
      <c r="C132" s="164" t="s">
        <v>765</v>
      </c>
      <c r="D132" s="755" t="s">
        <v>783</v>
      </c>
      <c r="E132" s="753"/>
      <c r="F132" s="753"/>
      <c r="G132" s="753"/>
      <c r="H132" s="753"/>
      <c r="I132" s="753"/>
      <c r="J132" s="754"/>
      <c r="K132" s="764" t="s">
        <v>784</v>
      </c>
      <c r="L132" s="762"/>
      <c r="M132" s="762"/>
      <c r="N132" s="762"/>
      <c r="O132" s="762"/>
      <c r="P132" s="765"/>
    </row>
    <row r="133" spans="1:19" ht="12.75" customHeight="1" x14ac:dyDescent="0.25">
      <c r="A133" s="8" t="s">
        <v>148</v>
      </c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87" t="s">
        <v>543</v>
      </c>
      <c r="L133" s="88" t="s">
        <v>544</v>
      </c>
      <c r="M133" s="88" t="s">
        <v>545</v>
      </c>
      <c r="N133" s="87" t="s">
        <v>39</v>
      </c>
      <c r="O133" s="88" t="s">
        <v>40</v>
      </c>
      <c r="P133" s="609" t="s">
        <v>362</v>
      </c>
    </row>
    <row r="134" spans="1:19" ht="14.1" customHeight="1" x14ac:dyDescent="0.25">
      <c r="A134" s="1"/>
      <c r="B134" s="2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89" t="s">
        <v>16</v>
      </c>
      <c r="L134" s="89" t="s">
        <v>18</v>
      </c>
      <c r="M134" s="611" t="s">
        <v>764</v>
      </c>
      <c r="N134" s="562" t="s">
        <v>17</v>
      </c>
      <c r="O134" s="89" t="s">
        <v>18</v>
      </c>
      <c r="P134" s="610" t="s">
        <v>764</v>
      </c>
    </row>
    <row r="135" spans="1:19" ht="14.1" customHeight="1" x14ac:dyDescent="0.25">
      <c r="A135" s="39" t="s">
        <v>624</v>
      </c>
      <c r="B135" s="40" t="s">
        <v>625</v>
      </c>
      <c r="C135" s="199">
        <v>7411204.5599999996</v>
      </c>
      <c r="D135" s="204">
        <v>7840544.3200000003</v>
      </c>
      <c r="E135" s="30">
        <v>6088703.9800000004</v>
      </c>
      <c r="F135" s="48">
        <f t="shared" si="23"/>
        <v>0.776566489710245</v>
      </c>
      <c r="G135" s="30">
        <v>5454450.4299999997</v>
      </c>
      <c r="H135" s="48">
        <f t="shared" si="24"/>
        <v>0.69567241857004125</v>
      </c>
      <c r="I135" s="30">
        <v>2071126.85</v>
      </c>
      <c r="J135" s="153">
        <f t="shared" si="25"/>
        <v>0.26415600313831272</v>
      </c>
      <c r="K135" s="612">
        <v>3666543.45</v>
      </c>
      <c r="L135" s="48">
        <v>0.68580771504952864</v>
      </c>
      <c r="M135" s="210">
        <f t="shared" si="26"/>
        <v>0.48762738104194558</v>
      </c>
      <c r="N135" s="612">
        <v>1406449.67</v>
      </c>
      <c r="O135" s="48">
        <v>0.2630690315465547</v>
      </c>
      <c r="P135" s="210">
        <f t="shared" si="27"/>
        <v>0.47259222578508631</v>
      </c>
    </row>
    <row r="136" spans="1:19" ht="14.1" customHeight="1" x14ac:dyDescent="0.25">
      <c r="A136" s="39" t="s">
        <v>626</v>
      </c>
      <c r="B136" s="40" t="s">
        <v>627</v>
      </c>
      <c r="C136" s="199">
        <v>11963437.41</v>
      </c>
      <c r="D136" s="205">
        <v>11837443.41</v>
      </c>
      <c r="E136" s="32">
        <v>7857735.79</v>
      </c>
      <c r="F136" s="280">
        <f t="shared" si="23"/>
        <v>0.6638034512893185</v>
      </c>
      <c r="G136" s="32">
        <v>6989063.9699999997</v>
      </c>
      <c r="H136" s="48">
        <f t="shared" si="24"/>
        <v>0.59042005337873882</v>
      </c>
      <c r="I136" s="32">
        <v>1991594.51</v>
      </c>
      <c r="J136" s="178">
        <f t="shared" si="25"/>
        <v>0.16824532468873699</v>
      </c>
      <c r="K136" s="616">
        <v>7130943.3799999999</v>
      </c>
      <c r="L136" s="280">
        <v>0.78151838334281698</v>
      </c>
      <c r="M136" s="211">
        <f t="shared" si="26"/>
        <v>-1.9896302976956215E-2</v>
      </c>
      <c r="N136" s="616">
        <v>4745592.95</v>
      </c>
      <c r="O136" s="280">
        <v>0.5200950186603599</v>
      </c>
      <c r="P136" s="211">
        <f t="shared" si="27"/>
        <v>-0.5803275731855595</v>
      </c>
    </row>
    <row r="137" spans="1:19" ht="14.1" customHeight="1" x14ac:dyDescent="0.25">
      <c r="A137" s="39" t="s">
        <v>628</v>
      </c>
      <c r="B137" s="40" t="s">
        <v>629</v>
      </c>
      <c r="C137" s="199">
        <v>619200</v>
      </c>
      <c r="D137" s="205">
        <v>598376</v>
      </c>
      <c r="E137" s="32">
        <v>552038</v>
      </c>
      <c r="F137" s="280">
        <f t="shared" si="23"/>
        <v>0.92256039680735857</v>
      </c>
      <c r="G137" s="32">
        <v>53234.080000000002</v>
      </c>
      <c r="H137" s="48">
        <f t="shared" si="24"/>
        <v>8.8964263272591146E-2</v>
      </c>
      <c r="I137" s="32">
        <v>25146.33</v>
      </c>
      <c r="J137" s="178">
        <f t="shared" si="25"/>
        <v>4.202429576052516E-2</v>
      </c>
      <c r="K137" s="616">
        <v>44905.87</v>
      </c>
      <c r="L137" s="280">
        <v>7.2522399870801044E-2</v>
      </c>
      <c r="M137" s="211">
        <f t="shared" si="26"/>
        <v>0.18545927291910824</v>
      </c>
      <c r="N137" s="616">
        <v>44905.87</v>
      </c>
      <c r="O137" s="280">
        <v>7.2522399870801044E-2</v>
      </c>
      <c r="P137" s="211">
        <f t="shared" si="27"/>
        <v>-0.4400213156988162</v>
      </c>
    </row>
    <row r="138" spans="1:19" ht="14.1" customHeight="1" x14ac:dyDescent="0.25">
      <c r="A138" s="39" t="s">
        <v>630</v>
      </c>
      <c r="B138" s="40" t="s">
        <v>631</v>
      </c>
      <c r="C138" s="199">
        <v>3840200</v>
      </c>
      <c r="D138" s="205">
        <v>3817839.06</v>
      </c>
      <c r="E138" s="32">
        <v>3400527.31</v>
      </c>
      <c r="F138" s="280">
        <f t="shared" si="23"/>
        <v>0.89069425309929118</v>
      </c>
      <c r="G138" s="32">
        <v>3400527.31</v>
      </c>
      <c r="H138" s="48">
        <f t="shared" si="24"/>
        <v>0.89069425309929118</v>
      </c>
      <c r="I138" s="32">
        <v>1137789.94</v>
      </c>
      <c r="J138" s="178">
        <f t="shared" si="25"/>
        <v>0.29801935653096912</v>
      </c>
      <c r="K138" s="616">
        <v>3110198.2</v>
      </c>
      <c r="L138" s="280">
        <v>0.84417242955188776</v>
      </c>
      <c r="M138" s="211">
        <f t="shared" si="26"/>
        <v>9.3347462550778859E-2</v>
      </c>
      <c r="N138" s="616">
        <v>888365</v>
      </c>
      <c r="O138" s="280">
        <v>0.24112072355352232</v>
      </c>
      <c r="P138" s="211">
        <f t="shared" si="27"/>
        <v>0.280768535455584</v>
      </c>
    </row>
    <row r="139" spans="1:19" ht="14.1" customHeight="1" x14ac:dyDescent="0.25">
      <c r="A139" s="39" t="s">
        <v>632</v>
      </c>
      <c r="B139" s="40" t="s">
        <v>633</v>
      </c>
      <c r="C139" s="199">
        <v>7354400.5099999998</v>
      </c>
      <c r="D139" s="205">
        <v>8071292.1799999997</v>
      </c>
      <c r="E139" s="32">
        <v>7155581.5</v>
      </c>
      <c r="F139" s="280">
        <f t="shared" si="23"/>
        <v>0.88654720216063354</v>
      </c>
      <c r="G139" s="32">
        <v>3194010.52</v>
      </c>
      <c r="H139" s="48">
        <f t="shared" si="24"/>
        <v>0.39572480450088232</v>
      </c>
      <c r="I139" s="32">
        <v>1445698.91</v>
      </c>
      <c r="J139" s="178">
        <f t="shared" si="25"/>
        <v>0.17911616600651917</v>
      </c>
      <c r="K139" s="614">
        <v>2639709.85</v>
      </c>
      <c r="L139" s="280">
        <v>0.45221385910370704</v>
      </c>
      <c r="M139" s="211">
        <f t="shared" si="26"/>
        <v>0.20998545351490039</v>
      </c>
      <c r="N139" s="614">
        <v>1060700.04</v>
      </c>
      <c r="O139" s="280">
        <v>0.18171059915537929</v>
      </c>
      <c r="P139" s="211">
        <f t="shared" si="27"/>
        <v>0.36296677239684083</v>
      </c>
    </row>
    <row r="140" spans="1:19" ht="14.1" customHeight="1" x14ac:dyDescent="0.25">
      <c r="A140" s="39" t="s">
        <v>634</v>
      </c>
      <c r="B140" s="40" t="s">
        <v>635</v>
      </c>
      <c r="C140" s="199">
        <v>6846944.8200000003</v>
      </c>
      <c r="D140" s="205">
        <v>7065827.5300000003</v>
      </c>
      <c r="E140" s="32">
        <v>5477198.4299999997</v>
      </c>
      <c r="F140" s="280">
        <f t="shared" si="23"/>
        <v>0.77516729735405809</v>
      </c>
      <c r="G140" s="32">
        <v>4911667.79</v>
      </c>
      <c r="H140" s="48">
        <f t="shared" si="24"/>
        <v>0.69512987249492064</v>
      </c>
      <c r="I140" s="32">
        <v>1752970.25</v>
      </c>
      <c r="J140" s="178">
        <f t="shared" si="25"/>
        <v>0.24809128761737551</v>
      </c>
      <c r="K140" s="614">
        <v>3853666.4</v>
      </c>
      <c r="L140" s="390">
        <v>0.60823926990764154</v>
      </c>
      <c r="M140" s="211">
        <f t="shared" si="26"/>
        <v>0.27454410428468856</v>
      </c>
      <c r="N140" s="614">
        <v>2185577.65</v>
      </c>
      <c r="O140" s="390">
        <v>0.34495828548170615</v>
      </c>
      <c r="P140" s="211">
        <f t="shared" si="27"/>
        <v>-0.19793732791877694</v>
      </c>
    </row>
    <row r="141" spans="1:19" ht="14.1" customHeight="1" x14ac:dyDescent="0.25">
      <c r="A141" s="39" t="s">
        <v>636</v>
      </c>
      <c r="B141" s="40" t="s">
        <v>637</v>
      </c>
      <c r="C141" s="199">
        <v>6662283.29</v>
      </c>
      <c r="D141" s="205">
        <v>5841223.79</v>
      </c>
      <c r="E141" s="32">
        <v>3739410.63</v>
      </c>
      <c r="F141" s="280">
        <f t="shared" si="23"/>
        <v>0.64017588855297047</v>
      </c>
      <c r="G141" s="32">
        <v>3432661.67</v>
      </c>
      <c r="H141" s="48">
        <f t="shared" si="24"/>
        <v>0.58766138627946662</v>
      </c>
      <c r="I141" s="32">
        <v>2065869.89</v>
      </c>
      <c r="J141" s="178">
        <f t="shared" si="25"/>
        <v>0.35367073138623917</v>
      </c>
      <c r="K141" s="614">
        <v>3178643.22</v>
      </c>
      <c r="L141" s="390">
        <v>0.50640853066119296</v>
      </c>
      <c r="M141" s="211">
        <f t="shared" si="26"/>
        <v>7.9914111908413465E-2</v>
      </c>
      <c r="N141" s="614">
        <v>2263183.65</v>
      </c>
      <c r="O141" s="390">
        <v>0.36056122926968054</v>
      </c>
      <c r="P141" s="211">
        <f t="shared" si="27"/>
        <v>-8.7184157591453038E-2</v>
      </c>
    </row>
    <row r="142" spans="1:19" ht="14.1" customHeight="1" x14ac:dyDescent="0.25">
      <c r="A142" s="39" t="s">
        <v>638</v>
      </c>
      <c r="B142" s="40" t="s">
        <v>639</v>
      </c>
      <c r="C142" s="199">
        <v>1046944.94</v>
      </c>
      <c r="D142" s="205">
        <v>1173317.07</v>
      </c>
      <c r="E142" s="32">
        <v>624495.53</v>
      </c>
      <c r="F142" s="280">
        <f t="shared" si="23"/>
        <v>0.53224788590180483</v>
      </c>
      <c r="G142" s="32">
        <v>382996.06</v>
      </c>
      <c r="H142" s="48">
        <f t="shared" si="24"/>
        <v>0.32642162105423045</v>
      </c>
      <c r="I142" s="32">
        <v>195818.41</v>
      </c>
      <c r="J142" s="178">
        <f t="shared" si="25"/>
        <v>0.16689300361069492</v>
      </c>
      <c r="K142" s="614">
        <v>477905.33</v>
      </c>
      <c r="L142" s="390">
        <v>0.5454863295961716</v>
      </c>
      <c r="M142" s="211">
        <f t="shared" si="26"/>
        <v>-0.19859429063074063</v>
      </c>
      <c r="N142" s="614">
        <v>224165.85</v>
      </c>
      <c r="O142" s="390">
        <v>0.25586533369968056</v>
      </c>
      <c r="P142" s="211">
        <f t="shared" si="27"/>
        <v>-0.12645744211261445</v>
      </c>
    </row>
    <row r="143" spans="1:19" ht="14.1" customHeight="1" x14ac:dyDescent="0.25">
      <c r="A143" s="39" t="s">
        <v>640</v>
      </c>
      <c r="B143" s="40" t="s">
        <v>641</v>
      </c>
      <c r="C143" s="199">
        <v>3071168.61</v>
      </c>
      <c r="D143" s="205">
        <v>3186230.48</v>
      </c>
      <c r="E143" s="32">
        <v>2208329.69</v>
      </c>
      <c r="F143" s="280">
        <f t="shared" si="23"/>
        <v>0.69308535708942187</v>
      </c>
      <c r="G143" s="32">
        <v>1314532.3400000001</v>
      </c>
      <c r="H143" s="48">
        <f t="shared" si="24"/>
        <v>0.41256662010213402</v>
      </c>
      <c r="I143" s="32">
        <v>634004.84</v>
      </c>
      <c r="J143" s="178">
        <f t="shared" si="25"/>
        <v>0.1989827302135406</v>
      </c>
      <c r="K143" s="614">
        <v>752326.13</v>
      </c>
      <c r="L143" s="390">
        <v>0.30345100832424771</v>
      </c>
      <c r="M143" s="211">
        <f t="shared" si="26"/>
        <v>0.74729055336679595</v>
      </c>
      <c r="N143" s="614">
        <v>380976.61</v>
      </c>
      <c r="O143" s="390">
        <v>0.15366704922565119</v>
      </c>
      <c r="P143" s="211">
        <f t="shared" si="27"/>
        <v>0.66415686254334605</v>
      </c>
    </row>
    <row r="144" spans="1:19" ht="14.1" customHeight="1" x14ac:dyDescent="0.25">
      <c r="A144" s="39" t="s">
        <v>642</v>
      </c>
      <c r="B144" s="40" t="s">
        <v>643</v>
      </c>
      <c r="C144" s="199">
        <v>3957522.84</v>
      </c>
      <c r="D144" s="205">
        <v>3935748.56</v>
      </c>
      <c r="E144" s="32">
        <v>3156707.65</v>
      </c>
      <c r="F144" s="280">
        <f t="shared" si="23"/>
        <v>0.80206029472573825</v>
      </c>
      <c r="G144" s="32">
        <v>2363627.9700000002</v>
      </c>
      <c r="H144" s="48">
        <f t="shared" si="24"/>
        <v>0.60055360091397714</v>
      </c>
      <c r="I144" s="32">
        <v>1338937.9099999999</v>
      </c>
      <c r="J144" s="178">
        <f t="shared" si="25"/>
        <v>0.34019904716677324</v>
      </c>
      <c r="K144" s="614">
        <v>1979567.7</v>
      </c>
      <c r="L144" s="390">
        <v>0.52264070069825808</v>
      </c>
      <c r="M144" s="211">
        <f t="shared" si="26"/>
        <v>0.1940121926620646</v>
      </c>
      <c r="N144" s="614">
        <v>1176584.95</v>
      </c>
      <c r="O144" s="390">
        <v>0.31063912726956749</v>
      </c>
      <c r="P144" s="211">
        <f t="shared" si="27"/>
        <v>0.1379866026673211</v>
      </c>
      <c r="R144" s="275"/>
      <c r="S144" s="275"/>
    </row>
    <row r="145" spans="1:19" ht="14.1" customHeight="1" x14ac:dyDescent="0.25">
      <c r="A145" s="39" t="s">
        <v>646</v>
      </c>
      <c r="B145" s="40" t="s">
        <v>647</v>
      </c>
      <c r="C145" s="199">
        <v>543815.78</v>
      </c>
      <c r="D145" s="205">
        <v>650220.46</v>
      </c>
      <c r="E145" s="32">
        <v>615002.47</v>
      </c>
      <c r="F145" s="280">
        <f t="shared" ref="F145:F174" si="28">+E145/D145</f>
        <v>0.94583684739788099</v>
      </c>
      <c r="G145" s="32">
        <v>609516.72</v>
      </c>
      <c r="H145" s="48">
        <f>+G145/D145</f>
        <v>0.93740009350059517</v>
      </c>
      <c r="I145" s="32">
        <v>300327.03000000003</v>
      </c>
      <c r="J145" s="178">
        <f>+I145/D145</f>
        <v>0.46188492745983423</v>
      </c>
      <c r="K145" s="614">
        <v>423558.55</v>
      </c>
      <c r="L145" s="390">
        <v>0.8136488271495157</v>
      </c>
      <c r="M145" s="211">
        <f t="shared" si="26"/>
        <v>0.43903769620516453</v>
      </c>
      <c r="N145" s="614">
        <v>314932.21999999997</v>
      </c>
      <c r="O145" s="390">
        <v>0.6049794802503532</v>
      </c>
      <c r="P145" s="211">
        <f t="shared" si="27"/>
        <v>-4.6375661404222002E-2</v>
      </c>
      <c r="R145" s="275"/>
      <c r="S145" s="275"/>
    </row>
    <row r="146" spans="1:19" ht="14.1" customHeight="1" x14ac:dyDescent="0.25">
      <c r="A146" s="39" t="s">
        <v>648</v>
      </c>
      <c r="B146" s="40" t="s">
        <v>649</v>
      </c>
      <c r="C146" s="199">
        <v>10158466.529999999</v>
      </c>
      <c r="D146" s="205">
        <v>10170466.529999999</v>
      </c>
      <c r="E146" s="32">
        <v>7985399.1500000004</v>
      </c>
      <c r="F146" s="280">
        <f t="shared" si="28"/>
        <v>0.78515563926643206</v>
      </c>
      <c r="G146" s="32">
        <v>2814006.81</v>
      </c>
      <c r="H146" s="48">
        <f>+G146/D146</f>
        <v>0.27668414243333639</v>
      </c>
      <c r="I146" s="32">
        <v>258264.25</v>
      </c>
      <c r="J146" s="178">
        <f>+I146/D146</f>
        <v>2.5393549965303314E-2</v>
      </c>
      <c r="K146" s="614">
        <v>2468791.5299999998</v>
      </c>
      <c r="L146" s="390">
        <v>0.27093738489127328</v>
      </c>
      <c r="M146" s="211">
        <f t="shared" si="26"/>
        <v>0.13983168518080591</v>
      </c>
      <c r="N146" s="614">
        <v>206193.26</v>
      </c>
      <c r="O146" s="390">
        <v>2.2628667494904435E-2</v>
      </c>
      <c r="P146" s="211">
        <f t="shared" si="27"/>
        <v>0.25253487917112327</v>
      </c>
    </row>
    <row r="147" spans="1:19" ht="14.1" customHeight="1" x14ac:dyDescent="0.25">
      <c r="A147" s="253">
        <v>2341</v>
      </c>
      <c r="B147" s="40" t="s">
        <v>431</v>
      </c>
      <c r="C147" s="199">
        <v>10668077.699999999</v>
      </c>
      <c r="D147" s="205">
        <v>10739628.98</v>
      </c>
      <c r="E147" s="32">
        <v>10598552.060000001</v>
      </c>
      <c r="F147" s="280">
        <f t="shared" si="28"/>
        <v>0.98686389257368923</v>
      </c>
      <c r="G147" s="32">
        <v>10562445.310000001</v>
      </c>
      <c r="H147" s="48">
        <f>+G147/D147</f>
        <v>0.98350188164507713</v>
      </c>
      <c r="I147" s="32">
        <v>4452248.8899999997</v>
      </c>
      <c r="J147" s="178">
        <f>+I147/D147</f>
        <v>0.41456263510510949</v>
      </c>
      <c r="K147" s="614">
        <v>10563112.550000001</v>
      </c>
      <c r="L147" s="390">
        <v>0.98881449941318189</v>
      </c>
      <c r="M147" s="211">
        <f t="shared" si="26"/>
        <v>-6.3166987650853379E-5</v>
      </c>
      <c r="N147" s="614">
        <v>5026538</v>
      </c>
      <c r="O147" s="390">
        <v>0.47053495195895989</v>
      </c>
      <c r="P147" s="211">
        <f t="shared" si="27"/>
        <v>-0.11425142115706677</v>
      </c>
    </row>
    <row r="148" spans="1:19" ht="14.1" customHeight="1" x14ac:dyDescent="0.25">
      <c r="A148" s="530">
        <v>2</v>
      </c>
      <c r="B148" s="517" t="s">
        <v>125</v>
      </c>
      <c r="C148" s="201">
        <f>SUM(C122:C130,C135:C147)</f>
        <v>322762317.93999994</v>
      </c>
      <c r="D148" s="207">
        <f>SUM(D122:D130,D135:D147)</f>
        <v>329439596.38999999</v>
      </c>
      <c r="E148" s="203">
        <f>SUM(E122:E130,E135:E147)</f>
        <v>279336809.37</v>
      </c>
      <c r="F148" s="263">
        <f t="shared" si="28"/>
        <v>0.84791510319637819</v>
      </c>
      <c r="G148" s="203">
        <f>SUM(G122:G130,G135:G147)</f>
        <v>253914953.52000004</v>
      </c>
      <c r="H148" s="232">
        <f>G148/D148</f>
        <v>0.77074813198656389</v>
      </c>
      <c r="I148" s="203">
        <f>SUM(I122:I130,I135:I147)</f>
        <v>129900948.57999998</v>
      </c>
      <c r="J148" s="277">
        <f>I148/D148</f>
        <v>0.39430885055547343</v>
      </c>
      <c r="K148" s="566">
        <f>SUM(K122:K147)</f>
        <v>232251570.09999999</v>
      </c>
      <c r="L148" s="90">
        <v>0.77730475011327604</v>
      </c>
      <c r="M148" s="213">
        <f t="shared" ref="M148:M172" si="29">+G148/K148-1</f>
        <v>9.3275509012371804E-2</v>
      </c>
      <c r="N148" s="566">
        <f>SUM(N122:N147)</f>
        <v>125903918.13000003</v>
      </c>
      <c r="O148" s="90">
        <v>0.42137805905551362</v>
      </c>
      <c r="P148" s="213">
        <f>+I148/N148-1</f>
        <v>3.1746672457587E-2</v>
      </c>
    </row>
    <row r="149" spans="1:19" ht="14.1" customHeight="1" x14ac:dyDescent="0.25">
      <c r="A149" s="37">
        <v>3111</v>
      </c>
      <c r="B149" s="38" t="s">
        <v>651</v>
      </c>
      <c r="C149" s="198">
        <v>19998074.850000001</v>
      </c>
      <c r="D149" s="515">
        <v>19342345.66</v>
      </c>
      <c r="E149" s="180">
        <v>18237391.82</v>
      </c>
      <c r="F149" s="48">
        <f t="shared" si="28"/>
        <v>0.94287384480543923</v>
      </c>
      <c r="G149" s="180">
        <v>17951865.530000001</v>
      </c>
      <c r="H149" s="48">
        <f t="shared" ref="H149:H198" si="30">+G149/D149</f>
        <v>0.92811212484556549</v>
      </c>
      <c r="I149" s="180">
        <v>7288410.3799999999</v>
      </c>
      <c r="J149" s="153">
        <f t="shared" ref="J149:J198" si="31">+I149/D149</f>
        <v>0.37681109148372027</v>
      </c>
      <c r="K149" s="613">
        <v>16233541.9</v>
      </c>
      <c r="L149" s="48">
        <v>0.97773448264500951</v>
      </c>
      <c r="M149" s="210">
        <f t="shared" si="29"/>
        <v>0.10585019834765697</v>
      </c>
      <c r="N149" s="613">
        <v>11809812.02</v>
      </c>
      <c r="O149" s="48">
        <v>0.71129643282033939</v>
      </c>
      <c r="P149" s="210">
        <f>+I149/N149-1</f>
        <v>-0.38285127928733953</v>
      </c>
    </row>
    <row r="150" spans="1:19" ht="14.1" customHeight="1" x14ac:dyDescent="0.25">
      <c r="A150" s="37" t="s">
        <v>650</v>
      </c>
      <c r="B150" s="38" t="s">
        <v>652</v>
      </c>
      <c r="C150" s="200">
        <v>2248848</v>
      </c>
      <c r="D150" s="206">
        <v>4057577.19</v>
      </c>
      <c r="E150" s="34">
        <v>4057577.19</v>
      </c>
      <c r="F150" s="48">
        <f t="shared" si="28"/>
        <v>1</v>
      </c>
      <c r="G150" s="34">
        <v>4057577.19</v>
      </c>
      <c r="H150" s="48">
        <f t="shared" si="30"/>
        <v>1</v>
      </c>
      <c r="I150" s="34">
        <v>2248848</v>
      </c>
      <c r="J150" s="153">
        <f t="shared" si="31"/>
        <v>0.55423418821023096</v>
      </c>
      <c r="K150" s="613">
        <v>2248848</v>
      </c>
      <c r="L150" s="48">
        <v>1</v>
      </c>
      <c r="M150" s="210">
        <f t="shared" si="29"/>
        <v>0.8042914372158545</v>
      </c>
      <c r="N150" s="613">
        <v>1500000</v>
      </c>
      <c r="O150" s="48">
        <v>0.66700817485219099</v>
      </c>
      <c r="P150" s="210">
        <f>+I150/N150-1</f>
        <v>0.4992319999999999</v>
      </c>
    </row>
    <row r="151" spans="1:19" ht="14.1" customHeight="1" x14ac:dyDescent="0.25">
      <c r="A151" s="37">
        <v>3131</v>
      </c>
      <c r="B151" s="38" t="s">
        <v>761</v>
      </c>
      <c r="C151" s="200">
        <v>9000</v>
      </c>
      <c r="D151" s="206">
        <v>6000</v>
      </c>
      <c r="E151" s="34">
        <v>6000</v>
      </c>
      <c r="F151" s="48">
        <f t="shared" si="28"/>
        <v>1</v>
      </c>
      <c r="G151" s="34">
        <v>1490</v>
      </c>
      <c r="H151" s="48">
        <f t="shared" si="30"/>
        <v>0.24833333333333332</v>
      </c>
      <c r="I151" s="34">
        <v>1490</v>
      </c>
      <c r="J151" s="153">
        <f t="shared" si="31"/>
        <v>0.24833333333333332</v>
      </c>
      <c r="K151" s="613">
        <v>0</v>
      </c>
      <c r="L151" s="48">
        <v>0</v>
      </c>
      <c r="M151" s="210" t="s">
        <v>129</v>
      </c>
      <c r="N151" s="613">
        <v>0</v>
      </c>
      <c r="O151" s="48">
        <v>0</v>
      </c>
      <c r="P151" s="210" t="s">
        <v>129</v>
      </c>
    </row>
    <row r="152" spans="1:19" ht="14.1" customHeight="1" x14ac:dyDescent="0.25">
      <c r="A152" s="39" t="s">
        <v>653</v>
      </c>
      <c r="B152" s="40" t="s">
        <v>654</v>
      </c>
      <c r="C152" s="200">
        <v>10674936.689999999</v>
      </c>
      <c r="D152" s="206">
        <v>10674936.689999999</v>
      </c>
      <c r="E152" s="34">
        <v>10674936.689999999</v>
      </c>
      <c r="F152" s="280">
        <f t="shared" si="28"/>
        <v>1</v>
      </c>
      <c r="G152" s="34">
        <v>10674936.689999999</v>
      </c>
      <c r="H152" s="280">
        <f t="shared" si="30"/>
        <v>1</v>
      </c>
      <c r="I152" s="34">
        <v>5100000</v>
      </c>
      <c r="J152" s="178">
        <f t="shared" si="31"/>
        <v>0.47775458984946917</v>
      </c>
      <c r="K152" s="614">
        <v>22965790.039999999</v>
      </c>
      <c r="L152" s="280">
        <v>1</v>
      </c>
      <c r="M152" s="212">
        <f t="shared" si="29"/>
        <v>-0.53518095082262629</v>
      </c>
      <c r="N152" s="614">
        <v>6294034.04</v>
      </c>
      <c r="O152" s="280">
        <v>0.27406128981574546</v>
      </c>
      <c r="P152" s="210">
        <f t="shared" ref="P152:P171" si="32">+I152/N152-1</f>
        <v>-0.18970886277570875</v>
      </c>
    </row>
    <row r="153" spans="1:19" ht="14.1" customHeight="1" x14ac:dyDescent="0.25">
      <c r="A153" s="253">
        <v>3232</v>
      </c>
      <c r="B153" s="40" t="s">
        <v>480</v>
      </c>
      <c r="C153" s="200">
        <v>40599839.609999999</v>
      </c>
      <c r="D153" s="206">
        <v>40599839.609999999</v>
      </c>
      <c r="E153" s="34">
        <v>40599839.609999999</v>
      </c>
      <c r="F153" s="280">
        <f t="shared" si="28"/>
        <v>1</v>
      </c>
      <c r="G153" s="34">
        <v>40599839.609999999</v>
      </c>
      <c r="H153" s="280">
        <f t="shared" si="30"/>
        <v>1</v>
      </c>
      <c r="I153" s="34">
        <v>34681050</v>
      </c>
      <c r="J153" s="178">
        <f t="shared" si="31"/>
        <v>0.85421642876288206</v>
      </c>
      <c r="K153" s="577">
        <v>37980210.549999997</v>
      </c>
      <c r="L153" s="608">
        <v>1</v>
      </c>
      <c r="M153" s="211">
        <f t="shared" si="29"/>
        <v>6.8973526530384133E-2</v>
      </c>
      <c r="N153" s="577">
        <v>37980210.549999997</v>
      </c>
      <c r="O153" s="608">
        <v>1</v>
      </c>
      <c r="P153" s="210">
        <f t="shared" si="32"/>
        <v>-8.686525172515136E-2</v>
      </c>
    </row>
    <row r="154" spans="1:19" ht="14.1" customHeight="1" x14ac:dyDescent="0.25">
      <c r="A154" s="253" t="s">
        <v>655</v>
      </c>
      <c r="B154" s="40" t="s">
        <v>656</v>
      </c>
      <c r="C154" s="200">
        <v>1576943.5</v>
      </c>
      <c r="D154" s="206">
        <v>1576943.5</v>
      </c>
      <c r="E154" s="34">
        <v>1576943.5</v>
      </c>
      <c r="F154" s="280">
        <f t="shared" si="28"/>
        <v>1</v>
      </c>
      <c r="G154" s="34">
        <v>1576943.5</v>
      </c>
      <c r="H154" s="280">
        <f t="shared" si="30"/>
        <v>1</v>
      </c>
      <c r="I154" s="34">
        <v>0</v>
      </c>
      <c r="J154" s="178">
        <f t="shared" si="31"/>
        <v>0</v>
      </c>
      <c r="K154" s="577">
        <v>1326943.5</v>
      </c>
      <c r="L154" s="608">
        <v>1</v>
      </c>
      <c r="M154" s="211">
        <f t="shared" si="29"/>
        <v>0.18840289733511639</v>
      </c>
      <c r="N154" s="577">
        <v>0</v>
      </c>
      <c r="O154" s="608">
        <v>0</v>
      </c>
      <c r="P154" s="210" t="s">
        <v>129</v>
      </c>
    </row>
    <row r="155" spans="1:19" ht="14.1" customHeight="1" x14ac:dyDescent="0.25">
      <c r="A155" s="39" t="s">
        <v>657</v>
      </c>
      <c r="B155" s="40" t="s">
        <v>658</v>
      </c>
      <c r="C155" s="200">
        <v>8163831</v>
      </c>
      <c r="D155" s="206">
        <v>8163831</v>
      </c>
      <c r="E155" s="34">
        <v>7463831</v>
      </c>
      <c r="F155" s="280">
        <f t="shared" si="28"/>
        <v>0.91425594184886971</v>
      </c>
      <c r="G155" s="34">
        <v>7463831</v>
      </c>
      <c r="H155" s="280">
        <f t="shared" si="30"/>
        <v>0.91425594184886971</v>
      </c>
      <c r="I155" s="34">
        <v>0</v>
      </c>
      <c r="J155" s="178">
        <f t="shared" si="31"/>
        <v>0</v>
      </c>
      <c r="K155" s="577">
        <v>7493661</v>
      </c>
      <c r="L155" s="280">
        <v>1</v>
      </c>
      <c r="M155" s="211">
        <f t="shared" si="29"/>
        <v>-3.9806978191300191E-3</v>
      </c>
      <c r="N155" s="577">
        <v>2077130</v>
      </c>
      <c r="O155" s="280">
        <v>0.27718494338081212</v>
      </c>
      <c r="P155" s="210">
        <f t="shared" si="32"/>
        <v>-1</v>
      </c>
    </row>
    <row r="156" spans="1:19" ht="14.1" customHeight="1" x14ac:dyDescent="0.25">
      <c r="A156" s="39" t="s">
        <v>659</v>
      </c>
      <c r="B156" s="40" t="s">
        <v>114</v>
      </c>
      <c r="C156" s="200">
        <v>9096798.4100000001</v>
      </c>
      <c r="D156" s="206">
        <v>9129180.6999999993</v>
      </c>
      <c r="E156" s="34">
        <v>8643656.2899999991</v>
      </c>
      <c r="F156" s="280">
        <f t="shared" si="28"/>
        <v>0.94681621210543021</v>
      </c>
      <c r="G156" s="34">
        <v>8487122.2400000002</v>
      </c>
      <c r="H156" s="280">
        <f t="shared" si="30"/>
        <v>0.92966965151648284</v>
      </c>
      <c r="I156" s="34">
        <v>6157610.8399999999</v>
      </c>
      <c r="J156" s="178">
        <f t="shared" si="31"/>
        <v>0.6744976402975571</v>
      </c>
      <c r="K156" s="577">
        <v>6606400.5800000001</v>
      </c>
      <c r="L156" s="280">
        <v>0.92566859292561565</v>
      </c>
      <c r="M156" s="211">
        <f t="shared" si="29"/>
        <v>0.28468174722762574</v>
      </c>
      <c r="N156" s="577">
        <v>314311.5</v>
      </c>
      <c r="O156" s="280">
        <v>4.4040363647664192E-2</v>
      </c>
      <c r="P156" s="210">
        <f t="shared" si="32"/>
        <v>18.590790791937298</v>
      </c>
    </row>
    <row r="157" spans="1:19" ht="14.1" customHeight="1" x14ac:dyDescent="0.25">
      <c r="A157" s="39" t="s">
        <v>660</v>
      </c>
      <c r="B157" s="40" t="s">
        <v>661</v>
      </c>
      <c r="C157" s="200">
        <v>8827393.0999999996</v>
      </c>
      <c r="D157" s="206">
        <v>8827393.0999999996</v>
      </c>
      <c r="E157" s="34">
        <v>8744700.8900000006</v>
      </c>
      <c r="F157" s="280">
        <f t="shared" si="28"/>
        <v>0.99063231816423825</v>
      </c>
      <c r="G157" s="34">
        <v>8744700.8900000006</v>
      </c>
      <c r="H157" s="280">
        <f t="shared" si="30"/>
        <v>0.99063231816423825</v>
      </c>
      <c r="I157" s="34">
        <v>0</v>
      </c>
      <c r="J157" s="178">
        <f t="shared" si="31"/>
        <v>0</v>
      </c>
      <c r="K157" s="577">
        <v>8147393.0999999996</v>
      </c>
      <c r="L157" s="280">
        <v>0.83328889578961496</v>
      </c>
      <c r="M157" s="211">
        <f t="shared" si="29"/>
        <v>7.3312749571393665E-2</v>
      </c>
      <c r="N157" s="577">
        <v>679022</v>
      </c>
      <c r="O157" s="280">
        <v>6.9448164051008648E-2</v>
      </c>
      <c r="P157" s="210">
        <f t="shared" si="32"/>
        <v>-1</v>
      </c>
    </row>
    <row r="158" spans="1:19" ht="14.1" customHeight="1" x14ac:dyDescent="0.25">
      <c r="A158" s="39">
        <v>3281</v>
      </c>
      <c r="B158" s="40" t="s">
        <v>664</v>
      </c>
      <c r="C158" s="200">
        <v>5255775.0999999996</v>
      </c>
      <c r="D158" s="206">
        <v>5255775.0999999996</v>
      </c>
      <c r="E158" s="34">
        <v>5255775.0999999996</v>
      </c>
      <c r="F158" s="280">
        <f t="shared" si="28"/>
        <v>1</v>
      </c>
      <c r="G158" s="34">
        <v>5255775.0999999996</v>
      </c>
      <c r="H158" s="280">
        <f t="shared" si="30"/>
        <v>1</v>
      </c>
      <c r="I158" s="34">
        <v>0</v>
      </c>
      <c r="J158" s="178">
        <f t="shared" si="31"/>
        <v>0</v>
      </c>
      <c r="K158" s="577">
        <v>5155750.58</v>
      </c>
      <c r="L158" s="280">
        <v>1</v>
      </c>
      <c r="M158" s="211">
        <f t="shared" si="29"/>
        <v>1.9400573873377569E-2</v>
      </c>
      <c r="N158" s="577">
        <v>3995890.58</v>
      </c>
      <c r="O158" s="280">
        <v>0.77503566512715205</v>
      </c>
      <c r="P158" s="210">
        <f t="shared" si="32"/>
        <v>-1</v>
      </c>
    </row>
    <row r="159" spans="1:19" ht="14.1" customHeight="1" x14ac:dyDescent="0.25">
      <c r="A159" s="39" t="s">
        <v>662</v>
      </c>
      <c r="B159" s="40" t="s">
        <v>665</v>
      </c>
      <c r="C159" s="200">
        <v>2919606</v>
      </c>
      <c r="D159" s="206">
        <v>3019606</v>
      </c>
      <c r="E159" s="34">
        <v>2919606</v>
      </c>
      <c r="F159" s="280">
        <f t="shared" si="28"/>
        <v>0.96688309666890315</v>
      </c>
      <c r="G159" s="34">
        <v>2919606</v>
      </c>
      <c r="H159" s="280">
        <f t="shared" si="30"/>
        <v>0.96688309666890315</v>
      </c>
      <c r="I159" s="34">
        <v>0</v>
      </c>
      <c r="J159" s="178">
        <f t="shared" si="31"/>
        <v>0</v>
      </c>
      <c r="K159" s="577">
        <v>2919606</v>
      </c>
      <c r="L159" s="280">
        <v>1</v>
      </c>
      <c r="M159" s="211">
        <f t="shared" si="29"/>
        <v>0</v>
      </c>
      <c r="N159" s="577">
        <v>0</v>
      </c>
      <c r="O159" s="280">
        <v>0</v>
      </c>
      <c r="P159" s="210" t="s">
        <v>129</v>
      </c>
    </row>
    <row r="160" spans="1:19" ht="14.1" customHeight="1" x14ac:dyDescent="0.25">
      <c r="A160" s="39" t="s">
        <v>663</v>
      </c>
      <c r="B160" s="40" t="s">
        <v>666</v>
      </c>
      <c r="C160" s="200">
        <v>1326943.5</v>
      </c>
      <c r="D160" s="206">
        <v>1326943.5</v>
      </c>
      <c r="E160" s="34">
        <v>1326943.5</v>
      </c>
      <c r="F160" s="280">
        <f t="shared" si="28"/>
        <v>1</v>
      </c>
      <c r="G160" s="34">
        <v>1326943.5</v>
      </c>
      <c r="H160" s="280">
        <f t="shared" si="30"/>
        <v>1</v>
      </c>
      <c r="I160" s="34">
        <v>0</v>
      </c>
      <c r="J160" s="178">
        <f t="shared" si="31"/>
        <v>0</v>
      </c>
      <c r="K160" s="577">
        <v>1326943.5</v>
      </c>
      <c r="L160" s="280">
        <v>1</v>
      </c>
      <c r="M160" s="211">
        <f t="shared" si="29"/>
        <v>0</v>
      </c>
      <c r="N160" s="577">
        <v>183170.45</v>
      </c>
      <c r="O160" s="280">
        <v>0.13803937394470828</v>
      </c>
      <c r="P160" s="210">
        <f t="shared" si="32"/>
        <v>-1</v>
      </c>
    </row>
    <row r="161" spans="1:19" ht="14.1" customHeight="1" x14ac:dyDescent="0.25">
      <c r="A161" s="39">
        <v>3291</v>
      </c>
      <c r="B161" s="40" t="s">
        <v>495</v>
      </c>
      <c r="C161" s="200">
        <v>33376191.52</v>
      </c>
      <c r="D161" s="206">
        <v>33376191.52</v>
      </c>
      <c r="E161" s="34">
        <v>33376191.52</v>
      </c>
      <c r="F161" s="280">
        <f t="shared" si="28"/>
        <v>1</v>
      </c>
      <c r="G161" s="34">
        <v>33376191.52</v>
      </c>
      <c r="H161" s="280">
        <f t="shared" si="30"/>
        <v>1</v>
      </c>
      <c r="I161" s="34">
        <v>23200000</v>
      </c>
      <c r="J161" s="178">
        <f t="shared" si="31"/>
        <v>0.69510627017159443</v>
      </c>
      <c r="K161" s="577">
        <v>30377801.829999998</v>
      </c>
      <c r="L161" s="608">
        <v>1</v>
      </c>
      <c r="M161" s="211">
        <f t="shared" si="29"/>
        <v>9.8703313254183689E-2</v>
      </c>
      <c r="N161" s="577">
        <v>24137661.829999998</v>
      </c>
      <c r="O161" s="608">
        <v>0.79458224018574419</v>
      </c>
      <c r="P161" s="210">
        <f t="shared" si="32"/>
        <v>-3.8846423344725323E-2</v>
      </c>
    </row>
    <row r="162" spans="1:19" ht="14.1" customHeight="1" x14ac:dyDescent="0.25">
      <c r="A162" s="253" t="s">
        <v>667</v>
      </c>
      <c r="B162" s="40" t="s">
        <v>668</v>
      </c>
      <c r="C162" s="200">
        <v>28640778.239999998</v>
      </c>
      <c r="D162" s="206">
        <v>22684621.100000001</v>
      </c>
      <c r="E162" s="34">
        <v>15340604.460000001</v>
      </c>
      <c r="F162" s="280">
        <f t="shared" si="28"/>
        <v>0.67625570611800956</v>
      </c>
      <c r="G162" s="34">
        <v>15340604.460000001</v>
      </c>
      <c r="H162" s="280">
        <f t="shared" si="30"/>
        <v>0.67625570611800956</v>
      </c>
      <c r="I162" s="34">
        <v>4160748.42</v>
      </c>
      <c r="J162" s="178">
        <f t="shared" si="31"/>
        <v>0.18341714422552113</v>
      </c>
      <c r="K162" s="577">
        <v>15931544.92</v>
      </c>
      <c r="L162" s="280">
        <v>0.93523926317724493</v>
      </c>
      <c r="M162" s="211">
        <f t="shared" si="29"/>
        <v>-3.7092476779081784E-2</v>
      </c>
      <c r="N162" s="577">
        <v>4716637.08</v>
      </c>
      <c r="O162" s="280">
        <v>0.27688364245428571</v>
      </c>
      <c r="P162" s="210">
        <f t="shared" si="32"/>
        <v>-0.11785699229587543</v>
      </c>
    </row>
    <row r="163" spans="1:19" s="6" customFormat="1" ht="14.1" customHeight="1" x14ac:dyDescent="0.25">
      <c r="A163" s="39" t="s">
        <v>669</v>
      </c>
      <c r="B163" s="40" t="s">
        <v>670</v>
      </c>
      <c r="C163" s="200">
        <v>12623127.310000001</v>
      </c>
      <c r="D163" s="206">
        <v>12910548.640000001</v>
      </c>
      <c r="E163" s="34">
        <v>12607056.060000001</v>
      </c>
      <c r="F163" s="280">
        <f t="shared" si="28"/>
        <v>0.97649266592283257</v>
      </c>
      <c r="G163" s="34">
        <v>12539587.289999999</v>
      </c>
      <c r="H163" s="280">
        <f t="shared" si="30"/>
        <v>0.97126680202801963</v>
      </c>
      <c r="I163" s="34">
        <v>7060210.9299999997</v>
      </c>
      <c r="J163" s="178">
        <f t="shared" si="31"/>
        <v>0.54685599557913123</v>
      </c>
      <c r="K163" s="577">
        <v>12494640.02</v>
      </c>
      <c r="L163" s="280">
        <v>0.97961911184586103</v>
      </c>
      <c r="M163" s="211">
        <f t="shared" si="29"/>
        <v>3.5973241268298928E-3</v>
      </c>
      <c r="N163" s="577">
        <v>12367056.35</v>
      </c>
      <c r="O163" s="280">
        <v>0.96961615047271421</v>
      </c>
      <c r="P163" s="210">
        <f t="shared" si="32"/>
        <v>-0.42911144493976527</v>
      </c>
      <c r="R163" s="255"/>
    </row>
    <row r="164" spans="1:19" s="272" customFormat="1" ht="14.1" customHeight="1" x14ac:dyDescent="0.25">
      <c r="A164" s="39" t="s">
        <v>671</v>
      </c>
      <c r="B164" s="40" t="s">
        <v>672</v>
      </c>
      <c r="C164" s="200">
        <v>48067327.659999996</v>
      </c>
      <c r="D164" s="206">
        <v>51817327.659999996</v>
      </c>
      <c r="E164" s="34">
        <v>48067327.659999996</v>
      </c>
      <c r="F164" s="280">
        <f t="shared" si="28"/>
        <v>0.9276303860244266</v>
      </c>
      <c r="G164" s="34">
        <v>48067327.659999996</v>
      </c>
      <c r="H164" s="280">
        <f t="shared" si="30"/>
        <v>0.9276303860244266</v>
      </c>
      <c r="I164" s="34">
        <v>40000000</v>
      </c>
      <c r="J164" s="178">
        <f t="shared" si="31"/>
        <v>0.77194254907278259</v>
      </c>
      <c r="K164" s="577">
        <v>48905673.659999996</v>
      </c>
      <c r="L164" s="280">
        <v>1</v>
      </c>
      <c r="M164" s="211">
        <f t="shared" si="29"/>
        <v>-1.7142101054129499E-2</v>
      </c>
      <c r="N164" s="577">
        <v>47370497.799999997</v>
      </c>
      <c r="O164" s="280">
        <v>0.96860945274626442</v>
      </c>
      <c r="P164" s="210">
        <f t="shared" si="32"/>
        <v>-0.15559257644111135</v>
      </c>
      <c r="R164" s="273"/>
      <c r="S164" s="274"/>
    </row>
    <row r="165" spans="1:19" x14ac:dyDescent="0.25">
      <c r="A165" s="39" t="s">
        <v>673</v>
      </c>
      <c r="B165" s="40" t="s">
        <v>674</v>
      </c>
      <c r="C165" s="200">
        <v>17219551.329999998</v>
      </c>
      <c r="D165" s="206">
        <v>18169551.329999998</v>
      </c>
      <c r="E165" s="34">
        <v>17219551.329999998</v>
      </c>
      <c r="F165" s="280">
        <f t="shared" si="28"/>
        <v>0.94771472433491288</v>
      </c>
      <c r="G165" s="34">
        <v>17219551.329999998</v>
      </c>
      <c r="H165" s="280">
        <f t="shared" si="30"/>
        <v>0.94771472433491288</v>
      </c>
      <c r="I165" s="34">
        <v>6000000</v>
      </c>
      <c r="J165" s="178">
        <f t="shared" si="31"/>
        <v>0.33022279367423435</v>
      </c>
      <c r="K165" s="577">
        <v>17284551.329999998</v>
      </c>
      <c r="L165" s="280">
        <v>1</v>
      </c>
      <c r="M165" s="211">
        <f t="shared" si="29"/>
        <v>-3.7605835846709068E-3</v>
      </c>
      <c r="N165" s="577">
        <v>11265000</v>
      </c>
      <c r="O165" s="280">
        <v>0.6517380627895073</v>
      </c>
      <c r="P165" s="210">
        <f t="shared" si="32"/>
        <v>-0.46737683089214377</v>
      </c>
    </row>
    <row r="166" spans="1:19" x14ac:dyDescent="0.25">
      <c r="A166" s="39" t="s">
        <v>675</v>
      </c>
      <c r="B166" s="40" t="s">
        <v>102</v>
      </c>
      <c r="C166" s="200">
        <v>17748245.370000001</v>
      </c>
      <c r="D166" s="206">
        <v>20672660.489999998</v>
      </c>
      <c r="E166" s="34">
        <v>17699865.27</v>
      </c>
      <c r="F166" s="280">
        <f t="shared" si="28"/>
        <v>0.85619677634438818</v>
      </c>
      <c r="G166" s="34">
        <v>17243771.5</v>
      </c>
      <c r="H166" s="280">
        <f t="shared" si="30"/>
        <v>0.83413412165025114</v>
      </c>
      <c r="I166" s="34">
        <v>15795691.810000001</v>
      </c>
      <c r="J166" s="178">
        <f t="shared" si="31"/>
        <v>0.76408606515067867</v>
      </c>
      <c r="K166" s="577">
        <v>15729887.970000001</v>
      </c>
      <c r="L166" s="608">
        <v>0.95657340887231868</v>
      </c>
      <c r="M166" s="211">
        <f t="shared" si="29"/>
        <v>9.6242486461904475E-2</v>
      </c>
      <c r="N166" s="577">
        <v>1543209.08</v>
      </c>
      <c r="O166" s="608">
        <v>9.3846362610700451E-2</v>
      </c>
      <c r="P166" s="210">
        <f t="shared" si="32"/>
        <v>9.2356135760943037</v>
      </c>
    </row>
    <row r="167" spans="1:19" x14ac:dyDescent="0.25">
      <c r="A167" s="253">
        <v>3361</v>
      </c>
      <c r="B167" s="40" t="s">
        <v>676</v>
      </c>
      <c r="C167" s="200">
        <v>211322.62</v>
      </c>
      <c r="D167" s="206">
        <v>211322.62</v>
      </c>
      <c r="E167" s="34">
        <v>211322.62</v>
      </c>
      <c r="F167" s="280">
        <f t="shared" si="28"/>
        <v>1</v>
      </c>
      <c r="G167" s="34">
        <v>211322.62</v>
      </c>
      <c r="H167" s="280">
        <f t="shared" si="30"/>
        <v>1</v>
      </c>
      <c r="I167" s="34">
        <v>0</v>
      </c>
      <c r="J167" s="178">
        <f t="shared" si="31"/>
        <v>0</v>
      </c>
      <c r="K167" s="577">
        <v>211322.62</v>
      </c>
      <c r="L167" s="280">
        <v>1</v>
      </c>
      <c r="M167" s="212">
        <f t="shared" si="29"/>
        <v>0</v>
      </c>
      <c r="N167" s="577">
        <v>0</v>
      </c>
      <c r="O167" s="280">
        <v>0</v>
      </c>
      <c r="P167" s="210" t="s">
        <v>129</v>
      </c>
    </row>
    <row r="168" spans="1:19" x14ac:dyDescent="0.25">
      <c r="A168" s="253">
        <v>3371</v>
      </c>
      <c r="B168" s="40" t="s">
        <v>677</v>
      </c>
      <c r="C168" s="200">
        <v>15245118.1</v>
      </c>
      <c r="D168" s="206">
        <v>15924386.66</v>
      </c>
      <c r="E168" s="34">
        <v>14248548.470000001</v>
      </c>
      <c r="F168" s="280">
        <f t="shared" si="28"/>
        <v>0.89476277951668381</v>
      </c>
      <c r="G168" s="34">
        <v>13985757.050000001</v>
      </c>
      <c r="H168" s="280">
        <f t="shared" si="30"/>
        <v>0.87826032792398934</v>
      </c>
      <c r="I168" s="34">
        <v>7281738.29</v>
      </c>
      <c r="J168" s="178">
        <f t="shared" si="31"/>
        <v>0.45726962334384813</v>
      </c>
      <c r="K168" s="577">
        <v>13010712.859999999</v>
      </c>
      <c r="L168" s="280">
        <v>0.87788192169135004</v>
      </c>
      <c r="M168" s="211">
        <f t="shared" si="29"/>
        <v>7.4941642359787064E-2</v>
      </c>
      <c r="N168" s="577">
        <v>6515626.2300000004</v>
      </c>
      <c r="O168" s="280">
        <v>0.43963390302773669</v>
      </c>
      <c r="P168" s="210">
        <f t="shared" si="32"/>
        <v>0.11758072562121158</v>
      </c>
    </row>
    <row r="169" spans="1:19" x14ac:dyDescent="0.25">
      <c r="A169" s="253">
        <v>3381</v>
      </c>
      <c r="B169" s="40" t="s">
        <v>678</v>
      </c>
      <c r="C169" s="200">
        <v>8127724.7699999996</v>
      </c>
      <c r="D169" s="206">
        <v>8538023.7699999996</v>
      </c>
      <c r="E169" s="34">
        <v>7640285.6100000003</v>
      </c>
      <c r="F169" s="280">
        <f t="shared" si="28"/>
        <v>0.89485410392573794</v>
      </c>
      <c r="G169" s="34">
        <v>7366467.7699999996</v>
      </c>
      <c r="H169" s="280">
        <f t="shared" si="30"/>
        <v>0.86278370363450041</v>
      </c>
      <c r="I169" s="34">
        <v>1699811.23</v>
      </c>
      <c r="J169" s="178">
        <f t="shared" si="31"/>
        <v>0.19908719813742098</v>
      </c>
      <c r="K169" s="577">
        <v>6265311.0800000001</v>
      </c>
      <c r="L169" s="280">
        <v>0.82009369646520069</v>
      </c>
      <c r="M169" s="211">
        <f t="shared" si="29"/>
        <v>0.17575451177756984</v>
      </c>
      <c r="N169" s="577">
        <v>3754132.56</v>
      </c>
      <c r="O169" s="280">
        <v>0.49139466641627105</v>
      </c>
      <c r="P169" s="210">
        <f t="shared" si="32"/>
        <v>-0.54721598056729248</v>
      </c>
      <c r="R169"/>
    </row>
    <row r="170" spans="1:19" x14ac:dyDescent="0.25">
      <c r="A170" s="253" t="s">
        <v>679</v>
      </c>
      <c r="B170" s="40" t="s">
        <v>680</v>
      </c>
      <c r="C170" s="200">
        <v>14042820.529999999</v>
      </c>
      <c r="D170" s="206">
        <v>13064483.720000001</v>
      </c>
      <c r="E170" s="34">
        <v>12359596.439999999</v>
      </c>
      <c r="F170" s="390">
        <f t="shared" si="28"/>
        <v>0.94604553114326961</v>
      </c>
      <c r="G170" s="34">
        <v>12246137.220000001</v>
      </c>
      <c r="H170" s="390">
        <f t="shared" si="30"/>
        <v>0.93736097671068164</v>
      </c>
      <c r="I170" s="34">
        <v>6116405.7999999998</v>
      </c>
      <c r="J170" s="392">
        <f t="shared" si="31"/>
        <v>0.46817049422600526</v>
      </c>
      <c r="K170" s="577">
        <v>12354381.9</v>
      </c>
      <c r="L170" s="390">
        <v>0.96998570098097447</v>
      </c>
      <c r="M170" s="211">
        <f t="shared" si="29"/>
        <v>-8.7616427010402953E-3</v>
      </c>
      <c r="N170" s="577">
        <v>10245800.27</v>
      </c>
      <c r="O170" s="390">
        <v>0.80443358781122087</v>
      </c>
      <c r="P170" s="210">
        <f t="shared" si="32"/>
        <v>-0.40303288773752366</v>
      </c>
    </row>
    <row r="171" spans="1:19" x14ac:dyDescent="0.25">
      <c r="A171" s="253">
        <v>3421</v>
      </c>
      <c r="B171" s="40" t="s">
        <v>484</v>
      </c>
      <c r="C171" s="200">
        <v>5455050.5800000001</v>
      </c>
      <c r="D171" s="206">
        <v>6480475.8200000003</v>
      </c>
      <c r="E171" s="34">
        <v>6467765.6100000003</v>
      </c>
      <c r="F171" s="390">
        <f t="shared" si="28"/>
        <v>0.99803869185642602</v>
      </c>
      <c r="G171" s="34">
        <v>6467765.6100000003</v>
      </c>
      <c r="H171" s="390">
        <f t="shared" si="30"/>
        <v>0.99803869185642602</v>
      </c>
      <c r="I171" s="34">
        <v>1418792.91</v>
      </c>
      <c r="J171" s="392">
        <f t="shared" si="31"/>
        <v>0.21893344708135951</v>
      </c>
      <c r="K171" s="577">
        <v>6362437.7199999997</v>
      </c>
      <c r="L171" s="390">
        <v>0.99854468436723098</v>
      </c>
      <c r="M171" s="211">
        <f t="shared" si="29"/>
        <v>1.6554643775750888E-2</v>
      </c>
      <c r="N171" s="577">
        <v>79288.100000000006</v>
      </c>
      <c r="O171" s="390">
        <v>1.2443769868222373E-2</v>
      </c>
      <c r="P171" s="210">
        <f t="shared" si="32"/>
        <v>16.894146914858595</v>
      </c>
      <c r="R171"/>
    </row>
    <row r="172" spans="1:19" x14ac:dyDescent="0.25">
      <c r="A172" s="667">
        <v>3431</v>
      </c>
      <c r="B172" s="666" t="s">
        <v>435</v>
      </c>
      <c r="C172" s="659">
        <v>6518951.2199999997</v>
      </c>
      <c r="D172" s="397">
        <v>6518951.2199999997</v>
      </c>
      <c r="E172" s="398">
        <v>6518951.2199999997</v>
      </c>
      <c r="F172" s="412">
        <f t="shared" si="28"/>
        <v>1</v>
      </c>
      <c r="G172" s="398">
        <v>6518951.2199999997</v>
      </c>
      <c r="H172" s="412">
        <f t="shared" si="30"/>
        <v>1</v>
      </c>
      <c r="I172" s="398">
        <v>0</v>
      </c>
      <c r="J172" s="427">
        <f t="shared" si="31"/>
        <v>0</v>
      </c>
      <c r="K172" s="633">
        <v>7608676.7199999997</v>
      </c>
      <c r="L172" s="412">
        <v>1</v>
      </c>
      <c r="M172" s="663">
        <f t="shared" si="29"/>
        <v>-0.14322142208192024</v>
      </c>
      <c r="N172" s="633">
        <v>0</v>
      </c>
      <c r="O172" s="412">
        <v>0</v>
      </c>
      <c r="P172" s="210" t="s">
        <v>129</v>
      </c>
    </row>
    <row r="173" spans="1:19" x14ac:dyDescent="0.25">
      <c r="A173" s="530">
        <v>3</v>
      </c>
      <c r="B173" s="2" t="s">
        <v>124</v>
      </c>
      <c r="C173" s="201">
        <f>SUBTOTAL(9,C149:C172)</f>
        <v>317974199.00999999</v>
      </c>
      <c r="D173" s="207">
        <f>SUBTOTAL(9,D149:D172)</f>
        <v>322348916.60000008</v>
      </c>
      <c r="E173" s="203">
        <f>SUBTOTAL(9,E149:E172)</f>
        <v>301264267.86000007</v>
      </c>
      <c r="F173" s="90">
        <f t="shared" si="28"/>
        <v>0.9345906015059956</v>
      </c>
      <c r="G173" s="203">
        <f>SUBTOTAL(9,G149:G172)</f>
        <v>299644066.50000006</v>
      </c>
      <c r="H173" s="90">
        <f t="shared" si="30"/>
        <v>0.92956436665126352</v>
      </c>
      <c r="I173" s="203">
        <f>SUBTOTAL(9,I149:I172)</f>
        <v>168210808.60999998</v>
      </c>
      <c r="J173" s="170">
        <f t="shared" si="31"/>
        <v>0.52182836655452847</v>
      </c>
      <c r="K173" s="566">
        <f>SUM(K149:K172)</f>
        <v>298942031.38</v>
      </c>
      <c r="L173" s="90">
        <v>0.96439304536645998</v>
      </c>
      <c r="M173" s="213">
        <f t="shared" ref="M173:M179" si="33">+G173/K173-1</f>
        <v>2.3483988409367385E-3</v>
      </c>
      <c r="N173" s="566">
        <f>SUBTOTAL(9,N149:N172)</f>
        <v>186828490.44</v>
      </c>
      <c r="O173" s="90">
        <v>0.60271249253544878</v>
      </c>
      <c r="P173" s="213">
        <f t="shared" ref="P173:P179" si="34">+I173/N173-1</f>
        <v>-9.9651192310945103E-2</v>
      </c>
    </row>
    <row r="174" spans="1:19" x14ac:dyDescent="0.25">
      <c r="A174" s="37">
        <v>4301</v>
      </c>
      <c r="B174" s="532" t="s">
        <v>681</v>
      </c>
      <c r="C174" s="198">
        <v>4583248.97</v>
      </c>
      <c r="D174" s="515">
        <v>5239143.75</v>
      </c>
      <c r="E174" s="180">
        <v>2448364.71</v>
      </c>
      <c r="F174" s="78">
        <f t="shared" si="28"/>
        <v>0.46732153703551271</v>
      </c>
      <c r="G174" s="180">
        <v>2350688.62</v>
      </c>
      <c r="H174" s="78">
        <f t="shared" si="30"/>
        <v>0.44867801537226387</v>
      </c>
      <c r="I174" s="180">
        <v>2320818.94</v>
      </c>
      <c r="J174" s="153">
        <f t="shared" si="31"/>
        <v>0.4429767631399692</v>
      </c>
      <c r="K174" s="613">
        <v>2678672.54</v>
      </c>
      <c r="L174" s="48">
        <v>0.56199891116236655</v>
      </c>
      <c r="M174" s="210">
        <f t="shared" si="33"/>
        <v>-0.12244270813333524</v>
      </c>
      <c r="N174" s="613">
        <v>2530502.14</v>
      </c>
      <c r="O174" s="48">
        <v>0.53091201934449161</v>
      </c>
      <c r="P174" s="210">
        <f t="shared" si="34"/>
        <v>-8.2862289142343948E-2</v>
      </c>
    </row>
    <row r="175" spans="1:19" x14ac:dyDescent="0.25">
      <c r="A175" s="37" t="s">
        <v>682</v>
      </c>
      <c r="B175" s="38" t="s">
        <v>684</v>
      </c>
      <c r="C175" s="200">
        <v>30096574.920000002</v>
      </c>
      <c r="D175" s="206">
        <v>25885012.039999999</v>
      </c>
      <c r="E175" s="34">
        <v>25885012.039999999</v>
      </c>
      <c r="F175" s="48">
        <f t="shared" ref="F175:F198" si="35">+E175/D175</f>
        <v>1</v>
      </c>
      <c r="G175" s="34">
        <v>25885012.039999999</v>
      </c>
      <c r="H175" s="48">
        <f t="shared" si="30"/>
        <v>1</v>
      </c>
      <c r="I175" s="34">
        <v>6574484.8700000001</v>
      </c>
      <c r="J175" s="153">
        <f t="shared" si="31"/>
        <v>0.25398809395338418</v>
      </c>
      <c r="K175" s="613">
        <v>11979709.35</v>
      </c>
      <c r="L175" s="48">
        <v>0.94755196364007788</v>
      </c>
      <c r="M175" s="210">
        <f t="shared" si="33"/>
        <v>1.1607379013748775</v>
      </c>
      <c r="N175" s="613">
        <v>2125917.25</v>
      </c>
      <c r="O175" s="48">
        <v>0.16815241554869731</v>
      </c>
      <c r="P175" s="210">
        <f t="shared" si="34"/>
        <v>2.0925403469961026</v>
      </c>
    </row>
    <row r="176" spans="1:19" x14ac:dyDescent="0.25">
      <c r="A176" s="37" t="s">
        <v>683</v>
      </c>
      <c r="B176" s="38" t="s">
        <v>685</v>
      </c>
      <c r="C176" s="200">
        <v>7512544.6100000003</v>
      </c>
      <c r="D176" s="206">
        <v>7348611.75</v>
      </c>
      <c r="E176" s="34">
        <v>3582283.63</v>
      </c>
      <c r="F176" s="48">
        <f t="shared" si="35"/>
        <v>0.48747760146669877</v>
      </c>
      <c r="G176" s="34">
        <v>1440343.36</v>
      </c>
      <c r="H176" s="48">
        <f t="shared" si="30"/>
        <v>0.19600210339048055</v>
      </c>
      <c r="I176" s="34">
        <v>991049.98</v>
      </c>
      <c r="J176" s="153">
        <f t="shared" si="31"/>
        <v>0.13486220441568436</v>
      </c>
      <c r="K176" s="613">
        <v>1199904.9099999999</v>
      </c>
      <c r="L176" s="48">
        <v>0.15488683687295121</v>
      </c>
      <c r="M176" s="210">
        <f t="shared" si="33"/>
        <v>0.20038125354449976</v>
      </c>
      <c r="N176" s="613">
        <v>990212.17</v>
      </c>
      <c r="O176" s="48">
        <v>0.12781915430648672</v>
      </c>
      <c r="P176" s="210">
        <f t="shared" si="34"/>
        <v>8.4609139877556139E-4</v>
      </c>
    </row>
    <row r="177" spans="1:16" x14ac:dyDescent="0.25">
      <c r="A177" s="39" t="s">
        <v>686</v>
      </c>
      <c r="B177" s="40" t="s">
        <v>687</v>
      </c>
      <c r="C177" s="200">
        <v>2743104</v>
      </c>
      <c r="D177" s="206">
        <v>9529834.4600000009</v>
      </c>
      <c r="E177" s="34">
        <v>4167583.49</v>
      </c>
      <c r="F177" s="280">
        <f t="shared" si="35"/>
        <v>0.43731961006172609</v>
      </c>
      <c r="G177" s="34">
        <v>3995381.23</v>
      </c>
      <c r="H177" s="280">
        <f t="shared" si="30"/>
        <v>0.41924980405168544</v>
      </c>
      <c r="I177" s="34">
        <v>2980025.77</v>
      </c>
      <c r="J177" s="178">
        <f t="shared" si="31"/>
        <v>0.31270488301850313</v>
      </c>
      <c r="K177" s="614">
        <v>4516011.43</v>
      </c>
      <c r="L177" s="280">
        <v>0.59862479609825303</v>
      </c>
      <c r="M177" s="211">
        <f t="shared" si="33"/>
        <v>-0.11528540351812167</v>
      </c>
      <c r="N177" s="614">
        <v>4048755.92</v>
      </c>
      <c r="O177" s="280">
        <v>0.53668723488186454</v>
      </c>
      <c r="P177" s="211">
        <f t="shared" si="34"/>
        <v>-0.2639650725104713</v>
      </c>
    </row>
    <row r="178" spans="1:16" x14ac:dyDescent="0.25">
      <c r="A178" s="39" t="s">
        <v>688</v>
      </c>
      <c r="B178" s="40" t="s">
        <v>689</v>
      </c>
      <c r="C178" s="200">
        <v>36360768.060000002</v>
      </c>
      <c r="D178" s="206">
        <v>40258130.359999999</v>
      </c>
      <c r="E178" s="34">
        <v>21596505.460000001</v>
      </c>
      <c r="F178" s="280">
        <f t="shared" si="35"/>
        <v>0.53645078067157415</v>
      </c>
      <c r="G178" s="34">
        <v>17633262.800000001</v>
      </c>
      <c r="H178" s="280">
        <f t="shared" si="30"/>
        <v>0.43800501022571581</v>
      </c>
      <c r="I178" s="34">
        <v>16853098.800000001</v>
      </c>
      <c r="J178" s="178">
        <f t="shared" si="31"/>
        <v>0.41862596820305992</v>
      </c>
      <c r="K178" s="614">
        <v>15841738.76</v>
      </c>
      <c r="L178" s="280">
        <v>0.37829189720730616</v>
      </c>
      <c r="M178" s="211">
        <f t="shared" si="33"/>
        <v>0.11308885136545466</v>
      </c>
      <c r="N178" s="614">
        <v>15026738.76</v>
      </c>
      <c r="O178" s="280">
        <v>0.35883015118972728</v>
      </c>
      <c r="P178" s="211">
        <f t="shared" si="34"/>
        <v>0.1215406795293219</v>
      </c>
    </row>
    <row r="179" spans="1:16" x14ac:dyDescent="0.25">
      <c r="A179" s="664" t="s">
        <v>690</v>
      </c>
      <c r="B179" s="660" t="s">
        <v>691</v>
      </c>
      <c r="C179" s="659">
        <v>1922280</v>
      </c>
      <c r="D179" s="397">
        <v>1922280</v>
      </c>
      <c r="E179" s="398">
        <v>1602411.47</v>
      </c>
      <c r="F179" s="412">
        <f t="shared" si="35"/>
        <v>0.83359940799467303</v>
      </c>
      <c r="G179" s="398">
        <v>1602411.47</v>
      </c>
      <c r="H179" s="412">
        <f t="shared" si="30"/>
        <v>0.83359940799467303</v>
      </c>
      <c r="I179" s="398">
        <v>112500</v>
      </c>
      <c r="J179" s="427">
        <f t="shared" si="31"/>
        <v>5.8524252450215371E-2</v>
      </c>
      <c r="K179" s="662">
        <v>112500</v>
      </c>
      <c r="L179" s="412">
        <v>0.1275105408713787</v>
      </c>
      <c r="M179" s="211">
        <f t="shared" si="33"/>
        <v>13.243657511111111</v>
      </c>
      <c r="N179" s="662">
        <v>112500</v>
      </c>
      <c r="O179" s="412">
        <v>0.1275105408713787</v>
      </c>
      <c r="P179" s="211">
        <f t="shared" si="34"/>
        <v>0</v>
      </c>
    </row>
    <row r="180" spans="1:16" ht="14.4" thickBot="1" x14ac:dyDescent="0.3">
      <c r="A180" s="7" t="s">
        <v>19</v>
      </c>
      <c r="N180" s="97"/>
    </row>
    <row r="181" spans="1:16" ht="12.75" customHeight="1" x14ac:dyDescent="0.25">
      <c r="A181" s="8" t="s">
        <v>757</v>
      </c>
      <c r="C181" s="164" t="s">
        <v>765</v>
      </c>
      <c r="D181" s="755" t="s">
        <v>783</v>
      </c>
      <c r="E181" s="753"/>
      <c r="F181" s="753"/>
      <c r="G181" s="753"/>
      <c r="H181" s="753"/>
      <c r="I181" s="753"/>
      <c r="J181" s="754"/>
      <c r="K181" s="764" t="s">
        <v>784</v>
      </c>
      <c r="L181" s="762"/>
      <c r="M181" s="762"/>
      <c r="N181" s="762"/>
      <c r="O181" s="762"/>
      <c r="P181" s="765"/>
    </row>
    <row r="182" spans="1:16" ht="12.75" customHeight="1" x14ac:dyDescent="0.25">
      <c r="A182" s="8" t="s">
        <v>148</v>
      </c>
      <c r="C182" s="157">
        <v>1</v>
      </c>
      <c r="D182" s="148">
        <v>2</v>
      </c>
      <c r="E182" s="87">
        <v>3</v>
      </c>
      <c r="F182" s="88" t="s">
        <v>36</v>
      </c>
      <c r="G182" s="87">
        <v>4</v>
      </c>
      <c r="H182" s="88" t="s">
        <v>37</v>
      </c>
      <c r="I182" s="87">
        <v>5</v>
      </c>
      <c r="J182" s="149" t="s">
        <v>38</v>
      </c>
      <c r="K182" s="87" t="s">
        <v>543</v>
      </c>
      <c r="L182" s="88" t="s">
        <v>544</v>
      </c>
      <c r="M182" s="88" t="s">
        <v>545</v>
      </c>
      <c r="N182" s="87" t="s">
        <v>39</v>
      </c>
      <c r="O182" s="88" t="s">
        <v>40</v>
      </c>
      <c r="P182" s="609" t="s">
        <v>362</v>
      </c>
    </row>
    <row r="183" spans="1:16" ht="14.1" customHeight="1" x14ac:dyDescent="0.25">
      <c r="A183" s="678"/>
      <c r="B183" s="2" t="s">
        <v>425</v>
      </c>
      <c r="C183" s="248" t="s">
        <v>13</v>
      </c>
      <c r="D183" s="249" t="s">
        <v>14</v>
      </c>
      <c r="E183" s="89" t="s">
        <v>15</v>
      </c>
      <c r="F183" s="89" t="s">
        <v>18</v>
      </c>
      <c r="G183" s="89" t="s">
        <v>16</v>
      </c>
      <c r="H183" s="89" t="s">
        <v>18</v>
      </c>
      <c r="I183" s="89" t="s">
        <v>17</v>
      </c>
      <c r="J183" s="113" t="s">
        <v>18</v>
      </c>
      <c r="K183" s="89" t="s">
        <v>16</v>
      </c>
      <c r="L183" s="89" t="s">
        <v>18</v>
      </c>
      <c r="M183" s="611" t="s">
        <v>764</v>
      </c>
      <c r="N183" s="562" t="s">
        <v>17</v>
      </c>
      <c r="O183" s="89" t="s">
        <v>18</v>
      </c>
      <c r="P183" s="610" t="s">
        <v>764</v>
      </c>
    </row>
    <row r="184" spans="1:16" x14ac:dyDescent="0.25">
      <c r="A184" s="37" t="s">
        <v>692</v>
      </c>
      <c r="B184" s="40" t="s">
        <v>693</v>
      </c>
      <c r="C184" s="528">
        <v>10510570.890000001</v>
      </c>
      <c r="D184" s="515">
        <v>11918670.890000001</v>
      </c>
      <c r="E184" s="180">
        <v>5863513.5499999998</v>
      </c>
      <c r="F184" s="48">
        <f t="shared" si="35"/>
        <v>0.49196035397869764</v>
      </c>
      <c r="G184" s="180">
        <v>5863513.5499999998</v>
      </c>
      <c r="H184" s="48">
        <f t="shared" si="30"/>
        <v>0.49196035397869764</v>
      </c>
      <c r="I184" s="180">
        <v>5462093.3700000001</v>
      </c>
      <c r="J184" s="153">
        <f t="shared" si="31"/>
        <v>0.45828040898275024</v>
      </c>
      <c r="K184" s="613">
        <v>9459313.5500000007</v>
      </c>
      <c r="L184" s="48">
        <v>0.77373184738042122</v>
      </c>
      <c r="M184" s="210">
        <f>+G184/K184-1</f>
        <v>-0.38013329201884849</v>
      </c>
      <c r="N184" s="613">
        <v>9071093.3699999992</v>
      </c>
      <c r="O184" s="48">
        <v>0.74197707833993831</v>
      </c>
      <c r="P184" s="210">
        <f>+I184/N184-1</f>
        <v>-0.39785722104192156</v>
      </c>
    </row>
    <row r="185" spans="1:16" x14ac:dyDescent="0.25">
      <c r="A185" s="39" t="s">
        <v>694</v>
      </c>
      <c r="B185" s="40" t="s">
        <v>695</v>
      </c>
      <c r="C185" s="200">
        <v>1031566.99</v>
      </c>
      <c r="D185" s="206">
        <v>1239699.49</v>
      </c>
      <c r="E185" s="34">
        <v>715865.06</v>
      </c>
      <c r="F185" s="280">
        <f t="shared" si="35"/>
        <v>0.57745047551806294</v>
      </c>
      <c r="G185" s="34">
        <v>429055.89</v>
      </c>
      <c r="H185" s="280">
        <f t="shared" si="30"/>
        <v>0.34609668993249326</v>
      </c>
      <c r="I185" s="34">
        <v>223324.92</v>
      </c>
      <c r="J185" s="178">
        <f t="shared" si="31"/>
        <v>0.18014439934955528</v>
      </c>
      <c r="K185" s="614">
        <v>370965.01</v>
      </c>
      <c r="L185" s="280">
        <v>0.33223756839847218</v>
      </c>
      <c r="M185" s="211">
        <f>+G185/K185-1</f>
        <v>0.15659396016891192</v>
      </c>
      <c r="N185" s="614">
        <v>161819.85999999999</v>
      </c>
      <c r="O185" s="280">
        <v>0.14492643606732936</v>
      </c>
      <c r="P185" s="211">
        <f t="shared" ref="P185:P191" si="36">+I185/N185-1</f>
        <v>0.3800835076732858</v>
      </c>
    </row>
    <row r="186" spans="1:16" x14ac:dyDescent="0.25">
      <c r="A186" s="39" t="s">
        <v>696</v>
      </c>
      <c r="B186" s="40" t="s">
        <v>697</v>
      </c>
      <c r="C186" s="200">
        <v>4649794.68</v>
      </c>
      <c r="D186" s="206">
        <v>5433609.5800000001</v>
      </c>
      <c r="E186" s="34">
        <v>2902209.92</v>
      </c>
      <c r="F186" s="280">
        <f t="shared" si="35"/>
        <v>0.53412190869996223</v>
      </c>
      <c r="G186" s="34">
        <v>1802682.84</v>
      </c>
      <c r="H186" s="280">
        <f t="shared" si="30"/>
        <v>0.33176524986913031</v>
      </c>
      <c r="I186" s="34">
        <v>401552.35</v>
      </c>
      <c r="J186" s="178">
        <f t="shared" si="31"/>
        <v>7.3901583116687597E-2</v>
      </c>
      <c r="K186" s="689">
        <v>550007.05000000005</v>
      </c>
      <c r="L186" s="418">
        <v>0.13750176250000001</v>
      </c>
      <c r="M186" s="211">
        <f>+G186/K186-1</f>
        <v>2.2775631512359702</v>
      </c>
      <c r="N186" s="689">
        <v>356928.49</v>
      </c>
      <c r="O186" s="280">
        <v>8.9232122499999997E-2</v>
      </c>
      <c r="P186" s="211">
        <f t="shared" si="36"/>
        <v>0.1250218496147506</v>
      </c>
    </row>
    <row r="187" spans="1:16" x14ac:dyDescent="0.25">
      <c r="A187" s="39" t="s">
        <v>698</v>
      </c>
      <c r="B187" s="40" t="s">
        <v>700</v>
      </c>
      <c r="C187" s="200">
        <v>145653002</v>
      </c>
      <c r="D187" s="206">
        <v>143445656.02000001</v>
      </c>
      <c r="E187" s="34">
        <v>114107617.58</v>
      </c>
      <c r="F187" s="280">
        <f t="shared" si="35"/>
        <v>0.79547628520790103</v>
      </c>
      <c r="G187" s="34">
        <v>113799202.78</v>
      </c>
      <c r="H187" s="280">
        <f t="shared" si="30"/>
        <v>0.79332623892168241</v>
      </c>
      <c r="I187" s="34">
        <v>72608307.010000005</v>
      </c>
      <c r="J187" s="178">
        <f t="shared" si="31"/>
        <v>0.50617292307462092</v>
      </c>
      <c r="K187" s="689">
        <v>110924325</v>
      </c>
      <c r="L187" s="418">
        <v>0.75384541844215103</v>
      </c>
      <c r="M187" s="211">
        <f t="shared" ref="M187:M191" si="37">+G187/K187-1</f>
        <v>2.5917469229585155E-2</v>
      </c>
      <c r="N187" s="689">
        <v>85961164.079999998</v>
      </c>
      <c r="O187" s="280">
        <v>0.58419494286453399</v>
      </c>
      <c r="P187" s="211">
        <f t="shared" si="36"/>
        <v>-0.15533592655368322</v>
      </c>
    </row>
    <row r="188" spans="1:16" x14ac:dyDescent="0.25">
      <c r="A188" s="39" t="s">
        <v>699</v>
      </c>
      <c r="B188" s="40" t="s">
        <v>701</v>
      </c>
      <c r="C188" s="200">
        <v>16809054</v>
      </c>
      <c r="D188" s="206">
        <v>15734854</v>
      </c>
      <c r="E188" s="34">
        <v>14327012</v>
      </c>
      <c r="F188" s="280">
        <f t="shared" si="35"/>
        <v>0.91052716472615502</v>
      </c>
      <c r="G188" s="34">
        <v>14327012</v>
      </c>
      <c r="H188" s="280">
        <f t="shared" si="30"/>
        <v>0.91052716472615502</v>
      </c>
      <c r="I188" s="34">
        <v>6391493.3600000003</v>
      </c>
      <c r="J188" s="178">
        <f t="shared" si="31"/>
        <v>0.40619972450967773</v>
      </c>
      <c r="K188" s="614">
        <v>16692043</v>
      </c>
      <c r="L188" s="280">
        <v>0.99303881110739489</v>
      </c>
      <c r="M188" s="211">
        <f t="shared" si="37"/>
        <v>-0.14168613152985532</v>
      </c>
      <c r="N188" s="614">
        <v>6741688.5099999998</v>
      </c>
      <c r="O188" s="280">
        <v>0.40107483205182159</v>
      </c>
      <c r="P188" s="211">
        <f t="shared" si="36"/>
        <v>-5.1944724156352207E-2</v>
      </c>
    </row>
    <row r="189" spans="1:16" x14ac:dyDescent="0.25">
      <c r="A189" s="39">
        <v>4591</v>
      </c>
      <c r="B189" s="40" t="s">
        <v>760</v>
      </c>
      <c r="C189" s="200">
        <v>0</v>
      </c>
      <c r="D189" s="647">
        <v>0</v>
      </c>
      <c r="E189" s="723">
        <v>0</v>
      </c>
      <c r="F189" s="280" t="s">
        <v>129</v>
      </c>
      <c r="G189" s="723">
        <v>0</v>
      </c>
      <c r="H189" s="280" t="s">
        <v>129</v>
      </c>
      <c r="I189" s="723">
        <v>0</v>
      </c>
      <c r="J189" s="178" t="s">
        <v>129</v>
      </c>
      <c r="K189" s="614">
        <v>0</v>
      </c>
      <c r="L189" s="280">
        <v>0</v>
      </c>
      <c r="M189" s="211" t="s">
        <v>129</v>
      </c>
      <c r="N189" s="614">
        <v>0</v>
      </c>
      <c r="O189" s="280">
        <v>0</v>
      </c>
      <c r="P189" s="211" t="s">
        <v>129</v>
      </c>
    </row>
    <row r="190" spans="1:16" x14ac:dyDescent="0.25">
      <c r="A190" s="39">
        <v>4911</v>
      </c>
      <c r="B190" s="40" t="s">
        <v>702</v>
      </c>
      <c r="C190" s="200">
        <v>34765352.369999997</v>
      </c>
      <c r="D190" s="206">
        <v>37969457.909999996</v>
      </c>
      <c r="E190" s="34">
        <v>36647054.609999999</v>
      </c>
      <c r="F190" s="280">
        <f t="shared" si="35"/>
        <v>0.96517192046474498</v>
      </c>
      <c r="G190" s="34">
        <v>36578865.229999997</v>
      </c>
      <c r="H190" s="280">
        <f t="shared" si="30"/>
        <v>0.96337601966042918</v>
      </c>
      <c r="I190" s="34">
        <v>9398213.0899999999</v>
      </c>
      <c r="J190" s="178">
        <f t="shared" si="31"/>
        <v>0.24752033890704553</v>
      </c>
      <c r="K190" s="614">
        <v>15669752</v>
      </c>
      <c r="L190" s="280">
        <v>1</v>
      </c>
      <c r="M190" s="211">
        <f t="shared" si="37"/>
        <v>1.3343614646868693</v>
      </c>
      <c r="N190" s="614">
        <v>7900000</v>
      </c>
      <c r="O190" s="280">
        <v>0.50415603259068809</v>
      </c>
      <c r="P190" s="211">
        <f t="shared" si="36"/>
        <v>0.18964722658227839</v>
      </c>
    </row>
    <row r="191" spans="1:16" x14ac:dyDescent="0.25">
      <c r="A191" s="664" t="s">
        <v>703</v>
      </c>
      <c r="B191" s="660" t="s">
        <v>704</v>
      </c>
      <c r="C191" s="659">
        <v>1548192.01</v>
      </c>
      <c r="D191" s="397">
        <v>1470667.36</v>
      </c>
      <c r="E191" s="398">
        <v>921803.67</v>
      </c>
      <c r="F191" s="412">
        <f t="shared" si="35"/>
        <v>0.62679277114030729</v>
      </c>
      <c r="G191" s="398">
        <v>555683.48</v>
      </c>
      <c r="H191" s="412">
        <f t="shared" si="30"/>
        <v>0.37784443655565997</v>
      </c>
      <c r="I191" s="398">
        <v>492547.4</v>
      </c>
      <c r="J191" s="427">
        <f t="shared" si="31"/>
        <v>0.33491421200780574</v>
      </c>
      <c r="K191" s="614">
        <v>855066.98</v>
      </c>
      <c r="L191" s="280">
        <v>0.49427783820340759</v>
      </c>
      <c r="M191" s="211">
        <f t="shared" si="37"/>
        <v>-0.35012871155426917</v>
      </c>
      <c r="N191" s="614">
        <v>808952.31999999995</v>
      </c>
      <c r="O191" s="412">
        <v>0.46762091542727002</v>
      </c>
      <c r="P191" s="211">
        <f t="shared" si="36"/>
        <v>-0.39112925716066915</v>
      </c>
    </row>
    <row r="192" spans="1:16" x14ac:dyDescent="0.25">
      <c r="A192" s="18">
        <v>4</v>
      </c>
      <c r="B192" s="517" t="s">
        <v>123</v>
      </c>
      <c r="C192" s="201">
        <f>SUM(C174:C179,C184:C191)</f>
        <v>298186053.5</v>
      </c>
      <c r="D192" s="207">
        <f>SUM(D174:D179,D184:D191)</f>
        <v>307395627.61000001</v>
      </c>
      <c r="E192" s="203">
        <f>SUM(E174:E179,E184:E191)</f>
        <v>234767237.18999997</v>
      </c>
      <c r="F192" s="90">
        <f t="shared" si="35"/>
        <v>0.76372991709515992</v>
      </c>
      <c r="G192" s="203">
        <f>SUM(G174:G179,G184:G191)</f>
        <v>226263115.28999996</v>
      </c>
      <c r="H192" s="90">
        <f t="shared" si="30"/>
        <v>0.73606484597453425</v>
      </c>
      <c r="I192" s="203">
        <f>SUM(I174:I179,I184:I191)</f>
        <v>124809509.86000001</v>
      </c>
      <c r="J192" s="170">
        <f t="shared" si="31"/>
        <v>0.40602239800999623</v>
      </c>
      <c r="K192" s="566">
        <f>SUM(K174:K191)</f>
        <v>190850009.57999998</v>
      </c>
      <c r="L192" s="90">
        <v>0.69591084179286533</v>
      </c>
      <c r="M192" s="213">
        <f t="shared" ref="M192:M198" si="38">+G192/K192-1</f>
        <v>0.18555464465489391</v>
      </c>
      <c r="N192" s="566">
        <f>SUBTOTAL(9,N174:N191)</f>
        <v>135836272.87</v>
      </c>
      <c r="O192" s="90">
        <v>0.49531009563641698</v>
      </c>
      <c r="P192" s="213">
        <f t="shared" ref="P192:P198" si="39">+I192/N192-1</f>
        <v>-8.1176866657354352E-2</v>
      </c>
    </row>
    <row r="193" spans="1:16" x14ac:dyDescent="0.25">
      <c r="A193" s="37" t="s">
        <v>705</v>
      </c>
      <c r="B193" s="38" t="s">
        <v>113</v>
      </c>
      <c r="C193" s="198">
        <v>22797084.350000001</v>
      </c>
      <c r="D193" s="515">
        <v>23207316.52</v>
      </c>
      <c r="E193" s="180">
        <v>13322474.140000001</v>
      </c>
      <c r="F193" s="48">
        <f t="shared" si="35"/>
        <v>0.57406353416685341</v>
      </c>
      <c r="G193" s="472">
        <v>12668474.140000001</v>
      </c>
      <c r="H193" s="48">
        <f t="shared" si="30"/>
        <v>0.54588276628546628</v>
      </c>
      <c r="I193" s="30">
        <v>11975613.02</v>
      </c>
      <c r="J193" s="153">
        <f t="shared" si="31"/>
        <v>0.5160274782170291</v>
      </c>
      <c r="K193" s="613">
        <v>13250395.07</v>
      </c>
      <c r="L193" s="48">
        <v>0.58216803010366946</v>
      </c>
      <c r="M193" s="210">
        <f t="shared" si="38"/>
        <v>-4.3917251291436421E-2</v>
      </c>
      <c r="N193" s="613">
        <v>11888582.439999999</v>
      </c>
      <c r="O193" s="48">
        <v>0.5223355668458477</v>
      </c>
      <c r="P193" s="210">
        <f t="shared" si="39"/>
        <v>7.3205178530939552E-3</v>
      </c>
    </row>
    <row r="194" spans="1:16" x14ac:dyDescent="0.25">
      <c r="A194" s="37" t="s">
        <v>706</v>
      </c>
      <c r="B194" s="38" t="s">
        <v>707</v>
      </c>
      <c r="C194" s="528">
        <v>7386447.1399999997</v>
      </c>
      <c r="D194" s="694">
        <v>7146896.0199999996</v>
      </c>
      <c r="E194" s="695">
        <v>3907515.94</v>
      </c>
      <c r="F194" s="48">
        <f t="shared" si="35"/>
        <v>0.54674307966215518</v>
      </c>
      <c r="G194" s="180">
        <v>3283612.11</v>
      </c>
      <c r="H194" s="48">
        <f t="shared" si="30"/>
        <v>0.4594459050210164</v>
      </c>
      <c r="I194" s="180">
        <v>3073813.09</v>
      </c>
      <c r="J194" s="153">
        <f t="shared" si="31"/>
        <v>0.43009064094373101</v>
      </c>
      <c r="K194" s="613">
        <v>4615902.87</v>
      </c>
      <c r="L194" s="48">
        <v>0.58824666761063382</v>
      </c>
      <c r="M194" s="210">
        <f>+G194/K194-1</f>
        <v>-0.28863058810420772</v>
      </c>
      <c r="N194" s="613">
        <v>4386947.7300000004</v>
      </c>
      <c r="O194" s="48">
        <v>0.55906882268398661</v>
      </c>
      <c r="P194" s="210">
        <f t="shared" si="39"/>
        <v>-0.29932762385568712</v>
      </c>
    </row>
    <row r="195" spans="1:16" x14ac:dyDescent="0.25">
      <c r="A195" s="39" t="s">
        <v>708</v>
      </c>
      <c r="B195" s="40" t="s">
        <v>709</v>
      </c>
      <c r="C195" s="200">
        <v>53388679.920000002</v>
      </c>
      <c r="D195" s="206">
        <v>54662899.359999999</v>
      </c>
      <c r="E195" s="34">
        <v>30122959.09</v>
      </c>
      <c r="F195" s="48">
        <f t="shared" si="35"/>
        <v>0.55106771581243108</v>
      </c>
      <c r="G195" s="34">
        <v>26704743.699999999</v>
      </c>
      <c r="H195" s="48">
        <f t="shared" si="30"/>
        <v>0.48853507612407043</v>
      </c>
      <c r="I195" s="34">
        <v>20085910.649999999</v>
      </c>
      <c r="J195" s="153">
        <f t="shared" si="31"/>
        <v>0.36745051735579948</v>
      </c>
      <c r="K195" s="614">
        <v>29376790.440000001</v>
      </c>
      <c r="L195" s="280">
        <v>0.5244484135161559</v>
      </c>
      <c r="M195" s="211">
        <f t="shared" si="38"/>
        <v>-9.0957749297271517E-2</v>
      </c>
      <c r="N195" s="614">
        <v>23618817.370000001</v>
      </c>
      <c r="O195" s="280">
        <v>0.4216543438985817</v>
      </c>
      <c r="P195" s="211">
        <f t="shared" si="39"/>
        <v>-0.14958017010993141</v>
      </c>
    </row>
    <row r="196" spans="1:16" x14ac:dyDescent="0.25">
      <c r="A196" s="39" t="s">
        <v>710</v>
      </c>
      <c r="B196" s="40" t="s">
        <v>711</v>
      </c>
      <c r="C196" s="200">
        <v>877692.04</v>
      </c>
      <c r="D196" s="206">
        <v>884664.91</v>
      </c>
      <c r="E196" s="34">
        <v>477007.04</v>
      </c>
      <c r="F196" s="48">
        <f t="shared" si="35"/>
        <v>0.53919516260682243</v>
      </c>
      <c r="G196" s="34">
        <v>472397.15</v>
      </c>
      <c r="H196" s="48">
        <f t="shared" si="30"/>
        <v>0.53398427433953499</v>
      </c>
      <c r="I196" s="34">
        <v>451080.11</v>
      </c>
      <c r="J196" s="153">
        <f t="shared" si="31"/>
        <v>0.50988809989083883</v>
      </c>
      <c r="K196" s="614">
        <v>549730.28</v>
      </c>
      <c r="L196" s="280">
        <v>0.58375886872764571</v>
      </c>
      <c r="M196" s="211">
        <f t="shared" si="38"/>
        <v>-0.14067467777106979</v>
      </c>
      <c r="N196" s="614">
        <v>518322.8</v>
      </c>
      <c r="O196" s="280">
        <v>0.55040724946740371</v>
      </c>
      <c r="P196" s="211">
        <f t="shared" si="39"/>
        <v>-0.12973129871963962</v>
      </c>
    </row>
    <row r="197" spans="1:16" x14ac:dyDescent="0.25">
      <c r="A197" s="39" t="s">
        <v>712</v>
      </c>
      <c r="B197" s="40" t="s">
        <v>713</v>
      </c>
      <c r="C197" s="200">
        <v>4144550.55</v>
      </c>
      <c r="D197" s="206">
        <v>4318955.24</v>
      </c>
      <c r="E197" s="34">
        <v>2548326.86</v>
      </c>
      <c r="F197" s="48">
        <f t="shared" si="35"/>
        <v>0.59003317200388483</v>
      </c>
      <c r="G197" s="34">
        <v>2386625.9700000002</v>
      </c>
      <c r="H197" s="48">
        <f t="shared" si="30"/>
        <v>0.55259335588761505</v>
      </c>
      <c r="I197" s="34">
        <v>2023611.93</v>
      </c>
      <c r="J197" s="153">
        <f t="shared" si="31"/>
        <v>0.46854200091223908</v>
      </c>
      <c r="K197" s="614">
        <v>2595853.46</v>
      </c>
      <c r="L197" s="280">
        <v>0.56690306869112861</v>
      </c>
      <c r="M197" s="211">
        <f t="shared" si="38"/>
        <v>-8.0600655323586623E-2</v>
      </c>
      <c r="N197" s="614">
        <v>2321610.4500000002</v>
      </c>
      <c r="O197" s="280">
        <v>0.50701170489430947</v>
      </c>
      <c r="P197" s="211">
        <f t="shared" si="39"/>
        <v>-0.1283585366356359</v>
      </c>
    </row>
    <row r="198" spans="1:16" x14ac:dyDescent="0.25">
      <c r="A198" s="39" t="s">
        <v>714</v>
      </c>
      <c r="B198" s="40" t="s">
        <v>715</v>
      </c>
      <c r="C198" s="200">
        <v>7218581.6100000003</v>
      </c>
      <c r="D198" s="206">
        <v>7260705.21</v>
      </c>
      <c r="E198" s="34">
        <v>4672276.6500000004</v>
      </c>
      <c r="F198" s="48">
        <f t="shared" si="35"/>
        <v>0.64350176943762749</v>
      </c>
      <c r="G198" s="34">
        <v>4101870.01</v>
      </c>
      <c r="H198" s="48">
        <f t="shared" si="30"/>
        <v>0.5649409928322926</v>
      </c>
      <c r="I198" s="34">
        <v>3569990.89</v>
      </c>
      <c r="J198" s="153">
        <f t="shared" si="31"/>
        <v>0.49168652172837635</v>
      </c>
      <c r="K198" s="614">
        <v>3592239.68</v>
      </c>
      <c r="L198" s="280">
        <v>0.47893649317320519</v>
      </c>
      <c r="M198" s="211">
        <f t="shared" si="38"/>
        <v>0.14186980140478811</v>
      </c>
      <c r="N198" s="614">
        <v>3421487.64</v>
      </c>
      <c r="O198" s="280">
        <v>0.45617092335472054</v>
      </c>
      <c r="P198" s="211">
        <f t="shared" si="39"/>
        <v>4.3403123326787751E-2</v>
      </c>
    </row>
    <row r="199" spans="1:16" x14ac:dyDescent="0.25">
      <c r="A199" s="39" t="s">
        <v>716</v>
      </c>
      <c r="B199" s="40" t="s">
        <v>717</v>
      </c>
      <c r="C199" s="200">
        <v>1128377.3799999999</v>
      </c>
      <c r="D199" s="206">
        <v>0</v>
      </c>
      <c r="E199" s="34">
        <v>0</v>
      </c>
      <c r="F199" s="48" t="s">
        <v>129</v>
      </c>
      <c r="G199" s="34">
        <v>0</v>
      </c>
      <c r="H199" s="48" t="s">
        <v>129</v>
      </c>
      <c r="I199" s="34">
        <v>0</v>
      </c>
      <c r="J199" s="153" t="s">
        <v>129</v>
      </c>
      <c r="K199" s="614">
        <v>0</v>
      </c>
      <c r="L199" s="418" t="s">
        <v>129</v>
      </c>
      <c r="M199" s="212" t="s">
        <v>129</v>
      </c>
      <c r="N199" s="614">
        <v>0</v>
      </c>
      <c r="O199" s="418" t="s">
        <v>129</v>
      </c>
      <c r="P199" s="211" t="s">
        <v>129</v>
      </c>
    </row>
    <row r="200" spans="1:16" x14ac:dyDescent="0.25">
      <c r="A200" s="39" t="s">
        <v>718</v>
      </c>
      <c r="B200" s="40" t="s">
        <v>719</v>
      </c>
      <c r="C200" s="200">
        <v>2204546.69</v>
      </c>
      <c r="D200" s="206">
        <v>2336000.09</v>
      </c>
      <c r="E200" s="34">
        <v>1415090.45</v>
      </c>
      <c r="F200" s="48">
        <f t="shared" ref="F200:F214" si="40">+E200/D200</f>
        <v>0.60577499806517565</v>
      </c>
      <c r="G200" s="34">
        <v>1377172.22</v>
      </c>
      <c r="H200" s="48">
        <f t="shared" ref="H200:H214" si="41">+G200/D200</f>
        <v>0.58954287968370755</v>
      </c>
      <c r="I200" s="34">
        <v>1183172.21</v>
      </c>
      <c r="J200" s="153">
        <f t="shared" ref="J200:J214" si="42">+I200/D200</f>
        <v>0.50649493339702745</v>
      </c>
      <c r="K200" s="614">
        <v>1423763.18</v>
      </c>
      <c r="L200" s="280">
        <v>0.59557775552337355</v>
      </c>
      <c r="M200" s="211">
        <f>+G200/K200-1</f>
        <v>-3.2723812958837639E-2</v>
      </c>
      <c r="N200" s="614">
        <v>1157421.51</v>
      </c>
      <c r="O200" s="280">
        <v>0.48416373930970308</v>
      </c>
      <c r="P200" s="211">
        <f>+I200/N200-1</f>
        <v>2.224833371206314E-2</v>
      </c>
    </row>
    <row r="201" spans="1:16" x14ac:dyDescent="0.25">
      <c r="A201" s="39" t="s">
        <v>720</v>
      </c>
      <c r="B201" s="40" t="s">
        <v>721</v>
      </c>
      <c r="C201" s="200">
        <v>14812972.529999999</v>
      </c>
      <c r="D201" s="206">
        <v>14846920.73</v>
      </c>
      <c r="E201" s="34">
        <v>10216731.859999999</v>
      </c>
      <c r="F201" s="48">
        <f t="shared" si="40"/>
        <v>0.68813810255993735</v>
      </c>
      <c r="G201" s="34">
        <v>7262196.1299999999</v>
      </c>
      <c r="H201" s="48">
        <f t="shared" si="41"/>
        <v>0.48913820327240337</v>
      </c>
      <c r="I201" s="34">
        <v>4773040.4800000004</v>
      </c>
      <c r="J201" s="153">
        <f t="shared" si="42"/>
        <v>0.3214835296018988</v>
      </c>
      <c r="K201" s="614">
        <v>6997233.3300000001</v>
      </c>
      <c r="L201" s="280">
        <v>0.48785445775905334</v>
      </c>
      <c r="M201" s="211">
        <f>+G201/K201-1</f>
        <v>3.7866794989384722E-2</v>
      </c>
      <c r="N201" s="614">
        <v>4852014.28</v>
      </c>
      <c r="O201" s="280">
        <v>0.33828753222505209</v>
      </c>
      <c r="P201" s="211">
        <f>+I201/N201-1</f>
        <v>-1.6276497850702953E-2</v>
      </c>
    </row>
    <row r="202" spans="1:16" x14ac:dyDescent="0.25">
      <c r="A202" s="39" t="s">
        <v>722</v>
      </c>
      <c r="B202" s="40" t="s">
        <v>723</v>
      </c>
      <c r="C202" s="200">
        <v>871764.12</v>
      </c>
      <c r="D202" s="206">
        <v>943301.14</v>
      </c>
      <c r="E202" s="34">
        <v>60127.88</v>
      </c>
      <c r="F202" s="48">
        <f t="shared" si="40"/>
        <v>6.3741977455894938E-2</v>
      </c>
      <c r="G202" s="34">
        <v>45067.39</v>
      </c>
      <c r="H202" s="48">
        <f t="shared" si="41"/>
        <v>4.7776248844563038E-2</v>
      </c>
      <c r="I202" s="34">
        <v>45067.39</v>
      </c>
      <c r="J202" s="153">
        <f t="shared" si="42"/>
        <v>4.7776248844563038E-2</v>
      </c>
      <c r="K202" s="689">
        <v>0</v>
      </c>
      <c r="L202" s="418">
        <v>0</v>
      </c>
      <c r="M202" s="211" t="s">
        <v>129</v>
      </c>
      <c r="N202" s="689">
        <v>0</v>
      </c>
      <c r="O202" s="418">
        <v>0</v>
      </c>
      <c r="P202" s="211" t="s">
        <v>129</v>
      </c>
    </row>
    <row r="203" spans="1:16" x14ac:dyDescent="0.25">
      <c r="A203" s="39" t="s">
        <v>724</v>
      </c>
      <c r="B203" s="40" t="s">
        <v>725</v>
      </c>
      <c r="C203" s="200">
        <v>16719312.35</v>
      </c>
      <c r="D203" s="206">
        <v>16883268.010000002</v>
      </c>
      <c r="E203" s="34">
        <v>12226684.470000001</v>
      </c>
      <c r="F203" s="48">
        <f t="shared" si="40"/>
        <v>0.72418944381846606</v>
      </c>
      <c r="G203" s="34">
        <v>12185930.779999999</v>
      </c>
      <c r="H203" s="48">
        <f t="shared" si="41"/>
        <v>0.72177559301802485</v>
      </c>
      <c r="I203" s="34">
        <v>7389154.8200000003</v>
      </c>
      <c r="J203" s="153">
        <f t="shared" si="42"/>
        <v>0.43766140628836703</v>
      </c>
      <c r="K203" s="689">
        <v>11391690.970000001</v>
      </c>
      <c r="L203" s="280">
        <v>0.67725512215323957</v>
      </c>
      <c r="M203" s="211">
        <f t="shared" ref="M203:M212" si="43">+G203/K203-1</f>
        <v>6.9720975761335957E-2</v>
      </c>
      <c r="N203" s="614">
        <v>8119918.21</v>
      </c>
      <c r="O203" s="280">
        <v>0.48274274764564334</v>
      </c>
      <c r="P203" s="211">
        <f>+I203/N203-1</f>
        <v>-8.9996397882436296E-2</v>
      </c>
    </row>
    <row r="204" spans="1:16" x14ac:dyDescent="0.25">
      <c r="A204" s="39" t="s">
        <v>726</v>
      </c>
      <c r="B204" s="40" t="s">
        <v>727</v>
      </c>
      <c r="C204" s="200">
        <v>22448323.75</v>
      </c>
      <c r="D204" s="206">
        <v>21762813.829999998</v>
      </c>
      <c r="E204" s="34">
        <v>18844095.59</v>
      </c>
      <c r="F204" s="48">
        <f t="shared" si="40"/>
        <v>0.86588507061634878</v>
      </c>
      <c r="G204" s="34">
        <v>13820478.560000001</v>
      </c>
      <c r="H204" s="48">
        <f t="shared" si="41"/>
        <v>0.63505016713181162</v>
      </c>
      <c r="I204" s="34">
        <v>6534533.5499999998</v>
      </c>
      <c r="J204" s="153">
        <f t="shared" si="42"/>
        <v>0.30026142763727354</v>
      </c>
      <c r="K204" s="614">
        <v>9902387.3900000006</v>
      </c>
      <c r="L204" s="280">
        <v>0.43747228778687047</v>
      </c>
      <c r="M204" s="211">
        <f t="shared" si="43"/>
        <v>0.39567136849813744</v>
      </c>
      <c r="N204" s="614">
        <v>5137320.4000000004</v>
      </c>
      <c r="O204" s="280">
        <v>0.22695893626134542</v>
      </c>
      <c r="P204" s="211">
        <f>+I204/N204-1</f>
        <v>0.27197313798064826</v>
      </c>
    </row>
    <row r="205" spans="1:16" x14ac:dyDescent="0.25">
      <c r="A205" s="39" t="s">
        <v>728</v>
      </c>
      <c r="B205" s="40" t="s">
        <v>729</v>
      </c>
      <c r="C205" s="200">
        <v>49281328.299999997</v>
      </c>
      <c r="D205" s="206">
        <v>50332240.090000004</v>
      </c>
      <c r="E205" s="34">
        <v>44959408.899999999</v>
      </c>
      <c r="F205" s="48">
        <f t="shared" si="40"/>
        <v>0.89325269091157578</v>
      </c>
      <c r="G205" s="34">
        <v>44861302.100000001</v>
      </c>
      <c r="H205" s="48">
        <f t="shared" si="41"/>
        <v>0.89130350685331472</v>
      </c>
      <c r="I205" s="34">
        <v>26319513.620000001</v>
      </c>
      <c r="J205" s="153">
        <f t="shared" si="42"/>
        <v>0.522915601867463</v>
      </c>
      <c r="K205" s="614">
        <v>47083195.439999998</v>
      </c>
      <c r="L205" s="280">
        <v>0.81358639493352369</v>
      </c>
      <c r="M205" s="211">
        <f t="shared" si="43"/>
        <v>-4.719079321690145E-2</v>
      </c>
      <c r="N205" s="614">
        <v>18902540.120000001</v>
      </c>
      <c r="O205" s="280">
        <v>0.32663138785715978</v>
      </c>
      <c r="P205" s="211">
        <f t="shared" ref="P205" si="44">+I205/N205-1</f>
        <v>0.39237972531281162</v>
      </c>
    </row>
    <row r="206" spans="1:16" x14ac:dyDescent="0.25">
      <c r="A206" s="39" t="s">
        <v>730</v>
      </c>
      <c r="B206" s="40" t="s">
        <v>731</v>
      </c>
      <c r="C206" s="200">
        <v>13647818.9</v>
      </c>
      <c r="D206" s="206">
        <v>7721613.3700000001</v>
      </c>
      <c r="E206" s="34">
        <v>0</v>
      </c>
      <c r="F206" s="48">
        <f t="shared" si="40"/>
        <v>0</v>
      </c>
      <c r="G206" s="34">
        <v>0</v>
      </c>
      <c r="H206" s="48">
        <f t="shared" si="41"/>
        <v>0</v>
      </c>
      <c r="I206" s="34">
        <v>0</v>
      </c>
      <c r="J206" s="153">
        <f t="shared" si="42"/>
        <v>0</v>
      </c>
      <c r="K206" s="614">
        <v>0</v>
      </c>
      <c r="L206" s="280">
        <v>0</v>
      </c>
      <c r="M206" s="212" t="s">
        <v>129</v>
      </c>
      <c r="N206" s="614">
        <v>0</v>
      </c>
      <c r="O206" s="280">
        <v>0</v>
      </c>
      <c r="P206" s="211" t="s">
        <v>129</v>
      </c>
    </row>
    <row r="207" spans="1:16" x14ac:dyDescent="0.25">
      <c r="A207" s="39" t="s">
        <v>732</v>
      </c>
      <c r="B207" s="40" t="s">
        <v>733</v>
      </c>
      <c r="C207" s="200">
        <v>30916505.399999999</v>
      </c>
      <c r="D207" s="206">
        <v>13095099.630000001</v>
      </c>
      <c r="E207" s="34">
        <v>3942.1</v>
      </c>
      <c r="F207" s="48">
        <f t="shared" si="40"/>
        <v>3.0103627397907773E-4</v>
      </c>
      <c r="G207" s="34">
        <v>3942.1</v>
      </c>
      <c r="H207" s="48">
        <f t="shared" si="41"/>
        <v>3.0103627397907773E-4</v>
      </c>
      <c r="I207" s="34">
        <v>3942.1</v>
      </c>
      <c r="J207" s="153">
        <f t="shared" si="42"/>
        <v>3.0103627397907773E-4</v>
      </c>
      <c r="K207" s="614">
        <v>9403419.3599999994</v>
      </c>
      <c r="L207" s="280">
        <v>0.16796672250445099</v>
      </c>
      <c r="M207" s="211">
        <f t="shared" si="43"/>
        <v>-0.99958078015569862</v>
      </c>
      <c r="N207" s="614">
        <v>9403419.3599999994</v>
      </c>
      <c r="O207" s="280">
        <v>0.16796672250445099</v>
      </c>
      <c r="P207" s="211">
        <f t="shared" ref="P207:P212" si="45">+I207/N207-1</f>
        <v>-0.99958078015569862</v>
      </c>
    </row>
    <row r="208" spans="1:16" x14ac:dyDescent="0.25">
      <c r="A208" s="253">
        <v>9311</v>
      </c>
      <c r="B208" s="40" t="s">
        <v>734</v>
      </c>
      <c r="C208" s="200">
        <v>5805408.6299999999</v>
      </c>
      <c r="D208" s="206">
        <v>5139664.4800000004</v>
      </c>
      <c r="E208" s="34">
        <v>2810774.18</v>
      </c>
      <c r="F208" s="280">
        <f t="shared" si="40"/>
        <v>0.5468789238942694</v>
      </c>
      <c r="G208" s="34">
        <v>2732343.82</v>
      </c>
      <c r="H208" s="280">
        <f t="shared" si="41"/>
        <v>0.53161910288743197</v>
      </c>
      <c r="I208" s="34">
        <v>2385461.96</v>
      </c>
      <c r="J208" s="178">
        <f t="shared" si="42"/>
        <v>0.46412795412668645</v>
      </c>
      <c r="K208" s="614">
        <v>2805557.46</v>
      </c>
      <c r="L208" s="280">
        <v>0.57902920805806568</v>
      </c>
      <c r="M208" s="211">
        <f t="shared" si="43"/>
        <v>-2.6095933176859654E-2</v>
      </c>
      <c r="N208" s="614">
        <v>2494249.1</v>
      </c>
      <c r="O208" s="280">
        <v>0.51477936262711332</v>
      </c>
      <c r="P208" s="211">
        <f t="shared" si="45"/>
        <v>-4.3615186630717839E-2</v>
      </c>
    </row>
    <row r="209" spans="1:16" x14ac:dyDescent="0.25">
      <c r="A209" s="39" t="s">
        <v>735</v>
      </c>
      <c r="B209" s="40" t="s">
        <v>736</v>
      </c>
      <c r="C209" s="200">
        <v>30138334.93</v>
      </c>
      <c r="D209" s="206">
        <v>30139104.140000001</v>
      </c>
      <c r="E209" s="34">
        <v>27871967.629999999</v>
      </c>
      <c r="F209" s="280">
        <f t="shared" si="40"/>
        <v>0.92477757469270283</v>
      </c>
      <c r="G209" s="34">
        <v>27755801.879999999</v>
      </c>
      <c r="H209" s="280">
        <f t="shared" si="41"/>
        <v>0.92092325475471148</v>
      </c>
      <c r="I209" s="34">
        <v>15460403.26</v>
      </c>
      <c r="J209" s="178">
        <f t="shared" si="42"/>
        <v>0.51296824179592215</v>
      </c>
      <c r="K209" s="614">
        <v>28338634.460000001</v>
      </c>
      <c r="L209" s="280">
        <v>0.94527713255539014</v>
      </c>
      <c r="M209" s="211">
        <f t="shared" si="43"/>
        <v>-2.0566713643971446E-2</v>
      </c>
      <c r="N209" s="614">
        <v>18050189.16</v>
      </c>
      <c r="O209" s="280">
        <v>0.60209079852915348</v>
      </c>
      <c r="P209" s="211">
        <f t="shared" si="45"/>
        <v>-0.14347693960676478</v>
      </c>
    </row>
    <row r="210" spans="1:16" x14ac:dyDescent="0.25">
      <c r="A210" s="39" t="s">
        <v>737</v>
      </c>
      <c r="B210" s="40" t="s">
        <v>738</v>
      </c>
      <c r="C210" s="200">
        <v>113561295.48999999</v>
      </c>
      <c r="D210" s="206">
        <v>115835117.12</v>
      </c>
      <c r="E210" s="34">
        <v>90192784.459999993</v>
      </c>
      <c r="F210" s="280">
        <f t="shared" si="40"/>
        <v>0.77863075293966599</v>
      </c>
      <c r="G210" s="34">
        <v>88417371.409999996</v>
      </c>
      <c r="H210" s="280">
        <f t="shared" si="41"/>
        <v>0.76330368206390775</v>
      </c>
      <c r="I210" s="34">
        <v>44117105.439999998</v>
      </c>
      <c r="J210" s="178">
        <f t="shared" si="42"/>
        <v>0.38086123221420537</v>
      </c>
      <c r="K210" s="614">
        <v>83721081.599999994</v>
      </c>
      <c r="L210" s="280">
        <v>0.81521206783480915</v>
      </c>
      <c r="M210" s="211">
        <f t="shared" si="43"/>
        <v>5.6094471311751493E-2</v>
      </c>
      <c r="N210" s="614">
        <v>38965138.729999997</v>
      </c>
      <c r="O210" s="280">
        <v>0.37941281587018472</v>
      </c>
      <c r="P210" s="211">
        <f t="shared" si="45"/>
        <v>0.13221989906668563</v>
      </c>
    </row>
    <row r="211" spans="1:16" x14ac:dyDescent="0.25">
      <c r="A211" s="39" t="s">
        <v>739</v>
      </c>
      <c r="B211" s="40" t="s">
        <v>117</v>
      </c>
      <c r="C211" s="200">
        <v>799840.54</v>
      </c>
      <c r="D211" s="206">
        <v>801333.05</v>
      </c>
      <c r="E211" s="34">
        <v>417625.15</v>
      </c>
      <c r="F211" s="280">
        <f t="shared" si="40"/>
        <v>0.52116301705015167</v>
      </c>
      <c r="G211" s="34">
        <v>417625.15</v>
      </c>
      <c r="H211" s="280">
        <f t="shared" si="41"/>
        <v>0.52116301705015167</v>
      </c>
      <c r="I211" s="34">
        <v>417625.15</v>
      </c>
      <c r="J211" s="178">
        <f t="shared" si="42"/>
        <v>0.52116301705015167</v>
      </c>
      <c r="K211" s="614">
        <v>501996.11</v>
      </c>
      <c r="L211" s="280">
        <v>0.59952731562561945</v>
      </c>
      <c r="M211" s="211">
        <f t="shared" si="43"/>
        <v>-0.16807094381667609</v>
      </c>
      <c r="N211" s="614">
        <v>501996.11</v>
      </c>
      <c r="O211" s="280">
        <v>0.59952731562561945</v>
      </c>
      <c r="P211" s="211">
        <f t="shared" si="45"/>
        <v>-0.16807094381667609</v>
      </c>
    </row>
    <row r="212" spans="1:16" x14ac:dyDescent="0.25">
      <c r="A212" s="664">
        <v>9431</v>
      </c>
      <c r="B212" s="660" t="s">
        <v>740</v>
      </c>
      <c r="C212" s="659">
        <v>98287346.239999995</v>
      </c>
      <c r="D212" s="397">
        <v>98252507.239999995</v>
      </c>
      <c r="E212" s="398">
        <v>97687346.230000004</v>
      </c>
      <c r="F212" s="412">
        <f t="shared" si="40"/>
        <v>0.99424787187751373</v>
      </c>
      <c r="G212" s="398">
        <v>97687346.230000004</v>
      </c>
      <c r="H212" s="412">
        <f t="shared" si="41"/>
        <v>0.99424787187751373</v>
      </c>
      <c r="I212" s="398">
        <v>42503658.740000002</v>
      </c>
      <c r="J212" s="427">
        <f t="shared" si="42"/>
        <v>0.43259617422461211</v>
      </c>
      <c r="K212" s="614">
        <v>84274401.209999993</v>
      </c>
      <c r="L212" s="412">
        <v>0.7444128037021408</v>
      </c>
      <c r="M212" s="211">
        <f t="shared" si="43"/>
        <v>0.15915799848374879</v>
      </c>
      <c r="N212" s="662">
        <v>42641589.659999996</v>
      </c>
      <c r="O212" s="412">
        <v>0.37666177222686925</v>
      </c>
      <c r="P212" s="443">
        <f t="shared" si="45"/>
        <v>-3.2346570824347554E-3</v>
      </c>
    </row>
    <row r="213" spans="1:16" ht="13.8" thickBot="1" x14ac:dyDescent="0.3">
      <c r="A213" s="18">
        <v>9</v>
      </c>
      <c r="B213" s="2" t="s">
        <v>534</v>
      </c>
      <c r="C213" s="201">
        <f>SUBTOTAL(9,DTProg!C66:C78)</f>
        <v>496436210.86000007</v>
      </c>
      <c r="D213" s="207">
        <f>SUBTOTAL(9,DTProg!D66:D78)</f>
        <v>475570420.18000001</v>
      </c>
      <c r="E213" s="203">
        <f>SUBTOTAL(9,DTProg!E66:E78)</f>
        <v>361757138.62</v>
      </c>
      <c r="F213" s="533">
        <f t="shared" si="40"/>
        <v>0.76068048656827203</v>
      </c>
      <c r="G213" s="203">
        <f>SUBTOTAL(9,DTProg!G66:G78)</f>
        <v>346184300.84999996</v>
      </c>
      <c r="H213" s="533">
        <f t="shared" si="41"/>
        <v>0.72793488863115519</v>
      </c>
      <c r="I213" s="203">
        <f>SUBTOTAL(9,DTProg!I66:I78)</f>
        <v>192312698.41</v>
      </c>
      <c r="J213" s="534">
        <f t="shared" si="42"/>
        <v>0.40438322117933873</v>
      </c>
      <c r="K213" s="566">
        <f>SUM(K193:K212)</f>
        <v>339824272.31</v>
      </c>
      <c r="L213" s="90">
        <v>0.63836072619967876</v>
      </c>
      <c r="M213" s="645">
        <f>+G213/K213-1</f>
        <v>1.8715639400231243E-2</v>
      </c>
      <c r="N213" s="566">
        <f>SUM(N193:N212)</f>
        <v>196381565.06999999</v>
      </c>
      <c r="O213" s="90">
        <v>0.36890325001845264</v>
      </c>
      <c r="P213" s="645">
        <f>+I213/N213-1</f>
        <v>-2.0719188476523542E-2</v>
      </c>
    </row>
    <row r="214" spans="1:16" ht="13.8" thickBot="1" x14ac:dyDescent="0.3">
      <c r="A214" s="5"/>
      <c r="B214" s="4" t="s">
        <v>11</v>
      </c>
      <c r="C214" s="202">
        <f>SUM(C85,C87:C120,C122:C130,C135:C147,C149:C172,C174:C179,C184:C191,C193:C212)</f>
        <v>2736183653.8399997</v>
      </c>
      <c r="D214" s="208">
        <f>SUM(D85,D87:D120,D122:D130,D135:D147,D149:D172,D174:D179,D184:D191,D193:D212)</f>
        <v>2754424787.8099995</v>
      </c>
      <c r="E214" s="209">
        <f>SUM(E85,E87:E120,E122:E130,E135:E147,E149:E172,E174:E179,E184:E191,E193:E212)</f>
        <v>2001284636.6300001</v>
      </c>
      <c r="F214" s="181">
        <f t="shared" si="40"/>
        <v>0.72657080544979791</v>
      </c>
      <c r="G214" s="209">
        <f>SUM(G85,G87:G120,G122:G130,G135:G147,G149:G172,G174:G179,G184:G191,G193:G212)</f>
        <v>1937000824.7699997</v>
      </c>
      <c r="H214" s="181">
        <f t="shared" si="41"/>
        <v>0.70323242563834143</v>
      </c>
      <c r="I214" s="209">
        <f>SUM(I85,I87:I120,I122:I130,I135:I147,I149:I172,I174:I179,I184:I191,I193:I212)</f>
        <v>1045123636.66</v>
      </c>
      <c r="J214" s="173">
        <f t="shared" si="42"/>
        <v>0.37943444354890576</v>
      </c>
      <c r="K214" s="154">
        <f>K86+K121+K148+K173+K192+K213</f>
        <v>1973992848.9299998</v>
      </c>
      <c r="L214" s="181">
        <v>0.71837462673020525</v>
      </c>
      <c r="M214" s="181">
        <f>+G214/K214-1</f>
        <v>-1.8739695121008926E-2</v>
      </c>
      <c r="N214" s="574">
        <f>N86+N121+N148+N173+N192+N213</f>
        <v>1232847993.6400001</v>
      </c>
      <c r="O214" s="181">
        <v>0.44865751227050671</v>
      </c>
      <c r="P214" s="628">
        <f>+I214/N214-1</f>
        <v>-0.15226885873070328</v>
      </c>
    </row>
    <row r="296" spans="1:16" x14ac:dyDescent="0.25">
      <c r="A296" s="247"/>
      <c r="B296" s="269"/>
      <c r="C296" s="270"/>
      <c r="D296" s="270"/>
      <c r="E296" s="270"/>
      <c r="F296" s="271"/>
      <c r="G296" s="270"/>
      <c r="H296" s="271"/>
      <c r="I296" s="270"/>
      <c r="J296" s="271"/>
      <c r="K296" s="271"/>
      <c r="L296" s="271"/>
      <c r="M296" s="271"/>
      <c r="N296" s="270"/>
      <c r="O296" s="271"/>
      <c r="P296" s="271"/>
    </row>
    <row r="301" spans="1:16" x14ac:dyDescent="0.25">
      <c r="C301" s="349"/>
      <c r="D301" s="349"/>
      <c r="E301" s="349"/>
      <c r="F301" s="391"/>
      <c r="G301" s="349"/>
      <c r="H301" s="391"/>
      <c r="I301" s="349"/>
      <c r="J301" s="391"/>
      <c r="K301" s="391"/>
      <c r="L301" s="391"/>
      <c r="M301" s="391"/>
      <c r="O301"/>
      <c r="P301"/>
    </row>
    <row r="303" spans="1:16" x14ac:dyDescent="0.25">
      <c r="C303" s="352"/>
      <c r="O303"/>
      <c r="P303"/>
    </row>
  </sheetData>
  <mergeCells count="10">
    <mergeCell ref="D132:J132"/>
    <mergeCell ref="K132:P132"/>
    <mergeCell ref="D181:J181"/>
    <mergeCell ref="K181:P181"/>
    <mergeCell ref="D2:J2"/>
    <mergeCell ref="K2:P2"/>
    <mergeCell ref="D82:J82"/>
    <mergeCell ref="K82:P82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rowBreaks count="5" manualBreakCount="5">
    <brk id="48" max="15" man="1"/>
    <brk id="80" max="15" man="1"/>
    <brk id="130" max="15" man="1"/>
    <brk id="179" max="15" man="1"/>
    <brk id="214" max="12" man="1"/>
  </rowBreaks>
  <ignoredErrors>
    <ignoredError sqref="F65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220"/>
  <sheetViews>
    <sheetView topLeftCell="A207" zoomScaleNormal="100" workbookViewId="0">
      <pane xSplit="1" topLeftCell="B1" activePane="topRight" state="frozen"/>
      <selection activeCell="N21" sqref="N21"/>
      <selection pane="topRight" activeCell="E212" sqref="E212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style="97" customWidth="1"/>
    <col min="12" max="12" width="6.33203125" style="97" customWidth="1"/>
    <col min="13" max="13" width="8.88671875" style="97" customWidth="1"/>
    <col min="14" max="14" width="15.44140625" customWidth="1"/>
    <col min="15" max="15" width="6.33203125" style="97" customWidth="1"/>
    <col min="16" max="16" width="8.88671875" style="97" customWidth="1"/>
    <col min="17" max="17" width="16.5546875" bestFit="1" customWidth="1"/>
    <col min="18" max="18" width="20.44140625" style="254" bestFit="1" customWidth="1"/>
    <col min="19" max="21" width="15.5546875" bestFit="1" customWidth="1"/>
  </cols>
  <sheetData>
    <row r="1" spans="1:16" ht="14.4" thickBot="1" x14ac:dyDescent="0.3">
      <c r="A1" s="7" t="s">
        <v>19</v>
      </c>
      <c r="N1" s="97"/>
      <c r="P1" s="521"/>
    </row>
    <row r="2" spans="1:16" x14ac:dyDescent="0.25">
      <c r="A2" s="766" t="s">
        <v>465</v>
      </c>
      <c r="B2" s="767"/>
      <c r="C2" s="164" t="s">
        <v>765</v>
      </c>
      <c r="D2" s="752" t="s">
        <v>783</v>
      </c>
      <c r="E2" s="753"/>
      <c r="F2" s="753"/>
      <c r="G2" s="753"/>
      <c r="H2" s="753"/>
      <c r="I2" s="753"/>
      <c r="J2" s="754"/>
      <c r="K2" s="761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609" t="s">
        <v>362</v>
      </c>
    </row>
    <row r="4" spans="1:16" x14ac:dyDescent="0.25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11" t="s">
        <v>764</v>
      </c>
      <c r="N4" s="562" t="s">
        <v>17</v>
      </c>
      <c r="O4" s="89" t="s">
        <v>18</v>
      </c>
      <c r="P4" s="610" t="s">
        <v>764</v>
      </c>
    </row>
    <row r="5" spans="1:16" x14ac:dyDescent="0.25">
      <c r="A5" s="17" t="s">
        <v>53</v>
      </c>
      <c r="B5" s="13" t="s">
        <v>96</v>
      </c>
      <c r="C5" s="528">
        <v>24060000</v>
      </c>
      <c r="D5" s="515">
        <v>24060000</v>
      </c>
      <c r="E5" s="180">
        <v>6616291.2599999998</v>
      </c>
      <c r="F5" s="78">
        <f>+E5/D5</f>
        <v>0.27499132418952615</v>
      </c>
      <c r="G5" s="180">
        <v>6616291.2599999998</v>
      </c>
      <c r="H5" s="78">
        <f>+G5/D5</f>
        <v>0.27499132418952615</v>
      </c>
      <c r="I5" s="180">
        <v>6616291.2599999998</v>
      </c>
      <c r="J5" s="172">
        <f>I5/D5</f>
        <v>0.27499132418952615</v>
      </c>
      <c r="K5" s="180">
        <v>12165309.1</v>
      </c>
      <c r="L5" s="78">
        <v>0.45373687945264946</v>
      </c>
      <c r="M5" s="245">
        <f>+G5/K5-1</f>
        <v>-0.45613455395062674</v>
      </c>
      <c r="N5" s="180">
        <v>12165309.1</v>
      </c>
      <c r="O5" s="172">
        <v>0.45373687945264946</v>
      </c>
      <c r="P5" s="245">
        <f>+I5/N5-1</f>
        <v>-0.45613455395062674</v>
      </c>
    </row>
    <row r="6" spans="1:16" x14ac:dyDescent="0.25">
      <c r="A6" s="18">
        <v>0</v>
      </c>
      <c r="B6" s="2" t="s">
        <v>96</v>
      </c>
      <c r="C6" s="201">
        <f>SUBTOTAL(9,C5:C5)</f>
        <v>24060000</v>
      </c>
      <c r="D6" s="207">
        <f>SUBTOTAL(9,D5:D5)</f>
        <v>24060000</v>
      </c>
      <c r="E6" s="203">
        <f>SUBTOTAL(9,E5:E5)</f>
        <v>6616291.2599999998</v>
      </c>
      <c r="F6" s="90">
        <f t="shared" ref="F6:F27" si="0">+E6/D6</f>
        <v>0.27499132418952615</v>
      </c>
      <c r="G6" s="203">
        <f>SUBTOTAL(9,G5:G5)</f>
        <v>6616291.2599999998</v>
      </c>
      <c r="H6" s="90">
        <f>+G6/D6</f>
        <v>0.27499132418952615</v>
      </c>
      <c r="I6" s="203">
        <f>SUBTOTAL(9,I5:I5)</f>
        <v>6616291.2599999998</v>
      </c>
      <c r="J6" s="170">
        <f>+I6/D6</f>
        <v>0.27499132418952615</v>
      </c>
      <c r="K6" s="566">
        <f>SUBTOTAL(9,K5:K5)</f>
        <v>12165309.1</v>
      </c>
      <c r="L6" s="90">
        <v>0.45373687945264946</v>
      </c>
      <c r="M6" s="213">
        <f>+G6/K6-1</f>
        <v>-0.45613455395062674</v>
      </c>
      <c r="N6" s="566">
        <f>SUBTOTAL(9,N5:N5)</f>
        <v>12165309.1</v>
      </c>
      <c r="O6" s="170">
        <v>0.45373687945264946</v>
      </c>
      <c r="P6" s="213">
        <f>+I6/N6-1</f>
        <v>-0.45613455395062674</v>
      </c>
    </row>
    <row r="7" spans="1:16" x14ac:dyDescent="0.25">
      <c r="A7" s="37" t="s">
        <v>54</v>
      </c>
      <c r="B7" s="38" t="s">
        <v>501</v>
      </c>
      <c r="C7" s="198">
        <v>8245978.9400000004</v>
      </c>
      <c r="D7" s="30">
        <v>20122838.469999999</v>
      </c>
      <c r="E7" s="30">
        <v>5410763.8700000001</v>
      </c>
      <c r="F7" s="414">
        <f>+E7/D7</f>
        <v>0.26888671188543317</v>
      </c>
      <c r="G7" s="30">
        <v>5005915.25</v>
      </c>
      <c r="H7" s="48">
        <f>+G7/D7</f>
        <v>0.24876784939972738</v>
      </c>
      <c r="I7" s="30">
        <v>4380450.22</v>
      </c>
      <c r="J7" s="153">
        <f>I7/D7</f>
        <v>0.21768550329172323</v>
      </c>
      <c r="K7" s="30">
        <v>5201651.42</v>
      </c>
      <c r="L7" s="48">
        <v>0.58781103620108932</v>
      </c>
      <c r="M7" s="210">
        <f>+G7/K7-1</f>
        <v>-3.7629620709955236E-2</v>
      </c>
      <c r="N7" s="30">
        <v>4815421.8600000003</v>
      </c>
      <c r="O7" s="153">
        <v>0.54416528227721517</v>
      </c>
      <c r="P7" s="210">
        <f>+I7/N7-1</f>
        <v>-9.0328875152799304E-2</v>
      </c>
    </row>
    <row r="8" spans="1:16" x14ac:dyDescent="0.25">
      <c r="A8" s="39" t="s">
        <v>55</v>
      </c>
      <c r="B8" s="40" t="s">
        <v>106</v>
      </c>
      <c r="C8" s="199">
        <v>169263309.75999999</v>
      </c>
      <c r="D8" s="32">
        <v>169211063.59999999</v>
      </c>
      <c r="E8" s="32">
        <v>94208836.739999995</v>
      </c>
      <c r="F8" s="130">
        <f t="shared" ref="F8:F45" si="1">+E8/D8</f>
        <v>0.55675341041943549</v>
      </c>
      <c r="G8" s="32">
        <v>93077254.069999993</v>
      </c>
      <c r="H8" s="280">
        <f t="shared" ref="H8:H45" si="2">+G8/D8</f>
        <v>0.55006600685417595</v>
      </c>
      <c r="I8" s="32">
        <v>87911817.790000007</v>
      </c>
      <c r="J8" s="153">
        <f t="shared" ref="J8:J26" si="3">I8/D8</f>
        <v>0.519539419702578</v>
      </c>
      <c r="K8" s="32">
        <v>110047897.39</v>
      </c>
      <c r="L8" s="280">
        <v>0.57167909876038414</v>
      </c>
      <c r="M8" s="210">
        <f>+G8/K8-1</f>
        <v>-0.15421142722843262</v>
      </c>
      <c r="N8" s="32">
        <v>105063229.5</v>
      </c>
      <c r="O8" s="178">
        <v>0.54578464266845006</v>
      </c>
      <c r="P8" s="210">
        <f>+I8/N8-1</f>
        <v>-0.16324847229258255</v>
      </c>
    </row>
    <row r="9" spans="1:16" x14ac:dyDescent="0.25">
      <c r="A9" s="39" t="s">
        <v>56</v>
      </c>
      <c r="B9" s="40" t="s">
        <v>122</v>
      </c>
      <c r="C9" s="199">
        <v>54848921</v>
      </c>
      <c r="D9" s="32">
        <v>54848921</v>
      </c>
      <c r="E9" s="32">
        <v>0</v>
      </c>
      <c r="F9" s="130">
        <f t="shared" si="1"/>
        <v>0</v>
      </c>
      <c r="G9" s="32">
        <v>0</v>
      </c>
      <c r="H9" s="280">
        <f t="shared" si="2"/>
        <v>0</v>
      </c>
      <c r="I9" s="32">
        <v>0</v>
      </c>
      <c r="J9" s="153">
        <f t="shared" si="3"/>
        <v>0</v>
      </c>
      <c r="K9" s="32">
        <v>0</v>
      </c>
      <c r="L9" s="280">
        <v>0</v>
      </c>
      <c r="M9" s="224" t="s">
        <v>129</v>
      </c>
      <c r="N9" s="32">
        <v>0</v>
      </c>
      <c r="O9" s="178">
        <v>0</v>
      </c>
      <c r="P9" s="224" t="s">
        <v>129</v>
      </c>
    </row>
    <row r="10" spans="1:16" x14ac:dyDescent="0.25">
      <c r="A10" s="39">
        <v>134</v>
      </c>
      <c r="B10" s="40" t="s">
        <v>468</v>
      </c>
      <c r="C10" s="199">
        <v>14562809.07</v>
      </c>
      <c r="D10" s="32">
        <v>14666964.640000001</v>
      </c>
      <c r="E10" s="32">
        <v>12908143.42</v>
      </c>
      <c r="F10" s="130">
        <f t="shared" si="1"/>
        <v>0.88008280764492242</v>
      </c>
      <c r="G10" s="32">
        <v>12495056.75</v>
      </c>
      <c r="H10" s="280">
        <f t="shared" si="2"/>
        <v>0.85191837961641115</v>
      </c>
      <c r="I10" s="32">
        <v>3718755.04</v>
      </c>
      <c r="J10" s="153">
        <f t="shared" si="3"/>
        <v>0.2535463288605842</v>
      </c>
      <c r="K10" s="32">
        <v>13319459</v>
      </c>
      <c r="L10" s="280">
        <v>0.85485572391650899</v>
      </c>
      <c r="M10" s="210">
        <f t="shared" ref="M10:M20" si="4">+G10/K10-1</f>
        <v>-6.1894574697065385E-2</v>
      </c>
      <c r="N10" s="32">
        <v>3758409.45</v>
      </c>
      <c r="O10" s="178">
        <v>0.2412183431139657</v>
      </c>
      <c r="P10" s="210">
        <f t="shared" ref="P10:P20" si="5">+I10/N10-1</f>
        <v>-1.0550848843784211E-2</v>
      </c>
    </row>
    <row r="11" spans="1:16" x14ac:dyDescent="0.25">
      <c r="A11" s="39" t="s">
        <v>57</v>
      </c>
      <c r="B11" s="40" t="s">
        <v>475</v>
      </c>
      <c r="C11" s="199">
        <v>431130.98</v>
      </c>
      <c r="D11" s="32">
        <v>325576.23</v>
      </c>
      <c r="E11" s="32">
        <v>180943.67</v>
      </c>
      <c r="F11" s="130">
        <f t="shared" si="1"/>
        <v>0.55576437505895326</v>
      </c>
      <c r="G11" s="32">
        <v>180943.67</v>
      </c>
      <c r="H11" s="280">
        <f t="shared" si="2"/>
        <v>0.55576437505895326</v>
      </c>
      <c r="I11" s="32">
        <v>180943.67</v>
      </c>
      <c r="J11" s="153">
        <f t="shared" si="3"/>
        <v>0.55576437505895326</v>
      </c>
      <c r="K11" s="32">
        <v>267190.62</v>
      </c>
      <c r="L11" s="280">
        <v>0.63191408221013079</v>
      </c>
      <c r="M11" s="210">
        <f t="shared" si="4"/>
        <v>-0.32279183303665371</v>
      </c>
      <c r="N11" s="32">
        <v>267190.62</v>
      </c>
      <c r="O11" s="178">
        <v>0.63191408221013079</v>
      </c>
      <c r="P11" s="210">
        <f t="shared" si="5"/>
        <v>-0.32279183303665371</v>
      </c>
    </row>
    <row r="12" spans="1:16" x14ac:dyDescent="0.25">
      <c r="A12" s="39">
        <v>136</v>
      </c>
      <c r="B12" s="40" t="s">
        <v>469</v>
      </c>
      <c r="C12" s="199">
        <v>40845954.75</v>
      </c>
      <c r="D12" s="32">
        <v>41707612.789999999</v>
      </c>
      <c r="E12" s="32">
        <v>23600779.050000001</v>
      </c>
      <c r="F12" s="130">
        <f t="shared" si="1"/>
        <v>0.56586262006485843</v>
      </c>
      <c r="G12" s="32">
        <v>23289711.82</v>
      </c>
      <c r="H12" s="280">
        <f t="shared" si="2"/>
        <v>0.55840433585266347</v>
      </c>
      <c r="I12" s="32">
        <v>21401545.870000001</v>
      </c>
      <c r="J12" s="153">
        <f t="shared" si="3"/>
        <v>0.51313284166509121</v>
      </c>
      <c r="K12" s="32">
        <v>26526508.02</v>
      </c>
      <c r="L12" s="280">
        <v>0.59064586303453948</v>
      </c>
      <c r="M12" s="210">
        <f t="shared" si="4"/>
        <v>-0.12202119470680328</v>
      </c>
      <c r="N12" s="32">
        <v>24919299.550000001</v>
      </c>
      <c r="O12" s="178">
        <v>0.55485935720709167</v>
      </c>
      <c r="P12" s="210">
        <f t="shared" si="5"/>
        <v>-0.14116583305007058</v>
      </c>
    </row>
    <row r="13" spans="1:16" x14ac:dyDescent="0.25">
      <c r="A13" s="39" t="s">
        <v>58</v>
      </c>
      <c r="B13" s="40" t="s">
        <v>742</v>
      </c>
      <c r="C13" s="199">
        <v>27221948.489999998</v>
      </c>
      <c r="D13" s="32">
        <v>30359257.780000001</v>
      </c>
      <c r="E13" s="32">
        <v>18445114.23</v>
      </c>
      <c r="F13" s="130">
        <f t="shared" si="1"/>
        <v>0.60756143525192596</v>
      </c>
      <c r="G13" s="32">
        <v>15569083.49</v>
      </c>
      <c r="H13" s="280">
        <f t="shared" si="2"/>
        <v>0.5128281989903114</v>
      </c>
      <c r="I13" s="32">
        <v>11395615.619999999</v>
      </c>
      <c r="J13" s="153">
        <f t="shared" si="3"/>
        <v>0.375358834612458</v>
      </c>
      <c r="K13" s="32">
        <v>16777771.34</v>
      </c>
      <c r="L13" s="280">
        <v>0.71310489155199275</v>
      </c>
      <c r="M13" s="210">
        <f t="shared" si="4"/>
        <v>-7.204102532488077E-2</v>
      </c>
      <c r="N13" s="32">
        <v>12244414.460000001</v>
      </c>
      <c r="O13" s="178">
        <v>0.52042381962847473</v>
      </c>
      <c r="P13" s="210">
        <f t="shared" si="5"/>
        <v>-6.932130913837109E-2</v>
      </c>
    </row>
    <row r="14" spans="1:16" x14ac:dyDescent="0.25">
      <c r="A14" s="39" t="s">
        <v>59</v>
      </c>
      <c r="B14" s="40" t="s">
        <v>476</v>
      </c>
      <c r="C14" s="199">
        <v>26796599.550000001</v>
      </c>
      <c r="D14" s="32">
        <v>26322869.960000001</v>
      </c>
      <c r="E14" s="32">
        <v>20592276.699999999</v>
      </c>
      <c r="F14" s="130">
        <f t="shared" si="1"/>
        <v>0.7822960312189301</v>
      </c>
      <c r="G14" s="32">
        <v>19919892.02</v>
      </c>
      <c r="H14" s="280">
        <f t="shared" si="2"/>
        <v>0.75675228614015455</v>
      </c>
      <c r="I14" s="32">
        <v>13624469.619999999</v>
      </c>
      <c r="J14" s="153">
        <f t="shared" si="3"/>
        <v>0.51759058342436148</v>
      </c>
      <c r="K14" s="32">
        <v>20834317.760000002</v>
      </c>
      <c r="L14" s="280">
        <v>0.73485420975496774</v>
      </c>
      <c r="M14" s="210">
        <f t="shared" si="4"/>
        <v>-4.3890361591566784E-2</v>
      </c>
      <c r="N14" s="32">
        <v>12591827.310000001</v>
      </c>
      <c r="O14" s="178">
        <v>0.44413056447791605</v>
      </c>
      <c r="P14" s="210">
        <f t="shared" si="5"/>
        <v>8.2008932030056547E-2</v>
      </c>
    </row>
    <row r="15" spans="1:16" x14ac:dyDescent="0.25">
      <c r="A15" s="39">
        <v>152</v>
      </c>
      <c r="B15" s="40" t="s">
        <v>470</v>
      </c>
      <c r="C15" s="199">
        <v>28986451.059999999</v>
      </c>
      <c r="D15" s="32">
        <v>29031451.059999999</v>
      </c>
      <c r="E15" s="32">
        <v>26878267.77</v>
      </c>
      <c r="F15" s="130">
        <f t="shared" si="1"/>
        <v>0.92583273617464168</v>
      </c>
      <c r="G15" s="32">
        <v>26800495.359999999</v>
      </c>
      <c r="H15" s="280">
        <f t="shared" si="2"/>
        <v>0.92315383425412567</v>
      </c>
      <c r="I15" s="32">
        <v>11321504.26</v>
      </c>
      <c r="J15" s="153">
        <f t="shared" si="3"/>
        <v>0.38997376454251542</v>
      </c>
      <c r="K15" s="32">
        <v>23646933.710000001</v>
      </c>
      <c r="L15" s="280">
        <v>0.85073833780543517</v>
      </c>
      <c r="M15" s="210">
        <f t="shared" si="4"/>
        <v>0.13336027785566107</v>
      </c>
      <c r="N15" s="32">
        <v>13691114.23</v>
      </c>
      <c r="O15" s="178">
        <v>0.4925609343510331</v>
      </c>
      <c r="P15" s="210">
        <f t="shared" si="5"/>
        <v>-0.17307648816541943</v>
      </c>
    </row>
    <row r="16" spans="1:16" x14ac:dyDescent="0.25">
      <c r="A16" s="39" t="s">
        <v>60</v>
      </c>
      <c r="B16" s="40" t="s">
        <v>97</v>
      </c>
      <c r="C16" s="199">
        <v>36362669.469999999</v>
      </c>
      <c r="D16" s="32">
        <v>36752308.07</v>
      </c>
      <c r="E16" s="32">
        <v>28550495.960000001</v>
      </c>
      <c r="F16" s="78">
        <f t="shared" si="1"/>
        <v>0.77683545494942841</v>
      </c>
      <c r="G16" s="32">
        <v>27975930.18</v>
      </c>
      <c r="H16" s="280">
        <f t="shared" si="2"/>
        <v>0.76120199380990872</v>
      </c>
      <c r="I16" s="32">
        <v>9942285.6600000001</v>
      </c>
      <c r="J16" s="153">
        <f t="shared" si="3"/>
        <v>0.27052139531110542</v>
      </c>
      <c r="K16" s="32">
        <v>22977139.98</v>
      </c>
      <c r="L16" s="280">
        <v>0.79297584830222934</v>
      </c>
      <c r="M16" s="210">
        <f t="shared" si="4"/>
        <v>0.21755493522479719</v>
      </c>
      <c r="N16" s="32">
        <v>10388421.710000001</v>
      </c>
      <c r="O16" s="178">
        <v>0.35852014328932796</v>
      </c>
      <c r="P16" s="210">
        <f t="shared" si="5"/>
        <v>-4.2945508225811224E-2</v>
      </c>
    </row>
    <row r="17" spans="1:16" x14ac:dyDescent="0.25">
      <c r="A17" s="39" t="s">
        <v>489</v>
      </c>
      <c r="B17" s="40" t="s">
        <v>162</v>
      </c>
      <c r="C17" s="199">
        <v>18215182.399999999</v>
      </c>
      <c r="D17" s="32">
        <v>18332395.809999999</v>
      </c>
      <c r="E17" s="32">
        <v>18124807.469999999</v>
      </c>
      <c r="F17" s="414">
        <f t="shared" si="1"/>
        <v>0.98867642057527672</v>
      </c>
      <c r="G17" s="32">
        <v>18124807.469999999</v>
      </c>
      <c r="H17" s="280">
        <f t="shared" si="2"/>
        <v>0.98867642057527672</v>
      </c>
      <c r="I17" s="32">
        <v>7133861.6200000001</v>
      </c>
      <c r="J17" s="153">
        <f t="shared" si="3"/>
        <v>0.38913962440788041</v>
      </c>
      <c r="K17" s="32">
        <v>19349633.260000002</v>
      </c>
      <c r="L17" s="280">
        <v>0.99392772157766229</v>
      </c>
      <c r="M17" s="210">
        <f t="shared" si="4"/>
        <v>-6.329969015650494E-2</v>
      </c>
      <c r="N17" s="32">
        <v>10500887.01</v>
      </c>
      <c r="O17" s="178">
        <v>0.53939640923167398</v>
      </c>
      <c r="P17" s="210">
        <f t="shared" si="5"/>
        <v>-0.32064199784204706</v>
      </c>
    </row>
    <row r="18" spans="1:16" x14ac:dyDescent="0.25">
      <c r="A18" s="39" t="s">
        <v>61</v>
      </c>
      <c r="B18" s="40" t="s">
        <v>478</v>
      </c>
      <c r="C18" s="199">
        <v>8305266.9900000002</v>
      </c>
      <c r="D18" s="32">
        <v>7703912.6399999997</v>
      </c>
      <c r="E18" s="32">
        <v>6361093.6799999997</v>
      </c>
      <c r="F18" s="78">
        <f t="shared" si="1"/>
        <v>0.82569649699454539</v>
      </c>
      <c r="G18" s="32">
        <v>6361093.6799999997</v>
      </c>
      <c r="H18" s="280">
        <f t="shared" si="2"/>
        <v>0.82569649699454539</v>
      </c>
      <c r="I18" s="32">
        <v>2254734.9500000002</v>
      </c>
      <c r="J18" s="153">
        <f t="shared" si="3"/>
        <v>0.29267400285577488</v>
      </c>
      <c r="K18" s="32">
        <v>6159912.9800000004</v>
      </c>
      <c r="L18" s="280">
        <v>0.99895762002704147</v>
      </c>
      <c r="M18" s="210">
        <f t="shared" si="4"/>
        <v>3.2659665916254355E-2</v>
      </c>
      <c r="N18" s="32">
        <v>1271075.7</v>
      </c>
      <c r="O18" s="178">
        <v>0.20613128144323326</v>
      </c>
      <c r="P18" s="210">
        <f t="shared" si="5"/>
        <v>0.77387936060771234</v>
      </c>
    </row>
    <row r="19" spans="1:16" x14ac:dyDescent="0.25">
      <c r="A19" s="39" t="s">
        <v>62</v>
      </c>
      <c r="B19" s="40" t="s">
        <v>490</v>
      </c>
      <c r="C19" s="199">
        <v>103800543.09999999</v>
      </c>
      <c r="D19" s="32">
        <v>100212750.28</v>
      </c>
      <c r="E19" s="32">
        <v>93036700.569999993</v>
      </c>
      <c r="F19" s="414">
        <f t="shared" si="1"/>
        <v>0.92839184944081743</v>
      </c>
      <c r="G19" s="32">
        <v>93036700.569999993</v>
      </c>
      <c r="H19" s="280">
        <f t="shared" si="2"/>
        <v>0.92839184944081743</v>
      </c>
      <c r="I19" s="32">
        <v>27665395.210000001</v>
      </c>
      <c r="J19" s="153">
        <f t="shared" si="3"/>
        <v>0.27606661959382761</v>
      </c>
      <c r="K19" s="32">
        <v>93914634.170000002</v>
      </c>
      <c r="L19" s="280">
        <v>0.95053338162548229</v>
      </c>
      <c r="M19" s="210">
        <f t="shared" si="4"/>
        <v>-9.3482086978139423E-3</v>
      </c>
      <c r="N19" s="32">
        <v>29117165.030000001</v>
      </c>
      <c r="O19" s="178">
        <v>0.29470207262069281</v>
      </c>
      <c r="P19" s="210">
        <f t="shared" si="5"/>
        <v>-4.985958689673986E-2</v>
      </c>
    </row>
    <row r="20" spans="1:16" x14ac:dyDescent="0.25">
      <c r="A20" s="39" t="s">
        <v>63</v>
      </c>
      <c r="B20" s="40" t="s">
        <v>98</v>
      </c>
      <c r="C20" s="199">
        <v>171073344.52000001</v>
      </c>
      <c r="D20" s="32">
        <v>174535316.71000001</v>
      </c>
      <c r="E20" s="32">
        <v>174046355.06999999</v>
      </c>
      <c r="F20" s="130">
        <f t="shared" si="1"/>
        <v>0.99719849455561793</v>
      </c>
      <c r="G20" s="32">
        <v>174045344.83000001</v>
      </c>
      <c r="H20" s="280">
        <f t="shared" si="2"/>
        <v>0.99719270638610003</v>
      </c>
      <c r="I20" s="32">
        <v>57583533.420000002</v>
      </c>
      <c r="J20" s="153">
        <f t="shared" si="3"/>
        <v>0.32992482269750711</v>
      </c>
      <c r="K20" s="32">
        <v>174828488.77000001</v>
      </c>
      <c r="L20" s="280">
        <v>0.98758801326377454</v>
      </c>
      <c r="M20" s="210">
        <f t="shared" si="4"/>
        <v>-4.4794984244832525E-3</v>
      </c>
      <c r="N20" s="32">
        <v>55544487.710000001</v>
      </c>
      <c r="O20" s="178">
        <v>0.31376505426091628</v>
      </c>
      <c r="P20" s="210">
        <f t="shared" si="5"/>
        <v>3.671013621812369E-2</v>
      </c>
    </row>
    <row r="21" spans="1:16" x14ac:dyDescent="0.25">
      <c r="A21" s="39" t="s">
        <v>64</v>
      </c>
      <c r="B21" s="40" t="s">
        <v>491</v>
      </c>
      <c r="C21" s="199">
        <v>11864168</v>
      </c>
      <c r="D21" s="32">
        <v>11864168</v>
      </c>
      <c r="E21" s="32">
        <v>0</v>
      </c>
      <c r="F21" s="130">
        <f t="shared" si="1"/>
        <v>0</v>
      </c>
      <c r="G21" s="32">
        <v>0</v>
      </c>
      <c r="H21" s="280">
        <f t="shared" si="2"/>
        <v>0</v>
      </c>
      <c r="I21" s="32">
        <v>0</v>
      </c>
      <c r="J21" s="153">
        <f t="shared" si="3"/>
        <v>0</v>
      </c>
      <c r="K21" s="32">
        <v>0</v>
      </c>
      <c r="L21" s="280">
        <v>0</v>
      </c>
      <c r="M21" s="224" t="s">
        <v>129</v>
      </c>
      <c r="N21" s="32">
        <v>0</v>
      </c>
      <c r="O21" s="178">
        <v>0</v>
      </c>
      <c r="P21" s="224" t="s">
        <v>129</v>
      </c>
    </row>
    <row r="22" spans="1:16" x14ac:dyDescent="0.25">
      <c r="A22" s="39" t="s">
        <v>65</v>
      </c>
      <c r="B22" s="40" t="s">
        <v>99</v>
      </c>
      <c r="C22" s="199">
        <v>29617801.809999999</v>
      </c>
      <c r="D22" s="32">
        <v>30255066.960000001</v>
      </c>
      <c r="E22" s="32">
        <v>27401553.670000002</v>
      </c>
      <c r="F22" s="130">
        <f t="shared" si="1"/>
        <v>0.90568478021309262</v>
      </c>
      <c r="G22" s="32">
        <v>27378164.57</v>
      </c>
      <c r="H22" s="280">
        <f t="shared" si="2"/>
        <v>0.90491171631503797</v>
      </c>
      <c r="I22" s="32">
        <v>8071486.3700000001</v>
      </c>
      <c r="J22" s="153">
        <f t="shared" si="3"/>
        <v>0.26678130908357439</v>
      </c>
      <c r="K22" s="32">
        <v>25948857.18</v>
      </c>
      <c r="L22" s="280">
        <v>0.84528455391843837</v>
      </c>
      <c r="M22" s="210">
        <f>+G22/K22-1</f>
        <v>5.5081708611878E-2</v>
      </c>
      <c r="N22" s="32">
        <v>9211754.0099999998</v>
      </c>
      <c r="O22" s="178">
        <v>0.30007307547827955</v>
      </c>
      <c r="P22" s="210">
        <f>+I22/N22-1</f>
        <v>-0.12378398714969585</v>
      </c>
    </row>
    <row r="23" spans="1:16" x14ac:dyDescent="0.25">
      <c r="A23" s="39" t="s">
        <v>66</v>
      </c>
      <c r="B23" s="40" t="s">
        <v>112</v>
      </c>
      <c r="C23" s="199">
        <v>1946253.38</v>
      </c>
      <c r="D23" s="32">
        <v>2399435.69</v>
      </c>
      <c r="E23" s="32">
        <v>2366700.7999999998</v>
      </c>
      <c r="F23" s="130">
        <f t="shared" si="1"/>
        <v>0.98635725469266478</v>
      </c>
      <c r="G23" s="32">
        <v>1808592.17</v>
      </c>
      <c r="H23" s="280">
        <f t="shared" si="2"/>
        <v>0.75375730115942385</v>
      </c>
      <c r="I23" s="32">
        <v>1051303.79</v>
      </c>
      <c r="J23" s="153">
        <f t="shared" si="3"/>
        <v>0.43814626679992413</v>
      </c>
      <c r="K23" s="32">
        <v>1073907.18</v>
      </c>
      <c r="L23" s="280">
        <v>0.55095043624732398</v>
      </c>
      <c r="M23" s="210">
        <f>+G23/K23-1</f>
        <v>0.68412336157394904</v>
      </c>
      <c r="N23" s="32">
        <v>520503.42</v>
      </c>
      <c r="O23" s="178">
        <v>0.26703572865321945</v>
      </c>
      <c r="P23" s="210">
        <f>+I23/N23-1</f>
        <v>1.0197826750110499</v>
      </c>
    </row>
    <row r="24" spans="1:16" x14ac:dyDescent="0.25">
      <c r="A24" s="39" t="s">
        <v>67</v>
      </c>
      <c r="B24" s="40" t="s">
        <v>109</v>
      </c>
      <c r="C24" s="199">
        <v>48802097.030000001</v>
      </c>
      <c r="D24" s="32">
        <v>48802097.030000001</v>
      </c>
      <c r="E24" s="32">
        <v>48794201.829999998</v>
      </c>
      <c r="F24" s="130">
        <f t="shared" si="1"/>
        <v>0.99983822006674938</v>
      </c>
      <c r="G24" s="32">
        <v>48778201.829999998</v>
      </c>
      <c r="H24" s="280">
        <f t="shared" si="2"/>
        <v>0.9995103653028411</v>
      </c>
      <c r="I24" s="32">
        <v>15021634.800000001</v>
      </c>
      <c r="J24" s="153">
        <f t="shared" si="3"/>
        <v>0.30780715817940746</v>
      </c>
      <c r="K24" s="32">
        <v>47875800.509999998</v>
      </c>
      <c r="L24" s="280">
        <v>0.99946920043850573</v>
      </c>
      <c r="M24" s="210">
        <f>+G24/K24-1</f>
        <v>1.8848798566021063E-2</v>
      </c>
      <c r="N24" s="32">
        <v>22514841.41</v>
      </c>
      <c r="O24" s="178">
        <v>0.47002640796266576</v>
      </c>
      <c r="P24" s="210">
        <f>+I24/N24-1</f>
        <v>-0.33281187611083418</v>
      </c>
    </row>
    <row r="25" spans="1:16" x14ac:dyDescent="0.25">
      <c r="A25" s="41" t="s">
        <v>492</v>
      </c>
      <c r="B25" s="42" t="s">
        <v>493</v>
      </c>
      <c r="C25" s="199">
        <v>3847206.77</v>
      </c>
      <c r="D25" s="32">
        <v>4403250.67</v>
      </c>
      <c r="E25" s="32">
        <v>3712054.22</v>
      </c>
      <c r="F25" s="130">
        <f t="shared" si="1"/>
        <v>0.84302586843187832</v>
      </c>
      <c r="G25" s="32">
        <v>3382097.8</v>
      </c>
      <c r="H25" s="280">
        <f t="shared" si="2"/>
        <v>0.76809113390766826</v>
      </c>
      <c r="I25" s="32">
        <v>848015.15</v>
      </c>
      <c r="J25" s="153">
        <f t="shared" si="3"/>
        <v>0.19258843376273194</v>
      </c>
      <c r="K25" s="32">
        <v>1932724.89</v>
      </c>
      <c r="L25" s="390">
        <v>0.65510685895166265</v>
      </c>
      <c r="M25" s="210">
        <f>+G25/K25-1</f>
        <v>0.74991164935015653</v>
      </c>
      <c r="N25" s="32">
        <v>628473.18999999994</v>
      </c>
      <c r="O25" s="178">
        <v>0.213024160637902</v>
      </c>
      <c r="P25" s="210">
        <f>+I25/N25-1</f>
        <v>0.34932589566788064</v>
      </c>
    </row>
    <row r="26" spans="1:16" x14ac:dyDescent="0.25">
      <c r="A26" s="664" t="s">
        <v>68</v>
      </c>
      <c r="B26" s="660" t="s">
        <v>131</v>
      </c>
      <c r="C26" s="659">
        <v>3772412.45</v>
      </c>
      <c r="D26" s="397">
        <v>3649582.45</v>
      </c>
      <c r="E26" s="398">
        <v>2795804.07</v>
      </c>
      <c r="F26" s="130">
        <f t="shared" si="1"/>
        <v>0.76606135312821877</v>
      </c>
      <c r="G26" s="398">
        <v>2560974.87</v>
      </c>
      <c r="H26" s="280">
        <f t="shared" si="2"/>
        <v>0.70171722521298296</v>
      </c>
      <c r="I26" s="398">
        <v>1112225.29</v>
      </c>
      <c r="J26" s="153">
        <f t="shared" si="3"/>
        <v>0.30475412057069706</v>
      </c>
      <c r="K26" s="398">
        <v>1285605.73</v>
      </c>
      <c r="L26" s="412">
        <v>0.56482198806700246</v>
      </c>
      <c r="M26" s="443">
        <f>+G26/K26-1</f>
        <v>0.99203753548920481</v>
      </c>
      <c r="N26" s="398">
        <v>718742.01</v>
      </c>
      <c r="O26" s="427">
        <v>0.31577433230285412</v>
      </c>
      <c r="P26" s="443">
        <f>+I26/N26-1</f>
        <v>0.54746108412391248</v>
      </c>
    </row>
    <row r="27" spans="1:16" x14ac:dyDescent="0.25">
      <c r="A27" s="18">
        <v>1</v>
      </c>
      <c r="B27" s="2" t="s">
        <v>126</v>
      </c>
      <c r="C27" s="201">
        <f>SUBTOTAL(9,C7:C26)</f>
        <v>808810049.51999998</v>
      </c>
      <c r="D27" s="207">
        <f>SUBTOTAL(9,D7:D26)</f>
        <v>825506839.84000003</v>
      </c>
      <c r="E27" s="203">
        <f>SUBTOTAL(9,E7:E26)</f>
        <v>607414892.79000008</v>
      </c>
      <c r="F27" s="90">
        <f t="shared" si="0"/>
        <v>0.73580843122720752</v>
      </c>
      <c r="G27" s="203">
        <f>SUBTOTAL(9,G7:G26)</f>
        <v>599790260.4000001</v>
      </c>
      <c r="H27" s="90">
        <f t="shared" si="2"/>
        <v>0.72657212690842343</v>
      </c>
      <c r="I27" s="203">
        <f>SUBTOTAL(9,I7:I26)</f>
        <v>284619578.34999996</v>
      </c>
      <c r="J27" s="170">
        <f t="shared" ref="J27" si="6">+I27/D27</f>
        <v>0.3447816112646202</v>
      </c>
      <c r="K27" s="566">
        <f>SUM(K7:K26)</f>
        <v>611968433.90999985</v>
      </c>
      <c r="L27" s="90">
        <v>0.73561707628866269</v>
      </c>
      <c r="M27" s="213">
        <f t="shared" ref="M27" si="7">+G27/K27-1</f>
        <v>-1.9900002737381017E-2</v>
      </c>
      <c r="N27" s="566">
        <f>SUBTOTAL(9,N7:N26)</f>
        <v>317767258.18000001</v>
      </c>
      <c r="O27" s="170">
        <v>0.38197235094157461</v>
      </c>
      <c r="P27" s="213">
        <f t="shared" ref="P27:P32" si="8">+I27/N27-1</f>
        <v>-0.10431433376695931</v>
      </c>
    </row>
    <row r="28" spans="1:16" x14ac:dyDescent="0.25">
      <c r="A28" s="37" t="s">
        <v>69</v>
      </c>
      <c r="B28" s="38" t="s">
        <v>100</v>
      </c>
      <c r="C28" s="198">
        <v>557191.48</v>
      </c>
      <c r="D28" s="30">
        <v>560338.96</v>
      </c>
      <c r="E28" s="30">
        <v>264524.75</v>
      </c>
      <c r="F28" s="414">
        <f t="shared" si="1"/>
        <v>0.47207988179154992</v>
      </c>
      <c r="G28" s="30">
        <v>264524.75</v>
      </c>
      <c r="H28" s="48">
        <f t="shared" si="2"/>
        <v>0.47207988179154992</v>
      </c>
      <c r="I28" s="30">
        <v>264524.75</v>
      </c>
      <c r="J28" s="153">
        <f>I28/D28</f>
        <v>0.47207988179154992</v>
      </c>
      <c r="K28" s="30">
        <v>290331.39</v>
      </c>
      <c r="L28" s="48">
        <v>0.50401651481635323</v>
      </c>
      <c r="M28" s="210">
        <f>+G28/K28-1</f>
        <v>-8.8886840654742838E-2</v>
      </c>
      <c r="N28" s="30">
        <v>290331.39</v>
      </c>
      <c r="O28" s="153">
        <v>0.50401651481635323</v>
      </c>
      <c r="P28" s="210">
        <f t="shared" si="8"/>
        <v>-8.8886840654742838E-2</v>
      </c>
    </row>
    <row r="29" spans="1:16" x14ac:dyDescent="0.25">
      <c r="A29" s="39" t="s">
        <v>70</v>
      </c>
      <c r="B29" s="40" t="s">
        <v>743</v>
      </c>
      <c r="C29" s="199">
        <v>27012393.300000001</v>
      </c>
      <c r="D29" s="32">
        <v>26860087.899999999</v>
      </c>
      <c r="E29" s="32">
        <v>13995039.859999999</v>
      </c>
      <c r="F29" s="130">
        <f t="shared" si="1"/>
        <v>0.52103477516914609</v>
      </c>
      <c r="G29" s="32">
        <v>12714648.91</v>
      </c>
      <c r="H29" s="280">
        <f t="shared" si="2"/>
        <v>0.47336587122635593</v>
      </c>
      <c r="I29" s="32">
        <v>10590196.109999999</v>
      </c>
      <c r="J29" s="153">
        <f t="shared" ref="J29:J32" si="9">I29/D29</f>
        <v>0.39427257831125712</v>
      </c>
      <c r="K29" s="32">
        <v>12758269.92</v>
      </c>
      <c r="L29" s="280">
        <v>0.52805377503755779</v>
      </c>
      <c r="M29" s="211">
        <f>+G29/K29-1</f>
        <v>-3.4190380258077857E-3</v>
      </c>
      <c r="N29" s="32">
        <v>11341644.33</v>
      </c>
      <c r="O29" s="153">
        <v>0.46942086514421483</v>
      </c>
      <c r="P29" s="211">
        <f t="shared" si="8"/>
        <v>-6.6255667885152247E-2</v>
      </c>
    </row>
    <row r="30" spans="1:16" x14ac:dyDescent="0.25">
      <c r="A30" s="39" t="s">
        <v>71</v>
      </c>
      <c r="B30" s="40" t="s">
        <v>479</v>
      </c>
      <c r="C30" s="199">
        <v>243331620.75999999</v>
      </c>
      <c r="D30" s="32">
        <v>249449154.30000001</v>
      </c>
      <c r="E30" s="32">
        <v>221780608</v>
      </c>
      <c r="F30" s="130">
        <f t="shared" si="1"/>
        <v>0.88908141870577584</v>
      </c>
      <c r="G30" s="32">
        <v>209614355.02000001</v>
      </c>
      <c r="H30" s="280">
        <f t="shared" si="2"/>
        <v>0.84030894235026077</v>
      </c>
      <c r="I30" s="32">
        <v>106602087.34</v>
      </c>
      <c r="J30" s="153">
        <f t="shared" si="9"/>
        <v>0.42734996492229038</v>
      </c>
      <c r="K30" s="32">
        <v>192865687.53</v>
      </c>
      <c r="L30" s="280">
        <v>0.89959625497180318</v>
      </c>
      <c r="M30" s="211">
        <f>+G30/K30-1</f>
        <v>8.6841094984273948E-2</v>
      </c>
      <c r="N30" s="32">
        <v>101433090.18000001</v>
      </c>
      <c r="O30" s="153">
        <v>0.47312110943503916</v>
      </c>
      <c r="P30" s="211">
        <f t="shared" si="8"/>
        <v>5.095967352298203E-2</v>
      </c>
    </row>
    <row r="31" spans="1:16" x14ac:dyDescent="0.25">
      <c r="A31" s="39" t="s">
        <v>72</v>
      </c>
      <c r="B31" s="40" t="s">
        <v>101</v>
      </c>
      <c r="C31" s="199">
        <v>39641547.32</v>
      </c>
      <c r="D31" s="32">
        <v>40019326.600000001</v>
      </c>
      <c r="E31" s="32">
        <v>30962125.050000001</v>
      </c>
      <c r="F31" s="414">
        <f t="shared" si="1"/>
        <v>0.77367931148546609</v>
      </c>
      <c r="G31" s="32">
        <v>19023019.879999999</v>
      </c>
      <c r="H31" s="280">
        <f t="shared" si="2"/>
        <v>0.47534582653372282</v>
      </c>
      <c r="I31" s="32">
        <v>7991891.4900000002</v>
      </c>
      <c r="J31" s="153">
        <f t="shared" si="9"/>
        <v>0.19970079881354125</v>
      </c>
      <c r="K31" s="32">
        <v>15774168.710000001</v>
      </c>
      <c r="L31" s="280">
        <v>0.44780555254488036</v>
      </c>
      <c r="M31" s="211">
        <f>+G31/K31-1</f>
        <v>0.20596021443211754</v>
      </c>
      <c r="N31" s="32">
        <v>7812314.2300000004</v>
      </c>
      <c r="O31" s="153">
        <v>0.22178016190492369</v>
      </c>
      <c r="P31" s="211">
        <f t="shared" si="8"/>
        <v>2.2986435864344346E-2</v>
      </c>
    </row>
    <row r="32" spans="1:16" x14ac:dyDescent="0.25">
      <c r="A32" s="41">
        <v>234</v>
      </c>
      <c r="B32" s="42" t="s">
        <v>431</v>
      </c>
      <c r="C32" s="199">
        <v>10668077.699999999</v>
      </c>
      <c r="D32" s="32">
        <v>10739628.98</v>
      </c>
      <c r="E32" s="32">
        <v>10598552.060000001</v>
      </c>
      <c r="F32" s="130">
        <f t="shared" si="1"/>
        <v>0.98686389257368923</v>
      </c>
      <c r="G32" s="32">
        <v>10562445.310000001</v>
      </c>
      <c r="H32" s="280">
        <f t="shared" si="2"/>
        <v>0.98350188164507713</v>
      </c>
      <c r="I32" s="32">
        <v>4452248.8899999997</v>
      </c>
      <c r="J32" s="153">
        <f t="shared" si="9"/>
        <v>0.41456263510510949</v>
      </c>
      <c r="K32" s="32">
        <v>10563112.550000001</v>
      </c>
      <c r="L32" s="243">
        <v>0.98881449941318189</v>
      </c>
      <c r="M32" s="519">
        <f>+G32/K32-1</f>
        <v>-6.3166987650853379E-5</v>
      </c>
      <c r="N32" s="32">
        <v>5026538</v>
      </c>
      <c r="O32" s="153">
        <v>0.47053495195895989</v>
      </c>
      <c r="P32" s="519">
        <f t="shared" si="8"/>
        <v>-0.11425142115706677</v>
      </c>
    </row>
    <row r="33" spans="1:16" x14ac:dyDescent="0.25">
      <c r="A33" s="18">
        <v>2</v>
      </c>
      <c r="B33" s="517" t="s">
        <v>125</v>
      </c>
      <c r="C33" s="201">
        <f>SUBTOTAL(9,C28:C32)</f>
        <v>321210830.55999994</v>
      </c>
      <c r="D33" s="207">
        <f>SUBTOTAL(9,D28:D32)</f>
        <v>327628536.74000007</v>
      </c>
      <c r="E33" s="203">
        <f>SUBTOTAL(9,E28:E32)</f>
        <v>277600849.72000003</v>
      </c>
      <c r="F33" s="90">
        <f>E33/D33</f>
        <v>0.84730363381105267</v>
      </c>
      <c r="G33" s="203">
        <f>SUBTOTAL(9,G28:G32)</f>
        <v>252178993.87</v>
      </c>
      <c r="H33" s="90">
        <f t="shared" si="2"/>
        <v>0.76971010028386078</v>
      </c>
      <c r="I33" s="203">
        <f>SUBTOTAL(9,I28:I32)</f>
        <v>129900948.58</v>
      </c>
      <c r="J33" s="170">
        <f>I33/D33</f>
        <v>0.39648850455016066</v>
      </c>
      <c r="K33" s="566">
        <f>SUM(K28:K32)</f>
        <v>232251570.10000002</v>
      </c>
      <c r="L33" s="90">
        <v>0.78004296995691225</v>
      </c>
      <c r="M33" s="213">
        <f t="shared" ref="M33:M56" si="10">+G33/K33-1</f>
        <v>8.5801029295172748E-2</v>
      </c>
      <c r="N33" s="566">
        <f>SUBTOTAL(9,N28:N32)</f>
        <v>125903918.13000001</v>
      </c>
      <c r="O33" s="170">
        <v>0.42286244258779776</v>
      </c>
      <c r="P33" s="213">
        <f t="shared" ref="P33:P55" si="11">+I33/N33-1</f>
        <v>3.1746672457587222E-2</v>
      </c>
    </row>
    <row r="34" spans="1:16" x14ac:dyDescent="0.25">
      <c r="A34" s="37" t="s">
        <v>494</v>
      </c>
      <c r="B34" s="38" t="s">
        <v>472</v>
      </c>
      <c r="C34" s="198">
        <v>19998074.850000001</v>
      </c>
      <c r="D34" s="30">
        <v>19342345.66</v>
      </c>
      <c r="E34" s="30">
        <v>18237391.82</v>
      </c>
      <c r="F34" s="78">
        <f t="shared" si="1"/>
        <v>0.94287384480543923</v>
      </c>
      <c r="G34" s="30">
        <v>17951865.530000001</v>
      </c>
      <c r="H34" s="280">
        <f t="shared" si="2"/>
        <v>0.92811212484556549</v>
      </c>
      <c r="I34" s="30">
        <v>7288410.3799999999</v>
      </c>
      <c r="J34" s="153">
        <f>I34/D34</f>
        <v>0.37681109148372027</v>
      </c>
      <c r="K34" s="30">
        <v>16233541.9</v>
      </c>
      <c r="L34" s="48">
        <v>0.97773448264500951</v>
      </c>
      <c r="M34" s="210">
        <f t="shared" si="10"/>
        <v>0.10585019834765697</v>
      </c>
      <c r="N34" s="30">
        <v>11809812.02</v>
      </c>
      <c r="O34" s="153">
        <v>0.71129643282033939</v>
      </c>
      <c r="P34" s="210">
        <f t="shared" si="11"/>
        <v>-0.38285127928733953</v>
      </c>
    </row>
    <row r="35" spans="1:16" x14ac:dyDescent="0.25">
      <c r="A35" s="37" t="s">
        <v>73</v>
      </c>
      <c r="B35" s="38" t="s">
        <v>132</v>
      </c>
      <c r="C35" s="199">
        <v>2248848</v>
      </c>
      <c r="D35" s="32">
        <v>2889577.19</v>
      </c>
      <c r="E35" s="32">
        <v>2889577.19</v>
      </c>
      <c r="F35" s="78">
        <f t="shared" si="1"/>
        <v>1</v>
      </c>
      <c r="G35" s="32">
        <v>2889577.19</v>
      </c>
      <c r="H35" s="280">
        <f t="shared" si="2"/>
        <v>1</v>
      </c>
      <c r="I35" s="32">
        <v>2248848</v>
      </c>
      <c r="J35" s="153">
        <f t="shared" ref="J35:J45" si="12">I35/D35</f>
        <v>0.77826195741806781</v>
      </c>
      <c r="K35" s="32">
        <v>2248848</v>
      </c>
      <c r="L35" s="48">
        <v>1</v>
      </c>
      <c r="M35" s="210">
        <f t="shared" si="10"/>
        <v>0.28491440506428178</v>
      </c>
      <c r="N35" s="32">
        <v>1500000</v>
      </c>
      <c r="O35" s="153">
        <v>0.66700817485219099</v>
      </c>
      <c r="P35" s="210">
        <f t="shared" si="11"/>
        <v>0.4992319999999999</v>
      </c>
    </row>
    <row r="36" spans="1:16" x14ac:dyDescent="0.25">
      <c r="A36" s="37">
        <v>313</v>
      </c>
      <c r="B36" s="38" t="s">
        <v>761</v>
      </c>
      <c r="C36" s="199">
        <v>9000</v>
      </c>
      <c r="D36" s="32">
        <v>6000</v>
      </c>
      <c r="E36" s="32">
        <v>6000</v>
      </c>
      <c r="F36" s="78">
        <f t="shared" si="1"/>
        <v>1</v>
      </c>
      <c r="G36" s="32">
        <v>1490</v>
      </c>
      <c r="H36" s="280">
        <f t="shared" si="2"/>
        <v>0.24833333333333332</v>
      </c>
      <c r="I36" s="32">
        <v>1490</v>
      </c>
      <c r="J36" s="153">
        <f t="shared" si="12"/>
        <v>0.24833333333333332</v>
      </c>
      <c r="K36" s="32">
        <v>0</v>
      </c>
      <c r="L36" s="48" t="s">
        <v>129</v>
      </c>
      <c r="M36" s="210" t="s">
        <v>129</v>
      </c>
      <c r="N36" s="32">
        <v>0</v>
      </c>
      <c r="O36" s="153" t="s">
        <v>129</v>
      </c>
      <c r="P36" s="210" t="s">
        <v>129</v>
      </c>
    </row>
    <row r="37" spans="1:16" x14ac:dyDescent="0.25">
      <c r="A37" s="39" t="s">
        <v>74</v>
      </c>
      <c r="B37" s="40" t="s">
        <v>654</v>
      </c>
      <c r="C37" s="199">
        <v>10674936.689999999</v>
      </c>
      <c r="D37" s="32">
        <v>10674936.689999999</v>
      </c>
      <c r="E37" s="32">
        <v>10674936.689999999</v>
      </c>
      <c r="F37" s="78">
        <f t="shared" si="1"/>
        <v>1</v>
      </c>
      <c r="G37" s="32">
        <v>10674936.689999999</v>
      </c>
      <c r="H37" s="280">
        <f t="shared" si="2"/>
        <v>1</v>
      </c>
      <c r="I37" s="32">
        <v>5100000</v>
      </c>
      <c r="J37" s="153">
        <f t="shared" si="12"/>
        <v>0.47775458984946917</v>
      </c>
      <c r="K37" s="32">
        <v>9331667.1099999994</v>
      </c>
      <c r="L37" s="280">
        <v>1</v>
      </c>
      <c r="M37" s="212">
        <f t="shared" si="10"/>
        <v>0.14394743877656402</v>
      </c>
      <c r="N37" s="32">
        <v>5529319</v>
      </c>
      <c r="O37" s="178">
        <v>0.59253281700058424</v>
      </c>
      <c r="P37" s="210">
        <f t="shared" si="11"/>
        <v>-7.7644100476026101E-2</v>
      </c>
    </row>
    <row r="38" spans="1:16" x14ac:dyDescent="0.25">
      <c r="A38" s="39">
        <v>323</v>
      </c>
      <c r="B38" s="40" t="s">
        <v>480</v>
      </c>
      <c r="C38" s="199">
        <v>42176783.109999999</v>
      </c>
      <c r="D38" s="32">
        <v>42176783.109999999</v>
      </c>
      <c r="E38" s="32">
        <v>42176783.109999999</v>
      </c>
      <c r="F38" s="78">
        <f t="shared" si="1"/>
        <v>1</v>
      </c>
      <c r="G38" s="32">
        <v>42176783.109999999</v>
      </c>
      <c r="H38" s="280">
        <f t="shared" si="2"/>
        <v>1</v>
      </c>
      <c r="I38" s="32">
        <v>34681050</v>
      </c>
      <c r="J38" s="153">
        <f t="shared" si="12"/>
        <v>0.82227821665652867</v>
      </c>
      <c r="K38" s="32">
        <v>39307154.049999997</v>
      </c>
      <c r="L38" s="608">
        <v>1</v>
      </c>
      <c r="M38" s="211">
        <f t="shared" si="10"/>
        <v>7.3005261493868101E-2</v>
      </c>
      <c r="N38" s="32">
        <v>37980210.549999997</v>
      </c>
      <c r="O38" s="178">
        <v>0.96624167961099183</v>
      </c>
      <c r="P38" s="210">
        <f t="shared" si="11"/>
        <v>-8.686525172515136E-2</v>
      </c>
    </row>
    <row r="39" spans="1:16" x14ac:dyDescent="0.25">
      <c r="A39" s="39">
        <v>324</v>
      </c>
      <c r="B39" s="40" t="s">
        <v>474</v>
      </c>
      <c r="C39" s="199">
        <v>8163831</v>
      </c>
      <c r="D39" s="32">
        <v>8163831</v>
      </c>
      <c r="E39" s="32">
        <v>7463831</v>
      </c>
      <c r="F39" s="78">
        <f t="shared" si="1"/>
        <v>0.91425594184886971</v>
      </c>
      <c r="G39" s="32">
        <v>7463831</v>
      </c>
      <c r="H39" s="280">
        <f t="shared" si="2"/>
        <v>0.91425594184886971</v>
      </c>
      <c r="I39" s="32">
        <v>0</v>
      </c>
      <c r="J39" s="153">
        <f t="shared" si="12"/>
        <v>0</v>
      </c>
      <c r="K39" s="32">
        <v>7493661</v>
      </c>
      <c r="L39" s="280">
        <v>1</v>
      </c>
      <c r="M39" s="211">
        <f t="shared" si="10"/>
        <v>-3.9806978191300191E-3</v>
      </c>
      <c r="N39" s="32">
        <v>2077130</v>
      </c>
      <c r="O39" s="178">
        <v>0.27718494338081212</v>
      </c>
      <c r="P39" s="210">
        <f t="shared" si="11"/>
        <v>-1</v>
      </c>
    </row>
    <row r="40" spans="1:16" x14ac:dyDescent="0.25">
      <c r="A40" s="39" t="s">
        <v>473</v>
      </c>
      <c r="B40" s="40" t="s">
        <v>114</v>
      </c>
      <c r="C40" s="199">
        <v>17924191.510000002</v>
      </c>
      <c r="D40" s="32">
        <v>17956573.800000001</v>
      </c>
      <c r="E40" s="32">
        <v>17388357.18</v>
      </c>
      <c r="F40" s="78">
        <f t="shared" si="1"/>
        <v>0.96835606690180498</v>
      </c>
      <c r="G40" s="32">
        <v>17231823.129999999</v>
      </c>
      <c r="H40" s="280">
        <f t="shared" si="2"/>
        <v>0.95963869956082593</v>
      </c>
      <c r="I40" s="32">
        <v>6157610.8399999999</v>
      </c>
      <c r="J40" s="153">
        <f t="shared" si="12"/>
        <v>0.34291680075405029</v>
      </c>
      <c r="K40" s="32">
        <v>14753793.68</v>
      </c>
      <c r="L40" s="280">
        <v>0.87226802715879537</v>
      </c>
      <c r="M40" s="211">
        <f t="shared" si="10"/>
        <v>0.16795879783510692</v>
      </c>
      <c r="N40" s="32">
        <v>993333.5</v>
      </c>
      <c r="O40" s="178">
        <v>5.8727475193738866E-2</v>
      </c>
      <c r="P40" s="210">
        <f t="shared" si="11"/>
        <v>5.198936047158381</v>
      </c>
    </row>
    <row r="41" spans="1:16" x14ac:dyDescent="0.25">
      <c r="A41" s="39">
        <v>328</v>
      </c>
      <c r="B41" s="40" t="s">
        <v>432</v>
      </c>
      <c r="C41" s="199">
        <v>9502324.5999999996</v>
      </c>
      <c r="D41" s="32">
        <v>9602324.5999999996</v>
      </c>
      <c r="E41" s="32">
        <v>9502324.5999999996</v>
      </c>
      <c r="F41" s="78">
        <f t="shared" si="1"/>
        <v>0.98958585507513463</v>
      </c>
      <c r="G41" s="32">
        <v>9502324.5999999996</v>
      </c>
      <c r="H41" s="280">
        <f t="shared" si="2"/>
        <v>0.98958585507513463</v>
      </c>
      <c r="I41" s="32">
        <v>0</v>
      </c>
      <c r="J41" s="153">
        <f t="shared" si="12"/>
        <v>0</v>
      </c>
      <c r="K41" s="32">
        <v>9402300.0800000001</v>
      </c>
      <c r="L41" s="280">
        <v>1</v>
      </c>
      <c r="M41" s="212">
        <f t="shared" si="10"/>
        <v>1.0638303303333707E-2</v>
      </c>
      <c r="N41" s="32">
        <v>4179061.03</v>
      </c>
      <c r="O41" s="178">
        <v>0.44447220301864687</v>
      </c>
      <c r="P41" s="210">
        <f t="shared" si="11"/>
        <v>-1</v>
      </c>
    </row>
    <row r="42" spans="1:16" x14ac:dyDescent="0.25">
      <c r="A42" s="39" t="s">
        <v>496</v>
      </c>
      <c r="B42" s="40" t="s">
        <v>495</v>
      </c>
      <c r="C42" s="199">
        <v>33376191.52</v>
      </c>
      <c r="D42" s="32">
        <v>33376191.52</v>
      </c>
      <c r="E42" s="32">
        <v>33376191.52</v>
      </c>
      <c r="F42" s="78">
        <f t="shared" si="1"/>
        <v>1</v>
      </c>
      <c r="G42" s="32">
        <v>33376191.52</v>
      </c>
      <c r="H42" s="280">
        <f t="shared" si="2"/>
        <v>1</v>
      </c>
      <c r="I42" s="32">
        <v>23200000</v>
      </c>
      <c r="J42" s="153">
        <f t="shared" si="12"/>
        <v>0.69510627017159443</v>
      </c>
      <c r="K42" s="32">
        <v>30377801.829999998</v>
      </c>
      <c r="L42" s="608">
        <v>1</v>
      </c>
      <c r="M42" s="211">
        <f t="shared" si="10"/>
        <v>9.8703313254183689E-2</v>
      </c>
      <c r="N42" s="32">
        <v>24137661.829999998</v>
      </c>
      <c r="O42" s="178">
        <v>0.79458224018574419</v>
      </c>
      <c r="P42" s="210">
        <f t="shared" si="11"/>
        <v>-3.8846423344725323E-2</v>
      </c>
    </row>
    <row r="43" spans="1:16" x14ac:dyDescent="0.25">
      <c r="A43" s="39" t="s">
        <v>433</v>
      </c>
      <c r="B43" s="40" t="s">
        <v>502</v>
      </c>
      <c r="C43" s="199">
        <v>24741430.09</v>
      </c>
      <c r="D43" s="32">
        <v>18785272.949999999</v>
      </c>
      <c r="E43" s="32">
        <v>15340604.460000001</v>
      </c>
      <c r="F43" s="78">
        <f t="shared" si="1"/>
        <v>0.81662930854566063</v>
      </c>
      <c r="G43" s="32">
        <v>15340604.460000001</v>
      </c>
      <c r="H43" s="280">
        <f t="shared" si="2"/>
        <v>0.81662930854566063</v>
      </c>
      <c r="I43" s="32">
        <v>4160748.42</v>
      </c>
      <c r="J43" s="153">
        <f t="shared" si="12"/>
        <v>0.22148991026505155</v>
      </c>
      <c r="K43" s="32">
        <v>11500443.050000001</v>
      </c>
      <c r="L43" s="280">
        <v>0.91247109656824688</v>
      </c>
      <c r="M43" s="211">
        <f t="shared" si="10"/>
        <v>0.33391421472236238</v>
      </c>
      <c r="N43" s="32">
        <v>1716637.08</v>
      </c>
      <c r="O43" s="178">
        <v>0.13620185865772477</v>
      </c>
      <c r="P43" s="210">
        <f t="shared" si="11"/>
        <v>1.4237787173978553</v>
      </c>
    </row>
    <row r="44" spans="1:16" x14ac:dyDescent="0.25">
      <c r="A44" s="39" t="s">
        <v>76</v>
      </c>
      <c r="B44" s="40" t="s">
        <v>110</v>
      </c>
      <c r="C44" s="199">
        <v>12623127.310000001</v>
      </c>
      <c r="D44" s="32">
        <v>12910548.640000001</v>
      </c>
      <c r="E44" s="32">
        <v>12607056.060000001</v>
      </c>
      <c r="F44" s="78">
        <f t="shared" si="1"/>
        <v>0.97649266592283257</v>
      </c>
      <c r="G44" s="32">
        <v>12539587.289999999</v>
      </c>
      <c r="H44" s="280">
        <f t="shared" si="2"/>
        <v>0.97126680202801963</v>
      </c>
      <c r="I44" s="32">
        <v>7060210.9299999997</v>
      </c>
      <c r="J44" s="153">
        <f t="shared" si="12"/>
        <v>0.54685599557913123</v>
      </c>
      <c r="K44" s="32">
        <v>12494640.02</v>
      </c>
      <c r="L44" s="280">
        <v>0.97961911184586103</v>
      </c>
      <c r="M44" s="211">
        <f t="shared" si="10"/>
        <v>3.5973241268298928E-3</v>
      </c>
      <c r="N44" s="32">
        <v>12367056.35</v>
      </c>
      <c r="O44" s="178">
        <v>0.96961615047271421</v>
      </c>
      <c r="P44" s="210">
        <f t="shared" si="11"/>
        <v>-0.42911144493976527</v>
      </c>
    </row>
    <row r="45" spans="1:16" x14ac:dyDescent="0.25">
      <c r="A45" s="39" t="s">
        <v>77</v>
      </c>
      <c r="B45" s="40" t="s">
        <v>481</v>
      </c>
      <c r="C45" s="199">
        <v>65286878.990000002</v>
      </c>
      <c r="D45" s="32">
        <v>69986878.989999995</v>
      </c>
      <c r="E45" s="32">
        <v>65286878.990000002</v>
      </c>
      <c r="F45" s="414">
        <f t="shared" si="1"/>
        <v>0.93284455503907315</v>
      </c>
      <c r="G45" s="32">
        <v>65286878.990000002</v>
      </c>
      <c r="H45" s="280">
        <f t="shared" si="2"/>
        <v>0.93284455503907315</v>
      </c>
      <c r="I45" s="32">
        <v>46000000</v>
      </c>
      <c r="J45" s="153">
        <f t="shared" si="12"/>
        <v>0.65726605706439156</v>
      </c>
      <c r="K45" s="32">
        <v>66190224.990000002</v>
      </c>
      <c r="L45" s="280">
        <v>1</v>
      </c>
      <c r="M45" s="211">
        <f t="shared" si="10"/>
        <v>-1.3647725175983005E-2</v>
      </c>
      <c r="N45" s="32">
        <v>58635497.799999997</v>
      </c>
      <c r="O45" s="178">
        <v>0.88586340065861124</v>
      </c>
      <c r="P45" s="210">
        <f t="shared" si="11"/>
        <v>-0.21549229177005469</v>
      </c>
    </row>
    <row r="46" spans="1:16" ht="14.4" thickBot="1" x14ac:dyDescent="0.3">
      <c r="A46" s="7" t="s">
        <v>19</v>
      </c>
      <c r="N46" s="97"/>
      <c r="P46" s="521"/>
    </row>
    <row r="47" spans="1:16" x14ac:dyDescent="0.25">
      <c r="A47" s="766" t="s">
        <v>465</v>
      </c>
      <c r="B47" s="767"/>
      <c r="C47" s="164" t="s">
        <v>765</v>
      </c>
      <c r="D47" s="752" t="s">
        <v>783</v>
      </c>
      <c r="E47" s="753"/>
      <c r="F47" s="753"/>
      <c r="G47" s="753"/>
      <c r="H47" s="753"/>
      <c r="I47" s="753"/>
      <c r="J47" s="754"/>
      <c r="K47" s="761" t="s">
        <v>784</v>
      </c>
      <c r="L47" s="762"/>
      <c r="M47" s="762"/>
      <c r="N47" s="762"/>
      <c r="O47" s="762"/>
      <c r="P47" s="765"/>
    </row>
    <row r="48" spans="1:16" x14ac:dyDescent="0.25">
      <c r="C48" s="157">
        <v>1</v>
      </c>
      <c r="D48" s="148">
        <v>2</v>
      </c>
      <c r="E48" s="87">
        <v>3</v>
      </c>
      <c r="F48" s="88" t="s">
        <v>36</v>
      </c>
      <c r="G48" s="87">
        <v>4</v>
      </c>
      <c r="H48" s="88" t="s">
        <v>37</v>
      </c>
      <c r="I48" s="87">
        <v>5</v>
      </c>
      <c r="J48" s="149" t="s">
        <v>38</v>
      </c>
      <c r="K48" s="87" t="s">
        <v>543</v>
      </c>
      <c r="L48" s="88" t="s">
        <v>544</v>
      </c>
      <c r="M48" s="88" t="s">
        <v>545</v>
      </c>
      <c r="N48" s="87" t="s">
        <v>39</v>
      </c>
      <c r="O48" s="88" t="s">
        <v>40</v>
      </c>
      <c r="P48" s="609" t="s">
        <v>362</v>
      </c>
    </row>
    <row r="49" spans="1:16" x14ac:dyDescent="0.25">
      <c r="A49" s="678"/>
      <c r="B49" s="2" t="s">
        <v>425</v>
      </c>
      <c r="C49" s="248" t="s">
        <v>13</v>
      </c>
      <c r="D49" s="249" t="s">
        <v>14</v>
      </c>
      <c r="E49" s="89" t="s">
        <v>15</v>
      </c>
      <c r="F49" s="89" t="s">
        <v>18</v>
      </c>
      <c r="G49" s="89" t="s">
        <v>16</v>
      </c>
      <c r="H49" s="89" t="s">
        <v>18</v>
      </c>
      <c r="I49" s="89" t="s">
        <v>17</v>
      </c>
      <c r="J49" s="113" t="s">
        <v>18</v>
      </c>
      <c r="K49" s="89" t="s">
        <v>16</v>
      </c>
      <c r="L49" s="89" t="s">
        <v>18</v>
      </c>
      <c r="M49" s="611" t="s">
        <v>764</v>
      </c>
      <c r="N49" s="562" t="s">
        <v>17</v>
      </c>
      <c r="O49" s="89" t="s">
        <v>18</v>
      </c>
      <c r="P49" s="610" t="s">
        <v>764</v>
      </c>
    </row>
    <row r="50" spans="1:16" x14ac:dyDescent="0.25">
      <c r="A50" s="37" t="s">
        <v>78</v>
      </c>
      <c r="B50" s="40" t="s">
        <v>102</v>
      </c>
      <c r="C50" s="199">
        <v>17748245.370000001</v>
      </c>
      <c r="D50" s="32">
        <v>20672660.489999998</v>
      </c>
      <c r="E50" s="32">
        <v>17699865.27</v>
      </c>
      <c r="F50" s="414">
        <f>+E50/D50</f>
        <v>0.85619677634438818</v>
      </c>
      <c r="G50" s="30">
        <v>17243771.5</v>
      </c>
      <c r="H50" s="48">
        <f>+G50/D50</f>
        <v>0.83413412165025114</v>
      </c>
      <c r="I50" s="30">
        <v>15795691.810000001</v>
      </c>
      <c r="J50" s="153">
        <f t="shared" ref="J50:J80" si="13">+I50/D50</f>
        <v>0.76408606515067867</v>
      </c>
      <c r="K50" s="30">
        <v>15729887.970000001</v>
      </c>
      <c r="L50" s="48">
        <v>0.95657340887231868</v>
      </c>
      <c r="M50" s="210">
        <f t="shared" si="10"/>
        <v>9.6242486461904475E-2</v>
      </c>
      <c r="N50" s="30">
        <v>1543209.08</v>
      </c>
      <c r="O50" s="153">
        <v>9.3846362610700451E-2</v>
      </c>
      <c r="P50" s="210">
        <f t="shared" si="11"/>
        <v>9.2356135760943037</v>
      </c>
    </row>
    <row r="51" spans="1:16" x14ac:dyDescent="0.25">
      <c r="A51" s="39">
        <v>336</v>
      </c>
      <c r="B51" s="40" t="s">
        <v>434</v>
      </c>
      <c r="C51" s="199">
        <v>211322.62</v>
      </c>
      <c r="D51" s="32">
        <v>211322.62</v>
      </c>
      <c r="E51" s="32">
        <v>211322.62</v>
      </c>
      <c r="F51" s="130">
        <f t="shared" ref="F51:F78" si="14">+E51/D51</f>
        <v>1</v>
      </c>
      <c r="G51" s="32">
        <v>211322.62</v>
      </c>
      <c r="H51" s="280">
        <f t="shared" ref="H51:H56" si="15">+G51/D51</f>
        <v>1</v>
      </c>
      <c r="I51" s="32">
        <v>0</v>
      </c>
      <c r="J51" s="178">
        <f t="shared" si="13"/>
        <v>0</v>
      </c>
      <c r="K51" s="32">
        <v>211322.62</v>
      </c>
      <c r="L51" s="280">
        <v>1</v>
      </c>
      <c r="M51" s="212">
        <f t="shared" si="10"/>
        <v>0</v>
      </c>
      <c r="N51" s="32">
        <v>0</v>
      </c>
      <c r="O51" s="432">
        <v>0</v>
      </c>
      <c r="P51" s="211" t="s">
        <v>129</v>
      </c>
    </row>
    <row r="52" spans="1:16" x14ac:dyDescent="0.25">
      <c r="A52" s="39" t="s">
        <v>497</v>
      </c>
      <c r="B52" s="40" t="s">
        <v>483</v>
      </c>
      <c r="C52" s="199">
        <v>15245118.1</v>
      </c>
      <c r="D52" s="32">
        <v>15924386.66</v>
      </c>
      <c r="E52" s="32">
        <v>14248548.470000001</v>
      </c>
      <c r="F52" s="130">
        <f t="shared" si="14"/>
        <v>0.89476277951668381</v>
      </c>
      <c r="G52" s="32">
        <v>13985757.050000001</v>
      </c>
      <c r="H52" s="280">
        <f t="shared" si="15"/>
        <v>0.87826032792398934</v>
      </c>
      <c r="I52" s="32">
        <v>7281738.29</v>
      </c>
      <c r="J52" s="178">
        <f t="shared" si="13"/>
        <v>0.45726962334384813</v>
      </c>
      <c r="K52" s="32">
        <v>13010712.859999999</v>
      </c>
      <c r="L52" s="280">
        <v>0.87788192169135004</v>
      </c>
      <c r="M52" s="211">
        <f t="shared" si="10"/>
        <v>7.4941642359787064E-2</v>
      </c>
      <c r="N52" s="32">
        <v>6515626.2300000004</v>
      </c>
      <c r="O52" s="178">
        <v>0.43963390302773669</v>
      </c>
      <c r="P52" s="211">
        <f t="shared" si="11"/>
        <v>0.11758072562121158</v>
      </c>
    </row>
    <row r="53" spans="1:16" x14ac:dyDescent="0.25">
      <c r="A53" s="39">
        <v>338</v>
      </c>
      <c r="B53" s="40" t="s">
        <v>428</v>
      </c>
      <c r="C53" s="199">
        <v>8127724.7699999996</v>
      </c>
      <c r="D53" s="32">
        <v>8538023.7699999996</v>
      </c>
      <c r="E53" s="32">
        <v>7640285.6100000003</v>
      </c>
      <c r="F53" s="130">
        <f t="shared" si="14"/>
        <v>0.89485410392573794</v>
      </c>
      <c r="G53" s="32">
        <v>7366467.7699999996</v>
      </c>
      <c r="H53" s="280">
        <f t="shared" si="15"/>
        <v>0.86278370363450041</v>
      </c>
      <c r="I53" s="32">
        <v>1699811.23</v>
      </c>
      <c r="J53" s="178">
        <f t="shared" si="13"/>
        <v>0.19908719813742098</v>
      </c>
      <c r="K53" s="32">
        <v>6265311.0800000001</v>
      </c>
      <c r="L53" s="280">
        <v>0.82009369646520069</v>
      </c>
      <c r="M53" s="211">
        <f t="shared" si="10"/>
        <v>0.17575451177756984</v>
      </c>
      <c r="N53" s="32">
        <v>3754132.56</v>
      </c>
      <c r="O53" s="178">
        <v>0.49139466641627105</v>
      </c>
      <c r="P53" s="211">
        <f t="shared" si="11"/>
        <v>-0.54721598056729248</v>
      </c>
    </row>
    <row r="54" spans="1:16" x14ac:dyDescent="0.25">
      <c r="A54" s="39" t="s">
        <v>79</v>
      </c>
      <c r="B54" s="40" t="s">
        <v>115</v>
      </c>
      <c r="C54" s="199">
        <v>14042820.529999999</v>
      </c>
      <c r="D54" s="32">
        <v>13064483.720000001</v>
      </c>
      <c r="E54" s="32">
        <v>12359596.439999999</v>
      </c>
      <c r="F54" s="130">
        <f t="shared" si="14"/>
        <v>0.94604553114326961</v>
      </c>
      <c r="G54" s="32">
        <v>12246137.220000001</v>
      </c>
      <c r="H54" s="280">
        <f t="shared" si="15"/>
        <v>0.93736097671068164</v>
      </c>
      <c r="I54" s="32">
        <v>6116405.7999999998</v>
      </c>
      <c r="J54" s="392">
        <f t="shared" si="13"/>
        <v>0.46817049422600526</v>
      </c>
      <c r="K54" s="32">
        <v>12354381.9</v>
      </c>
      <c r="L54" s="412">
        <v>0.96998570098097447</v>
      </c>
      <c r="M54" s="211">
        <f t="shared" si="10"/>
        <v>-8.7616427010402953E-3</v>
      </c>
      <c r="N54" s="32">
        <v>10245800.27</v>
      </c>
      <c r="O54" s="392">
        <v>0.80443358781122087</v>
      </c>
      <c r="P54" s="211">
        <f t="shared" si="11"/>
        <v>-0.40303288773752366</v>
      </c>
    </row>
    <row r="55" spans="1:16" x14ac:dyDescent="0.25">
      <c r="A55" s="39">
        <v>342</v>
      </c>
      <c r="B55" s="40" t="s">
        <v>484</v>
      </c>
      <c r="C55" s="199">
        <v>5455050.5800000001</v>
      </c>
      <c r="D55" s="32">
        <v>6480475.8200000003</v>
      </c>
      <c r="E55" s="32">
        <v>6467765.6100000003</v>
      </c>
      <c r="F55" s="130">
        <f t="shared" si="14"/>
        <v>0.99803869185642602</v>
      </c>
      <c r="G55" s="32">
        <v>6467765.6100000003</v>
      </c>
      <c r="H55" s="280">
        <f t="shared" si="15"/>
        <v>0.99803869185642602</v>
      </c>
      <c r="I55" s="32">
        <v>1418792.91</v>
      </c>
      <c r="J55" s="392">
        <f t="shared" si="13"/>
        <v>0.21893344708135951</v>
      </c>
      <c r="K55" s="32">
        <v>6362437.7199999997</v>
      </c>
      <c r="L55" s="130">
        <v>0.99854468436723098</v>
      </c>
      <c r="M55" s="211">
        <f t="shared" si="10"/>
        <v>1.6554643775750888E-2</v>
      </c>
      <c r="N55" s="32">
        <v>79288.100000000006</v>
      </c>
      <c r="O55" s="392">
        <v>1.2443769868222373E-2</v>
      </c>
      <c r="P55" s="211">
        <f t="shared" si="11"/>
        <v>16.894146914858595</v>
      </c>
    </row>
    <row r="56" spans="1:16" x14ac:dyDescent="0.25">
      <c r="A56" s="664">
        <v>343</v>
      </c>
      <c r="B56" s="666" t="s">
        <v>435</v>
      </c>
      <c r="C56" s="659">
        <v>6518951.2199999997</v>
      </c>
      <c r="D56" s="397">
        <v>6518951.2199999997</v>
      </c>
      <c r="E56" s="398">
        <v>6518951.2199999997</v>
      </c>
      <c r="F56" s="130">
        <f t="shared" si="14"/>
        <v>1</v>
      </c>
      <c r="G56" s="398">
        <v>6518951.2199999997</v>
      </c>
      <c r="H56" s="280">
        <f t="shared" si="15"/>
        <v>1</v>
      </c>
      <c r="I56" s="398">
        <v>0</v>
      </c>
      <c r="J56" s="427">
        <f t="shared" si="13"/>
        <v>0</v>
      </c>
      <c r="K56" s="398">
        <v>7608676.7199999997</v>
      </c>
      <c r="L56" s="414">
        <v>1</v>
      </c>
      <c r="M56" s="663">
        <f t="shared" si="10"/>
        <v>-0.14322142208192024</v>
      </c>
      <c r="N56" s="398">
        <v>0</v>
      </c>
      <c r="O56" s="178">
        <v>0</v>
      </c>
      <c r="P56" s="663" t="s">
        <v>129</v>
      </c>
    </row>
    <row r="57" spans="1:16" x14ac:dyDescent="0.25">
      <c r="A57" s="530">
        <v>3</v>
      </c>
      <c r="B57" s="2" t="s">
        <v>124</v>
      </c>
      <c r="C57" s="201">
        <f>SUM(C34:C45,C50:C56)</f>
        <v>314074850.86000001</v>
      </c>
      <c r="D57" s="207">
        <f>SUM(D34:D45,D50:D56)</f>
        <v>317281568.45000005</v>
      </c>
      <c r="E57" s="203">
        <f>SUM(E34:E45,E50:E56)</f>
        <v>300096267.86000007</v>
      </c>
      <c r="F57" s="90">
        <f>+E57/D57</f>
        <v>0.94583580548358204</v>
      </c>
      <c r="G57" s="203">
        <f>SUM(G34:G45,G50:G56)</f>
        <v>298476066.50000012</v>
      </c>
      <c r="H57" s="90">
        <f>+G57/D57</f>
        <v>0.94072929593146704</v>
      </c>
      <c r="I57" s="203">
        <f>SUM(I34:I45,I50:I56)</f>
        <v>168210808.60999998</v>
      </c>
      <c r="J57" s="170">
        <f t="shared" si="13"/>
        <v>0.53016256012522855</v>
      </c>
      <c r="K57" s="566">
        <f>SUM(K34:K56)</f>
        <v>280876806.5800001</v>
      </c>
      <c r="L57" s="90">
        <v>0.96218950235290535</v>
      </c>
      <c r="M57" s="213">
        <f t="shared" ref="M57:M64" si="16">+G57/K57-1</f>
        <v>6.26582882876352E-2</v>
      </c>
      <c r="N57" s="566">
        <f>SUBTOTAL(9,N34:N56)</f>
        <v>183063775.39999998</v>
      </c>
      <c r="O57" s="170">
        <v>0.627114952630624</v>
      </c>
      <c r="P57" s="213">
        <f t="shared" ref="P57:P64" si="17">+I57/N57-1</f>
        <v>-8.113547728132342E-2</v>
      </c>
    </row>
    <row r="58" spans="1:16" x14ac:dyDescent="0.25">
      <c r="A58" s="37">
        <v>430</v>
      </c>
      <c r="B58" s="38" t="s">
        <v>744</v>
      </c>
      <c r="C58" s="198">
        <v>4583248.97</v>
      </c>
      <c r="D58" s="30">
        <v>5239143.75</v>
      </c>
      <c r="E58" s="30">
        <v>2448364.71</v>
      </c>
      <c r="F58" s="414">
        <f t="shared" si="14"/>
        <v>0.46732153703551271</v>
      </c>
      <c r="G58" s="30">
        <v>2350688.62</v>
      </c>
      <c r="H58" s="414">
        <f>G58/D58</f>
        <v>0.44867801537226387</v>
      </c>
      <c r="I58" s="30">
        <v>2320818.94</v>
      </c>
      <c r="J58" s="153">
        <f t="shared" si="13"/>
        <v>0.4429767631399692</v>
      </c>
      <c r="K58" s="30">
        <v>2678672.54</v>
      </c>
      <c r="L58" s="48">
        <v>0.56199891116236655</v>
      </c>
      <c r="M58" s="210">
        <f t="shared" si="16"/>
        <v>-0.12244270813333524</v>
      </c>
      <c r="N58" s="30">
        <v>2530502.14</v>
      </c>
      <c r="O58" s="153">
        <v>0.53091201934449161</v>
      </c>
      <c r="P58" s="210">
        <f t="shared" si="17"/>
        <v>-8.2862289142343948E-2</v>
      </c>
    </row>
    <row r="59" spans="1:16" x14ac:dyDescent="0.25">
      <c r="A59" s="37" t="s">
        <v>80</v>
      </c>
      <c r="B59" s="38" t="s">
        <v>103</v>
      </c>
      <c r="C59" s="199">
        <v>9677634.6099999994</v>
      </c>
      <c r="D59" s="32">
        <v>9513701.75</v>
      </c>
      <c r="E59" s="32">
        <v>5747373.6299999999</v>
      </c>
      <c r="F59" s="130">
        <f t="shared" si="14"/>
        <v>0.60411538862882685</v>
      </c>
      <c r="G59" s="32">
        <v>3605433.36</v>
      </c>
      <c r="H59" s="414">
        <f t="shared" ref="H59:H64" si="18">G59/D59</f>
        <v>0.37897271269829325</v>
      </c>
      <c r="I59" s="32">
        <v>2614867.48</v>
      </c>
      <c r="J59" s="153">
        <f t="shared" si="13"/>
        <v>0.2748527911335879</v>
      </c>
      <c r="K59" s="32">
        <v>2451904.91</v>
      </c>
      <c r="L59" s="48">
        <v>0.25376605946970188</v>
      </c>
      <c r="M59" s="210">
        <f t="shared" si="16"/>
        <v>0.47046214773475836</v>
      </c>
      <c r="N59" s="32">
        <v>2242212.17</v>
      </c>
      <c r="O59" s="153">
        <v>0.23206338245634053</v>
      </c>
      <c r="P59" s="210">
        <f t="shared" si="17"/>
        <v>0.16619984272050403</v>
      </c>
    </row>
    <row r="60" spans="1:16" x14ac:dyDescent="0.25">
      <c r="A60" s="39" t="s">
        <v>81</v>
      </c>
      <c r="B60" s="40" t="s">
        <v>485</v>
      </c>
      <c r="C60" s="199">
        <v>2743104</v>
      </c>
      <c r="D60" s="32">
        <v>7129426.7999999998</v>
      </c>
      <c r="E60" s="32">
        <v>3890067.89</v>
      </c>
      <c r="F60" s="130">
        <f t="shared" si="14"/>
        <v>0.54563543453451269</v>
      </c>
      <c r="G60" s="32">
        <v>3717865.63</v>
      </c>
      <c r="H60" s="414">
        <f t="shared" si="18"/>
        <v>0.5214817031293455</v>
      </c>
      <c r="I60" s="32">
        <v>2975548.77</v>
      </c>
      <c r="J60" s="178">
        <f t="shared" si="13"/>
        <v>0.41736157105926103</v>
      </c>
      <c r="K60" s="32">
        <v>4516011.43</v>
      </c>
      <c r="L60" s="280">
        <v>0.61373117615923622</v>
      </c>
      <c r="M60" s="210">
        <f t="shared" si="16"/>
        <v>-0.17673688660260978</v>
      </c>
      <c r="N60" s="32">
        <v>4048755.92</v>
      </c>
      <c r="O60" s="178">
        <v>0.5502306119635465</v>
      </c>
      <c r="P60" s="210">
        <f t="shared" si="17"/>
        <v>-0.26507084428048211</v>
      </c>
    </row>
    <row r="61" spans="1:16" x14ac:dyDescent="0.25">
      <c r="A61" s="39" t="s">
        <v>82</v>
      </c>
      <c r="B61" s="40" t="s">
        <v>104</v>
      </c>
      <c r="C61" s="199">
        <v>54474880.619999997</v>
      </c>
      <c r="D61" s="32">
        <v>60772390.32</v>
      </c>
      <c r="E61" s="32">
        <v>32680505.460000001</v>
      </c>
      <c r="F61" s="130">
        <f t="shared" si="14"/>
        <v>0.5377525104396782</v>
      </c>
      <c r="G61" s="32">
        <v>27330926.550000001</v>
      </c>
      <c r="H61" s="414">
        <f t="shared" si="18"/>
        <v>0.44972604181088927</v>
      </c>
      <c r="I61" s="32">
        <v>23052569.440000001</v>
      </c>
      <c r="J61" s="178">
        <f t="shared" si="13"/>
        <v>0.37932635722596342</v>
      </c>
      <c r="K61" s="32">
        <v>26285470.329999998</v>
      </c>
      <c r="L61" s="280">
        <v>0.48613703108685691</v>
      </c>
      <c r="M61" s="210">
        <f t="shared" si="16"/>
        <v>3.9773160109933814E-2</v>
      </c>
      <c r="N61" s="32">
        <v>24680026.440000001</v>
      </c>
      <c r="O61" s="178">
        <v>0.456445124628163</v>
      </c>
      <c r="P61" s="210">
        <f t="shared" si="17"/>
        <v>-6.5942271332509961E-2</v>
      </c>
    </row>
    <row r="62" spans="1:16" x14ac:dyDescent="0.25">
      <c r="A62" s="39" t="s">
        <v>83</v>
      </c>
      <c r="B62" s="40" t="s">
        <v>486</v>
      </c>
      <c r="C62" s="199">
        <v>153522597.02000001</v>
      </c>
      <c r="D62" s="32">
        <v>151720495.12</v>
      </c>
      <c r="E62" s="32">
        <v>126582428.90000001</v>
      </c>
      <c r="F62" s="130">
        <f t="shared" si="14"/>
        <v>0.83431331277875409</v>
      </c>
      <c r="G62" s="32">
        <v>126582428.90000001</v>
      </c>
      <c r="H62" s="414">
        <f t="shared" si="18"/>
        <v>0.83431331277875409</v>
      </c>
      <c r="I62" s="32">
        <v>78914604.640000001</v>
      </c>
      <c r="J62" s="178">
        <f>+I62/D62</f>
        <v>0.52013147319077901</v>
      </c>
      <c r="K62" s="32">
        <v>127616368</v>
      </c>
      <c r="L62" s="280">
        <v>0.85675185762727513</v>
      </c>
      <c r="M62" s="210">
        <f t="shared" si="16"/>
        <v>-8.1019317208588237E-3</v>
      </c>
      <c r="N62" s="32">
        <v>92702852.590000004</v>
      </c>
      <c r="O62" s="178">
        <v>0.62236014398897455</v>
      </c>
      <c r="P62" s="210">
        <f t="shared" si="17"/>
        <v>-0.14873596189085736</v>
      </c>
    </row>
    <row r="63" spans="1:16" x14ac:dyDescent="0.25">
      <c r="A63" s="39">
        <v>491</v>
      </c>
      <c r="B63" s="40" t="s">
        <v>498</v>
      </c>
      <c r="C63" s="199">
        <v>16869480</v>
      </c>
      <c r="D63" s="32">
        <v>16869480</v>
      </c>
      <c r="E63" s="32">
        <v>16869480</v>
      </c>
      <c r="F63" s="130">
        <f t="shared" si="14"/>
        <v>1</v>
      </c>
      <c r="G63" s="32">
        <v>16869480</v>
      </c>
      <c r="H63" s="414">
        <f t="shared" si="18"/>
        <v>1</v>
      </c>
      <c r="I63" s="32">
        <v>8650000</v>
      </c>
      <c r="J63" s="178">
        <f t="shared" si="13"/>
        <v>0.51276032219131829</v>
      </c>
      <c r="K63" s="32">
        <v>15669752</v>
      </c>
      <c r="L63" s="280">
        <v>1</v>
      </c>
      <c r="M63" s="210">
        <f t="shared" si="16"/>
        <v>7.6563304894678552E-2</v>
      </c>
      <c r="N63" s="32">
        <v>7900000</v>
      </c>
      <c r="O63" s="178">
        <v>0.50415603259068809</v>
      </c>
      <c r="P63" s="210">
        <f t="shared" si="17"/>
        <v>9.4936708860759556E-2</v>
      </c>
    </row>
    <row r="64" spans="1:16" x14ac:dyDescent="0.25">
      <c r="A64" s="664" t="s">
        <v>84</v>
      </c>
      <c r="B64" s="666" t="s">
        <v>487</v>
      </c>
      <c r="C64" s="659">
        <v>1548192.01</v>
      </c>
      <c r="D64" s="397">
        <v>1470667.36</v>
      </c>
      <c r="E64" s="398">
        <v>921803.67</v>
      </c>
      <c r="F64" s="130">
        <f t="shared" si="14"/>
        <v>0.62679277114030729</v>
      </c>
      <c r="G64" s="398">
        <v>555683.48</v>
      </c>
      <c r="H64" s="414">
        <f t="shared" si="18"/>
        <v>0.37784443655565997</v>
      </c>
      <c r="I64" s="398">
        <v>492547.4</v>
      </c>
      <c r="J64" s="427">
        <f>+I64/D64</f>
        <v>0.33491421200780574</v>
      </c>
      <c r="K64" s="398">
        <v>855066.98</v>
      </c>
      <c r="L64" s="412">
        <v>0.49427783820340759</v>
      </c>
      <c r="M64" s="443">
        <f t="shared" si="16"/>
        <v>-0.35012871155426917</v>
      </c>
      <c r="N64" s="398">
        <v>808952.31999999995</v>
      </c>
      <c r="O64" s="427">
        <v>0.46762091542727002</v>
      </c>
      <c r="P64" s="443">
        <f t="shared" si="17"/>
        <v>-0.39112925716066915</v>
      </c>
    </row>
    <row r="65" spans="1:16" x14ac:dyDescent="0.25">
      <c r="A65" s="530">
        <v>4</v>
      </c>
      <c r="B65" s="2" t="s">
        <v>123</v>
      </c>
      <c r="C65" s="201">
        <f>SUBTOTAL(9,C58:C64)</f>
        <v>243419137.22999999</v>
      </c>
      <c r="D65" s="207">
        <f>SUBTOTAL(9,D58:D64)</f>
        <v>252715305.10000002</v>
      </c>
      <c r="E65" s="203">
        <f>SUBTOTAL(9,E58:E64)</f>
        <v>189140024.25999999</v>
      </c>
      <c r="F65" s="90">
        <f t="shared" ref="F65:F80" si="19">+E65/D65</f>
        <v>0.74843122059883493</v>
      </c>
      <c r="G65" s="203">
        <f>SUBTOTAL(9,G58:G64)</f>
        <v>181012506.53999999</v>
      </c>
      <c r="H65" s="90">
        <f>+G65/D65</f>
        <v>0.71627045488350194</v>
      </c>
      <c r="I65" s="203">
        <f>SUBTOTAL(9,I58:I64)</f>
        <v>119020956.67000002</v>
      </c>
      <c r="J65" s="170">
        <f t="shared" si="13"/>
        <v>0.4709685336347284</v>
      </c>
      <c r="K65" s="566">
        <f>SUM(K58:K64)</f>
        <v>180073246.18999997</v>
      </c>
      <c r="L65" s="90">
        <v>0.74318251218651965</v>
      </c>
      <c r="M65" s="213">
        <f t="shared" ref="M65:M78" si="20">+G65/K65-1</f>
        <v>5.2159905475852586E-3</v>
      </c>
      <c r="N65" s="566">
        <f>SUBTOTAL(9,N58:N64)</f>
        <v>134913301.58000001</v>
      </c>
      <c r="O65" s="170">
        <v>0.55680234858325117</v>
      </c>
      <c r="P65" s="213">
        <f t="shared" ref="P65:P78" si="21">+I65/N65-1</f>
        <v>-0.11779672370241612</v>
      </c>
    </row>
    <row r="66" spans="1:16" x14ac:dyDescent="0.25">
      <c r="A66" s="37" t="s">
        <v>85</v>
      </c>
      <c r="B66" s="38" t="s">
        <v>113</v>
      </c>
      <c r="C66" s="198">
        <v>30183531.489999998</v>
      </c>
      <c r="D66" s="30">
        <v>30354212.539999999</v>
      </c>
      <c r="E66" s="30">
        <v>17229990.079999998</v>
      </c>
      <c r="F66" s="414">
        <f t="shared" si="14"/>
        <v>0.56763093614419291</v>
      </c>
      <c r="G66" s="30">
        <v>15952086.25</v>
      </c>
      <c r="H66" s="414">
        <f>+G66/D66</f>
        <v>0.5255312167620475</v>
      </c>
      <c r="I66" s="30">
        <v>15049426.109999999</v>
      </c>
      <c r="J66" s="153">
        <f t="shared" si="13"/>
        <v>0.49579365928759489</v>
      </c>
      <c r="K66" s="30">
        <v>17866297.940000001</v>
      </c>
      <c r="L66" s="48">
        <v>0.58372642750504944</v>
      </c>
      <c r="M66" s="210">
        <f t="shared" si="20"/>
        <v>-0.10714092513336881</v>
      </c>
      <c r="N66" s="30">
        <v>16275530.17</v>
      </c>
      <c r="O66" s="153">
        <v>0.53175297500298768</v>
      </c>
      <c r="P66" s="210">
        <f t="shared" si="21"/>
        <v>-7.5334200925757044E-2</v>
      </c>
    </row>
    <row r="67" spans="1:16" x14ac:dyDescent="0.25">
      <c r="A67" s="39" t="s">
        <v>86</v>
      </c>
      <c r="B67" s="40" t="s">
        <v>745</v>
      </c>
      <c r="C67" s="199">
        <v>56361662.600000001</v>
      </c>
      <c r="D67" s="32">
        <v>56342432.229999997</v>
      </c>
      <c r="E67" s="32">
        <v>32116897.550000001</v>
      </c>
      <c r="F67" s="130">
        <f t="shared" si="14"/>
        <v>0.57003037105130672</v>
      </c>
      <c r="G67" s="32">
        <v>28915953.690000001</v>
      </c>
      <c r="H67" s="414">
        <f t="shared" ref="H67:H78" si="22">+G67/D67</f>
        <v>0.51321805867307702</v>
      </c>
      <c r="I67" s="32">
        <v>22152098.75</v>
      </c>
      <c r="J67" s="178">
        <f t="shared" si="13"/>
        <v>0.39316901797159071</v>
      </c>
      <c r="K67" s="32">
        <v>31755317.18</v>
      </c>
      <c r="L67" s="280">
        <v>0.54162002955587996</v>
      </c>
      <c r="M67" s="211">
        <f t="shared" si="20"/>
        <v>-8.9413797188846011E-2</v>
      </c>
      <c r="N67" s="32">
        <v>26208237.539999999</v>
      </c>
      <c r="O67" s="178">
        <v>0.44700880518877317</v>
      </c>
      <c r="P67" s="211">
        <f t="shared" si="21"/>
        <v>-0.15476579773093735</v>
      </c>
    </row>
    <row r="68" spans="1:16" x14ac:dyDescent="0.25">
      <c r="A68" s="39" t="s">
        <v>87</v>
      </c>
      <c r="B68" s="40" t="s">
        <v>116</v>
      </c>
      <c r="C68" s="199">
        <v>7218581.6100000003</v>
      </c>
      <c r="D68" s="32">
        <v>7260705.21</v>
      </c>
      <c r="E68" s="32">
        <v>4672276.6500000004</v>
      </c>
      <c r="F68" s="130">
        <f t="shared" si="14"/>
        <v>0.64350176943762749</v>
      </c>
      <c r="G68" s="32">
        <v>4101870.01</v>
      </c>
      <c r="H68" s="414">
        <f t="shared" si="22"/>
        <v>0.5649409928322926</v>
      </c>
      <c r="I68" s="32">
        <v>3569990.89</v>
      </c>
      <c r="J68" s="178">
        <f t="shared" si="13"/>
        <v>0.49168652172837635</v>
      </c>
      <c r="K68" s="32">
        <v>3592239.68</v>
      </c>
      <c r="L68" s="280">
        <v>0.47893649317320519</v>
      </c>
      <c r="M68" s="211">
        <f t="shared" si="20"/>
        <v>0.14186980140478811</v>
      </c>
      <c r="N68" s="32">
        <v>3421487.64</v>
      </c>
      <c r="O68" s="178">
        <v>0.45617092335472054</v>
      </c>
      <c r="P68" s="211">
        <f t="shared" si="21"/>
        <v>4.3403123326787751E-2</v>
      </c>
    </row>
    <row r="69" spans="1:16" x14ac:dyDescent="0.25">
      <c r="A69" s="39" t="s">
        <v>88</v>
      </c>
      <c r="B69" s="40" t="s">
        <v>111</v>
      </c>
      <c r="C69" s="199">
        <v>3332924.07</v>
      </c>
      <c r="D69" s="32">
        <v>2336000.09</v>
      </c>
      <c r="E69" s="32">
        <v>1415090.45</v>
      </c>
      <c r="F69" s="130">
        <f t="shared" si="14"/>
        <v>0.60577499806517565</v>
      </c>
      <c r="G69" s="32">
        <v>1377172.22</v>
      </c>
      <c r="H69" s="414">
        <f t="shared" si="22"/>
        <v>0.58954287968370755</v>
      </c>
      <c r="I69" s="32">
        <v>1183172.21</v>
      </c>
      <c r="J69" s="178">
        <f t="shared" si="13"/>
        <v>0.50649493339702745</v>
      </c>
      <c r="K69" s="32">
        <v>1423763.18</v>
      </c>
      <c r="L69" s="280">
        <v>0.59557775552337355</v>
      </c>
      <c r="M69" s="211">
        <f t="shared" si="20"/>
        <v>-3.2723812958837639E-2</v>
      </c>
      <c r="N69" s="32">
        <v>1157421.51</v>
      </c>
      <c r="O69" s="178">
        <v>0.48416373930970308</v>
      </c>
      <c r="P69" s="211">
        <f t="shared" si="21"/>
        <v>2.224833371206314E-2</v>
      </c>
    </row>
    <row r="70" spans="1:16" x14ac:dyDescent="0.25">
      <c r="A70" s="39" t="s">
        <v>89</v>
      </c>
      <c r="B70" s="40" t="s">
        <v>105</v>
      </c>
      <c r="C70" s="199">
        <v>15684736.65</v>
      </c>
      <c r="D70" s="32">
        <v>15755382.869999999</v>
      </c>
      <c r="E70" s="32">
        <v>10276859.74</v>
      </c>
      <c r="F70" s="130">
        <f t="shared" si="14"/>
        <v>0.65227610301799033</v>
      </c>
      <c r="G70" s="32">
        <v>7307263.5199999996</v>
      </c>
      <c r="H70" s="414">
        <f t="shared" si="22"/>
        <v>0.4637947284615877</v>
      </c>
      <c r="I70" s="32">
        <v>4818107.87</v>
      </c>
      <c r="J70" s="178">
        <f t="shared" si="13"/>
        <v>0.30580709524833022</v>
      </c>
      <c r="K70" s="32">
        <v>6997233.3300000001</v>
      </c>
      <c r="L70" s="280">
        <v>0.47526284436105626</v>
      </c>
      <c r="M70" s="211">
        <f t="shared" si="20"/>
        <v>4.4307539191350553E-2</v>
      </c>
      <c r="N70" s="32">
        <v>4852014.28</v>
      </c>
      <c r="O70" s="178">
        <v>0.32955626871932003</v>
      </c>
      <c r="P70" s="211">
        <f t="shared" si="21"/>
        <v>-6.9881101009455771E-3</v>
      </c>
    </row>
    <row r="71" spans="1:16" x14ac:dyDescent="0.25">
      <c r="A71" s="39" t="s">
        <v>90</v>
      </c>
      <c r="B71" s="40" t="s">
        <v>120</v>
      </c>
      <c r="C71" s="199">
        <v>39167636.100000001</v>
      </c>
      <c r="D71" s="32">
        <v>38646081.840000004</v>
      </c>
      <c r="E71" s="32">
        <v>31070780.059999999</v>
      </c>
      <c r="F71" s="78">
        <f t="shared" si="14"/>
        <v>0.80398266992853828</v>
      </c>
      <c r="G71" s="32">
        <v>26006409.34</v>
      </c>
      <c r="H71" s="414">
        <f t="shared" si="22"/>
        <v>0.67293780124127578</v>
      </c>
      <c r="I71" s="32">
        <v>13923688.369999999</v>
      </c>
      <c r="J71" s="178">
        <f t="shared" si="13"/>
        <v>0.36028719360596367</v>
      </c>
      <c r="K71" s="32">
        <v>21294078.359999999</v>
      </c>
      <c r="L71" s="280">
        <v>0.53969387719420203</v>
      </c>
      <c r="M71" s="211">
        <f t="shared" si="20"/>
        <v>0.22129771950364896</v>
      </c>
      <c r="N71" s="32">
        <v>13257238.609999999</v>
      </c>
      <c r="O71" s="178">
        <v>0.33600188678556048</v>
      </c>
      <c r="P71" s="211">
        <f t="shared" si="21"/>
        <v>5.0270631736030857E-2</v>
      </c>
    </row>
    <row r="72" spans="1:16" x14ac:dyDescent="0.25">
      <c r="A72" s="39" t="s">
        <v>91</v>
      </c>
      <c r="B72" s="40" t="s">
        <v>488</v>
      </c>
      <c r="C72" s="199">
        <v>42228054.409999996</v>
      </c>
      <c r="D72" s="32">
        <v>47475291.5</v>
      </c>
      <c r="E72" s="32">
        <v>42278091.189999998</v>
      </c>
      <c r="F72" s="414">
        <f t="shared" si="14"/>
        <v>0.89052831176402569</v>
      </c>
      <c r="G72" s="32">
        <v>42179984.390000001</v>
      </c>
      <c r="H72" s="414">
        <f t="shared" si="22"/>
        <v>0.88846183050819183</v>
      </c>
      <c r="I72" s="32">
        <v>25276745.670000002</v>
      </c>
      <c r="J72" s="178">
        <f t="shared" si="13"/>
        <v>0.5324189672432027</v>
      </c>
      <c r="K72" s="32">
        <v>31110617.949999999</v>
      </c>
      <c r="L72" s="280">
        <v>0.78997038133575437</v>
      </c>
      <c r="M72" s="211">
        <f t="shared" si="20"/>
        <v>0.35580670425095184</v>
      </c>
      <c r="N72" s="32">
        <v>16909053.73</v>
      </c>
      <c r="O72" s="178">
        <v>0.42935989393019625</v>
      </c>
      <c r="P72" s="211">
        <f t="shared" si="21"/>
        <v>0.49486458991812565</v>
      </c>
    </row>
    <row r="73" spans="1:16" x14ac:dyDescent="0.25">
      <c r="A73" s="39" t="s">
        <v>92</v>
      </c>
      <c r="B73" s="40" t="s">
        <v>118</v>
      </c>
      <c r="C73" s="199">
        <v>44564324.299999997</v>
      </c>
      <c r="D73" s="32">
        <v>20816713</v>
      </c>
      <c r="E73" s="32">
        <v>3942.1</v>
      </c>
      <c r="F73" s="130">
        <f t="shared" si="14"/>
        <v>1.8937187633801742E-4</v>
      </c>
      <c r="G73" s="32">
        <v>3942.1</v>
      </c>
      <c r="H73" s="414">
        <f t="shared" si="22"/>
        <v>1.8937187633801742E-4</v>
      </c>
      <c r="I73" s="32">
        <v>3942.1</v>
      </c>
      <c r="J73" s="178">
        <f t="shared" si="13"/>
        <v>1.8937187633801742E-4</v>
      </c>
      <c r="K73" s="32">
        <v>9403419.3599999994</v>
      </c>
      <c r="L73" s="280">
        <v>0.15195278533240236</v>
      </c>
      <c r="M73" s="211">
        <f t="shared" si="20"/>
        <v>-0.99958078015569862</v>
      </c>
      <c r="N73" s="32">
        <v>9403419.3599999994</v>
      </c>
      <c r="O73" s="178">
        <v>0.15195278533240236</v>
      </c>
      <c r="P73" s="211">
        <f t="shared" si="21"/>
        <v>-0.99958078015569862</v>
      </c>
    </row>
    <row r="74" spans="1:16" x14ac:dyDescent="0.25">
      <c r="A74" s="39">
        <v>931</v>
      </c>
      <c r="B74" s="40" t="s">
        <v>436</v>
      </c>
      <c r="C74" s="199">
        <v>5805408.6299999999</v>
      </c>
      <c r="D74" s="32">
        <v>5139664.4800000004</v>
      </c>
      <c r="E74" s="32">
        <v>2810774.18</v>
      </c>
      <c r="F74" s="130">
        <f t="shared" si="14"/>
        <v>0.5468789238942694</v>
      </c>
      <c r="G74" s="32">
        <v>2732343.82</v>
      </c>
      <c r="H74" s="414">
        <f t="shared" si="22"/>
        <v>0.53161910288743197</v>
      </c>
      <c r="I74" s="32">
        <v>2385461.96</v>
      </c>
      <c r="J74" s="178">
        <f t="shared" si="13"/>
        <v>0.46412795412668645</v>
      </c>
      <c r="K74" s="32">
        <v>2805557.46</v>
      </c>
      <c r="L74" s="280">
        <v>0.57902920805806568</v>
      </c>
      <c r="M74" s="211">
        <f t="shared" si="20"/>
        <v>-2.6095933176859654E-2</v>
      </c>
      <c r="N74" s="32">
        <v>2494249.1</v>
      </c>
      <c r="O74" s="178">
        <v>0.51477936262711332</v>
      </c>
      <c r="P74" s="211">
        <f t="shared" si="21"/>
        <v>-4.3615186630717839E-2</v>
      </c>
    </row>
    <row r="75" spans="1:16" x14ac:dyDescent="0.25">
      <c r="A75" s="39" t="s">
        <v>93</v>
      </c>
      <c r="B75" s="40" t="s">
        <v>107</v>
      </c>
      <c r="C75" s="199">
        <v>28425422.43</v>
      </c>
      <c r="D75" s="32">
        <v>28426191.640000001</v>
      </c>
      <c r="E75" s="32">
        <v>26810793.77</v>
      </c>
      <c r="F75" s="130">
        <f t="shared" si="14"/>
        <v>0.94317220222610165</v>
      </c>
      <c r="G75" s="32">
        <v>26694628.02</v>
      </c>
      <c r="H75" s="414">
        <f t="shared" si="22"/>
        <v>0.93908562772216642</v>
      </c>
      <c r="I75" s="32">
        <v>14399229.4</v>
      </c>
      <c r="J75" s="178">
        <f t="shared" si="13"/>
        <v>0.50654796049915041</v>
      </c>
      <c r="K75" s="32">
        <v>27619940.66</v>
      </c>
      <c r="L75" s="280">
        <v>0.97398268276721434</v>
      </c>
      <c r="M75" s="211">
        <f t="shared" si="20"/>
        <v>-3.3501615785151428E-2</v>
      </c>
      <c r="N75" s="32">
        <v>17331495.359999999</v>
      </c>
      <c r="O75" s="178">
        <v>0.61117351970083222</v>
      </c>
      <c r="P75" s="211">
        <f t="shared" si="21"/>
        <v>-0.16918713008269815</v>
      </c>
    </row>
    <row r="76" spans="1:16" x14ac:dyDescent="0.25">
      <c r="A76" s="39" t="s">
        <v>94</v>
      </c>
      <c r="B76" s="40" t="s">
        <v>108</v>
      </c>
      <c r="C76" s="199">
        <v>68365574.019999996</v>
      </c>
      <c r="D76" s="32">
        <v>71186753.939999998</v>
      </c>
      <c r="E76" s="32">
        <v>58937782.579999998</v>
      </c>
      <c r="F76" s="130">
        <f t="shared" si="14"/>
        <v>0.82793187381006184</v>
      </c>
      <c r="G76" s="32">
        <v>58141824.280000001</v>
      </c>
      <c r="H76" s="414">
        <f t="shared" si="22"/>
        <v>0.81675060403800737</v>
      </c>
      <c r="I76" s="32">
        <v>25368549.68</v>
      </c>
      <c r="J76" s="178">
        <f t="shared" si="13"/>
        <v>0.35636615347543404</v>
      </c>
      <c r="K76" s="32">
        <v>60626046.75</v>
      </c>
      <c r="L76" s="280">
        <v>0.87773611186646594</v>
      </c>
      <c r="M76" s="211">
        <f t="shared" si="20"/>
        <v>-4.0976157991037043E-2</v>
      </c>
      <c r="N76" s="32">
        <v>26358196.300000001</v>
      </c>
      <c r="O76" s="178">
        <v>0.38161057790189939</v>
      </c>
      <c r="P76" s="211">
        <f t="shared" si="21"/>
        <v>-3.7546067596438748E-2</v>
      </c>
    </row>
    <row r="77" spans="1:16" x14ac:dyDescent="0.25">
      <c r="A77" s="39" t="s">
        <v>95</v>
      </c>
      <c r="B77" s="40" t="s">
        <v>117</v>
      </c>
      <c r="C77" s="199">
        <v>799840.54</v>
      </c>
      <c r="D77" s="32">
        <v>801333.05</v>
      </c>
      <c r="E77" s="32">
        <v>417625.15</v>
      </c>
      <c r="F77" s="130">
        <f t="shared" si="14"/>
        <v>0.52116301705015167</v>
      </c>
      <c r="G77" s="32">
        <v>417625.15</v>
      </c>
      <c r="H77" s="414">
        <f t="shared" si="22"/>
        <v>0.52116301705015167</v>
      </c>
      <c r="I77" s="32">
        <v>417625.15</v>
      </c>
      <c r="J77" s="178">
        <f t="shared" si="13"/>
        <v>0.52116301705015167</v>
      </c>
      <c r="K77" s="32">
        <v>501996.11</v>
      </c>
      <c r="L77" s="280">
        <v>0.59952731562561945</v>
      </c>
      <c r="M77" s="211">
        <f t="shared" si="20"/>
        <v>-0.16807094381667609</v>
      </c>
      <c r="N77" s="32">
        <v>501996.11</v>
      </c>
      <c r="O77" s="178">
        <v>0.59952731562561945</v>
      </c>
      <c r="P77" s="211">
        <f t="shared" si="21"/>
        <v>-0.16807094381667609</v>
      </c>
    </row>
    <row r="78" spans="1:16" x14ac:dyDescent="0.25">
      <c r="A78" s="664" t="s">
        <v>499</v>
      </c>
      <c r="B78" s="42" t="s">
        <v>119</v>
      </c>
      <c r="C78" s="200">
        <v>97687346.239999995</v>
      </c>
      <c r="D78" s="206">
        <v>97687346.239999995</v>
      </c>
      <c r="E78" s="34">
        <v>97687346.230000004</v>
      </c>
      <c r="F78" s="130">
        <f t="shared" si="14"/>
        <v>0.99999999989763266</v>
      </c>
      <c r="G78" s="34">
        <v>97687346.230000004</v>
      </c>
      <c r="H78" s="414">
        <f t="shared" si="22"/>
        <v>0.99999999989763266</v>
      </c>
      <c r="I78" s="34">
        <v>42503658.740000002</v>
      </c>
      <c r="J78" s="392">
        <f t="shared" si="13"/>
        <v>0.43509891890784158</v>
      </c>
      <c r="K78" s="34">
        <v>84274401.209999993</v>
      </c>
      <c r="L78" s="390">
        <v>0.7444128037021408</v>
      </c>
      <c r="M78" s="519">
        <f t="shared" si="20"/>
        <v>0.15915799848374879</v>
      </c>
      <c r="N78" s="34">
        <v>42641589.659999996</v>
      </c>
      <c r="O78" s="392">
        <v>0.37666177222686925</v>
      </c>
      <c r="P78" s="519">
        <f t="shared" si="21"/>
        <v>-3.2346570824347554E-3</v>
      </c>
    </row>
    <row r="79" spans="1:16" ht="13.8" thickBot="1" x14ac:dyDescent="0.3">
      <c r="A79" s="18">
        <v>9</v>
      </c>
      <c r="B79" s="2" t="s">
        <v>534</v>
      </c>
      <c r="C79" s="518">
        <f>SUBTOTAL(9,C66:C78)</f>
        <v>439825043.09000003</v>
      </c>
      <c r="D79" s="207">
        <f>SUBTOTAL(9,D66:D78)</f>
        <v>422228108.63</v>
      </c>
      <c r="E79" s="203">
        <f>SUBTOTAL(9,E66:E78)</f>
        <v>325728249.73000002</v>
      </c>
      <c r="F79" s="90">
        <f t="shared" si="19"/>
        <v>0.77145088892089098</v>
      </c>
      <c r="G79" s="203">
        <f>SUBTOTAL(9,G66:G78)</f>
        <v>311518449.01999998</v>
      </c>
      <c r="H79" s="533">
        <f>+G79/D79</f>
        <v>0.73779656695709173</v>
      </c>
      <c r="I79" s="203">
        <f>SUBTOTAL(9,I66:I78)</f>
        <v>171051696.90000001</v>
      </c>
      <c r="J79" s="170">
        <f t="shared" si="13"/>
        <v>0.40511679209375712</v>
      </c>
      <c r="K79" s="617">
        <f>SUM(K66:K78)</f>
        <v>299270909.17000002</v>
      </c>
      <c r="L79" s="90">
        <v>0.62912269815941047</v>
      </c>
      <c r="M79" s="43">
        <f>+G79/K79-1</f>
        <v>4.0924591982452796E-2</v>
      </c>
      <c r="N79" s="617">
        <f>SUM(N66:N78)</f>
        <v>180811929.37</v>
      </c>
      <c r="O79" s="170">
        <v>0.38010005442943384</v>
      </c>
      <c r="P79" s="43">
        <f>+I79/N79-1</f>
        <v>-5.3980025012771105E-2</v>
      </c>
    </row>
    <row r="80" spans="1:16" ht="13.8" thickBot="1" x14ac:dyDescent="0.3">
      <c r="A80" s="5"/>
      <c r="B80" s="4" t="s">
        <v>130</v>
      </c>
      <c r="C80" s="251">
        <f>SUM(C79,C65,C57,C33,C27,C6)</f>
        <v>2151399911.2600002</v>
      </c>
      <c r="D80" s="208">
        <f>SUM(D79,D65,D57,D33,D27,D6)</f>
        <v>2169420358.7600002</v>
      </c>
      <c r="E80" s="209">
        <f>SUM(E79,E65,E57,E33,E27,E6)</f>
        <v>1706596575.6200001</v>
      </c>
      <c r="F80" s="181">
        <f t="shared" si="19"/>
        <v>0.78666016419033635</v>
      </c>
      <c r="G80" s="209">
        <f>SUM(G79,G65,G57,G33,G27,G6)</f>
        <v>1649592567.5900002</v>
      </c>
      <c r="H80" s="181">
        <f>+G80/D80</f>
        <v>0.76038401729246985</v>
      </c>
      <c r="I80" s="209">
        <f>SUM(I79,I65,I57,I33,I27,I6)</f>
        <v>879420280.37000012</v>
      </c>
      <c r="J80" s="173">
        <f t="shared" si="13"/>
        <v>0.40537108302637126</v>
      </c>
      <c r="K80" s="618">
        <f>K6+K27+K33+K57+K65+K79</f>
        <v>1616606275.0500002</v>
      </c>
      <c r="L80" s="181">
        <v>0.74622639956587411</v>
      </c>
      <c r="M80" s="619">
        <f>+G80/K80-1</f>
        <v>2.0404654521695376E-2</v>
      </c>
      <c r="N80" s="618">
        <f>N6+N27+N33+N57+N65+N79</f>
        <v>954625491.75999999</v>
      </c>
      <c r="O80" s="173">
        <v>0.44065568506861286</v>
      </c>
      <c r="P80" s="619">
        <f>+I80/N80-1</f>
        <v>-7.8779806362961668E-2</v>
      </c>
    </row>
    <row r="81" spans="1:19" ht="14.4" thickBot="1" x14ac:dyDescent="0.3">
      <c r="A81" s="7" t="s">
        <v>19</v>
      </c>
      <c r="N81" s="97"/>
      <c r="P81" s="521"/>
    </row>
    <row r="82" spans="1:19" ht="12.75" customHeight="1" x14ac:dyDescent="0.25">
      <c r="A82" s="766" t="s">
        <v>756</v>
      </c>
      <c r="B82" s="767"/>
      <c r="C82" s="164" t="s">
        <v>765</v>
      </c>
      <c r="D82" s="752" t="s">
        <v>783</v>
      </c>
      <c r="E82" s="753"/>
      <c r="F82" s="753"/>
      <c r="G82" s="753"/>
      <c r="H82" s="753"/>
      <c r="I82" s="753"/>
      <c r="J82" s="754"/>
      <c r="K82" s="761" t="s">
        <v>784</v>
      </c>
      <c r="L82" s="762"/>
      <c r="M82" s="762"/>
      <c r="N82" s="762"/>
      <c r="O82" s="762"/>
      <c r="P82" s="765"/>
    </row>
    <row r="83" spans="1:19" ht="12.75" customHeight="1" x14ac:dyDescent="0.25"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543</v>
      </c>
      <c r="L83" s="88" t="s">
        <v>544</v>
      </c>
      <c r="M83" s="88" t="s">
        <v>545</v>
      </c>
      <c r="N83" s="87" t="s">
        <v>39</v>
      </c>
      <c r="O83" s="88" t="s">
        <v>40</v>
      </c>
      <c r="P83" s="609" t="s">
        <v>362</v>
      </c>
    </row>
    <row r="84" spans="1:19" ht="14.1" customHeight="1" x14ac:dyDescent="0.25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11" t="s">
        <v>764</v>
      </c>
      <c r="N84" s="562" t="s">
        <v>17</v>
      </c>
      <c r="O84" s="89" t="s">
        <v>18</v>
      </c>
      <c r="P84" s="610" t="s">
        <v>764</v>
      </c>
    </row>
    <row r="85" spans="1:19" ht="14.1" customHeight="1" x14ac:dyDescent="0.25">
      <c r="A85" s="17" t="s">
        <v>546</v>
      </c>
      <c r="B85" s="13" t="s">
        <v>547</v>
      </c>
      <c r="C85" s="528">
        <v>24060000</v>
      </c>
      <c r="D85" s="515">
        <v>24060000</v>
      </c>
      <c r="E85" s="180">
        <v>6616291.2599999998</v>
      </c>
      <c r="F85" s="78">
        <f>+E85/D85</f>
        <v>0.27499132418952615</v>
      </c>
      <c r="G85" s="180">
        <v>6616291.2599999998</v>
      </c>
      <c r="H85" s="78">
        <f>+G85/D85</f>
        <v>0.27499132418952615</v>
      </c>
      <c r="I85" s="180">
        <v>6616291.2599999998</v>
      </c>
      <c r="J85" s="172">
        <f>+I85/D85</f>
        <v>0.27499132418952615</v>
      </c>
      <c r="K85" s="180">
        <v>12165309.1</v>
      </c>
      <c r="L85" s="78">
        <v>0.45373687945264946</v>
      </c>
      <c r="M85" s="245">
        <f t="shared" ref="M85:M150" si="23">+G85/K85-1</f>
        <v>-0.45613455395062674</v>
      </c>
      <c r="N85" s="180">
        <v>12165309.1</v>
      </c>
      <c r="O85" s="78">
        <v>0.45373687945264946</v>
      </c>
      <c r="P85" s="245">
        <f>+I85/N85-1</f>
        <v>-0.45613455395062674</v>
      </c>
    </row>
    <row r="86" spans="1:19" ht="14.1" customHeight="1" x14ac:dyDescent="0.25">
      <c r="A86" s="18">
        <v>0</v>
      </c>
      <c r="B86" s="2" t="s">
        <v>96</v>
      </c>
      <c r="C86" s="201">
        <f>SUBTOTAL(9,C85:C85)</f>
        <v>24060000</v>
      </c>
      <c r="D86" s="207">
        <f>SUBTOTAL(9,D85:D85)</f>
        <v>24060000</v>
      </c>
      <c r="E86" s="203">
        <f>SUBTOTAL(9,E85:E85)</f>
        <v>6616291.2599999998</v>
      </c>
      <c r="F86" s="90">
        <f>+E86/D86</f>
        <v>0.27499132418952615</v>
      </c>
      <c r="G86" s="203">
        <f>SUBTOTAL(9,G85:G85)</f>
        <v>6616291.2599999998</v>
      </c>
      <c r="H86" s="90">
        <f t="shared" ref="H86:H130" si="24">+G86/D86</f>
        <v>0.27499132418952615</v>
      </c>
      <c r="I86" s="203">
        <f>SUBTOTAL(9,I85:I85)</f>
        <v>6616291.2599999998</v>
      </c>
      <c r="J86" s="170">
        <f>+I86/D86</f>
        <v>0.27499132418952615</v>
      </c>
      <c r="K86" s="566">
        <f>SUM(K85)</f>
        <v>12165309.1</v>
      </c>
      <c r="L86" s="90">
        <v>0.45373687945264946</v>
      </c>
      <c r="M86" s="213">
        <f t="shared" si="23"/>
        <v>-0.45613455395062674</v>
      </c>
      <c r="N86" s="566">
        <f>SUBTOTAL(9,N85:N85)</f>
        <v>12165309.1</v>
      </c>
      <c r="O86" s="90">
        <v>0.45373687945264946</v>
      </c>
      <c r="P86" s="213">
        <f t="shared" ref="P86:P121" si="25">+I86/N86-1</f>
        <v>-0.45613455395062674</v>
      </c>
    </row>
    <row r="87" spans="1:19" ht="14.1" customHeight="1" x14ac:dyDescent="0.25">
      <c r="A87" s="37" t="s">
        <v>548</v>
      </c>
      <c r="B87" s="38" t="s">
        <v>549</v>
      </c>
      <c r="C87" s="198">
        <v>8245978.9400000004</v>
      </c>
      <c r="D87" s="204">
        <v>20122838.469999999</v>
      </c>
      <c r="E87" s="30">
        <v>5410763.8700000001</v>
      </c>
      <c r="F87" s="48">
        <f>+E87/D87</f>
        <v>0.26888671188543317</v>
      </c>
      <c r="G87" s="30">
        <v>5005915.25</v>
      </c>
      <c r="H87" s="48">
        <f>G87/D87</f>
        <v>0.24876784939972738</v>
      </c>
      <c r="I87" s="136">
        <v>4380450.22</v>
      </c>
      <c r="J87" s="153">
        <f>I87/D87</f>
        <v>0.21768550329172323</v>
      </c>
      <c r="K87" s="30">
        <v>5201651.42</v>
      </c>
      <c r="L87" s="48">
        <v>0.58781103620108932</v>
      </c>
      <c r="M87" s="210">
        <f t="shared" si="23"/>
        <v>-3.7629620709955236E-2</v>
      </c>
      <c r="N87" s="30">
        <v>4815421.8600000003</v>
      </c>
      <c r="O87" s="48">
        <v>0.54416528227721517</v>
      </c>
      <c r="P87" s="210">
        <f>+I87/N87-1</f>
        <v>-9.0328875152799304E-2</v>
      </c>
    </row>
    <row r="88" spans="1:19" ht="14.1" customHeight="1" x14ac:dyDescent="0.25">
      <c r="A88" s="39" t="s">
        <v>550</v>
      </c>
      <c r="B88" s="40" t="s">
        <v>551</v>
      </c>
      <c r="C88" s="199">
        <v>168671029.94999999</v>
      </c>
      <c r="D88" s="205">
        <v>168493783.78999999</v>
      </c>
      <c r="E88" s="32">
        <v>93679699.829999998</v>
      </c>
      <c r="F88" s="280">
        <f>+E88/D88</f>
        <v>0.55598312129280958</v>
      </c>
      <c r="G88" s="32">
        <v>92617304.159999996</v>
      </c>
      <c r="H88" s="48">
        <f t="shared" ref="H88:H120" si="26">G88/D88</f>
        <v>0.54967786986986034</v>
      </c>
      <c r="I88" s="133">
        <v>87533439.760000005</v>
      </c>
      <c r="J88" s="178">
        <f t="shared" ref="J88:J130" si="27">I88/D88</f>
        <v>0.51950545468844211</v>
      </c>
      <c r="K88" s="32">
        <v>109625366.08</v>
      </c>
      <c r="L88" s="280">
        <v>0.57142149435185297</v>
      </c>
      <c r="M88" s="443">
        <f t="shared" si="23"/>
        <v>-0.15514713909906797</v>
      </c>
      <c r="N88" s="32">
        <v>104789669.69</v>
      </c>
      <c r="O88" s="280">
        <v>0.54621545895864676</v>
      </c>
      <c r="P88" s="443">
        <f>+I88/N88-1</f>
        <v>-0.16467491481793206</v>
      </c>
      <c r="Q88" s="53" t="s">
        <v>148</v>
      </c>
    </row>
    <row r="89" spans="1:19" ht="14.1" customHeight="1" x14ac:dyDescent="0.25">
      <c r="A89" s="39" t="s">
        <v>552</v>
      </c>
      <c r="B89" s="40" t="s">
        <v>553</v>
      </c>
      <c r="C89" s="199">
        <v>592279.81000000006</v>
      </c>
      <c r="D89" s="205">
        <v>717279.81</v>
      </c>
      <c r="E89" s="32">
        <v>529136.91</v>
      </c>
      <c r="F89" s="280">
        <f>+E89/D89</f>
        <v>0.7376994341998836</v>
      </c>
      <c r="G89" s="32">
        <v>459949.91</v>
      </c>
      <c r="H89" s="48">
        <f t="shared" si="26"/>
        <v>0.64124195828124586</v>
      </c>
      <c r="I89" s="133">
        <v>378378.03</v>
      </c>
      <c r="J89" s="178">
        <f t="shared" si="27"/>
        <v>0.52751802675165216</v>
      </c>
      <c r="K89" s="32">
        <v>422531.31</v>
      </c>
      <c r="L89" s="280">
        <v>0.64740114514860891</v>
      </c>
      <c r="M89" s="245">
        <f t="shared" si="23"/>
        <v>8.8558170990926E-2</v>
      </c>
      <c r="N89" s="32">
        <v>273559.81</v>
      </c>
      <c r="O89" s="280">
        <v>0.41914748107219763</v>
      </c>
      <c r="P89" s="245">
        <f>+I89/N89-1</f>
        <v>0.38316381342712602</v>
      </c>
      <c r="Q89" s="53"/>
    </row>
    <row r="90" spans="1:19" ht="14.1" customHeight="1" x14ac:dyDescent="0.25">
      <c r="A90" s="39" t="s">
        <v>554</v>
      </c>
      <c r="B90" s="40" t="s">
        <v>555</v>
      </c>
      <c r="C90" s="199">
        <v>54848921</v>
      </c>
      <c r="D90" s="205">
        <v>54848921</v>
      </c>
      <c r="E90" s="32">
        <v>0</v>
      </c>
      <c r="F90" s="280">
        <f t="shared" ref="F90:F100" si="28">+E90/D90</f>
        <v>0</v>
      </c>
      <c r="G90" s="32">
        <v>0</v>
      </c>
      <c r="H90" s="48">
        <f t="shared" si="26"/>
        <v>0</v>
      </c>
      <c r="I90" s="133">
        <v>0</v>
      </c>
      <c r="J90" s="178">
        <f t="shared" si="27"/>
        <v>0</v>
      </c>
      <c r="K90" s="32">
        <v>0</v>
      </c>
      <c r="L90" s="280">
        <v>0</v>
      </c>
      <c r="M90" s="224" t="s">
        <v>129</v>
      </c>
      <c r="N90" s="32">
        <v>0</v>
      </c>
      <c r="O90" s="280">
        <v>0</v>
      </c>
      <c r="P90" s="224" t="s">
        <v>129</v>
      </c>
      <c r="R90" s="276"/>
    </row>
    <row r="91" spans="1:19" ht="14.1" customHeight="1" x14ac:dyDescent="0.25">
      <c r="A91" s="39">
        <v>1341</v>
      </c>
      <c r="B91" s="40" t="s">
        <v>556</v>
      </c>
      <c r="C91" s="199">
        <v>14562809.07</v>
      </c>
      <c r="D91" s="205">
        <v>14666964.640000001</v>
      </c>
      <c r="E91" s="32">
        <v>12908143.42</v>
      </c>
      <c r="F91" s="280">
        <f t="shared" si="28"/>
        <v>0.88008280764492242</v>
      </c>
      <c r="G91" s="32">
        <v>12495056.75</v>
      </c>
      <c r="H91" s="48">
        <f t="shared" si="26"/>
        <v>0.85191837961641115</v>
      </c>
      <c r="I91" s="133">
        <v>3718755.04</v>
      </c>
      <c r="J91" s="178">
        <f t="shared" si="27"/>
        <v>0.2535463288605842</v>
      </c>
      <c r="K91" s="32">
        <v>13319459</v>
      </c>
      <c r="L91" s="280">
        <v>0.85485572391650899</v>
      </c>
      <c r="M91" s="210">
        <f t="shared" si="23"/>
        <v>-6.1894574697065385E-2</v>
      </c>
      <c r="N91" s="32">
        <v>3758409.45</v>
      </c>
      <c r="O91" s="280">
        <v>0.2412183431139657</v>
      </c>
      <c r="P91" s="210">
        <f t="shared" ref="P91:P94" si="29">+I91/N91-1</f>
        <v>-1.0550848843784211E-2</v>
      </c>
      <c r="R91" s="276"/>
    </row>
    <row r="92" spans="1:19" ht="14.1" customHeight="1" x14ac:dyDescent="0.25">
      <c r="A92" s="39" t="s">
        <v>557</v>
      </c>
      <c r="B92" s="40" t="s">
        <v>475</v>
      </c>
      <c r="C92" s="199">
        <v>431130.98</v>
      </c>
      <c r="D92" s="205">
        <v>325576.23</v>
      </c>
      <c r="E92" s="32">
        <v>180943.67</v>
      </c>
      <c r="F92" s="280">
        <f t="shared" si="28"/>
        <v>0.55576437505895326</v>
      </c>
      <c r="G92" s="32">
        <v>180943.67</v>
      </c>
      <c r="H92" s="48">
        <f t="shared" si="26"/>
        <v>0.55576437505895326</v>
      </c>
      <c r="I92" s="133">
        <v>180943.67</v>
      </c>
      <c r="J92" s="178">
        <f t="shared" si="27"/>
        <v>0.55576437505895326</v>
      </c>
      <c r="K92" s="32">
        <v>267190.62</v>
      </c>
      <c r="L92" s="280">
        <v>0.63191408221013079</v>
      </c>
      <c r="M92" s="210">
        <f t="shared" si="23"/>
        <v>-0.32279183303665371</v>
      </c>
      <c r="N92" s="32">
        <v>267190.62</v>
      </c>
      <c r="O92" s="280">
        <v>0.63191408221013079</v>
      </c>
      <c r="P92" s="210">
        <f t="shared" si="29"/>
        <v>-0.32279183303665371</v>
      </c>
      <c r="R92" s="275"/>
    </row>
    <row r="93" spans="1:19" ht="14.1" customHeight="1" x14ac:dyDescent="0.25">
      <c r="A93" s="39">
        <v>1361</v>
      </c>
      <c r="B93" s="40" t="s">
        <v>558</v>
      </c>
      <c r="C93" s="199">
        <v>40845954.75</v>
      </c>
      <c r="D93" s="205">
        <v>41707612.789999999</v>
      </c>
      <c r="E93" s="32">
        <v>23600779.050000001</v>
      </c>
      <c r="F93" s="280">
        <f t="shared" si="28"/>
        <v>0.56586262006485843</v>
      </c>
      <c r="G93" s="32">
        <v>23289711.82</v>
      </c>
      <c r="H93" s="48">
        <f t="shared" si="26"/>
        <v>0.55840433585266347</v>
      </c>
      <c r="I93" s="133">
        <v>21401545.870000001</v>
      </c>
      <c r="J93" s="178">
        <f t="shared" si="27"/>
        <v>0.51313284166509121</v>
      </c>
      <c r="K93" s="32">
        <v>26526508.02</v>
      </c>
      <c r="L93" s="280">
        <v>0.59064586303453948</v>
      </c>
      <c r="M93" s="211">
        <f t="shared" si="23"/>
        <v>-0.12202119470680328</v>
      </c>
      <c r="N93" s="32">
        <v>24919299.550000001</v>
      </c>
      <c r="O93" s="280">
        <v>0.55485935720709167</v>
      </c>
      <c r="P93" s="211">
        <f t="shared" si="29"/>
        <v>-0.14116583305007058</v>
      </c>
      <c r="R93" s="275"/>
    </row>
    <row r="94" spans="1:19" ht="14.1" customHeight="1" x14ac:dyDescent="0.25">
      <c r="A94" s="39" t="s">
        <v>559</v>
      </c>
      <c r="B94" s="40" t="s">
        <v>560</v>
      </c>
      <c r="C94" s="199">
        <v>27221948.489999998</v>
      </c>
      <c r="D94" s="205">
        <v>30359257.780000001</v>
      </c>
      <c r="E94" s="32">
        <v>18445114.23</v>
      </c>
      <c r="F94" s="280">
        <f t="shared" si="28"/>
        <v>0.60756143525192596</v>
      </c>
      <c r="G94" s="32">
        <v>15569083.49</v>
      </c>
      <c r="H94" s="48">
        <f t="shared" si="26"/>
        <v>0.5128281989903114</v>
      </c>
      <c r="I94" s="133">
        <v>11395615.619999999</v>
      </c>
      <c r="J94" s="178">
        <f t="shared" si="27"/>
        <v>0.375358834612458</v>
      </c>
      <c r="K94" s="32">
        <v>16777771.34</v>
      </c>
      <c r="L94" s="280">
        <v>0.71310489155199275</v>
      </c>
      <c r="M94" s="211">
        <f t="shared" si="23"/>
        <v>-7.204102532488077E-2</v>
      </c>
      <c r="N94" s="32">
        <v>12244414.460000001</v>
      </c>
      <c r="O94" s="280">
        <v>0.52042381962847473</v>
      </c>
      <c r="P94" s="211">
        <f t="shared" si="29"/>
        <v>-6.932130913837109E-2</v>
      </c>
      <c r="R94" s="275"/>
      <c r="S94" s="275"/>
    </row>
    <row r="95" spans="1:19" ht="14.1" customHeight="1" x14ac:dyDescent="0.25">
      <c r="A95" s="39" t="s">
        <v>561</v>
      </c>
      <c r="B95" s="40" t="s">
        <v>562</v>
      </c>
      <c r="C95" s="199">
        <v>10111588.699999999</v>
      </c>
      <c r="D95" s="205">
        <v>10011699.76</v>
      </c>
      <c r="E95" s="32">
        <v>5772685.3399999999</v>
      </c>
      <c r="F95" s="280">
        <f t="shared" si="28"/>
        <v>0.57659393293671846</v>
      </c>
      <c r="G95" s="32">
        <v>5686976.8300000001</v>
      </c>
      <c r="H95" s="48">
        <f t="shared" si="26"/>
        <v>0.56803309790824175</v>
      </c>
      <c r="I95" s="133">
        <v>5403981.5700000003</v>
      </c>
      <c r="J95" s="178">
        <f t="shared" si="27"/>
        <v>0.53976664298211041</v>
      </c>
      <c r="K95" s="32">
        <v>6136677.71</v>
      </c>
      <c r="L95" s="280">
        <v>0.56303484932487435</v>
      </c>
      <c r="M95" s="211">
        <f t="shared" si="23"/>
        <v>-7.3280837164902968E-2</v>
      </c>
      <c r="N95" s="32">
        <v>5848105.5099999998</v>
      </c>
      <c r="O95" s="280">
        <v>0.5365586006404135</v>
      </c>
      <c r="P95" s="211">
        <f>+I95/N95-1</f>
        <v>-7.5943216010820436E-2</v>
      </c>
      <c r="R95" s="275"/>
      <c r="S95" s="275"/>
    </row>
    <row r="96" spans="1:19" ht="14.1" customHeight="1" x14ac:dyDescent="0.25">
      <c r="A96" s="39" t="s">
        <v>563</v>
      </c>
      <c r="B96" s="40" t="s">
        <v>564</v>
      </c>
      <c r="C96" s="199">
        <v>768399.65</v>
      </c>
      <c r="D96" s="205">
        <v>739808.2</v>
      </c>
      <c r="E96" s="32">
        <v>323499.57</v>
      </c>
      <c r="F96" s="280">
        <f t="shared" si="28"/>
        <v>0.43727491801253354</v>
      </c>
      <c r="G96" s="32">
        <v>323499.57</v>
      </c>
      <c r="H96" s="48">
        <f t="shared" si="26"/>
        <v>0.43727491801253354</v>
      </c>
      <c r="I96" s="133">
        <v>323499.57</v>
      </c>
      <c r="J96" s="178">
        <f t="shared" si="27"/>
        <v>0.43727491801253354</v>
      </c>
      <c r="K96" s="32">
        <v>386417.24</v>
      </c>
      <c r="L96" s="280">
        <v>0.57645485963853438</v>
      </c>
      <c r="M96" s="211">
        <f>+G96/K96-1</f>
        <v>-0.16282314422617372</v>
      </c>
      <c r="N96" s="32">
        <v>386417.24</v>
      </c>
      <c r="O96" s="280">
        <v>0.57645485963853438</v>
      </c>
      <c r="P96" s="211">
        <f t="shared" ref="P96:P102" si="30">+I96/N96-1</f>
        <v>-0.16282314422617372</v>
      </c>
      <c r="R96" s="275"/>
      <c r="S96" s="275"/>
    </row>
    <row r="97" spans="1:19" ht="14.1" customHeight="1" x14ac:dyDescent="0.25">
      <c r="A97" s="39" t="s">
        <v>565</v>
      </c>
      <c r="B97" s="40" t="s">
        <v>566</v>
      </c>
      <c r="C97" s="199">
        <v>6253007.9500000002</v>
      </c>
      <c r="D97" s="205">
        <v>6253007.9500000002</v>
      </c>
      <c r="E97" s="32">
        <v>6110009.9699999997</v>
      </c>
      <c r="F97" s="280">
        <f t="shared" si="28"/>
        <v>0.97713132925090873</v>
      </c>
      <c r="G97" s="32">
        <v>6071288.8499999996</v>
      </c>
      <c r="H97" s="48">
        <f t="shared" si="26"/>
        <v>0.97093893027914657</v>
      </c>
      <c r="I97" s="133">
        <v>3323283.32</v>
      </c>
      <c r="J97" s="178">
        <f t="shared" si="27"/>
        <v>0.53146954978683492</v>
      </c>
      <c r="K97" s="32">
        <v>5956728.25</v>
      </c>
      <c r="L97" s="280">
        <v>0.94952141761990638</v>
      </c>
      <c r="M97" s="211">
        <f t="shared" si="23"/>
        <v>1.9232134687359626E-2</v>
      </c>
      <c r="N97" s="32">
        <v>4224317.22</v>
      </c>
      <c r="O97" s="280">
        <v>0.67336959264686647</v>
      </c>
      <c r="P97" s="211">
        <f t="shared" si="30"/>
        <v>-0.21329693133225447</v>
      </c>
      <c r="R97" s="275"/>
      <c r="S97" s="275"/>
    </row>
    <row r="98" spans="1:19" ht="14.1" customHeight="1" x14ac:dyDescent="0.25">
      <c r="A98" s="39" t="s">
        <v>567</v>
      </c>
      <c r="B98" s="40" t="s">
        <v>568</v>
      </c>
      <c r="C98" s="199">
        <v>1408497.48</v>
      </c>
      <c r="D98" s="205">
        <v>965588.88</v>
      </c>
      <c r="E98" s="32">
        <v>918186.08</v>
      </c>
      <c r="F98" s="280">
        <f t="shared" si="28"/>
        <v>0.9509078853517865</v>
      </c>
      <c r="G98" s="32">
        <v>444947.24</v>
      </c>
      <c r="H98" s="48">
        <f t="shared" si="26"/>
        <v>0.46080402251525515</v>
      </c>
      <c r="I98" s="133">
        <v>210227.23</v>
      </c>
      <c r="J98" s="178">
        <f t="shared" si="27"/>
        <v>0.21771919121520952</v>
      </c>
      <c r="K98" s="32">
        <v>840645.98</v>
      </c>
      <c r="L98" s="280">
        <v>0.45351774271694845</v>
      </c>
      <c r="M98" s="211">
        <f t="shared" si="23"/>
        <v>-0.47070794295596341</v>
      </c>
      <c r="N98" s="32">
        <v>668415.46</v>
      </c>
      <c r="O98" s="280">
        <v>0.36060158238823758</v>
      </c>
      <c r="P98" s="211">
        <f t="shared" si="30"/>
        <v>-0.68548418972834646</v>
      </c>
      <c r="R98" s="275"/>
      <c r="S98" s="275"/>
    </row>
    <row r="99" spans="1:19" ht="14.1" customHeight="1" x14ac:dyDescent="0.25">
      <c r="A99" s="39" t="s">
        <v>569</v>
      </c>
      <c r="B99" s="40" t="s">
        <v>570</v>
      </c>
      <c r="C99" s="199">
        <v>309641.09000000003</v>
      </c>
      <c r="D99" s="205">
        <v>344641.09</v>
      </c>
      <c r="E99" s="32">
        <v>159435.57</v>
      </c>
      <c r="F99" s="280">
        <f t="shared" si="28"/>
        <v>0.46261335234286777</v>
      </c>
      <c r="G99" s="32">
        <v>84719.360000000001</v>
      </c>
      <c r="H99" s="48">
        <f t="shared" si="26"/>
        <v>0.24581909255219683</v>
      </c>
      <c r="I99" s="133">
        <v>42953.79</v>
      </c>
      <c r="J99" s="178">
        <f t="shared" si="27"/>
        <v>0.12463339760212573</v>
      </c>
      <c r="K99" s="32">
        <v>237003.51</v>
      </c>
      <c r="L99" s="280">
        <v>0.5594830764541423</v>
      </c>
      <c r="M99" s="211">
        <f t="shared" si="23"/>
        <v>-0.64253964002474051</v>
      </c>
      <c r="N99" s="32">
        <v>163598.85999999999</v>
      </c>
      <c r="O99" s="280">
        <v>0.38620016006172442</v>
      </c>
      <c r="P99" s="211">
        <f t="shared" si="30"/>
        <v>-0.73744444185002267</v>
      </c>
      <c r="R99" s="275"/>
      <c r="S99" s="275"/>
    </row>
    <row r="100" spans="1:19" ht="14.1" customHeight="1" x14ac:dyDescent="0.25">
      <c r="A100" s="39" t="s">
        <v>571</v>
      </c>
      <c r="B100" s="40" t="s">
        <v>572</v>
      </c>
      <c r="C100" s="199">
        <v>7945464.6799999997</v>
      </c>
      <c r="D100" s="205">
        <v>8008124.0800000001</v>
      </c>
      <c r="E100" s="32">
        <v>7308460.1699999999</v>
      </c>
      <c r="F100" s="280">
        <f t="shared" si="28"/>
        <v>0.91263073561167896</v>
      </c>
      <c r="G100" s="32">
        <v>7308460.1699999999</v>
      </c>
      <c r="H100" s="48">
        <f t="shared" si="26"/>
        <v>0.91263073561167896</v>
      </c>
      <c r="I100" s="133">
        <v>4320524.1399999997</v>
      </c>
      <c r="J100" s="178">
        <f t="shared" si="27"/>
        <v>0.5395176319495788</v>
      </c>
      <c r="K100" s="32">
        <v>7276845.0700000003</v>
      </c>
      <c r="L100" s="280">
        <v>0.88403597071588247</v>
      </c>
      <c r="M100" s="211">
        <f t="shared" si="23"/>
        <v>4.3446163407185878E-3</v>
      </c>
      <c r="N100" s="32">
        <v>1300973.02</v>
      </c>
      <c r="O100" s="280">
        <v>0.15805021758019552</v>
      </c>
      <c r="P100" s="211">
        <f t="shared" si="30"/>
        <v>2.3209944200072647</v>
      </c>
      <c r="R100" s="275"/>
      <c r="S100" s="275"/>
    </row>
    <row r="101" spans="1:19" ht="14.1" customHeight="1" x14ac:dyDescent="0.25">
      <c r="A101" s="39">
        <v>1521</v>
      </c>
      <c r="B101" s="40" t="s">
        <v>573</v>
      </c>
      <c r="C101" s="199">
        <v>18338488.539999999</v>
      </c>
      <c r="D101" s="205">
        <v>18338488.539999999</v>
      </c>
      <c r="E101" s="32">
        <v>16239073.77</v>
      </c>
      <c r="F101" s="280">
        <f>+E101/D101</f>
        <v>0.88551865845319011</v>
      </c>
      <c r="G101" s="32">
        <v>16239073.77</v>
      </c>
      <c r="H101" s="48">
        <f t="shared" si="26"/>
        <v>0.88551865845319011</v>
      </c>
      <c r="I101" s="133">
        <v>6186388.6699999999</v>
      </c>
      <c r="J101" s="178">
        <f t="shared" si="27"/>
        <v>0.3373445230508621</v>
      </c>
      <c r="K101" s="32">
        <v>13134310.75</v>
      </c>
      <c r="L101" s="280">
        <v>0.76600020585870532</v>
      </c>
      <c r="M101" s="211">
        <f t="shared" si="23"/>
        <v>0.23638568320001108</v>
      </c>
      <c r="N101" s="32">
        <v>9270000</v>
      </c>
      <c r="O101" s="280">
        <v>0.54063148371224568</v>
      </c>
      <c r="P101" s="211">
        <f t="shared" si="30"/>
        <v>-0.33264415641855449</v>
      </c>
      <c r="R101" s="275"/>
      <c r="S101" s="275"/>
    </row>
    <row r="102" spans="1:19" ht="14.1" customHeight="1" x14ac:dyDescent="0.25">
      <c r="A102" s="39" t="s">
        <v>574</v>
      </c>
      <c r="B102" s="40" t="s">
        <v>575</v>
      </c>
      <c r="C102" s="199">
        <v>10647962.52</v>
      </c>
      <c r="D102" s="205">
        <v>10692962.52</v>
      </c>
      <c r="E102" s="32">
        <v>10639194</v>
      </c>
      <c r="F102" s="280">
        <f>+E102/D102</f>
        <v>0.99497159745024533</v>
      </c>
      <c r="G102" s="32">
        <v>10561421.59</v>
      </c>
      <c r="H102" s="48">
        <f t="shared" si="26"/>
        <v>0.98769836425088309</v>
      </c>
      <c r="I102" s="133">
        <v>5135115.59</v>
      </c>
      <c r="J102" s="178">
        <f t="shared" si="27"/>
        <v>0.48023319827366234</v>
      </c>
      <c r="K102" s="32">
        <v>10512622.960000001</v>
      </c>
      <c r="L102" s="280">
        <v>0.98717837578837153</v>
      </c>
      <c r="M102" s="211">
        <f t="shared" si="23"/>
        <v>4.6419081313651134E-3</v>
      </c>
      <c r="N102" s="32">
        <v>4421114.2300000004</v>
      </c>
      <c r="O102" s="280">
        <v>0.4151607435511277</v>
      </c>
      <c r="P102" s="211">
        <f t="shared" si="30"/>
        <v>0.16149805747045787</v>
      </c>
      <c r="R102" s="275"/>
      <c r="S102" s="275"/>
    </row>
    <row r="103" spans="1:19" ht="14.1" customHeight="1" x14ac:dyDescent="0.25">
      <c r="A103" s="39" t="s">
        <v>576</v>
      </c>
      <c r="B103" s="40" t="s">
        <v>577</v>
      </c>
      <c r="C103" s="199">
        <v>8492360.5399999991</v>
      </c>
      <c r="D103" s="205">
        <v>8371293.6100000003</v>
      </c>
      <c r="E103" s="32">
        <v>7745359.7400000002</v>
      </c>
      <c r="F103" s="280">
        <f>+E103/D103</f>
        <v>0.92522853705044039</v>
      </c>
      <c r="G103" s="32">
        <v>7679829.4900000002</v>
      </c>
      <c r="H103" s="48">
        <f t="shared" si="26"/>
        <v>0.91740056528730451</v>
      </c>
      <c r="I103" s="133">
        <v>1562379.41</v>
      </c>
      <c r="J103" s="178">
        <f t="shared" si="27"/>
        <v>0.18663536160452504</v>
      </c>
      <c r="K103" s="32">
        <v>7482789.3600000003</v>
      </c>
      <c r="L103" s="280">
        <v>0.91682191101132149</v>
      </c>
      <c r="M103" s="211">
        <f t="shared" si="23"/>
        <v>2.6332443761319491E-2</v>
      </c>
      <c r="N103" s="32">
        <v>3112790.07</v>
      </c>
      <c r="O103" s="280">
        <v>0.38139175155860128</v>
      </c>
      <c r="P103" s="211">
        <f t="shared" ref="P103:P113" si="31">+I103/N103-1</f>
        <v>-0.49807748840576327</v>
      </c>
      <c r="R103" s="275"/>
    </row>
    <row r="104" spans="1:19" ht="14.1" customHeight="1" x14ac:dyDescent="0.25">
      <c r="A104" s="39" t="s">
        <v>578</v>
      </c>
      <c r="B104" s="40" t="s">
        <v>579</v>
      </c>
      <c r="C104" s="199">
        <v>7787183.1299999999</v>
      </c>
      <c r="D104" s="205">
        <v>7787183.1299999999</v>
      </c>
      <c r="E104" s="32">
        <v>6876035.4299999997</v>
      </c>
      <c r="F104" s="280">
        <f t="shared" ref="F104:F107" si="32">+E104/D104</f>
        <v>0.88299392928235909</v>
      </c>
      <c r="G104" s="32">
        <v>6704889.7000000002</v>
      </c>
      <c r="H104" s="48">
        <f t="shared" si="26"/>
        <v>0.86101605523690827</v>
      </c>
      <c r="I104" s="133">
        <v>2151452.79</v>
      </c>
      <c r="J104" s="178">
        <f t="shared" si="27"/>
        <v>0.27628126295265387</v>
      </c>
      <c r="K104" s="32">
        <v>5182853.51</v>
      </c>
      <c r="L104" s="280">
        <v>0.78606459842144538</v>
      </c>
      <c r="M104" s="211">
        <f t="shared" si="23"/>
        <v>0.29366760744121456</v>
      </c>
      <c r="N104" s="32">
        <v>1963962.4</v>
      </c>
      <c r="O104" s="280">
        <v>0.29786705572367567</v>
      </c>
      <c r="P104" s="211">
        <f t="shared" si="31"/>
        <v>9.5465366343062463E-2</v>
      </c>
      <c r="R104" s="275"/>
    </row>
    <row r="105" spans="1:19" ht="14.1" customHeight="1" x14ac:dyDescent="0.25">
      <c r="A105" s="39" t="s">
        <v>580</v>
      </c>
      <c r="B105" s="40" t="s">
        <v>581</v>
      </c>
      <c r="C105" s="199">
        <v>13014565.800000001</v>
      </c>
      <c r="D105" s="205">
        <v>13165250.67</v>
      </c>
      <c r="E105" s="32">
        <v>10261560</v>
      </c>
      <c r="F105" s="280">
        <f t="shared" si="32"/>
        <v>0.77944281177898755</v>
      </c>
      <c r="G105" s="32">
        <v>10030747.5</v>
      </c>
      <c r="H105" s="48">
        <f t="shared" si="26"/>
        <v>0.76191086303106448</v>
      </c>
      <c r="I105" s="133">
        <v>4886708.92</v>
      </c>
      <c r="J105" s="178">
        <f t="shared" si="27"/>
        <v>0.37118236807563953</v>
      </c>
      <c r="K105" s="32">
        <v>9626637.5800000001</v>
      </c>
      <c r="L105" s="280">
        <v>0.75730929474906761</v>
      </c>
      <c r="M105" s="211">
        <f t="shared" si="23"/>
        <v>4.1978304121427223E-2</v>
      </c>
      <c r="N105" s="32">
        <v>4993993.3</v>
      </c>
      <c r="O105" s="280">
        <v>0.3928679679249511</v>
      </c>
      <c r="P105" s="211">
        <f t="shared" si="31"/>
        <v>-2.1482684007605668E-2</v>
      </c>
      <c r="R105" s="275"/>
    </row>
    <row r="106" spans="1:19" ht="14.1" customHeight="1" x14ac:dyDescent="0.25">
      <c r="A106" s="39" t="s">
        <v>582</v>
      </c>
      <c r="B106" s="40" t="s">
        <v>583</v>
      </c>
      <c r="C106" s="199">
        <v>0</v>
      </c>
      <c r="D106" s="205">
        <v>430736.66</v>
      </c>
      <c r="E106" s="32">
        <v>158821.84</v>
      </c>
      <c r="F106" s="280">
        <f t="shared" si="32"/>
        <v>0.36872143643403837</v>
      </c>
      <c r="G106" s="32">
        <v>51744.54</v>
      </c>
      <c r="H106" s="48">
        <f t="shared" si="26"/>
        <v>0.12013033671199476</v>
      </c>
      <c r="I106" s="133">
        <v>41744.54</v>
      </c>
      <c r="J106" s="178">
        <f t="shared" si="27"/>
        <v>9.6914295616258903E-2</v>
      </c>
      <c r="K106" s="32">
        <v>684859.53</v>
      </c>
      <c r="L106" s="280">
        <v>0.45381213888733707</v>
      </c>
      <c r="M106" s="211">
        <f t="shared" si="23"/>
        <v>-0.92444503181550242</v>
      </c>
      <c r="N106" s="32">
        <v>317675.94</v>
      </c>
      <c r="O106" s="280">
        <v>0.2105033097874032</v>
      </c>
      <c r="P106" s="211">
        <f t="shared" si="31"/>
        <v>-0.86859395143365281</v>
      </c>
      <c r="R106" s="275"/>
    </row>
    <row r="107" spans="1:19" ht="14.1" customHeight="1" x14ac:dyDescent="0.25">
      <c r="A107" s="39">
        <v>1536</v>
      </c>
      <c r="B107" s="40" t="s">
        <v>768</v>
      </c>
      <c r="C107" s="199">
        <v>7068560</v>
      </c>
      <c r="D107" s="205">
        <v>6997844</v>
      </c>
      <c r="E107" s="32">
        <v>3508718.95</v>
      </c>
      <c r="F107" s="280">
        <f t="shared" si="32"/>
        <v>0.50139999548432346</v>
      </c>
      <c r="G107" s="32">
        <v>3508718.95</v>
      </c>
      <c r="H107" s="48">
        <f t="shared" si="26"/>
        <v>0.50139999548432346</v>
      </c>
      <c r="I107" s="133">
        <v>1300000</v>
      </c>
      <c r="J107" s="178">
        <f t="shared" si="27"/>
        <v>0.1857715033373136</v>
      </c>
      <c r="K107" s="32">
        <v>0</v>
      </c>
      <c r="L107" s="280">
        <v>0</v>
      </c>
      <c r="M107" s="211" t="s">
        <v>129</v>
      </c>
      <c r="N107" s="32">
        <v>0</v>
      </c>
      <c r="O107" s="280">
        <v>0</v>
      </c>
      <c r="P107" s="211" t="s">
        <v>129</v>
      </c>
      <c r="R107" s="275"/>
    </row>
    <row r="108" spans="1:19" ht="14.1" customHeight="1" x14ac:dyDescent="0.25">
      <c r="A108" s="39">
        <v>1601</v>
      </c>
      <c r="B108" s="40" t="s">
        <v>584</v>
      </c>
      <c r="C108" s="199">
        <v>18215182.399999999</v>
      </c>
      <c r="D108" s="205">
        <v>18332395.809999999</v>
      </c>
      <c r="E108" s="32">
        <v>18124807.469999999</v>
      </c>
      <c r="F108" s="280">
        <f>+E108/D108</f>
        <v>0.98867642057527672</v>
      </c>
      <c r="G108" s="32">
        <v>18124807.469999999</v>
      </c>
      <c r="H108" s="48">
        <f t="shared" si="26"/>
        <v>0.98867642057527672</v>
      </c>
      <c r="I108" s="133">
        <v>7133861.6200000001</v>
      </c>
      <c r="J108" s="178">
        <f t="shared" si="27"/>
        <v>0.38913962440788041</v>
      </c>
      <c r="K108" s="32">
        <v>19349633.260000002</v>
      </c>
      <c r="L108" s="280">
        <v>0.99392772157766229</v>
      </c>
      <c r="M108" s="211">
        <f t="shared" si="23"/>
        <v>-6.329969015650494E-2</v>
      </c>
      <c r="N108" s="32">
        <v>10500887.01</v>
      </c>
      <c r="O108" s="280">
        <v>0.53939640923167398</v>
      </c>
      <c r="P108" s="211">
        <f t="shared" si="31"/>
        <v>-0.32064199784204706</v>
      </c>
      <c r="R108" s="275"/>
    </row>
    <row r="109" spans="1:19" ht="14.1" customHeight="1" x14ac:dyDescent="0.25">
      <c r="A109" s="39" t="s">
        <v>585</v>
      </c>
      <c r="B109" s="40" t="s">
        <v>586</v>
      </c>
      <c r="C109" s="199">
        <v>8305266.9900000002</v>
      </c>
      <c r="D109" s="205">
        <v>7703912.6399999997</v>
      </c>
      <c r="E109" s="32">
        <v>6361093.6799999997</v>
      </c>
      <c r="F109" s="280">
        <f>+E109/D109</f>
        <v>0.82569649699454539</v>
      </c>
      <c r="G109" s="32">
        <v>6361093.6799999997</v>
      </c>
      <c r="H109" s="48">
        <f t="shared" si="26"/>
        <v>0.82569649699454539</v>
      </c>
      <c r="I109" s="133">
        <v>2254734.9500000002</v>
      </c>
      <c r="J109" s="178">
        <f t="shared" si="27"/>
        <v>0.29267400285577488</v>
      </c>
      <c r="K109" s="32">
        <v>6159912.9800000004</v>
      </c>
      <c r="L109" s="280">
        <v>0.99895762002704147</v>
      </c>
      <c r="M109" s="211">
        <f t="shared" si="23"/>
        <v>3.2659665916254355E-2</v>
      </c>
      <c r="N109" s="32">
        <v>1271075.7</v>
      </c>
      <c r="O109" s="280">
        <v>0.20613128144323326</v>
      </c>
      <c r="P109" s="211">
        <f t="shared" si="31"/>
        <v>0.77387936060771234</v>
      </c>
    </row>
    <row r="110" spans="1:19" ht="14.1" customHeight="1" x14ac:dyDescent="0.25">
      <c r="A110" s="39" t="s">
        <v>587</v>
      </c>
      <c r="B110" s="40" t="s">
        <v>588</v>
      </c>
      <c r="C110" s="199">
        <v>98538647.590000004</v>
      </c>
      <c r="D110" s="205">
        <v>94628607.700000003</v>
      </c>
      <c r="E110" s="32">
        <v>87650000</v>
      </c>
      <c r="F110" s="280">
        <f>+E110/D110</f>
        <v>0.9262526642881167</v>
      </c>
      <c r="G110" s="32">
        <v>87650000</v>
      </c>
      <c r="H110" s="48">
        <f t="shared" si="26"/>
        <v>0.9262526642881167</v>
      </c>
      <c r="I110" s="133">
        <v>25992477.600000001</v>
      </c>
      <c r="J110" s="178">
        <f t="shared" si="27"/>
        <v>0.27467885485965998</v>
      </c>
      <c r="K110" s="32">
        <v>85241375.739999995</v>
      </c>
      <c r="L110" s="280">
        <v>1</v>
      </c>
      <c r="M110" s="211">
        <f t="shared" si="23"/>
        <v>2.8256515560550088E-2</v>
      </c>
      <c r="N110" s="32">
        <v>23845722.850000001</v>
      </c>
      <c r="O110" s="280">
        <v>0.27974352411595654</v>
      </c>
      <c r="P110" s="211">
        <f t="shared" si="31"/>
        <v>9.0026826341311761E-2</v>
      </c>
    </row>
    <row r="111" spans="1:19" ht="14.1" customHeight="1" x14ac:dyDescent="0.25">
      <c r="A111" s="39" t="s">
        <v>589</v>
      </c>
      <c r="B111" s="40" t="s">
        <v>590</v>
      </c>
      <c r="C111" s="199">
        <v>4809562.41</v>
      </c>
      <c r="D111" s="205">
        <v>4786319.9000000004</v>
      </c>
      <c r="E111" s="32">
        <v>4767846.51</v>
      </c>
      <c r="F111" s="280">
        <f t="shared" ref="F111:F112" si="33">+E111/D111</f>
        <v>0.99614037707759551</v>
      </c>
      <c r="G111" s="32">
        <v>4767846.51</v>
      </c>
      <c r="H111" s="48">
        <f t="shared" si="26"/>
        <v>0.99614037707759551</v>
      </c>
      <c r="I111" s="133">
        <v>1054063.55</v>
      </c>
      <c r="J111" s="178">
        <f t="shared" si="27"/>
        <v>0.22022421652175819</v>
      </c>
      <c r="K111" s="32">
        <v>4663415.2699999996</v>
      </c>
      <c r="L111" s="280">
        <v>0.99323074379987786</v>
      </c>
      <c r="M111" s="211">
        <f t="shared" si="23"/>
        <v>2.2393725189307601E-2</v>
      </c>
      <c r="N111" s="32">
        <v>1261599.02</v>
      </c>
      <c r="O111" s="280">
        <v>0.26869983916568452</v>
      </c>
      <c r="P111" s="211" t="s">
        <v>129</v>
      </c>
    </row>
    <row r="112" spans="1:19" ht="14.1" customHeight="1" x14ac:dyDescent="0.25">
      <c r="A112" s="39" t="s">
        <v>591</v>
      </c>
      <c r="B112" s="40" t="s">
        <v>592</v>
      </c>
      <c r="C112" s="199">
        <v>452333.1</v>
      </c>
      <c r="D112" s="205">
        <v>797822.68</v>
      </c>
      <c r="E112" s="32">
        <v>618854.06000000006</v>
      </c>
      <c r="F112" s="280">
        <f t="shared" si="33"/>
        <v>0.77567870093640356</v>
      </c>
      <c r="G112" s="32">
        <v>618854.06000000006</v>
      </c>
      <c r="H112" s="48">
        <f t="shared" si="26"/>
        <v>0.77567870093640356</v>
      </c>
      <c r="I112" s="133">
        <v>618854.06000000006</v>
      </c>
      <c r="J112" s="178">
        <f t="shared" si="27"/>
        <v>0.77567870093640356</v>
      </c>
      <c r="K112" s="32">
        <v>4009843.16</v>
      </c>
      <c r="L112" s="280">
        <v>0.45229936055645131</v>
      </c>
      <c r="M112" s="211">
        <f t="shared" si="23"/>
        <v>-0.84566626790460298</v>
      </c>
      <c r="N112" s="32">
        <v>4009843.16</v>
      </c>
      <c r="O112" s="280">
        <v>0.45229936055645131</v>
      </c>
      <c r="P112" s="211">
        <f t="shared" si="31"/>
        <v>-0.84566626790460298</v>
      </c>
    </row>
    <row r="113" spans="1:16" ht="14.1" customHeight="1" x14ac:dyDescent="0.25">
      <c r="A113" s="39" t="s">
        <v>593</v>
      </c>
      <c r="B113" s="40" t="s">
        <v>98</v>
      </c>
      <c r="C113" s="199">
        <v>171073344.52000001</v>
      </c>
      <c r="D113" s="205">
        <v>174535316.71000001</v>
      </c>
      <c r="E113" s="32">
        <v>174046355.06999999</v>
      </c>
      <c r="F113" s="280">
        <f t="shared" ref="F113:F119" si="34">+E113/D113</f>
        <v>0.99719849455561793</v>
      </c>
      <c r="G113" s="32">
        <v>174045344.83000001</v>
      </c>
      <c r="H113" s="48">
        <f t="shared" si="26"/>
        <v>0.99719270638610003</v>
      </c>
      <c r="I113" s="133">
        <v>57583533.420000002</v>
      </c>
      <c r="J113" s="178">
        <f t="shared" si="27"/>
        <v>0.32992482269750711</v>
      </c>
      <c r="K113" s="32">
        <v>174828488.77000001</v>
      </c>
      <c r="L113" s="280">
        <v>0.98758801326377454</v>
      </c>
      <c r="M113" s="211">
        <f t="shared" si="23"/>
        <v>-4.4794984244832525E-3</v>
      </c>
      <c r="N113" s="32">
        <v>55544487.710000001</v>
      </c>
      <c r="O113" s="280">
        <v>0.31376505426091628</v>
      </c>
      <c r="P113" s="211">
        <f t="shared" si="31"/>
        <v>3.671013621812369E-2</v>
      </c>
    </row>
    <row r="114" spans="1:16" ht="14.1" customHeight="1" x14ac:dyDescent="0.25">
      <c r="A114" s="39" t="s">
        <v>594</v>
      </c>
      <c r="B114" s="40" t="s">
        <v>595</v>
      </c>
      <c r="C114" s="199">
        <v>11864168</v>
      </c>
      <c r="D114" s="205">
        <v>11864168</v>
      </c>
      <c r="E114" s="32">
        <v>0</v>
      </c>
      <c r="F114" s="280">
        <f t="shared" si="34"/>
        <v>0</v>
      </c>
      <c r="G114" s="32">
        <v>0</v>
      </c>
      <c r="H114" s="48">
        <f t="shared" si="26"/>
        <v>0</v>
      </c>
      <c r="I114" s="133">
        <v>0</v>
      </c>
      <c r="J114" s="178">
        <f t="shared" si="27"/>
        <v>0</v>
      </c>
      <c r="K114" s="32">
        <v>0</v>
      </c>
      <c r="L114" s="280">
        <v>0</v>
      </c>
      <c r="M114" s="211" t="s">
        <v>129</v>
      </c>
      <c r="N114" s="32">
        <v>0</v>
      </c>
      <c r="O114" s="280">
        <v>0</v>
      </c>
      <c r="P114" s="212" t="s">
        <v>129</v>
      </c>
    </row>
    <row r="115" spans="1:16" ht="14.1" customHeight="1" x14ac:dyDescent="0.25">
      <c r="A115" s="39" t="s">
        <v>596</v>
      </c>
      <c r="B115" s="40" t="s">
        <v>597</v>
      </c>
      <c r="C115" s="199">
        <v>29617801.809999999</v>
      </c>
      <c r="D115" s="205">
        <v>30255066.960000001</v>
      </c>
      <c r="E115" s="32">
        <v>27401553.670000002</v>
      </c>
      <c r="F115" s="280">
        <f t="shared" si="34"/>
        <v>0.90568478021309262</v>
      </c>
      <c r="G115" s="32">
        <v>27378164.57</v>
      </c>
      <c r="H115" s="48">
        <f t="shared" si="26"/>
        <v>0.90491171631503797</v>
      </c>
      <c r="I115" s="133">
        <v>8071486.3700000001</v>
      </c>
      <c r="J115" s="178">
        <f t="shared" si="27"/>
        <v>0.26678130908357439</v>
      </c>
      <c r="K115" s="32">
        <v>25948857.18</v>
      </c>
      <c r="L115" s="280">
        <v>0.84528455391843837</v>
      </c>
      <c r="M115" s="211">
        <f t="shared" si="23"/>
        <v>5.5081708611878E-2</v>
      </c>
      <c r="N115" s="32">
        <v>9211754.0099999998</v>
      </c>
      <c r="O115" s="280">
        <v>0.30007307547827955</v>
      </c>
      <c r="P115" s="211">
        <f t="shared" ref="P115:P120" si="35">+I115/N115-1</f>
        <v>-0.12378398714969585</v>
      </c>
    </row>
    <row r="116" spans="1:16" ht="14.1" customHeight="1" x14ac:dyDescent="0.25">
      <c r="A116" s="39" t="s">
        <v>598</v>
      </c>
      <c r="B116" s="40" t="s">
        <v>599</v>
      </c>
      <c r="C116" s="199">
        <v>1946253.38</v>
      </c>
      <c r="D116" s="205">
        <v>2399435.69</v>
      </c>
      <c r="E116" s="32">
        <v>2366700.7999999998</v>
      </c>
      <c r="F116" s="280">
        <f t="shared" si="34"/>
        <v>0.98635725469266478</v>
      </c>
      <c r="G116" s="32">
        <v>1808592.17</v>
      </c>
      <c r="H116" s="48">
        <f t="shared" si="26"/>
        <v>0.75375730115942385</v>
      </c>
      <c r="I116" s="133">
        <v>1051303.79</v>
      </c>
      <c r="J116" s="178">
        <f t="shared" si="27"/>
        <v>0.43814626679992413</v>
      </c>
      <c r="K116" s="32">
        <v>1073907.18</v>
      </c>
      <c r="L116" s="280">
        <v>0.55095043624732398</v>
      </c>
      <c r="M116" s="211">
        <f t="shared" si="23"/>
        <v>0.68412336157394904</v>
      </c>
      <c r="N116" s="32">
        <v>520503.42</v>
      </c>
      <c r="O116" s="280">
        <v>0.26703572865321945</v>
      </c>
      <c r="P116" s="211">
        <f t="shared" si="35"/>
        <v>1.0197826750110499</v>
      </c>
    </row>
    <row r="117" spans="1:16" ht="14.1" customHeight="1" x14ac:dyDescent="0.25">
      <c r="A117" s="39" t="s">
        <v>600</v>
      </c>
      <c r="B117" s="40" t="s">
        <v>601</v>
      </c>
      <c r="C117" s="199">
        <v>48802097.030000001</v>
      </c>
      <c r="D117" s="205">
        <v>48802097.030000001</v>
      </c>
      <c r="E117" s="32">
        <v>48794201.829999998</v>
      </c>
      <c r="F117" s="280">
        <f t="shared" si="34"/>
        <v>0.99983822006674938</v>
      </c>
      <c r="G117" s="32">
        <v>48778201.829999998</v>
      </c>
      <c r="H117" s="48">
        <f t="shared" si="26"/>
        <v>0.9995103653028411</v>
      </c>
      <c r="I117" s="133">
        <v>15021634.800000001</v>
      </c>
      <c r="J117" s="178">
        <f t="shared" si="27"/>
        <v>0.30780715817940746</v>
      </c>
      <c r="K117" s="32">
        <v>47875800.509999998</v>
      </c>
      <c r="L117" s="280">
        <v>0.99946920043850573</v>
      </c>
      <c r="M117" s="211">
        <f t="shared" si="23"/>
        <v>1.8848798566021063E-2</v>
      </c>
      <c r="N117" s="32">
        <v>22514841.41</v>
      </c>
      <c r="O117" s="280">
        <v>0.47002640796266576</v>
      </c>
      <c r="P117" s="211">
        <f t="shared" si="35"/>
        <v>-0.33281187611083418</v>
      </c>
    </row>
    <row r="118" spans="1:16" ht="14.1" customHeight="1" x14ac:dyDescent="0.25">
      <c r="A118" s="41">
        <v>1721</v>
      </c>
      <c r="B118" s="42" t="s">
        <v>602</v>
      </c>
      <c r="C118" s="199">
        <v>1270749.54</v>
      </c>
      <c r="D118" s="205">
        <v>1368492.05</v>
      </c>
      <c r="E118" s="32">
        <v>1240049.55</v>
      </c>
      <c r="F118" s="280">
        <f t="shared" si="34"/>
        <v>0.90614304262856327</v>
      </c>
      <c r="G118" s="32">
        <v>1088206.8799999999</v>
      </c>
      <c r="H118" s="48">
        <f t="shared" si="26"/>
        <v>0.7951868481808132</v>
      </c>
      <c r="I118" s="133">
        <v>209505.72</v>
      </c>
      <c r="J118" s="178">
        <f t="shared" si="27"/>
        <v>0.1530923910007369</v>
      </c>
      <c r="K118" s="32">
        <v>931434.21</v>
      </c>
      <c r="L118" s="390">
        <v>0.76821673209272889</v>
      </c>
      <c r="M118" s="211">
        <f t="shared" si="23"/>
        <v>0.168313197343267</v>
      </c>
      <c r="N118" s="32">
        <v>212416.96</v>
      </c>
      <c r="O118" s="390">
        <v>0.17519462040402392</v>
      </c>
      <c r="P118" s="211">
        <f t="shared" si="35"/>
        <v>-1.3705308653320314E-2</v>
      </c>
    </row>
    <row r="119" spans="1:16" ht="14.1" customHeight="1" x14ac:dyDescent="0.25">
      <c r="A119" s="41" t="s">
        <v>603</v>
      </c>
      <c r="B119" s="42" t="s">
        <v>604</v>
      </c>
      <c r="C119" s="200">
        <v>2576457.23</v>
      </c>
      <c r="D119" s="206">
        <v>3034758.62</v>
      </c>
      <c r="E119" s="34">
        <v>2472004.67</v>
      </c>
      <c r="F119" s="280">
        <f t="shared" si="34"/>
        <v>0.81456385153953359</v>
      </c>
      <c r="G119" s="34">
        <v>2293890.92</v>
      </c>
      <c r="H119" s="48">
        <f t="shared" si="26"/>
        <v>0.75587261038902653</v>
      </c>
      <c r="I119" s="137">
        <v>638509.43000000005</v>
      </c>
      <c r="J119" s="178">
        <f t="shared" si="27"/>
        <v>0.21039875322934251</v>
      </c>
      <c r="K119" s="34">
        <v>1001290.68</v>
      </c>
      <c r="L119" s="390">
        <v>0.57618925046195846</v>
      </c>
      <c r="M119" s="211">
        <f t="shared" si="23"/>
        <v>1.2909340572310128</v>
      </c>
      <c r="N119" s="34">
        <v>416056.23</v>
      </c>
      <c r="O119" s="390">
        <v>0.23941811514087816</v>
      </c>
      <c r="P119" s="211">
        <f t="shared" si="35"/>
        <v>0.53467099867727041</v>
      </c>
    </row>
    <row r="120" spans="1:16" ht="14.1" customHeight="1" x14ac:dyDescent="0.25">
      <c r="A120" s="664" t="s">
        <v>605</v>
      </c>
      <c r="B120" s="660" t="s">
        <v>606</v>
      </c>
      <c r="C120" s="659">
        <v>3772412.45</v>
      </c>
      <c r="D120" s="397">
        <v>3649582.45</v>
      </c>
      <c r="E120" s="398">
        <v>2795804.07</v>
      </c>
      <c r="F120" s="412">
        <f>+E120/D120</f>
        <v>0.76606135312821877</v>
      </c>
      <c r="G120" s="398">
        <v>2560974.87</v>
      </c>
      <c r="H120" s="48">
        <f t="shared" si="26"/>
        <v>0.70171722521298296</v>
      </c>
      <c r="I120" s="237">
        <v>1112225.29</v>
      </c>
      <c r="J120" s="427">
        <f t="shared" si="27"/>
        <v>0.30475412057069706</v>
      </c>
      <c r="K120" s="398">
        <v>1285605.73</v>
      </c>
      <c r="L120" s="412">
        <v>0.56482198806700246</v>
      </c>
      <c r="M120" s="211">
        <f t="shared" si="23"/>
        <v>0.99203753548920481</v>
      </c>
      <c r="N120" s="398">
        <v>718742.01</v>
      </c>
      <c r="O120" s="412">
        <v>0.31577433230285412</v>
      </c>
      <c r="P120" s="211">
        <f t="shared" si="35"/>
        <v>0.54746108412391248</v>
      </c>
    </row>
    <row r="121" spans="1:16" ht="14.1" customHeight="1" x14ac:dyDescent="0.25">
      <c r="A121" s="18">
        <v>1</v>
      </c>
      <c r="B121" s="2" t="s">
        <v>126</v>
      </c>
      <c r="C121" s="201">
        <f>SUM(C87:C120)</f>
        <v>808810049.51999986</v>
      </c>
      <c r="D121" s="207">
        <f>SUM(D87:D120)</f>
        <v>825506839.84000003</v>
      </c>
      <c r="E121" s="203">
        <f>SUM(E87:E120)</f>
        <v>607414892.78999996</v>
      </c>
      <c r="F121" s="90">
        <f t="shared" ref="F121" si="36">+E121/D121</f>
        <v>0.7358084312272074</v>
      </c>
      <c r="G121" s="203">
        <f>SUM(G87:G120)</f>
        <v>599790260.39999998</v>
      </c>
      <c r="H121" s="90">
        <f t="shared" si="24"/>
        <v>0.72657212690842332</v>
      </c>
      <c r="I121" s="203">
        <f>SUM(I87:I120)</f>
        <v>284619578.34999996</v>
      </c>
      <c r="J121" s="170">
        <f t="shared" ref="J121" si="37">+I121/D121</f>
        <v>0.3447816112646202</v>
      </c>
      <c r="K121" s="566">
        <f>SUM(K87:K120)</f>
        <v>611968433.90999997</v>
      </c>
      <c r="L121" s="90">
        <v>0.73561707628866302</v>
      </c>
      <c r="M121" s="213">
        <f t="shared" si="23"/>
        <v>-1.990000273738135E-2</v>
      </c>
      <c r="N121" s="566">
        <f>SUM(N87:N120)</f>
        <v>317767258.18000007</v>
      </c>
      <c r="O121" s="90">
        <v>0.38197235094157472</v>
      </c>
      <c r="P121" s="213">
        <f t="shared" si="25"/>
        <v>-0.10431433376695942</v>
      </c>
    </row>
    <row r="122" spans="1:16" ht="14.1" customHeight="1" x14ac:dyDescent="0.25">
      <c r="A122" s="37" t="s">
        <v>607</v>
      </c>
      <c r="B122" s="38" t="s">
        <v>100</v>
      </c>
      <c r="C122" s="198">
        <v>557191.48</v>
      </c>
      <c r="D122" s="204">
        <v>560338.96</v>
      </c>
      <c r="E122" s="30">
        <v>264524.75</v>
      </c>
      <c r="F122" s="48">
        <f>+E122/D122</f>
        <v>0.47207988179154992</v>
      </c>
      <c r="G122" s="30">
        <v>264524.75</v>
      </c>
      <c r="H122" s="48">
        <f t="shared" si="24"/>
        <v>0.47207988179154992</v>
      </c>
      <c r="I122" s="30">
        <v>264524.75</v>
      </c>
      <c r="J122" s="153">
        <f t="shared" si="27"/>
        <v>0.47207988179154992</v>
      </c>
      <c r="K122" s="30">
        <v>290331.39</v>
      </c>
      <c r="L122" s="48">
        <v>0.50401651481635323</v>
      </c>
      <c r="M122" s="210">
        <f t="shared" si="23"/>
        <v>-8.8886840654742838E-2</v>
      </c>
      <c r="N122" s="30">
        <v>290331.39</v>
      </c>
      <c r="O122" s="48">
        <v>0.50401651481635323</v>
      </c>
      <c r="P122" s="210">
        <f t="shared" ref="P122:P148" si="38">+I122/N122-1</f>
        <v>-8.8886840654742838E-2</v>
      </c>
    </row>
    <row r="123" spans="1:16" ht="14.1" customHeight="1" x14ac:dyDescent="0.25">
      <c r="A123" s="39" t="s">
        <v>608</v>
      </c>
      <c r="B123" s="40" t="s">
        <v>609</v>
      </c>
      <c r="C123" s="199">
        <v>9112012.6300000008</v>
      </c>
      <c r="D123" s="205">
        <v>8825353.3200000003</v>
      </c>
      <c r="E123" s="32">
        <v>5135284.4800000004</v>
      </c>
      <c r="F123" s="280">
        <f>+E123/D123</f>
        <v>0.58187862783492506</v>
      </c>
      <c r="G123" s="32">
        <v>4422000.5199999996</v>
      </c>
      <c r="H123" s="280">
        <f t="shared" si="24"/>
        <v>0.50105648574758699</v>
      </c>
      <c r="I123" s="32">
        <v>3604887.98</v>
      </c>
      <c r="J123" s="178">
        <f t="shared" si="27"/>
        <v>0.40846953649216616</v>
      </c>
      <c r="K123" s="32">
        <v>4702532.6399999997</v>
      </c>
      <c r="L123" s="280">
        <v>0.54826524728360848</v>
      </c>
      <c r="M123" s="211">
        <f t="shared" si="23"/>
        <v>-5.9655539147943082E-2</v>
      </c>
      <c r="N123" s="32">
        <v>3999095.07</v>
      </c>
      <c r="O123" s="280">
        <v>0.46625191472657368</v>
      </c>
      <c r="P123" s="211">
        <f t="shared" si="38"/>
        <v>-9.8574073159005904E-2</v>
      </c>
    </row>
    <row r="124" spans="1:16" ht="14.1" customHeight="1" x14ac:dyDescent="0.25">
      <c r="A124" s="39" t="s">
        <v>610</v>
      </c>
      <c r="B124" s="40" t="s">
        <v>611</v>
      </c>
      <c r="C124" s="199">
        <v>9392699.8300000001</v>
      </c>
      <c r="D124" s="205">
        <v>9339027.1600000001</v>
      </c>
      <c r="E124" s="32">
        <v>4934199.12</v>
      </c>
      <c r="F124" s="280">
        <f t="shared" ref="F124:F138" si="39">+E124/D124</f>
        <v>0.52834187495820495</v>
      </c>
      <c r="G124" s="32">
        <v>4891828.5599999996</v>
      </c>
      <c r="H124" s="280">
        <f t="shared" si="24"/>
        <v>0.52380493987127452</v>
      </c>
      <c r="I124" s="32">
        <v>4823769.51</v>
      </c>
      <c r="J124" s="178">
        <f t="shared" si="27"/>
        <v>0.5165173446181518</v>
      </c>
      <c r="K124" s="32">
        <v>5914447.46</v>
      </c>
      <c r="L124" s="280">
        <v>0.57144951875952965</v>
      </c>
      <c r="M124" s="211">
        <f t="shared" si="23"/>
        <v>-0.17290184872146963</v>
      </c>
      <c r="N124" s="32">
        <v>5883368.1600000001</v>
      </c>
      <c r="O124" s="280">
        <v>0.56844665988750531</v>
      </c>
      <c r="P124" s="211">
        <f t="shared" si="38"/>
        <v>-0.18010068742663898</v>
      </c>
    </row>
    <row r="125" spans="1:16" ht="14.1" customHeight="1" x14ac:dyDescent="0.25">
      <c r="A125" s="39" t="s">
        <v>612</v>
      </c>
      <c r="B125" s="40" t="s">
        <v>613</v>
      </c>
      <c r="C125" s="199">
        <v>8507680.8399999999</v>
      </c>
      <c r="D125" s="205">
        <v>8695707.4199999999</v>
      </c>
      <c r="E125" s="32">
        <v>3925556.26</v>
      </c>
      <c r="F125" s="280">
        <f t="shared" si="39"/>
        <v>0.45143610179101445</v>
      </c>
      <c r="G125" s="32">
        <v>3400819.83</v>
      </c>
      <c r="H125" s="280">
        <f t="shared" si="24"/>
        <v>0.39109179572649422</v>
      </c>
      <c r="I125" s="32">
        <v>2161538.62</v>
      </c>
      <c r="J125" s="178">
        <f>I125/D125</f>
        <v>0.24857536202615246</v>
      </c>
      <c r="K125" s="32">
        <v>2141289.8199999998</v>
      </c>
      <c r="L125" s="280">
        <v>0.40911832382946289</v>
      </c>
      <c r="M125" s="211">
        <f t="shared" si="23"/>
        <v>0.58821089898050349</v>
      </c>
      <c r="N125" s="32">
        <v>1459181.1</v>
      </c>
      <c r="O125" s="280">
        <v>0.27879351978408601</v>
      </c>
      <c r="P125" s="211">
        <f t="shared" si="38"/>
        <v>0.48133677170023659</v>
      </c>
    </row>
    <row r="126" spans="1:16" ht="14.1" customHeight="1" x14ac:dyDescent="0.25">
      <c r="A126" s="39" t="s">
        <v>614</v>
      </c>
      <c r="B126" s="40" t="s">
        <v>616</v>
      </c>
      <c r="C126" s="199">
        <v>8498539.1999999993</v>
      </c>
      <c r="D126" s="205">
        <v>9068165.5500000007</v>
      </c>
      <c r="E126" s="32">
        <v>5592179.9299999997</v>
      </c>
      <c r="F126" s="280">
        <f t="shared" si="39"/>
        <v>0.61668260235941541</v>
      </c>
      <c r="G126" s="32">
        <v>4103327.37</v>
      </c>
      <c r="H126" s="280">
        <f t="shared" si="24"/>
        <v>0.45249806560931166</v>
      </c>
      <c r="I126" s="32">
        <v>3439816.84</v>
      </c>
      <c r="J126" s="178">
        <f t="shared" si="27"/>
        <v>0.37932885334233885</v>
      </c>
      <c r="K126" s="32">
        <v>5856312.1100000003</v>
      </c>
      <c r="L126" s="280">
        <v>0.6679493023980676</v>
      </c>
      <c r="M126" s="211">
        <f t="shared" si="23"/>
        <v>-0.29933253335433996</v>
      </c>
      <c r="N126" s="32">
        <v>3845536.31</v>
      </c>
      <c r="O126" s="280">
        <v>0.43860765057669354</v>
      </c>
      <c r="P126" s="211">
        <f t="shared" si="38"/>
        <v>-0.10550400185923614</v>
      </c>
    </row>
    <row r="127" spans="1:16" ht="14.1" customHeight="1" x14ac:dyDescent="0.25">
      <c r="A127" s="39" t="s">
        <v>615</v>
      </c>
      <c r="B127" s="40" t="s">
        <v>617</v>
      </c>
      <c r="C127" s="199">
        <v>1364200</v>
      </c>
      <c r="D127" s="205">
        <v>1364200</v>
      </c>
      <c r="E127" s="32">
        <v>278402.75</v>
      </c>
      <c r="F127" s="280">
        <f t="shared" si="39"/>
        <v>0.20407766456531301</v>
      </c>
      <c r="G127" s="32">
        <v>147902.75</v>
      </c>
      <c r="H127" s="280">
        <f t="shared" si="24"/>
        <v>0.1084172042222548</v>
      </c>
      <c r="I127" s="32">
        <v>88161.84</v>
      </c>
      <c r="J127" s="178">
        <f t="shared" si="27"/>
        <v>6.4625304207594186E-2</v>
      </c>
      <c r="K127" s="32">
        <v>163212.31</v>
      </c>
      <c r="L127" s="280">
        <v>0.11071163490165248</v>
      </c>
      <c r="M127" s="211">
        <f t="shared" si="23"/>
        <v>-9.3801503085153337E-2</v>
      </c>
      <c r="N127" s="32">
        <v>64199.95</v>
      </c>
      <c r="O127" s="280">
        <v>4.3548684686249117E-2</v>
      </c>
      <c r="P127" s="211">
        <f t="shared" si="38"/>
        <v>0.37323845267792266</v>
      </c>
    </row>
    <row r="128" spans="1:16" ht="14.1" customHeight="1" x14ac:dyDescent="0.25">
      <c r="A128" s="39" t="s">
        <v>618</v>
      </c>
      <c r="B128" s="40" t="s">
        <v>619</v>
      </c>
      <c r="C128" s="199">
        <v>32027467.34</v>
      </c>
      <c r="D128" s="205">
        <v>32192318.66</v>
      </c>
      <c r="E128" s="32">
        <v>27770540.07</v>
      </c>
      <c r="F128" s="280">
        <f t="shared" si="39"/>
        <v>0.86264491735743776</v>
      </c>
      <c r="G128" s="32">
        <v>22911368.940000001</v>
      </c>
      <c r="H128" s="280">
        <f t="shared" si="24"/>
        <v>0.71170297430200702</v>
      </c>
      <c r="I128" s="32">
        <v>8859764.6199999992</v>
      </c>
      <c r="J128" s="178">
        <f t="shared" si="27"/>
        <v>0.27521362203116312</v>
      </c>
      <c r="K128" s="32">
        <v>24505501.18</v>
      </c>
      <c r="L128" s="280">
        <v>0.83545796625727076</v>
      </c>
      <c r="M128" s="211">
        <f t="shared" si="23"/>
        <v>-6.5052015394038931E-2</v>
      </c>
      <c r="N128" s="32">
        <v>10738821.779999999</v>
      </c>
      <c r="O128" s="280">
        <v>0.36611510772284822</v>
      </c>
      <c r="P128" s="211">
        <f t="shared" si="38"/>
        <v>-0.17497796299213753</v>
      </c>
    </row>
    <row r="129" spans="1:16" ht="14.1" customHeight="1" x14ac:dyDescent="0.25">
      <c r="A129" s="39" t="s">
        <v>620</v>
      </c>
      <c r="B129" s="40" t="s">
        <v>623</v>
      </c>
      <c r="C129" s="199">
        <v>36671618.640000001</v>
      </c>
      <c r="D129" s="205">
        <v>36871235.530000001</v>
      </c>
      <c r="E129" s="32">
        <v>30183589.18</v>
      </c>
      <c r="F129" s="280">
        <f t="shared" si="39"/>
        <v>0.81862158254613815</v>
      </c>
      <c r="G129" s="32">
        <v>29997589.18</v>
      </c>
      <c r="H129" s="280">
        <f t="shared" si="24"/>
        <v>0.81357699976158082</v>
      </c>
      <c r="I129" s="32">
        <v>10738623.800000001</v>
      </c>
      <c r="J129" s="178">
        <f t="shared" si="27"/>
        <v>0.29124664920063775</v>
      </c>
      <c r="K129" s="32">
        <v>23308322.030000001</v>
      </c>
      <c r="L129" s="280">
        <v>0.84869549188963556</v>
      </c>
      <c r="M129" s="211">
        <f t="shared" si="23"/>
        <v>0.28699050671216408</v>
      </c>
      <c r="N129" s="32">
        <v>9930056.0399999991</v>
      </c>
      <c r="O129" s="280">
        <v>0.36157016298780931</v>
      </c>
      <c r="P129" s="211">
        <f t="shared" si="38"/>
        <v>8.1426303813689316E-2</v>
      </c>
    </row>
    <row r="130" spans="1:16" ht="14.1" customHeight="1" x14ac:dyDescent="0.25">
      <c r="A130" s="39" t="s">
        <v>621</v>
      </c>
      <c r="B130" s="40" t="s">
        <v>622</v>
      </c>
      <c r="C130" s="199">
        <v>140935753.61000001</v>
      </c>
      <c r="D130" s="205">
        <v>145859031.77000001</v>
      </c>
      <c r="E130" s="32">
        <v>140056890.99000001</v>
      </c>
      <c r="F130" s="280">
        <f t="shared" si="39"/>
        <v>0.96022090158154083</v>
      </c>
      <c r="G130" s="32">
        <v>136556890.99000001</v>
      </c>
      <c r="H130" s="280">
        <f t="shared" si="24"/>
        <v>0.93622513006484087</v>
      </c>
      <c r="I130" s="32">
        <v>78250062.609999999</v>
      </c>
      <c r="J130" s="178">
        <f t="shared" si="27"/>
        <v>0.5364773210162932</v>
      </c>
      <c r="K130" s="32">
        <v>125079749</v>
      </c>
      <c r="L130" s="280">
        <v>0.97277953933476724</v>
      </c>
      <c r="M130" s="211">
        <f t="shared" si="23"/>
        <v>9.1758594670668936E-2</v>
      </c>
      <c r="N130" s="32">
        <v>69769162.609999999</v>
      </c>
      <c r="O130" s="280">
        <v>0.54261392756335214</v>
      </c>
      <c r="P130" s="211">
        <f t="shared" si="38"/>
        <v>0.12155656858613972</v>
      </c>
    </row>
    <row r="131" spans="1:16" ht="14.4" thickBot="1" x14ac:dyDescent="0.3">
      <c r="A131" s="7" t="s">
        <v>19</v>
      </c>
      <c r="L131" s="684"/>
      <c r="N131" s="97"/>
      <c r="O131" s="684"/>
      <c r="P131" s="521"/>
    </row>
    <row r="132" spans="1:16" ht="12.75" customHeight="1" x14ac:dyDescent="0.25">
      <c r="A132" s="766" t="s">
        <v>756</v>
      </c>
      <c r="B132" s="767"/>
      <c r="C132" s="164" t="s">
        <v>765</v>
      </c>
      <c r="D132" s="752" t="s">
        <v>783</v>
      </c>
      <c r="E132" s="753"/>
      <c r="F132" s="753"/>
      <c r="G132" s="753"/>
      <c r="H132" s="753"/>
      <c r="I132" s="753"/>
      <c r="J132" s="754"/>
      <c r="K132" s="761" t="s">
        <v>784</v>
      </c>
      <c r="L132" s="768"/>
      <c r="M132" s="768"/>
      <c r="N132" s="768"/>
      <c r="O132" s="768"/>
      <c r="P132" s="769"/>
    </row>
    <row r="133" spans="1:16" ht="12.75" customHeight="1" x14ac:dyDescent="0.25"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691" t="s">
        <v>543</v>
      </c>
      <c r="L133" s="88" t="s">
        <v>544</v>
      </c>
      <c r="M133" s="88" t="s">
        <v>545</v>
      </c>
      <c r="N133" s="87" t="s">
        <v>39</v>
      </c>
      <c r="O133" s="88" t="s">
        <v>40</v>
      </c>
      <c r="P133" s="609" t="s">
        <v>362</v>
      </c>
    </row>
    <row r="134" spans="1:16" ht="14.1" customHeight="1" x14ac:dyDescent="0.25">
      <c r="A134" s="678"/>
      <c r="B134" s="83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112" t="s">
        <v>16</v>
      </c>
      <c r="L134" s="89" t="s">
        <v>18</v>
      </c>
      <c r="M134" s="611" t="s">
        <v>764</v>
      </c>
      <c r="N134" s="562" t="s">
        <v>17</v>
      </c>
      <c r="O134" s="89" t="s">
        <v>18</v>
      </c>
      <c r="P134" s="610" t="s">
        <v>764</v>
      </c>
    </row>
    <row r="135" spans="1:16" ht="14.1" customHeight="1" x14ac:dyDescent="0.25">
      <c r="A135" s="37" t="s">
        <v>624</v>
      </c>
      <c r="B135" s="38" t="s">
        <v>625</v>
      </c>
      <c r="C135" s="198">
        <v>7411204.5599999996</v>
      </c>
      <c r="D135" s="204">
        <v>7840544.3200000003</v>
      </c>
      <c r="E135" s="30">
        <v>6088703.9800000004</v>
      </c>
      <c r="F135" s="48">
        <f t="shared" si="39"/>
        <v>0.776566489710245</v>
      </c>
      <c r="G135" s="136">
        <v>5454450.4299999997</v>
      </c>
      <c r="H135" s="48">
        <f t="shared" ref="H135:H138" si="40">+G135/D135</f>
        <v>0.69567241857004125</v>
      </c>
      <c r="I135" s="136">
        <v>2071126.85</v>
      </c>
      <c r="J135" s="153">
        <f t="shared" ref="J135:J138" si="41">+I135/D135</f>
        <v>0.26415600313831272</v>
      </c>
      <c r="K135" s="30">
        <v>3666543.45</v>
      </c>
      <c r="L135" s="48">
        <v>0.68580771504952864</v>
      </c>
      <c r="M135" s="210">
        <f t="shared" si="23"/>
        <v>0.48762738104194558</v>
      </c>
      <c r="N135" s="30">
        <v>1406449.67</v>
      </c>
      <c r="O135" s="48">
        <v>0.2630690315465547</v>
      </c>
      <c r="P135" s="210">
        <f t="shared" si="38"/>
        <v>0.47259222578508631</v>
      </c>
    </row>
    <row r="136" spans="1:16" ht="14.1" customHeight="1" x14ac:dyDescent="0.25">
      <c r="A136" s="39" t="s">
        <v>626</v>
      </c>
      <c r="B136" s="40" t="s">
        <v>627</v>
      </c>
      <c r="C136" s="199">
        <v>11963437.41</v>
      </c>
      <c r="D136" s="205">
        <v>11837443.41</v>
      </c>
      <c r="E136" s="32">
        <v>7857735.79</v>
      </c>
      <c r="F136" s="280">
        <f t="shared" si="39"/>
        <v>0.6638034512893185</v>
      </c>
      <c r="G136" s="133">
        <v>6989063.9699999997</v>
      </c>
      <c r="H136" s="280">
        <f t="shared" si="40"/>
        <v>0.59042005337873882</v>
      </c>
      <c r="I136" s="133">
        <v>1991594.51</v>
      </c>
      <c r="J136" s="178">
        <f t="shared" si="41"/>
        <v>0.16824532468873699</v>
      </c>
      <c r="K136" s="32">
        <v>7130943.3799999999</v>
      </c>
      <c r="L136" s="280">
        <v>0.78151838334281698</v>
      </c>
      <c r="M136" s="211">
        <f t="shared" si="23"/>
        <v>-1.9896302976956215E-2</v>
      </c>
      <c r="N136" s="32">
        <v>4745592.95</v>
      </c>
      <c r="O136" s="280">
        <v>0.5200950186603599</v>
      </c>
      <c r="P136" s="211">
        <f t="shared" si="38"/>
        <v>-0.5803275731855595</v>
      </c>
    </row>
    <row r="137" spans="1:16" ht="14.1" customHeight="1" x14ac:dyDescent="0.25">
      <c r="A137" s="39" t="s">
        <v>628</v>
      </c>
      <c r="B137" s="40" t="s">
        <v>629</v>
      </c>
      <c r="C137" s="199">
        <v>619200</v>
      </c>
      <c r="D137" s="205">
        <v>598376</v>
      </c>
      <c r="E137" s="32">
        <v>552038</v>
      </c>
      <c r="F137" s="280">
        <f t="shared" si="39"/>
        <v>0.92256039680735857</v>
      </c>
      <c r="G137" s="133">
        <v>53234.080000000002</v>
      </c>
      <c r="H137" s="280">
        <f t="shared" si="40"/>
        <v>8.8964263272591146E-2</v>
      </c>
      <c r="I137" s="133">
        <v>25146.33</v>
      </c>
      <c r="J137" s="178">
        <f t="shared" si="41"/>
        <v>4.202429576052516E-2</v>
      </c>
      <c r="K137" s="32">
        <v>44905.87</v>
      </c>
      <c r="L137" s="280">
        <v>7.2522399870801044E-2</v>
      </c>
      <c r="M137" s="211" t="s">
        <v>129</v>
      </c>
      <c r="N137" s="32">
        <v>44905.87</v>
      </c>
      <c r="O137" s="280">
        <v>7.2522399870801044E-2</v>
      </c>
      <c r="P137" s="211" t="s">
        <v>129</v>
      </c>
    </row>
    <row r="138" spans="1:16" ht="14.1" customHeight="1" x14ac:dyDescent="0.25">
      <c r="A138" s="39" t="s">
        <v>630</v>
      </c>
      <c r="B138" s="40" t="s">
        <v>631</v>
      </c>
      <c r="C138" s="199">
        <v>3840200</v>
      </c>
      <c r="D138" s="205">
        <v>3817839.06</v>
      </c>
      <c r="E138" s="32">
        <v>3400527.31</v>
      </c>
      <c r="F138" s="280">
        <f t="shared" si="39"/>
        <v>0.89069425309929118</v>
      </c>
      <c r="G138" s="133">
        <v>3400527.31</v>
      </c>
      <c r="H138" s="280">
        <f t="shared" si="40"/>
        <v>0.89069425309929118</v>
      </c>
      <c r="I138" s="133">
        <v>1137789.94</v>
      </c>
      <c r="J138" s="178">
        <f t="shared" si="41"/>
        <v>0.29801935653096912</v>
      </c>
      <c r="K138" s="32">
        <v>3110198.2</v>
      </c>
      <c r="L138" s="280">
        <v>0.84417242955188776</v>
      </c>
      <c r="M138" s="211">
        <f t="shared" si="23"/>
        <v>9.3347462550778859E-2</v>
      </c>
      <c r="N138" s="32">
        <v>888365</v>
      </c>
      <c r="O138" s="280">
        <v>0.24112072355352232</v>
      </c>
      <c r="P138" s="211">
        <f t="shared" si="38"/>
        <v>0.280768535455584</v>
      </c>
    </row>
    <row r="139" spans="1:16" ht="14.1" customHeight="1" x14ac:dyDescent="0.25">
      <c r="A139" s="39" t="s">
        <v>632</v>
      </c>
      <c r="B139" s="40" t="s">
        <v>633</v>
      </c>
      <c r="C139" s="199">
        <v>7354400.5099999998</v>
      </c>
      <c r="D139" s="205">
        <v>8071292.1799999997</v>
      </c>
      <c r="E139" s="32">
        <v>7155581.5</v>
      </c>
      <c r="F139" s="280">
        <f>+E139/D139</f>
        <v>0.88654720216063354</v>
      </c>
      <c r="G139" s="133">
        <v>3194010.52</v>
      </c>
      <c r="H139" s="280">
        <f>+G139/D139</f>
        <v>0.39572480450088232</v>
      </c>
      <c r="I139" s="133">
        <v>1445698.91</v>
      </c>
      <c r="J139" s="178">
        <f>+I139/D139</f>
        <v>0.17911616600651917</v>
      </c>
      <c r="K139" s="32">
        <v>2639709.85</v>
      </c>
      <c r="L139" s="280">
        <v>0.45221385910370704</v>
      </c>
      <c r="M139" s="211">
        <f t="shared" si="23"/>
        <v>0.20998545351490039</v>
      </c>
      <c r="N139" s="32">
        <v>1060700.04</v>
      </c>
      <c r="O139" s="280">
        <v>0.18171059915537929</v>
      </c>
      <c r="P139" s="211">
        <f t="shared" si="38"/>
        <v>0.36296677239684083</v>
      </c>
    </row>
    <row r="140" spans="1:16" ht="14.1" customHeight="1" x14ac:dyDescent="0.25">
      <c r="A140" s="39" t="s">
        <v>634</v>
      </c>
      <c r="B140" s="40" t="s">
        <v>635</v>
      </c>
      <c r="C140" s="199">
        <v>6846944.8200000003</v>
      </c>
      <c r="D140" s="205">
        <v>7065827.5300000003</v>
      </c>
      <c r="E140" s="32">
        <v>5477198.4299999997</v>
      </c>
      <c r="F140" s="280">
        <f t="shared" ref="F140:F147" si="42">+E140/D140</f>
        <v>0.77516729735405809</v>
      </c>
      <c r="G140" s="133">
        <v>4911667.79</v>
      </c>
      <c r="H140" s="280">
        <f t="shared" ref="H140:H147" si="43">+G140/D140</f>
        <v>0.69512987249492064</v>
      </c>
      <c r="I140" s="133">
        <v>1752970.25</v>
      </c>
      <c r="J140" s="178">
        <f>+I140/D140</f>
        <v>0.24809128761737551</v>
      </c>
      <c r="K140" s="32">
        <v>3853666.4</v>
      </c>
      <c r="L140" s="390">
        <v>0.60823926990764154</v>
      </c>
      <c r="M140" s="211">
        <f t="shared" si="23"/>
        <v>0.27454410428468856</v>
      </c>
      <c r="N140" s="32">
        <v>2185577.65</v>
      </c>
      <c r="O140" s="390">
        <v>0.34495828548170615</v>
      </c>
      <c r="P140" s="211">
        <f t="shared" si="38"/>
        <v>-0.19793732791877694</v>
      </c>
    </row>
    <row r="141" spans="1:16" ht="14.1" customHeight="1" x14ac:dyDescent="0.25">
      <c r="A141" s="39" t="s">
        <v>636</v>
      </c>
      <c r="B141" s="40" t="s">
        <v>637</v>
      </c>
      <c r="C141" s="199">
        <v>6662283.29</v>
      </c>
      <c r="D141" s="205">
        <v>5841223.79</v>
      </c>
      <c r="E141" s="32">
        <v>3739410.63</v>
      </c>
      <c r="F141" s="280">
        <f t="shared" si="42"/>
        <v>0.64017588855297047</v>
      </c>
      <c r="G141" s="133">
        <v>3432661.67</v>
      </c>
      <c r="H141" s="280">
        <f t="shared" si="43"/>
        <v>0.58766138627946662</v>
      </c>
      <c r="I141" s="133">
        <v>2065869.89</v>
      </c>
      <c r="J141" s="178">
        <f t="shared" ref="J141:J147" si="44">+I141/D141</f>
        <v>0.35367073138623917</v>
      </c>
      <c r="K141" s="32">
        <v>3178643.22</v>
      </c>
      <c r="L141" s="390">
        <v>0.50640853066119296</v>
      </c>
      <c r="M141" s="211">
        <f t="shared" si="23"/>
        <v>7.9914111908413465E-2</v>
      </c>
      <c r="N141" s="32">
        <v>2263183.65</v>
      </c>
      <c r="O141" s="390">
        <v>0.36056122926968054</v>
      </c>
      <c r="P141" s="211">
        <f t="shared" si="38"/>
        <v>-8.7184157591453038E-2</v>
      </c>
    </row>
    <row r="142" spans="1:16" ht="14.1" customHeight="1" x14ac:dyDescent="0.25">
      <c r="A142" s="39" t="s">
        <v>638</v>
      </c>
      <c r="B142" s="40" t="s">
        <v>639</v>
      </c>
      <c r="C142" s="199">
        <v>1046944.94</v>
      </c>
      <c r="D142" s="205">
        <v>1173317.07</v>
      </c>
      <c r="E142" s="32">
        <v>624495.53</v>
      </c>
      <c r="F142" s="280">
        <f t="shared" si="42"/>
        <v>0.53224788590180483</v>
      </c>
      <c r="G142" s="133">
        <v>382996.06</v>
      </c>
      <c r="H142" s="280">
        <f>+G142/D142</f>
        <v>0.32642162105423045</v>
      </c>
      <c r="I142" s="133">
        <v>195818.41</v>
      </c>
      <c r="J142" s="178">
        <f t="shared" si="44"/>
        <v>0.16689300361069492</v>
      </c>
      <c r="K142" s="32">
        <v>477905.33</v>
      </c>
      <c r="L142" s="390">
        <v>0.5454863295961716</v>
      </c>
      <c r="M142" s="211">
        <f t="shared" si="23"/>
        <v>-0.19859429063074063</v>
      </c>
      <c r="N142" s="32">
        <v>224165.85</v>
      </c>
      <c r="O142" s="390">
        <v>0.25586533369968056</v>
      </c>
      <c r="P142" s="211">
        <f t="shared" si="38"/>
        <v>-0.12645744211261445</v>
      </c>
    </row>
    <row r="143" spans="1:16" ht="14.1" customHeight="1" x14ac:dyDescent="0.25">
      <c r="A143" s="39" t="s">
        <v>640</v>
      </c>
      <c r="B143" s="40" t="s">
        <v>641</v>
      </c>
      <c r="C143" s="199">
        <v>3071168.61</v>
      </c>
      <c r="D143" s="205">
        <v>3186230.48</v>
      </c>
      <c r="E143" s="32">
        <v>2208329.69</v>
      </c>
      <c r="F143" s="280">
        <f>+E143/D143</f>
        <v>0.69308535708942187</v>
      </c>
      <c r="G143" s="133">
        <v>1314532.3400000001</v>
      </c>
      <c r="H143" s="280">
        <f t="shared" si="43"/>
        <v>0.41256662010213402</v>
      </c>
      <c r="I143" s="133">
        <v>634004.84</v>
      </c>
      <c r="J143" s="178">
        <f t="shared" si="44"/>
        <v>0.1989827302135406</v>
      </c>
      <c r="K143" s="32">
        <v>752326.13</v>
      </c>
      <c r="L143" s="390">
        <v>0.30345100832424771</v>
      </c>
      <c r="M143" s="211">
        <f t="shared" si="23"/>
        <v>0.74729055336679595</v>
      </c>
      <c r="N143" s="32">
        <v>380976.61</v>
      </c>
      <c r="O143" s="390">
        <v>0.15366704922565119</v>
      </c>
      <c r="P143" s="211">
        <f t="shared" si="38"/>
        <v>0.66415686254334605</v>
      </c>
    </row>
    <row r="144" spans="1:16" ht="14.1" customHeight="1" x14ac:dyDescent="0.25">
      <c r="A144" s="39" t="s">
        <v>642</v>
      </c>
      <c r="B144" s="40" t="s">
        <v>643</v>
      </c>
      <c r="C144" s="199">
        <v>3957522.84</v>
      </c>
      <c r="D144" s="205">
        <v>3935748.56</v>
      </c>
      <c r="E144" s="32">
        <v>3156707.65</v>
      </c>
      <c r="F144" s="280">
        <f t="shared" si="42"/>
        <v>0.80206029472573825</v>
      </c>
      <c r="G144" s="133">
        <v>2363627.9700000002</v>
      </c>
      <c r="H144" s="280">
        <f t="shared" si="43"/>
        <v>0.60055360091397714</v>
      </c>
      <c r="I144" s="133">
        <v>1338937.9099999999</v>
      </c>
      <c r="J144" s="178">
        <f t="shared" si="44"/>
        <v>0.34019904716677324</v>
      </c>
      <c r="K144" s="32">
        <v>1979567.7</v>
      </c>
      <c r="L144" s="390">
        <v>0.52264070069825808</v>
      </c>
      <c r="M144" s="211">
        <f t="shared" si="23"/>
        <v>0.1940121926620646</v>
      </c>
      <c r="N144" s="32">
        <v>1176584.95</v>
      </c>
      <c r="O144" s="390">
        <v>0.31063912726956749</v>
      </c>
      <c r="P144" s="211">
        <f t="shared" si="38"/>
        <v>0.1379866026673211</v>
      </c>
    </row>
    <row r="145" spans="1:18" ht="14.1" customHeight="1" x14ac:dyDescent="0.25">
      <c r="A145" s="39" t="s">
        <v>644</v>
      </c>
      <c r="B145" s="40" t="s">
        <v>645</v>
      </c>
      <c r="C145" s="199">
        <v>0</v>
      </c>
      <c r="D145" s="205">
        <v>0</v>
      </c>
      <c r="E145" s="32">
        <v>0</v>
      </c>
      <c r="F145" s="418" t="s">
        <v>129</v>
      </c>
      <c r="G145" s="133">
        <v>0</v>
      </c>
      <c r="H145" s="418" t="s">
        <v>129</v>
      </c>
      <c r="I145" s="133">
        <v>0</v>
      </c>
      <c r="J145" s="432" t="s">
        <v>129</v>
      </c>
      <c r="K145" s="32">
        <v>0</v>
      </c>
      <c r="L145" s="390">
        <v>0</v>
      </c>
      <c r="M145" s="211" t="s">
        <v>129</v>
      </c>
      <c r="N145" s="32">
        <v>0</v>
      </c>
      <c r="O145" s="390">
        <v>0</v>
      </c>
      <c r="P145" s="211" t="s">
        <v>129</v>
      </c>
    </row>
    <row r="146" spans="1:18" ht="14.1" customHeight="1" x14ac:dyDescent="0.25">
      <c r="A146" s="39" t="s">
        <v>646</v>
      </c>
      <c r="B146" s="40" t="s">
        <v>647</v>
      </c>
      <c r="C146" s="199">
        <v>543815.78</v>
      </c>
      <c r="D146" s="205">
        <v>650220.46</v>
      </c>
      <c r="E146" s="32">
        <v>615002.47</v>
      </c>
      <c r="F146" s="280">
        <f t="shared" si="42"/>
        <v>0.94583684739788099</v>
      </c>
      <c r="G146" s="133">
        <v>609516.72</v>
      </c>
      <c r="H146" s="280">
        <f t="shared" si="43"/>
        <v>0.93740009350059517</v>
      </c>
      <c r="I146" s="133">
        <v>300327.03000000003</v>
      </c>
      <c r="J146" s="178">
        <f t="shared" si="44"/>
        <v>0.46188492745983423</v>
      </c>
      <c r="K146" s="32">
        <v>423558.55</v>
      </c>
      <c r="L146" s="390">
        <v>0.8136488271495157</v>
      </c>
      <c r="M146" s="211">
        <f t="shared" si="23"/>
        <v>0.43903769620516453</v>
      </c>
      <c r="N146" s="32">
        <v>314932.21999999997</v>
      </c>
      <c r="O146" s="390">
        <v>0.6049794802503532</v>
      </c>
      <c r="P146" s="211">
        <f t="shared" si="38"/>
        <v>-4.6375661404222002E-2</v>
      </c>
    </row>
    <row r="147" spans="1:18" ht="14.1" customHeight="1" x14ac:dyDescent="0.25">
      <c r="A147" s="39" t="s">
        <v>648</v>
      </c>
      <c r="B147" s="40" t="s">
        <v>649</v>
      </c>
      <c r="C147" s="199">
        <v>10158466.529999999</v>
      </c>
      <c r="D147" s="205">
        <v>10095466.529999999</v>
      </c>
      <c r="E147" s="32">
        <v>7985399.1500000004</v>
      </c>
      <c r="F147" s="280">
        <f t="shared" si="42"/>
        <v>0.79098862110733981</v>
      </c>
      <c r="G147" s="133">
        <v>2814006.81</v>
      </c>
      <c r="H147" s="280">
        <f t="shared" si="43"/>
        <v>0.27873965028142195</v>
      </c>
      <c r="I147" s="133">
        <v>258264.25</v>
      </c>
      <c r="J147" s="178">
        <f t="shared" si="44"/>
        <v>2.5582200607820748E-2</v>
      </c>
      <c r="K147" s="32">
        <v>2468791.5299999998</v>
      </c>
      <c r="L147" s="390">
        <v>0.27093738489127328</v>
      </c>
      <c r="M147" s="211">
        <f t="shared" si="23"/>
        <v>0.13983168518080591</v>
      </c>
      <c r="N147" s="32">
        <v>206193.26</v>
      </c>
      <c r="O147" s="390">
        <v>2.2628667494904435E-2</v>
      </c>
      <c r="P147" s="211">
        <f t="shared" si="38"/>
        <v>0.25253487917112327</v>
      </c>
    </row>
    <row r="148" spans="1:18" ht="14.1" customHeight="1" x14ac:dyDescent="0.25">
      <c r="A148" s="253">
        <v>2341</v>
      </c>
      <c r="B148" s="40" t="s">
        <v>431</v>
      </c>
      <c r="C148" s="199">
        <v>10668077.699999999</v>
      </c>
      <c r="D148" s="205">
        <v>10739628.98</v>
      </c>
      <c r="E148" s="32">
        <v>10598552.060000001</v>
      </c>
      <c r="F148" s="280">
        <f>+E148/D148</f>
        <v>0.98686389257368923</v>
      </c>
      <c r="G148" s="133">
        <v>10562445.310000001</v>
      </c>
      <c r="H148" s="280">
        <f>+G148/D148</f>
        <v>0.98350188164507713</v>
      </c>
      <c r="I148" s="133">
        <v>4452248.8899999997</v>
      </c>
      <c r="J148" s="178">
        <f>+I148/D148</f>
        <v>0.41456263510510949</v>
      </c>
      <c r="K148" s="32">
        <v>10563112.550000001</v>
      </c>
      <c r="L148" s="390">
        <v>0.98881449941318189</v>
      </c>
      <c r="M148" s="211">
        <f t="shared" si="23"/>
        <v>-6.3166987650853379E-5</v>
      </c>
      <c r="N148" s="32">
        <v>5026538</v>
      </c>
      <c r="O148" s="390">
        <v>0.47053495195895989</v>
      </c>
      <c r="P148" s="211">
        <f t="shared" si="38"/>
        <v>-0.11425142115706677</v>
      </c>
    </row>
    <row r="149" spans="1:18" ht="14.1" customHeight="1" x14ac:dyDescent="0.25">
      <c r="A149" s="18">
        <v>2</v>
      </c>
      <c r="B149" s="517" t="s">
        <v>125</v>
      </c>
      <c r="C149" s="201">
        <f>SUM(C122:C130,C135:C148)</f>
        <v>321210830.55999994</v>
      </c>
      <c r="D149" s="207">
        <f>SUM(D122:D130,D135:D148)</f>
        <v>327628536.74000001</v>
      </c>
      <c r="E149" s="203">
        <f>SUM(E122:E130,E135:E148)</f>
        <v>277600849.71999997</v>
      </c>
      <c r="F149" s="232">
        <f>E149/D149</f>
        <v>0.84730363381105267</v>
      </c>
      <c r="G149" s="203">
        <f>SUM(G122:G130,G135:G148)</f>
        <v>252178993.87000003</v>
      </c>
      <c r="H149" s="232">
        <f>G149/D149</f>
        <v>0.769710100283861</v>
      </c>
      <c r="I149" s="203">
        <f>SUM(I122:I130,I135:I148)</f>
        <v>129900948.57999998</v>
      </c>
      <c r="J149" s="277">
        <f>I149/D149</f>
        <v>0.39648850455016071</v>
      </c>
      <c r="K149" s="566">
        <f>SUM(K122:K148)</f>
        <v>232251570.09999999</v>
      </c>
      <c r="L149" s="90">
        <v>0.78004297815163726</v>
      </c>
      <c r="M149" s="213">
        <f t="shared" si="23"/>
        <v>8.580102929517297E-2</v>
      </c>
      <c r="N149" s="566">
        <f>SUM(N122:N148)</f>
        <v>125903918.13000003</v>
      </c>
      <c r="O149" s="90">
        <v>0.42286245654039695</v>
      </c>
      <c r="P149" s="213">
        <f t="shared" ref="P149" si="45">+I149/N149-1</f>
        <v>3.1746672457587E-2</v>
      </c>
      <c r="R149"/>
    </row>
    <row r="150" spans="1:18" ht="14.1" customHeight="1" x14ac:dyDescent="0.25">
      <c r="A150" s="37">
        <v>3111</v>
      </c>
      <c r="B150" s="38" t="s">
        <v>651</v>
      </c>
      <c r="C150" s="198">
        <v>19998074.850000001</v>
      </c>
      <c r="D150" s="537">
        <v>19342345.66</v>
      </c>
      <c r="E150" s="56">
        <v>18237391.82</v>
      </c>
      <c r="F150" s="48">
        <f t="shared" ref="F150:F159" si="46">+E150/D150</f>
        <v>0.94287384480543923</v>
      </c>
      <c r="G150" s="56">
        <v>17951865.530000001</v>
      </c>
      <c r="H150" s="48">
        <f t="shared" ref="H150:H159" si="47">+G150/D150</f>
        <v>0.92811212484556549</v>
      </c>
      <c r="I150" s="56">
        <v>7288410.3799999999</v>
      </c>
      <c r="J150" s="153">
        <f t="shared" ref="J150:J159" si="48">+I150/D150</f>
        <v>0.37681109148372027</v>
      </c>
      <c r="K150" s="180">
        <v>16233541.9</v>
      </c>
      <c r="L150" s="48">
        <v>0.97773448264500951</v>
      </c>
      <c r="M150" s="210">
        <f t="shared" si="23"/>
        <v>0.10585019834765697</v>
      </c>
      <c r="N150" s="180">
        <v>11809812.02</v>
      </c>
      <c r="O150" s="48">
        <v>0.71129643282033939</v>
      </c>
      <c r="P150" s="210">
        <f>+I150/N150-1</f>
        <v>-0.38285127928733953</v>
      </c>
    </row>
    <row r="151" spans="1:18" ht="14.1" customHeight="1" x14ac:dyDescent="0.25">
      <c r="A151" s="37" t="s">
        <v>650</v>
      </c>
      <c r="B151" s="38" t="s">
        <v>652</v>
      </c>
      <c r="C151" s="200">
        <v>2248848</v>
      </c>
      <c r="D151" s="538">
        <v>2889577.19</v>
      </c>
      <c r="E151" s="137">
        <v>2889577.19</v>
      </c>
      <c r="F151" s="48">
        <f t="shared" si="46"/>
        <v>1</v>
      </c>
      <c r="G151" s="137">
        <v>2889577.19</v>
      </c>
      <c r="H151" s="48">
        <f t="shared" si="47"/>
        <v>1</v>
      </c>
      <c r="I151" s="137">
        <v>2248848</v>
      </c>
      <c r="J151" s="153">
        <f t="shared" si="48"/>
        <v>0.77826195741806781</v>
      </c>
      <c r="K151" s="34">
        <v>2248848</v>
      </c>
      <c r="L151" s="48">
        <v>1</v>
      </c>
      <c r="M151" s="210">
        <f t="shared" ref="M151:M212" si="49">+G151/K151-1</f>
        <v>0.28491440506428178</v>
      </c>
      <c r="N151" s="34">
        <v>1500000</v>
      </c>
      <c r="O151" s="48">
        <v>0.66700817485219099</v>
      </c>
      <c r="P151" s="210">
        <f t="shared" ref="P151:P172" si="50">+I151/N151-1</f>
        <v>0.4992319999999999</v>
      </c>
    </row>
    <row r="152" spans="1:18" ht="14.1" customHeight="1" x14ac:dyDescent="0.25">
      <c r="A152" s="37">
        <v>3131</v>
      </c>
      <c r="B152" s="38" t="s">
        <v>761</v>
      </c>
      <c r="C152" s="200">
        <v>9000</v>
      </c>
      <c r="D152" s="538">
        <v>6000</v>
      </c>
      <c r="E152" s="137">
        <v>6000</v>
      </c>
      <c r="F152" s="48">
        <f t="shared" si="46"/>
        <v>1</v>
      </c>
      <c r="G152" s="137">
        <v>1490</v>
      </c>
      <c r="H152" s="48">
        <f t="shared" si="47"/>
        <v>0.24833333333333332</v>
      </c>
      <c r="I152" s="137">
        <v>1490</v>
      </c>
      <c r="J152" s="153">
        <f t="shared" si="48"/>
        <v>0.24833333333333332</v>
      </c>
      <c r="K152" s="34">
        <v>0</v>
      </c>
      <c r="L152" s="48">
        <v>0</v>
      </c>
      <c r="M152" s="224" t="s">
        <v>129</v>
      </c>
      <c r="N152" s="34">
        <v>0</v>
      </c>
      <c r="O152" s="48">
        <v>0</v>
      </c>
      <c r="P152" s="210" t="s">
        <v>129</v>
      </c>
    </row>
    <row r="153" spans="1:18" ht="14.1" customHeight="1" x14ac:dyDescent="0.25">
      <c r="A153" s="39" t="s">
        <v>653</v>
      </c>
      <c r="B153" s="40" t="s">
        <v>654</v>
      </c>
      <c r="C153" s="200">
        <v>10674936.689999999</v>
      </c>
      <c r="D153" s="538">
        <v>10674936.689999999</v>
      </c>
      <c r="E153" s="137">
        <v>10674936.689999999</v>
      </c>
      <c r="F153" s="280">
        <f t="shared" si="46"/>
        <v>1</v>
      </c>
      <c r="G153" s="137">
        <v>10674936.689999999</v>
      </c>
      <c r="H153" s="280">
        <f t="shared" si="47"/>
        <v>1</v>
      </c>
      <c r="I153" s="137">
        <v>5100000</v>
      </c>
      <c r="J153" s="178">
        <f t="shared" si="48"/>
        <v>0.47775458984946917</v>
      </c>
      <c r="K153" s="34">
        <v>9331667.1099999994</v>
      </c>
      <c r="L153" s="280">
        <v>1</v>
      </c>
      <c r="M153" s="212">
        <f t="shared" si="49"/>
        <v>0.14394743877656402</v>
      </c>
      <c r="N153" s="34">
        <v>5529319</v>
      </c>
      <c r="O153" s="280">
        <v>0.59253281700058424</v>
      </c>
      <c r="P153" s="210">
        <f t="shared" si="50"/>
        <v>-7.7644100476026101E-2</v>
      </c>
    </row>
    <row r="154" spans="1:18" ht="14.1" customHeight="1" x14ac:dyDescent="0.25">
      <c r="A154" s="253">
        <v>3232</v>
      </c>
      <c r="B154" s="40" t="s">
        <v>480</v>
      </c>
      <c r="C154" s="200">
        <v>40599839.609999999</v>
      </c>
      <c r="D154" s="538">
        <v>40599839.609999999</v>
      </c>
      <c r="E154" s="137">
        <v>40599839.609999999</v>
      </c>
      <c r="F154" s="280">
        <f t="shared" si="46"/>
        <v>1</v>
      </c>
      <c r="G154" s="137">
        <v>40599839.609999999</v>
      </c>
      <c r="H154" s="280">
        <f t="shared" si="47"/>
        <v>1</v>
      </c>
      <c r="I154" s="137">
        <v>34681050</v>
      </c>
      <c r="J154" s="178">
        <f t="shared" si="48"/>
        <v>0.85421642876288206</v>
      </c>
      <c r="K154" s="34">
        <v>37980210.549999997</v>
      </c>
      <c r="L154" s="608">
        <v>1</v>
      </c>
      <c r="M154" s="211">
        <f t="shared" si="49"/>
        <v>6.8973526530384133E-2</v>
      </c>
      <c r="N154" s="34">
        <v>37980210.549999997</v>
      </c>
      <c r="O154" s="608">
        <v>1</v>
      </c>
      <c r="P154" s="210">
        <f t="shared" si="50"/>
        <v>-8.686525172515136E-2</v>
      </c>
    </row>
    <row r="155" spans="1:18" ht="14.1" customHeight="1" x14ac:dyDescent="0.25">
      <c r="A155" s="253" t="s">
        <v>655</v>
      </c>
      <c r="B155" s="40" t="s">
        <v>656</v>
      </c>
      <c r="C155" s="200">
        <v>1576943.5</v>
      </c>
      <c r="D155" s="538">
        <v>1576943.5</v>
      </c>
      <c r="E155" s="137">
        <v>1576943.5</v>
      </c>
      <c r="F155" s="280">
        <f t="shared" si="46"/>
        <v>1</v>
      </c>
      <c r="G155" s="137">
        <v>1576943.5</v>
      </c>
      <c r="H155" s="280">
        <f t="shared" si="47"/>
        <v>1</v>
      </c>
      <c r="I155" s="137">
        <v>0</v>
      </c>
      <c r="J155" s="178">
        <f t="shared" si="48"/>
        <v>0</v>
      </c>
      <c r="K155" s="34">
        <v>1326943.5</v>
      </c>
      <c r="L155" s="608">
        <v>1</v>
      </c>
      <c r="M155" s="211">
        <f t="shared" si="49"/>
        <v>0.18840289733511639</v>
      </c>
      <c r="N155" s="34">
        <v>0</v>
      </c>
      <c r="O155" s="608">
        <v>0</v>
      </c>
      <c r="P155" s="210" t="s">
        <v>129</v>
      </c>
    </row>
    <row r="156" spans="1:18" ht="14.1" customHeight="1" x14ac:dyDescent="0.25">
      <c r="A156" s="39" t="s">
        <v>657</v>
      </c>
      <c r="B156" s="40" t="s">
        <v>658</v>
      </c>
      <c r="C156" s="200">
        <v>8163831</v>
      </c>
      <c r="D156" s="538">
        <v>8163831</v>
      </c>
      <c r="E156" s="137">
        <v>7463831</v>
      </c>
      <c r="F156" s="280">
        <f t="shared" si="46"/>
        <v>0.91425594184886971</v>
      </c>
      <c r="G156" s="137">
        <v>7463831</v>
      </c>
      <c r="H156" s="280">
        <f t="shared" si="47"/>
        <v>0.91425594184886971</v>
      </c>
      <c r="I156" s="137">
        <v>0</v>
      </c>
      <c r="J156" s="178">
        <f t="shared" si="48"/>
        <v>0</v>
      </c>
      <c r="K156" s="34">
        <v>7493661</v>
      </c>
      <c r="L156" s="280">
        <v>1</v>
      </c>
      <c r="M156" s="211">
        <f t="shared" si="49"/>
        <v>-3.9806978191300191E-3</v>
      </c>
      <c r="N156" s="34">
        <v>2077130</v>
      </c>
      <c r="O156" s="280">
        <v>0.27718494338081212</v>
      </c>
      <c r="P156" s="210">
        <f t="shared" si="50"/>
        <v>-1</v>
      </c>
    </row>
    <row r="157" spans="1:18" ht="14.1" customHeight="1" x14ac:dyDescent="0.25">
      <c r="A157" s="39" t="s">
        <v>659</v>
      </c>
      <c r="B157" s="40" t="s">
        <v>114</v>
      </c>
      <c r="C157" s="200">
        <v>9096798.4100000001</v>
      </c>
      <c r="D157" s="538">
        <v>9129180.6999999993</v>
      </c>
      <c r="E157" s="137">
        <v>8643656.2899999991</v>
      </c>
      <c r="F157" s="280">
        <f t="shared" si="46"/>
        <v>0.94681621210543021</v>
      </c>
      <c r="G157" s="137">
        <v>8487122.2400000002</v>
      </c>
      <c r="H157" s="280">
        <f t="shared" si="47"/>
        <v>0.92966965151648284</v>
      </c>
      <c r="I157" s="137">
        <v>6157610.8399999999</v>
      </c>
      <c r="J157" s="178">
        <f t="shared" si="48"/>
        <v>0.6744976402975571</v>
      </c>
      <c r="K157" s="34">
        <v>6606400.5800000001</v>
      </c>
      <c r="L157" s="280">
        <v>0.92566859292561565</v>
      </c>
      <c r="M157" s="211">
        <f t="shared" si="49"/>
        <v>0.28468174722762574</v>
      </c>
      <c r="N157" s="34">
        <v>314311.5</v>
      </c>
      <c r="O157" s="280">
        <v>4.4040363647664192E-2</v>
      </c>
      <c r="P157" s="210">
        <f t="shared" si="50"/>
        <v>18.590790791937298</v>
      </c>
    </row>
    <row r="158" spans="1:18" ht="14.1" customHeight="1" x14ac:dyDescent="0.25">
      <c r="A158" s="39" t="s">
        <v>660</v>
      </c>
      <c r="B158" s="40" t="s">
        <v>661</v>
      </c>
      <c r="C158" s="200">
        <v>8827393.0999999996</v>
      </c>
      <c r="D158" s="538">
        <v>8827393.0999999996</v>
      </c>
      <c r="E158" s="137">
        <v>8744700.8900000006</v>
      </c>
      <c r="F158" s="280">
        <f t="shared" si="46"/>
        <v>0.99063231816423825</v>
      </c>
      <c r="G158" s="137">
        <v>8744700.8900000006</v>
      </c>
      <c r="H158" s="280">
        <f t="shared" si="47"/>
        <v>0.99063231816423825</v>
      </c>
      <c r="I158" s="137">
        <v>0</v>
      </c>
      <c r="J158" s="178">
        <f t="shared" si="48"/>
        <v>0</v>
      </c>
      <c r="K158" s="34">
        <v>8147393.0999999996</v>
      </c>
      <c r="L158" s="280">
        <v>0.83328889578961496</v>
      </c>
      <c r="M158" s="211">
        <f t="shared" si="49"/>
        <v>7.3312749571393665E-2</v>
      </c>
      <c r="N158" s="34">
        <v>679022</v>
      </c>
      <c r="O158" s="280">
        <v>6.9448164051008648E-2</v>
      </c>
      <c r="P158" s="210">
        <f t="shared" si="50"/>
        <v>-1</v>
      </c>
    </row>
    <row r="159" spans="1:18" ht="14.1" customHeight="1" x14ac:dyDescent="0.25">
      <c r="A159" s="39">
        <v>3281</v>
      </c>
      <c r="B159" s="40" t="s">
        <v>664</v>
      </c>
      <c r="C159" s="200">
        <v>5255775.0999999996</v>
      </c>
      <c r="D159" s="538">
        <v>5255775.0999999996</v>
      </c>
      <c r="E159" s="137">
        <v>5255775.0999999996</v>
      </c>
      <c r="F159" s="280">
        <f t="shared" si="46"/>
        <v>1</v>
      </c>
      <c r="G159" s="137">
        <v>5255775.0999999996</v>
      </c>
      <c r="H159" s="280">
        <f t="shared" si="47"/>
        <v>1</v>
      </c>
      <c r="I159" s="137">
        <v>0</v>
      </c>
      <c r="J159" s="178">
        <f t="shared" si="48"/>
        <v>0</v>
      </c>
      <c r="K159" s="34">
        <v>5155750.58</v>
      </c>
      <c r="L159" s="280">
        <v>1</v>
      </c>
      <c r="M159" s="211">
        <f t="shared" si="49"/>
        <v>1.9400573873377569E-2</v>
      </c>
      <c r="N159" s="34">
        <v>3995890.58</v>
      </c>
      <c r="O159" s="280">
        <v>0.77503566512715205</v>
      </c>
      <c r="P159" s="210">
        <f t="shared" si="50"/>
        <v>-1</v>
      </c>
    </row>
    <row r="160" spans="1:18" ht="14.1" customHeight="1" x14ac:dyDescent="0.25">
      <c r="A160" s="39" t="s">
        <v>662</v>
      </c>
      <c r="B160" s="40" t="s">
        <v>665</v>
      </c>
      <c r="C160" s="200">
        <v>2919606</v>
      </c>
      <c r="D160" s="538">
        <v>3019606</v>
      </c>
      <c r="E160" s="137">
        <v>2919606</v>
      </c>
      <c r="F160" s="280">
        <f t="shared" ref="F160:F161" si="51">+E160/D160</f>
        <v>0.96688309666890315</v>
      </c>
      <c r="G160" s="137">
        <v>2919606</v>
      </c>
      <c r="H160" s="280">
        <f t="shared" ref="H160:H161" si="52">+G160/D160</f>
        <v>0.96688309666890315</v>
      </c>
      <c r="I160" s="137">
        <v>0</v>
      </c>
      <c r="J160" s="178">
        <f t="shared" ref="J160:J161" si="53">+I160/D160</f>
        <v>0</v>
      </c>
      <c r="K160" s="34">
        <v>2919606</v>
      </c>
      <c r="L160" s="280">
        <v>1</v>
      </c>
      <c r="M160" s="211">
        <f t="shared" si="49"/>
        <v>0</v>
      </c>
      <c r="N160" s="34">
        <v>0</v>
      </c>
      <c r="O160" s="280">
        <v>0</v>
      </c>
      <c r="P160" s="210" t="s">
        <v>129</v>
      </c>
    </row>
    <row r="161" spans="1:18" ht="14.1" customHeight="1" x14ac:dyDescent="0.25">
      <c r="A161" s="39" t="s">
        <v>663</v>
      </c>
      <c r="B161" s="40" t="s">
        <v>666</v>
      </c>
      <c r="C161" s="200">
        <v>1326943.5</v>
      </c>
      <c r="D161" s="538">
        <v>1326943.5</v>
      </c>
      <c r="E161" s="137">
        <v>1326943.5</v>
      </c>
      <c r="F161" s="280">
        <f t="shared" si="51"/>
        <v>1</v>
      </c>
      <c r="G161" s="137">
        <v>1326943.5</v>
      </c>
      <c r="H161" s="280">
        <f t="shared" si="52"/>
        <v>1</v>
      </c>
      <c r="I161" s="137">
        <v>0</v>
      </c>
      <c r="J161" s="178">
        <f t="shared" si="53"/>
        <v>0</v>
      </c>
      <c r="K161" s="34">
        <v>1326943.5</v>
      </c>
      <c r="L161" s="280">
        <v>1</v>
      </c>
      <c r="M161" s="211">
        <f t="shared" si="49"/>
        <v>0</v>
      </c>
      <c r="N161" s="34">
        <v>183170.45</v>
      </c>
      <c r="O161" s="280">
        <v>0.13803937394470828</v>
      </c>
      <c r="P161" s="210">
        <f t="shared" si="50"/>
        <v>-1</v>
      </c>
    </row>
    <row r="162" spans="1:18" ht="14.1" customHeight="1" x14ac:dyDescent="0.25">
      <c r="A162" s="39">
        <v>3291</v>
      </c>
      <c r="B162" s="40" t="s">
        <v>495</v>
      </c>
      <c r="C162" s="200">
        <v>33376191.52</v>
      </c>
      <c r="D162" s="538">
        <v>33376191.52</v>
      </c>
      <c r="E162" s="137">
        <v>33376191.52</v>
      </c>
      <c r="F162" s="280">
        <f>+E162/D162</f>
        <v>1</v>
      </c>
      <c r="G162" s="137">
        <v>33376191.52</v>
      </c>
      <c r="H162" s="280">
        <f>+G162/D162</f>
        <v>1</v>
      </c>
      <c r="I162" s="137">
        <v>23200000</v>
      </c>
      <c r="J162" s="178">
        <f>+I162/D162</f>
        <v>0.69510627017159443</v>
      </c>
      <c r="K162" s="34">
        <v>30377801.829999998</v>
      </c>
      <c r="L162" s="608">
        <v>1</v>
      </c>
      <c r="M162" s="211">
        <f t="shared" si="49"/>
        <v>9.8703313254183689E-2</v>
      </c>
      <c r="N162" s="34">
        <v>24137661.829999998</v>
      </c>
      <c r="O162" s="608">
        <v>0.79458224018574419</v>
      </c>
      <c r="P162" s="210">
        <f t="shared" si="50"/>
        <v>-3.8846423344725323E-2</v>
      </c>
    </row>
    <row r="163" spans="1:18" ht="14.1" customHeight="1" x14ac:dyDescent="0.25">
      <c r="A163" s="253" t="s">
        <v>667</v>
      </c>
      <c r="B163" s="40" t="s">
        <v>668</v>
      </c>
      <c r="C163" s="200">
        <v>24741430.09</v>
      </c>
      <c r="D163" s="538">
        <v>18785272.949999999</v>
      </c>
      <c r="E163" s="137">
        <v>15340604.460000001</v>
      </c>
      <c r="F163" s="280">
        <f>+E163/D163</f>
        <v>0.81662930854566063</v>
      </c>
      <c r="G163" s="137">
        <v>15340604.460000001</v>
      </c>
      <c r="H163" s="280">
        <f>+G163/D163</f>
        <v>0.81662930854566063</v>
      </c>
      <c r="I163" s="137">
        <v>4160748.42</v>
      </c>
      <c r="J163" s="178">
        <f>+I163/D163</f>
        <v>0.22148991026505155</v>
      </c>
      <c r="K163" s="34">
        <v>11500443.050000001</v>
      </c>
      <c r="L163" s="280">
        <v>0.91247109656824688</v>
      </c>
      <c r="M163" s="211">
        <f t="shared" si="49"/>
        <v>0.33391421472236238</v>
      </c>
      <c r="N163" s="34">
        <v>1716637.08</v>
      </c>
      <c r="O163" s="280">
        <v>0.13620185865772477</v>
      </c>
      <c r="P163" s="210">
        <f t="shared" si="50"/>
        <v>1.4237787173978553</v>
      </c>
    </row>
    <row r="164" spans="1:18" ht="14.1" customHeight="1" x14ac:dyDescent="0.25">
      <c r="A164" s="39" t="s">
        <v>669</v>
      </c>
      <c r="B164" s="40" t="s">
        <v>670</v>
      </c>
      <c r="C164" s="200">
        <v>12623127.310000001</v>
      </c>
      <c r="D164" s="538">
        <v>12910548.640000001</v>
      </c>
      <c r="E164" s="137">
        <v>12607056.060000001</v>
      </c>
      <c r="F164" s="280">
        <f>+E164/D164</f>
        <v>0.97649266592283257</v>
      </c>
      <c r="G164" s="137">
        <v>12539587.289999999</v>
      </c>
      <c r="H164" s="280">
        <f>+G164/D164</f>
        <v>0.97126680202801963</v>
      </c>
      <c r="I164" s="137">
        <v>7060210.9299999997</v>
      </c>
      <c r="J164" s="178">
        <f>+I164/D164</f>
        <v>0.54685599557913123</v>
      </c>
      <c r="K164" s="34">
        <v>12494640.02</v>
      </c>
      <c r="L164" s="280">
        <v>0.97961911184586103</v>
      </c>
      <c r="M164" s="211">
        <f t="shared" si="49"/>
        <v>3.5973241268298928E-3</v>
      </c>
      <c r="N164" s="34">
        <v>12367056.35</v>
      </c>
      <c r="O164" s="280">
        <v>0.96961615047271421</v>
      </c>
      <c r="P164" s="210">
        <f t="shared" si="50"/>
        <v>-0.42911144493976527</v>
      </c>
    </row>
    <row r="165" spans="1:18" ht="14.1" customHeight="1" x14ac:dyDescent="0.25">
      <c r="A165" s="39" t="s">
        <v>671</v>
      </c>
      <c r="B165" s="40" t="s">
        <v>672</v>
      </c>
      <c r="C165" s="200">
        <v>48067327.659999996</v>
      </c>
      <c r="D165" s="538">
        <v>51817327.659999996</v>
      </c>
      <c r="E165" s="137">
        <v>48067327.659999996</v>
      </c>
      <c r="F165" s="280">
        <f>+E165/D165</f>
        <v>0.9276303860244266</v>
      </c>
      <c r="G165" s="137">
        <v>48067327.659999996</v>
      </c>
      <c r="H165" s="280">
        <f>+G165/D165</f>
        <v>0.9276303860244266</v>
      </c>
      <c r="I165" s="137">
        <v>40000000</v>
      </c>
      <c r="J165" s="178">
        <f>+I165/D165</f>
        <v>0.77194254907278259</v>
      </c>
      <c r="K165" s="34">
        <v>48905673.659999996</v>
      </c>
      <c r="L165" s="280">
        <v>1</v>
      </c>
      <c r="M165" s="211">
        <f t="shared" si="49"/>
        <v>-1.7142101054129499E-2</v>
      </c>
      <c r="N165" s="34">
        <v>47370497.799999997</v>
      </c>
      <c r="O165" s="280">
        <v>0.96860945274626442</v>
      </c>
      <c r="P165" s="210">
        <f t="shared" si="50"/>
        <v>-0.15559257644111135</v>
      </c>
      <c r="R165" s="275"/>
    </row>
    <row r="166" spans="1:18" ht="14.1" customHeight="1" x14ac:dyDescent="0.25">
      <c r="A166" s="39" t="s">
        <v>673</v>
      </c>
      <c r="B166" s="40" t="s">
        <v>674</v>
      </c>
      <c r="C166" s="200">
        <v>17219551.329999998</v>
      </c>
      <c r="D166" s="538">
        <v>18169551.329999998</v>
      </c>
      <c r="E166" s="137">
        <v>17219551.329999998</v>
      </c>
      <c r="F166" s="280">
        <f>+E166/D166</f>
        <v>0.94771472433491288</v>
      </c>
      <c r="G166" s="137">
        <v>17219551.329999998</v>
      </c>
      <c r="H166" s="280">
        <f>+G166/D166</f>
        <v>0.94771472433491288</v>
      </c>
      <c r="I166" s="137">
        <v>6000000</v>
      </c>
      <c r="J166" s="178">
        <f>+I166/D166</f>
        <v>0.33022279367423435</v>
      </c>
      <c r="K166" s="34">
        <v>17284551.329999998</v>
      </c>
      <c r="L166" s="280">
        <v>1</v>
      </c>
      <c r="M166" s="211">
        <f t="shared" si="49"/>
        <v>-3.7605835846709068E-3</v>
      </c>
      <c r="N166" s="34">
        <v>11265000</v>
      </c>
      <c r="O166" s="280">
        <v>0.6517380627895073</v>
      </c>
      <c r="P166" s="210">
        <f t="shared" si="50"/>
        <v>-0.46737683089214377</v>
      </c>
      <c r="R166" s="275"/>
    </row>
    <row r="167" spans="1:18" ht="14.1" customHeight="1" x14ac:dyDescent="0.25">
      <c r="A167" s="39" t="s">
        <v>675</v>
      </c>
      <c r="B167" s="40" t="s">
        <v>102</v>
      </c>
      <c r="C167" s="200">
        <v>17748245.370000001</v>
      </c>
      <c r="D167" s="538">
        <v>20672660.489999998</v>
      </c>
      <c r="E167" s="137">
        <v>17699865.27</v>
      </c>
      <c r="F167" s="280">
        <f t="shared" ref="F167:F173" si="54">+E167/D167</f>
        <v>0.85619677634438818</v>
      </c>
      <c r="G167" s="137">
        <v>17243771.5</v>
      </c>
      <c r="H167" s="280">
        <f t="shared" ref="H167:H173" si="55">+G167/D167</f>
        <v>0.83413412165025114</v>
      </c>
      <c r="I167" s="137">
        <v>15795691.810000001</v>
      </c>
      <c r="J167" s="178">
        <f t="shared" ref="J167:J173" si="56">+I167/D167</f>
        <v>0.76408606515067867</v>
      </c>
      <c r="K167" s="34">
        <v>15729887.970000001</v>
      </c>
      <c r="L167" s="608">
        <v>0.95657340887231868</v>
      </c>
      <c r="M167" s="211">
        <f t="shared" si="49"/>
        <v>9.6242486461904475E-2</v>
      </c>
      <c r="N167" s="34">
        <v>1543209.08</v>
      </c>
      <c r="O167" s="608">
        <v>9.3846362610700451E-2</v>
      </c>
      <c r="P167" s="210">
        <f t="shared" si="50"/>
        <v>9.2356135760943037</v>
      </c>
      <c r="R167" s="275"/>
    </row>
    <row r="168" spans="1:18" ht="14.1" customHeight="1" x14ac:dyDescent="0.25">
      <c r="A168" s="253">
        <v>3361</v>
      </c>
      <c r="B168" s="40" t="s">
        <v>676</v>
      </c>
      <c r="C168" s="200">
        <v>211322.62</v>
      </c>
      <c r="D168" s="538">
        <v>211322.62</v>
      </c>
      <c r="E168" s="137">
        <v>211322.62</v>
      </c>
      <c r="F168" s="280">
        <f t="shared" si="54"/>
        <v>1</v>
      </c>
      <c r="G168" s="137">
        <v>211322.62</v>
      </c>
      <c r="H168" s="280">
        <f t="shared" si="55"/>
        <v>1</v>
      </c>
      <c r="I168" s="137">
        <v>0</v>
      </c>
      <c r="J168" s="178">
        <f t="shared" si="56"/>
        <v>0</v>
      </c>
      <c r="K168" s="34">
        <v>211322.62</v>
      </c>
      <c r="L168" s="280">
        <v>1</v>
      </c>
      <c r="M168" s="212">
        <f t="shared" si="49"/>
        <v>0</v>
      </c>
      <c r="N168" s="34">
        <v>0</v>
      </c>
      <c r="O168" s="280">
        <v>0</v>
      </c>
      <c r="P168" s="210" t="s">
        <v>129</v>
      </c>
    </row>
    <row r="169" spans="1:18" ht="14.1" customHeight="1" x14ac:dyDescent="0.25">
      <c r="A169" s="253">
        <v>3371</v>
      </c>
      <c r="B169" s="40" t="s">
        <v>677</v>
      </c>
      <c r="C169" s="200">
        <v>15245118.1</v>
      </c>
      <c r="D169" s="538">
        <v>15924386.66</v>
      </c>
      <c r="E169" s="137">
        <v>14248548.470000001</v>
      </c>
      <c r="F169" s="280">
        <f t="shared" si="54"/>
        <v>0.89476277951668381</v>
      </c>
      <c r="G169" s="137">
        <v>13985757.050000001</v>
      </c>
      <c r="H169" s="280">
        <f t="shared" si="55"/>
        <v>0.87826032792398934</v>
      </c>
      <c r="I169" s="137">
        <v>7281738.29</v>
      </c>
      <c r="J169" s="178">
        <f t="shared" si="56"/>
        <v>0.45726962334384813</v>
      </c>
      <c r="K169" s="34">
        <v>13010712.859999999</v>
      </c>
      <c r="L169" s="280">
        <v>0.87788192169135004</v>
      </c>
      <c r="M169" s="211">
        <f t="shared" si="49"/>
        <v>7.4941642359787064E-2</v>
      </c>
      <c r="N169" s="34">
        <v>6515626.2300000004</v>
      </c>
      <c r="O169" s="280">
        <v>0.43963390302773669</v>
      </c>
      <c r="P169" s="210">
        <f t="shared" si="50"/>
        <v>0.11758072562121158</v>
      </c>
    </row>
    <row r="170" spans="1:18" ht="14.1" customHeight="1" x14ac:dyDescent="0.25">
      <c r="A170" s="253">
        <v>3381</v>
      </c>
      <c r="B170" s="40" t="s">
        <v>678</v>
      </c>
      <c r="C170" s="200">
        <v>8127724.7699999996</v>
      </c>
      <c r="D170" s="538">
        <v>8538023.7699999996</v>
      </c>
      <c r="E170" s="137">
        <v>7640285.6100000003</v>
      </c>
      <c r="F170" s="280">
        <f t="shared" si="54"/>
        <v>0.89485410392573794</v>
      </c>
      <c r="G170" s="137">
        <v>7366467.7699999996</v>
      </c>
      <c r="H170" s="280">
        <f t="shared" si="55"/>
        <v>0.86278370363450041</v>
      </c>
      <c r="I170" s="137">
        <v>1699811.23</v>
      </c>
      <c r="J170" s="178">
        <f t="shared" si="56"/>
        <v>0.19908719813742098</v>
      </c>
      <c r="K170" s="34">
        <v>6265311.0800000001</v>
      </c>
      <c r="L170" s="280">
        <v>0.82009369646520069</v>
      </c>
      <c r="M170" s="211">
        <f t="shared" si="49"/>
        <v>0.17575451177756984</v>
      </c>
      <c r="N170" s="34">
        <v>3754132.56</v>
      </c>
      <c r="O170" s="280">
        <v>0.49139466641627105</v>
      </c>
      <c r="P170" s="210">
        <f t="shared" si="50"/>
        <v>-0.54721598056729248</v>
      </c>
    </row>
    <row r="171" spans="1:18" ht="14.1" customHeight="1" x14ac:dyDescent="0.25">
      <c r="A171" s="253" t="s">
        <v>679</v>
      </c>
      <c r="B171" s="40" t="s">
        <v>680</v>
      </c>
      <c r="C171" s="200">
        <v>14042820.529999999</v>
      </c>
      <c r="D171" s="538">
        <v>13064483.720000001</v>
      </c>
      <c r="E171" s="137">
        <v>12359596.439999999</v>
      </c>
      <c r="F171" s="390">
        <f t="shared" si="54"/>
        <v>0.94604553114326961</v>
      </c>
      <c r="G171" s="137">
        <v>12246137.220000001</v>
      </c>
      <c r="H171" s="390">
        <f t="shared" si="55"/>
        <v>0.93736097671068164</v>
      </c>
      <c r="I171" s="137">
        <v>6116405.7999999998</v>
      </c>
      <c r="J171" s="392">
        <f t="shared" si="56"/>
        <v>0.46817049422600526</v>
      </c>
      <c r="K171" s="34">
        <v>12354381.9</v>
      </c>
      <c r="L171" s="390">
        <v>0.96998570098097447</v>
      </c>
      <c r="M171" s="211">
        <f t="shared" si="49"/>
        <v>-8.7616427010402953E-3</v>
      </c>
      <c r="N171" s="34">
        <v>10245800.27</v>
      </c>
      <c r="O171" s="390">
        <v>0.80443358781122087</v>
      </c>
      <c r="P171" s="210">
        <f t="shared" si="50"/>
        <v>-0.40303288773752366</v>
      </c>
    </row>
    <row r="172" spans="1:18" ht="14.1" customHeight="1" x14ac:dyDescent="0.25">
      <c r="A172" s="253">
        <v>3421</v>
      </c>
      <c r="B172" s="40" t="s">
        <v>484</v>
      </c>
      <c r="C172" s="200">
        <v>5455050.5800000001</v>
      </c>
      <c r="D172" s="538">
        <v>6480475.8200000003</v>
      </c>
      <c r="E172" s="137">
        <v>6467765.6100000003</v>
      </c>
      <c r="F172" s="390">
        <f t="shared" si="54"/>
        <v>0.99803869185642602</v>
      </c>
      <c r="G172" s="137">
        <v>6467765.6100000003</v>
      </c>
      <c r="H172" s="390">
        <f t="shared" si="55"/>
        <v>0.99803869185642602</v>
      </c>
      <c r="I172" s="137">
        <v>1418792.91</v>
      </c>
      <c r="J172" s="392">
        <f t="shared" si="56"/>
        <v>0.21893344708135951</v>
      </c>
      <c r="K172" s="34">
        <v>6362437.7199999997</v>
      </c>
      <c r="L172" s="390">
        <v>0.99854468436723098</v>
      </c>
      <c r="M172" s="211">
        <f t="shared" si="49"/>
        <v>1.6554643775750888E-2</v>
      </c>
      <c r="N172" s="34">
        <v>79288.100000000006</v>
      </c>
      <c r="O172" s="390">
        <v>1.2443769868222373E-2</v>
      </c>
      <c r="P172" s="210">
        <f t="shared" si="50"/>
        <v>16.894146914858595</v>
      </c>
    </row>
    <row r="173" spans="1:18" ht="14.1" customHeight="1" x14ac:dyDescent="0.25">
      <c r="A173" s="529">
        <v>3431</v>
      </c>
      <c r="B173" s="531" t="s">
        <v>435</v>
      </c>
      <c r="C173" s="200">
        <v>6518951.2199999997</v>
      </c>
      <c r="D173" s="538">
        <v>6518951.2199999997</v>
      </c>
      <c r="E173" s="137">
        <v>6518951.2199999997</v>
      </c>
      <c r="F173" s="390">
        <f t="shared" si="54"/>
        <v>1</v>
      </c>
      <c r="G173" s="137">
        <v>6518951.2199999997</v>
      </c>
      <c r="H173" s="390">
        <f t="shared" si="55"/>
        <v>1</v>
      </c>
      <c r="I173" s="137">
        <v>0</v>
      </c>
      <c r="J173" s="392">
        <f t="shared" si="56"/>
        <v>0</v>
      </c>
      <c r="K173" s="34">
        <v>7608676.7199999997</v>
      </c>
      <c r="L173" s="390">
        <v>1</v>
      </c>
      <c r="M173" s="496">
        <f t="shared" si="49"/>
        <v>-0.14322142208192024</v>
      </c>
      <c r="N173" s="34">
        <v>0</v>
      </c>
      <c r="O173" s="390">
        <v>0</v>
      </c>
      <c r="P173" s="210" t="s">
        <v>129</v>
      </c>
    </row>
    <row r="174" spans="1:18" ht="14.1" customHeight="1" x14ac:dyDescent="0.25">
      <c r="A174" s="530">
        <v>3</v>
      </c>
      <c r="B174" s="2" t="s">
        <v>124</v>
      </c>
      <c r="C174" s="201">
        <f>SUM(C150:C173)</f>
        <v>314074850.86000001</v>
      </c>
      <c r="D174" s="207">
        <f>SUM(D150:D173)</f>
        <v>317281568.45000005</v>
      </c>
      <c r="E174" s="203">
        <f>SUM(E150:E173)</f>
        <v>300096267.86000007</v>
      </c>
      <c r="F174" s="90">
        <f t="shared" ref="F174:F211" si="57">+E174/D174</f>
        <v>0.94583580548358204</v>
      </c>
      <c r="G174" s="203">
        <f>SUM(G150:G173)</f>
        <v>298476066.50000006</v>
      </c>
      <c r="H174" s="90">
        <f t="shared" ref="H174:H211" si="58">+G174/D174</f>
        <v>0.94072929593146692</v>
      </c>
      <c r="I174" s="203">
        <f>SUM(I150:I173)</f>
        <v>168210808.60999998</v>
      </c>
      <c r="J174" s="170">
        <f t="shared" ref="J174:J211" si="59">+I174/D174</f>
        <v>0.53016256012522855</v>
      </c>
      <c r="K174" s="566">
        <f>SUM(K150:K173)</f>
        <v>280876806.58000004</v>
      </c>
      <c r="L174" s="90">
        <v>0.96218949524252551</v>
      </c>
      <c r="M174" s="213">
        <f t="shared" si="49"/>
        <v>6.26582882876352E-2</v>
      </c>
      <c r="N174" s="566">
        <f>SUM(N150:N173)</f>
        <v>183063775.39999998</v>
      </c>
      <c r="O174" s="90">
        <v>0.62711493979887512</v>
      </c>
      <c r="P174" s="213">
        <f t="shared" ref="P174:P211" si="60">+I174/N174-1</f>
        <v>-8.113547728132342E-2</v>
      </c>
    </row>
    <row r="175" spans="1:18" ht="14.1" customHeight="1" x14ac:dyDescent="0.25">
      <c r="A175" s="37">
        <v>4301</v>
      </c>
      <c r="B175" s="532" t="s">
        <v>681</v>
      </c>
      <c r="C175" s="198">
        <v>4583248.97</v>
      </c>
      <c r="D175" s="515">
        <v>5239143.75</v>
      </c>
      <c r="E175" s="180">
        <v>2448364.71</v>
      </c>
      <c r="F175" s="78">
        <f>+E175/D175</f>
        <v>0.46732153703551271</v>
      </c>
      <c r="G175" s="180">
        <v>2350688.62</v>
      </c>
      <c r="H175" s="78">
        <f>+G175/D175</f>
        <v>0.44867801537226387</v>
      </c>
      <c r="I175" s="180">
        <v>2320818.94</v>
      </c>
      <c r="J175" s="153">
        <f>+I175/D175</f>
        <v>0.4429767631399692</v>
      </c>
      <c r="K175" s="180">
        <v>2678672.54</v>
      </c>
      <c r="L175" s="48">
        <v>0.56199891116236655</v>
      </c>
      <c r="M175" s="210">
        <f t="shared" si="49"/>
        <v>-0.12244270813333524</v>
      </c>
      <c r="N175" s="180">
        <v>2530502.14</v>
      </c>
      <c r="O175" s="48">
        <v>0.53091201934449161</v>
      </c>
      <c r="P175" s="210">
        <f>+I175/N175-1</f>
        <v>-8.2862289142343948E-2</v>
      </c>
    </row>
    <row r="176" spans="1:18" ht="14.1" customHeight="1" x14ac:dyDescent="0.25">
      <c r="A176" s="37" t="s">
        <v>682</v>
      </c>
      <c r="B176" s="38" t="s">
        <v>684</v>
      </c>
      <c r="C176" s="200">
        <v>2165090</v>
      </c>
      <c r="D176" s="206">
        <v>2165090</v>
      </c>
      <c r="E176" s="34">
        <v>2165090</v>
      </c>
      <c r="F176" s="48">
        <f>+E176/D176</f>
        <v>1</v>
      </c>
      <c r="G176" s="34">
        <v>2165090</v>
      </c>
      <c r="H176" s="48">
        <f>+G176/D176</f>
        <v>1</v>
      </c>
      <c r="I176" s="34">
        <v>1623817.5</v>
      </c>
      <c r="J176" s="153">
        <f>+I176/D176</f>
        <v>0.75</v>
      </c>
      <c r="K176" s="34">
        <v>1252000</v>
      </c>
      <c r="L176" s="48">
        <v>0.65375517599695054</v>
      </c>
      <c r="M176" s="210">
        <f t="shared" si="49"/>
        <v>0.72930511182108626</v>
      </c>
      <c r="N176" s="34">
        <v>1252000</v>
      </c>
      <c r="O176" s="48">
        <v>0.65375517599695054</v>
      </c>
      <c r="P176" s="210">
        <f>+I176/N176-1</f>
        <v>0.29697883386581481</v>
      </c>
    </row>
    <row r="177" spans="1:19" ht="14.1" customHeight="1" x14ac:dyDescent="0.25">
      <c r="A177" s="37" t="s">
        <v>683</v>
      </c>
      <c r="B177" s="38" t="s">
        <v>685</v>
      </c>
      <c r="C177" s="200">
        <v>7512544.6100000003</v>
      </c>
      <c r="D177" s="206">
        <v>7348611.75</v>
      </c>
      <c r="E177" s="34">
        <v>3582283.63</v>
      </c>
      <c r="F177" s="48">
        <f>+E177/D177</f>
        <v>0.48747760146669877</v>
      </c>
      <c r="G177" s="34">
        <v>1440343.36</v>
      </c>
      <c r="H177" s="48">
        <f>+G177/D177</f>
        <v>0.19600210339048055</v>
      </c>
      <c r="I177" s="34">
        <v>991049.98</v>
      </c>
      <c r="J177" s="153">
        <f>+I177/D177</f>
        <v>0.13486220441568436</v>
      </c>
      <c r="K177" s="34">
        <v>1199904.9099999999</v>
      </c>
      <c r="L177" s="48">
        <v>0.15488683687295121</v>
      </c>
      <c r="M177" s="210">
        <f t="shared" si="49"/>
        <v>0.20038125354449976</v>
      </c>
      <c r="N177" s="34">
        <v>990212.17</v>
      </c>
      <c r="O177" s="48">
        <v>0.12781915430648672</v>
      </c>
      <c r="P177" s="210">
        <f>+I177/N177-1</f>
        <v>8.4609139877556139E-4</v>
      </c>
    </row>
    <row r="178" spans="1:19" ht="14.1" customHeight="1" x14ac:dyDescent="0.25">
      <c r="A178" s="41" t="s">
        <v>686</v>
      </c>
      <c r="B178" s="42" t="s">
        <v>687</v>
      </c>
      <c r="C178" s="200">
        <v>2743104</v>
      </c>
      <c r="D178" s="206">
        <v>7129426.7999999998</v>
      </c>
      <c r="E178" s="34">
        <v>3890067.89</v>
      </c>
      <c r="F178" s="390">
        <f>+E178/D178</f>
        <v>0.54563543453451269</v>
      </c>
      <c r="G178" s="34">
        <v>3717865.63</v>
      </c>
      <c r="H178" s="390">
        <f>+G178/D178</f>
        <v>0.5214817031293455</v>
      </c>
      <c r="I178" s="34">
        <v>2975548.77</v>
      </c>
      <c r="J178" s="392">
        <f>+I178/D178</f>
        <v>0.41736157105926103</v>
      </c>
      <c r="K178" s="34">
        <v>4516011.43</v>
      </c>
      <c r="L178" s="390">
        <v>0.61373117615923622</v>
      </c>
      <c r="M178" s="519">
        <f t="shared" si="49"/>
        <v>-0.17673688660260978</v>
      </c>
      <c r="N178" s="34">
        <v>4048755.92</v>
      </c>
      <c r="O178" s="390">
        <v>0.5502306119635465</v>
      </c>
      <c r="P178" s="519">
        <f>+I178/N178-1</f>
        <v>-0.26507084428048211</v>
      </c>
    </row>
    <row r="179" spans="1:19" ht="14.4" thickBot="1" x14ac:dyDescent="0.3">
      <c r="A179" s="669" t="s">
        <v>19</v>
      </c>
      <c r="B179" s="670"/>
      <c r="C179" s="670"/>
      <c r="D179" s="670"/>
      <c r="E179" s="670"/>
      <c r="F179" s="671"/>
      <c r="G179" s="670"/>
      <c r="H179" s="671"/>
      <c r="I179" s="670"/>
      <c r="J179" s="671"/>
      <c r="K179" s="671"/>
      <c r="L179" s="671"/>
      <c r="M179" s="671"/>
      <c r="N179" s="671"/>
      <c r="O179" s="671"/>
      <c r="P179" s="671"/>
    </row>
    <row r="180" spans="1:19" ht="12.75" customHeight="1" x14ac:dyDescent="0.25">
      <c r="A180" s="766" t="s">
        <v>756</v>
      </c>
      <c r="B180" s="767"/>
      <c r="C180" s="164" t="s">
        <v>765</v>
      </c>
      <c r="D180" s="770" t="s">
        <v>783</v>
      </c>
      <c r="E180" s="771"/>
      <c r="F180" s="772"/>
      <c r="G180" s="771"/>
      <c r="H180" s="771"/>
      <c r="I180" s="771"/>
      <c r="J180" s="773"/>
      <c r="K180" s="774" t="s">
        <v>784</v>
      </c>
      <c r="L180" s="775"/>
      <c r="M180" s="775"/>
      <c r="N180" s="775"/>
      <c r="O180" s="775"/>
      <c r="P180" s="776"/>
    </row>
    <row r="181" spans="1:19" ht="14.1" customHeight="1" x14ac:dyDescent="0.25">
      <c r="A181" s="39" t="s">
        <v>688</v>
      </c>
      <c r="B181" s="40" t="s">
        <v>689</v>
      </c>
      <c r="C181" s="200">
        <v>36360668.060000002</v>
      </c>
      <c r="D181" s="537">
        <v>40258130.359999999</v>
      </c>
      <c r="E181" s="136">
        <v>21596505.460000001</v>
      </c>
      <c r="F181" s="690">
        <f>+E181/D181</f>
        <v>0.53645078067157415</v>
      </c>
      <c r="G181" s="136">
        <v>17633262.800000001</v>
      </c>
      <c r="H181" s="48">
        <f>+G181/D181</f>
        <v>0.43800501022571581</v>
      </c>
      <c r="I181" s="136">
        <v>16853098.800000001</v>
      </c>
      <c r="J181" s="153">
        <f>+I181/D181</f>
        <v>0.41862596820305992</v>
      </c>
      <c r="K181" s="180">
        <v>15792684.720000001</v>
      </c>
      <c r="L181" s="48">
        <v>0.44057442850738709</v>
      </c>
      <c r="M181" s="210">
        <f>+G181/K181-1</f>
        <v>0.11654624356991539</v>
      </c>
      <c r="N181" s="180">
        <v>14977684.720000001</v>
      </c>
      <c r="O181" s="48">
        <v>0.41783806888268105</v>
      </c>
      <c r="P181" s="210">
        <f>+I181/N181-1</f>
        <v>0.125213884192376</v>
      </c>
      <c r="R181" s="279"/>
      <c r="S181" s="279"/>
    </row>
    <row r="182" spans="1:19" ht="14.1" customHeight="1" x14ac:dyDescent="0.25">
      <c r="A182" s="39" t="s">
        <v>690</v>
      </c>
      <c r="B182" s="40" t="s">
        <v>691</v>
      </c>
      <c r="C182" s="200">
        <v>1922280</v>
      </c>
      <c r="D182" s="538">
        <v>1922280</v>
      </c>
      <c r="E182" s="137">
        <v>1602411.47</v>
      </c>
      <c r="F182" s="280">
        <f t="shared" ref="F182:F189" si="61">+E182/D182</f>
        <v>0.83359940799467303</v>
      </c>
      <c r="G182" s="137">
        <v>1602411.47</v>
      </c>
      <c r="H182" s="280">
        <f t="shared" ref="H182:H189" si="62">+G182/D182</f>
        <v>0.83359940799467303</v>
      </c>
      <c r="I182" s="137">
        <v>112500</v>
      </c>
      <c r="J182" s="178">
        <f t="shared" ref="J182:J189" si="63">+I182/D182</f>
        <v>5.8524252450215371E-2</v>
      </c>
      <c r="K182" s="34">
        <v>112500</v>
      </c>
      <c r="L182" s="280">
        <v>0.1275105408713787</v>
      </c>
      <c r="M182" s="210">
        <f t="shared" ref="M182:M189" si="64">+G182/K182-1</f>
        <v>13.243657511111111</v>
      </c>
      <c r="N182" s="34">
        <v>112500</v>
      </c>
      <c r="O182" s="280">
        <v>0.1275105408713787</v>
      </c>
      <c r="P182" s="210">
        <f t="shared" ref="P182:P189" si="65">+I182/N182-1</f>
        <v>0</v>
      </c>
      <c r="R182" s="279"/>
      <c r="S182" s="279"/>
    </row>
    <row r="183" spans="1:19" ht="14.1" customHeight="1" x14ac:dyDescent="0.25">
      <c r="A183" s="39" t="s">
        <v>692</v>
      </c>
      <c r="B183" s="40" t="s">
        <v>693</v>
      </c>
      <c r="C183" s="200">
        <v>10510570.890000001</v>
      </c>
      <c r="D183" s="538">
        <v>11918670.890000001</v>
      </c>
      <c r="E183" s="137">
        <v>5863513.5499999998</v>
      </c>
      <c r="F183" s="280">
        <f t="shared" si="61"/>
        <v>0.49196035397869764</v>
      </c>
      <c r="G183" s="137">
        <v>5863513.5499999998</v>
      </c>
      <c r="H183" s="280">
        <f t="shared" si="62"/>
        <v>0.49196035397869764</v>
      </c>
      <c r="I183" s="137">
        <v>5462093.3700000001</v>
      </c>
      <c r="J183" s="178">
        <f t="shared" si="63"/>
        <v>0.45828040898275024</v>
      </c>
      <c r="K183" s="34">
        <v>9459313.5500000007</v>
      </c>
      <c r="L183" s="280">
        <v>0.77373184738042122</v>
      </c>
      <c r="M183" s="210">
        <f t="shared" si="64"/>
        <v>-0.38013329201884849</v>
      </c>
      <c r="N183" s="34">
        <v>9071093.3699999992</v>
      </c>
      <c r="O183" s="280">
        <v>0.74197707833993831</v>
      </c>
      <c r="P183" s="210">
        <f t="shared" si="65"/>
        <v>-0.39785722104192156</v>
      </c>
      <c r="R183" s="279"/>
      <c r="S183" s="279"/>
    </row>
    <row r="184" spans="1:19" ht="14.1" customHeight="1" x14ac:dyDescent="0.25">
      <c r="A184" s="39" t="s">
        <v>694</v>
      </c>
      <c r="B184" s="40" t="s">
        <v>695</v>
      </c>
      <c r="C184" s="200">
        <v>1031566.99</v>
      </c>
      <c r="D184" s="538">
        <v>1239699.49</v>
      </c>
      <c r="E184" s="137">
        <v>715865.06</v>
      </c>
      <c r="F184" s="390">
        <f t="shared" si="61"/>
        <v>0.57745047551806294</v>
      </c>
      <c r="G184" s="137">
        <v>429055.89</v>
      </c>
      <c r="H184" s="280">
        <f t="shared" si="62"/>
        <v>0.34609668993249326</v>
      </c>
      <c r="I184" s="137">
        <v>223324.92</v>
      </c>
      <c r="J184" s="178">
        <f>+I184/D184</f>
        <v>0.18014439934955528</v>
      </c>
      <c r="K184" s="34">
        <v>370965.01</v>
      </c>
      <c r="L184" s="280">
        <v>0.33223756839847218</v>
      </c>
      <c r="M184" s="210">
        <f t="shared" si="64"/>
        <v>0.15659396016891192</v>
      </c>
      <c r="N184" s="34">
        <v>161819.85999999999</v>
      </c>
      <c r="O184" s="280">
        <v>0.14492643606732936</v>
      </c>
      <c r="P184" s="210">
        <f t="shared" si="65"/>
        <v>0.3800835076732858</v>
      </c>
      <c r="R184" s="279"/>
      <c r="S184" s="279"/>
    </row>
    <row r="185" spans="1:19" ht="14.1" customHeight="1" x14ac:dyDescent="0.25">
      <c r="A185" s="39" t="s">
        <v>696</v>
      </c>
      <c r="B185" s="40" t="s">
        <v>697</v>
      </c>
      <c r="C185" s="200">
        <v>4649794.68</v>
      </c>
      <c r="D185" s="538">
        <v>5433609.5800000001</v>
      </c>
      <c r="E185" s="133">
        <v>2902209.92</v>
      </c>
      <c r="F185" s="390">
        <f t="shared" si="61"/>
        <v>0.53412190869996223</v>
      </c>
      <c r="G185" s="679">
        <v>1802682.84</v>
      </c>
      <c r="H185" s="280">
        <f t="shared" si="62"/>
        <v>0.33176524986913031</v>
      </c>
      <c r="I185" s="679">
        <v>401552.35</v>
      </c>
      <c r="J185" s="178">
        <f>+I185/D185</f>
        <v>7.3901583116687597E-2</v>
      </c>
      <c r="K185" s="679">
        <v>550007.05000000005</v>
      </c>
      <c r="L185" s="418">
        <v>0.13750176250000001</v>
      </c>
      <c r="M185" s="210">
        <f t="shared" si="64"/>
        <v>2.2775631512359702</v>
      </c>
      <c r="N185" s="679">
        <v>356928.49</v>
      </c>
      <c r="O185" s="418">
        <v>8.9232122499999997E-2</v>
      </c>
      <c r="P185" s="210">
        <f t="shared" si="65"/>
        <v>0.1250218496147506</v>
      </c>
      <c r="R185" s="279"/>
      <c r="S185" s="279"/>
    </row>
    <row r="186" spans="1:19" ht="14.1" customHeight="1" x14ac:dyDescent="0.25">
      <c r="A186" s="39" t="s">
        <v>698</v>
      </c>
      <c r="B186" s="40" t="s">
        <v>700</v>
      </c>
      <c r="C186" s="200">
        <v>136713543.02000001</v>
      </c>
      <c r="D186" s="538">
        <v>135985641.12</v>
      </c>
      <c r="E186" s="137">
        <v>112255416.90000001</v>
      </c>
      <c r="F186" s="280">
        <f t="shared" si="61"/>
        <v>0.82549463292922709</v>
      </c>
      <c r="G186" s="137">
        <v>112255416.90000001</v>
      </c>
      <c r="H186" s="280">
        <f t="shared" si="62"/>
        <v>0.82549463292922709</v>
      </c>
      <c r="I186" s="137">
        <v>72523111.280000001</v>
      </c>
      <c r="J186" s="178">
        <f t="shared" si="63"/>
        <v>0.53331447851911262</v>
      </c>
      <c r="K186" s="34">
        <v>110924325</v>
      </c>
      <c r="L186" s="280">
        <v>0.83941589547272522</v>
      </c>
      <c r="M186" s="210">
        <f t="shared" si="64"/>
        <v>1.2000000000000011E-2</v>
      </c>
      <c r="N186" s="34">
        <v>85961164.079999998</v>
      </c>
      <c r="O186" s="280">
        <v>0.65050806053668631</v>
      </c>
      <c r="P186" s="210">
        <f t="shared" si="65"/>
        <v>-0.15632702213634331</v>
      </c>
      <c r="R186" s="279"/>
      <c r="S186" s="279"/>
    </row>
    <row r="187" spans="1:19" ht="14.1" customHeight="1" x14ac:dyDescent="0.25">
      <c r="A187" s="39" t="s">
        <v>699</v>
      </c>
      <c r="B187" s="40" t="s">
        <v>701</v>
      </c>
      <c r="C187" s="200">
        <v>16809054</v>
      </c>
      <c r="D187" s="538">
        <v>15734854</v>
      </c>
      <c r="E187" s="137">
        <v>14327012</v>
      </c>
      <c r="F187" s="280">
        <f t="shared" si="61"/>
        <v>0.91052716472615502</v>
      </c>
      <c r="G187" s="137">
        <v>14327012</v>
      </c>
      <c r="H187" s="280">
        <f t="shared" si="62"/>
        <v>0.91052716472615502</v>
      </c>
      <c r="I187" s="137">
        <v>6391493.3600000003</v>
      </c>
      <c r="J187" s="178">
        <f t="shared" si="63"/>
        <v>0.40619972450967773</v>
      </c>
      <c r="K187" s="34">
        <v>16692043</v>
      </c>
      <c r="L187" s="280">
        <v>0.99303881110739489</v>
      </c>
      <c r="M187" s="210">
        <f t="shared" si="64"/>
        <v>-0.14168613152985532</v>
      </c>
      <c r="N187" s="34">
        <v>6741688.5099999998</v>
      </c>
      <c r="O187" s="280">
        <v>0.40107483205182159</v>
      </c>
      <c r="P187" s="210">
        <f t="shared" si="65"/>
        <v>-5.1944724156352207E-2</v>
      </c>
      <c r="R187" s="279"/>
      <c r="S187" s="279"/>
    </row>
    <row r="188" spans="1:19" ht="14.1" customHeight="1" x14ac:dyDescent="0.25">
      <c r="A188" s="39">
        <v>4911</v>
      </c>
      <c r="B188" s="40" t="s">
        <v>702</v>
      </c>
      <c r="C188" s="200">
        <v>16869480</v>
      </c>
      <c r="D188" s="538">
        <v>16869480</v>
      </c>
      <c r="E188" s="137">
        <v>16869480</v>
      </c>
      <c r="F188" s="280">
        <f t="shared" si="61"/>
        <v>1</v>
      </c>
      <c r="G188" s="137">
        <v>16869480</v>
      </c>
      <c r="H188" s="280">
        <f t="shared" si="62"/>
        <v>1</v>
      </c>
      <c r="I188" s="137">
        <v>8650000</v>
      </c>
      <c r="J188" s="178">
        <f t="shared" si="63"/>
        <v>0.51276032219131829</v>
      </c>
      <c r="K188" s="34">
        <v>15669752</v>
      </c>
      <c r="L188" s="280">
        <v>1</v>
      </c>
      <c r="M188" s="210">
        <f t="shared" si="64"/>
        <v>7.6563304894678552E-2</v>
      </c>
      <c r="N188" s="34">
        <v>7900000</v>
      </c>
      <c r="O188" s="280">
        <v>0.50415603259068809</v>
      </c>
      <c r="P188" s="210">
        <f t="shared" si="65"/>
        <v>9.4936708860759556E-2</v>
      </c>
      <c r="R188" s="279"/>
      <c r="S188" s="279"/>
    </row>
    <row r="189" spans="1:19" ht="14.1" customHeight="1" x14ac:dyDescent="0.25">
      <c r="A189" s="41" t="s">
        <v>703</v>
      </c>
      <c r="B189" s="42" t="s">
        <v>704</v>
      </c>
      <c r="C189" s="200">
        <v>1548192.01</v>
      </c>
      <c r="D189" s="538">
        <v>1470667.36</v>
      </c>
      <c r="E189" s="137">
        <v>921803.67</v>
      </c>
      <c r="F189" s="390">
        <f t="shared" si="61"/>
        <v>0.62679277114030729</v>
      </c>
      <c r="G189" s="137">
        <v>555683.48</v>
      </c>
      <c r="H189" s="390">
        <f t="shared" si="62"/>
        <v>0.37784443655565997</v>
      </c>
      <c r="I189" s="137">
        <v>492547.4</v>
      </c>
      <c r="J189" s="392">
        <f t="shared" si="63"/>
        <v>0.33491421200780574</v>
      </c>
      <c r="K189" s="34">
        <v>855066.98</v>
      </c>
      <c r="L189" s="412">
        <v>0.49427783820340759</v>
      </c>
      <c r="M189" s="210">
        <f t="shared" si="64"/>
        <v>-0.35012871155426917</v>
      </c>
      <c r="N189" s="34">
        <v>808952.31999999995</v>
      </c>
      <c r="O189" s="412">
        <v>0.46762091542727002</v>
      </c>
      <c r="P189" s="210">
        <f t="shared" si="65"/>
        <v>-0.39112925716066915</v>
      </c>
    </row>
    <row r="190" spans="1:19" ht="14.1" customHeight="1" x14ac:dyDescent="0.25">
      <c r="A190" s="530">
        <v>4</v>
      </c>
      <c r="B190" s="2" t="s">
        <v>123</v>
      </c>
      <c r="C190" s="201">
        <f>SUM(C175:C189)</f>
        <v>243419137.23000002</v>
      </c>
      <c r="D190" s="207">
        <f>SUM(D175:D189)</f>
        <v>252715305.10000002</v>
      </c>
      <c r="E190" s="203">
        <f>SUM(E175:E189)</f>
        <v>189140024.25999999</v>
      </c>
      <c r="F190" s="90">
        <f>+E190/D190</f>
        <v>0.74843122059883493</v>
      </c>
      <c r="G190" s="203">
        <f>SUM(G175:G189)</f>
        <v>181012506.53999999</v>
      </c>
      <c r="H190" s="90">
        <f>+G190/D190</f>
        <v>0.71627045488350194</v>
      </c>
      <c r="I190" s="203">
        <f>SUM(I175:I189)</f>
        <v>119020956.67000002</v>
      </c>
      <c r="J190" s="170">
        <f>+I190/D190</f>
        <v>0.4709685336347284</v>
      </c>
      <c r="K190" s="566">
        <f>SUM(K175:K189)</f>
        <v>180073246.19</v>
      </c>
      <c r="L190" s="90">
        <v>0.74318251218651987</v>
      </c>
      <c r="M190" s="627">
        <f t="shared" si="49"/>
        <v>5.2159905475850366E-3</v>
      </c>
      <c r="N190" s="566">
        <f>SUM(N175:N189)</f>
        <v>134913301.58000001</v>
      </c>
      <c r="O190" s="90">
        <v>0.55680234858325117</v>
      </c>
      <c r="P190" s="213">
        <f t="shared" si="60"/>
        <v>-0.11779672370241612</v>
      </c>
    </row>
    <row r="191" spans="1:19" ht="14.1" customHeight="1" x14ac:dyDescent="0.25">
      <c r="A191" s="37" t="s">
        <v>705</v>
      </c>
      <c r="B191" s="38" t="s">
        <v>113</v>
      </c>
      <c r="C191" s="674">
        <v>22797084.350000001</v>
      </c>
      <c r="D191" s="190">
        <v>23207316.52</v>
      </c>
      <c r="E191" s="82">
        <v>13322474.140000001</v>
      </c>
      <c r="F191" s="414">
        <f>+E191/D191</f>
        <v>0.57406353416685341</v>
      </c>
      <c r="G191" s="82">
        <v>12668474.140000001</v>
      </c>
      <c r="H191" s="414">
        <f>+G191/D191</f>
        <v>0.54588276628546628</v>
      </c>
      <c r="I191" s="82">
        <v>11975613.02</v>
      </c>
      <c r="J191" s="431">
        <f>+I191/D191</f>
        <v>0.5160274782170291</v>
      </c>
      <c r="K191" s="472">
        <v>13250395.07</v>
      </c>
      <c r="L191" s="414">
        <v>0.58216803010366946</v>
      </c>
      <c r="M191" s="589">
        <f t="shared" si="49"/>
        <v>-4.3917251291436421E-2</v>
      </c>
      <c r="N191" s="472">
        <v>11888582.439999999</v>
      </c>
      <c r="O191" s="414">
        <v>0.5223355668458477</v>
      </c>
      <c r="P191" s="589">
        <f t="shared" ref="P191:P196" si="66">+I191/N191-1</f>
        <v>7.3205178530939552E-3</v>
      </c>
    </row>
    <row r="192" spans="1:19" ht="14.1" customHeight="1" x14ac:dyDescent="0.25">
      <c r="A192" s="37" t="s">
        <v>706</v>
      </c>
      <c r="B192" s="38" t="s">
        <v>707</v>
      </c>
      <c r="C192" s="528">
        <v>7386447.1399999997</v>
      </c>
      <c r="D192" s="537">
        <v>7146896.0199999996</v>
      </c>
      <c r="E192" s="56">
        <v>3907515.94</v>
      </c>
      <c r="F192" s="48">
        <f t="shared" ref="F192:F210" si="67">+E192/D192</f>
        <v>0.54674307966215518</v>
      </c>
      <c r="G192" s="56">
        <v>3283612.11</v>
      </c>
      <c r="H192" s="414">
        <f t="shared" ref="H192:H210" si="68">+G192/D192</f>
        <v>0.4594459050210164</v>
      </c>
      <c r="I192" s="56">
        <v>3073813.09</v>
      </c>
      <c r="J192" s="431">
        <f t="shared" ref="J192:J210" si="69">+I192/D192</f>
        <v>0.43009064094373101</v>
      </c>
      <c r="K192" s="180">
        <v>4615902.87</v>
      </c>
      <c r="L192" s="48">
        <v>0.58824666761063382</v>
      </c>
      <c r="M192" s="210">
        <f t="shared" si="49"/>
        <v>-0.28863058810420772</v>
      </c>
      <c r="N192" s="180">
        <v>4386947.7300000004</v>
      </c>
      <c r="O192" s="48">
        <v>0.55906882268398661</v>
      </c>
      <c r="P192" s="210">
        <f t="shared" si="66"/>
        <v>-0.29932762385568712</v>
      </c>
    </row>
    <row r="193" spans="1:21" ht="14.1" customHeight="1" x14ac:dyDescent="0.25">
      <c r="A193" s="39" t="s">
        <v>708</v>
      </c>
      <c r="B193" s="40" t="s">
        <v>709</v>
      </c>
      <c r="C193" s="200">
        <v>51339420.009999998</v>
      </c>
      <c r="D193" s="538">
        <v>51138812.079999998</v>
      </c>
      <c r="E193" s="137">
        <v>29091563.649999999</v>
      </c>
      <c r="F193" s="48">
        <f t="shared" si="67"/>
        <v>0.56887445106253243</v>
      </c>
      <c r="G193" s="137">
        <v>26056930.57</v>
      </c>
      <c r="H193" s="414">
        <f t="shared" si="68"/>
        <v>0.50953335656755838</v>
      </c>
      <c r="I193" s="137">
        <v>19677406.710000001</v>
      </c>
      <c r="J193" s="431">
        <f t="shared" si="69"/>
        <v>0.38478419637940098</v>
      </c>
      <c r="K193" s="34">
        <v>28609733.440000001</v>
      </c>
      <c r="L193" s="280">
        <v>0.53869299006912741</v>
      </c>
      <c r="M193" s="211">
        <f t="shared" si="49"/>
        <v>-8.9228474475433694E-2</v>
      </c>
      <c r="N193" s="34">
        <v>23368304.289999999</v>
      </c>
      <c r="O193" s="280">
        <v>0.44000206213823839</v>
      </c>
      <c r="P193" s="211">
        <f t="shared" si="66"/>
        <v>-0.15794460454622905</v>
      </c>
    </row>
    <row r="194" spans="1:21" ht="14.1" customHeight="1" x14ac:dyDescent="0.25">
      <c r="A194" s="39" t="s">
        <v>710</v>
      </c>
      <c r="B194" s="40" t="s">
        <v>711</v>
      </c>
      <c r="C194" s="200">
        <v>877692.04</v>
      </c>
      <c r="D194" s="538">
        <v>884664.91</v>
      </c>
      <c r="E194" s="137">
        <v>477007.04</v>
      </c>
      <c r="F194" s="48">
        <f t="shared" si="67"/>
        <v>0.53919516260682243</v>
      </c>
      <c r="G194" s="137">
        <v>472397.15</v>
      </c>
      <c r="H194" s="414">
        <f t="shared" si="68"/>
        <v>0.53398427433953499</v>
      </c>
      <c r="I194" s="137">
        <v>451080.11</v>
      </c>
      <c r="J194" s="431">
        <f t="shared" si="69"/>
        <v>0.50988809989083883</v>
      </c>
      <c r="K194" s="34">
        <v>549730.28</v>
      </c>
      <c r="L194" s="280">
        <v>0.58375886872764571</v>
      </c>
      <c r="M194" s="211">
        <f t="shared" si="49"/>
        <v>-0.14067467777106979</v>
      </c>
      <c r="N194" s="34">
        <v>518322.8</v>
      </c>
      <c r="O194" s="280">
        <v>0.55040724946740371</v>
      </c>
      <c r="P194" s="211">
        <f t="shared" si="66"/>
        <v>-0.12973129871963962</v>
      </c>
    </row>
    <row r="195" spans="1:21" ht="14.1" customHeight="1" x14ac:dyDescent="0.25">
      <c r="A195" s="39" t="s">
        <v>712</v>
      </c>
      <c r="B195" s="40" t="s">
        <v>713</v>
      </c>
      <c r="C195" s="200">
        <v>4144550.55</v>
      </c>
      <c r="D195" s="538">
        <v>4318955.24</v>
      </c>
      <c r="E195" s="137">
        <v>2548326.86</v>
      </c>
      <c r="F195" s="48">
        <f t="shared" si="67"/>
        <v>0.59003317200388483</v>
      </c>
      <c r="G195" s="137">
        <v>2386625.9700000002</v>
      </c>
      <c r="H195" s="414">
        <f t="shared" si="68"/>
        <v>0.55259335588761505</v>
      </c>
      <c r="I195" s="137">
        <v>2023611.93</v>
      </c>
      <c r="J195" s="431">
        <f t="shared" si="69"/>
        <v>0.46854200091223908</v>
      </c>
      <c r="K195" s="34">
        <v>2595853.46</v>
      </c>
      <c r="L195" s="280">
        <v>0.56690306869112861</v>
      </c>
      <c r="M195" s="211">
        <f t="shared" si="49"/>
        <v>-8.0600655323586623E-2</v>
      </c>
      <c r="N195" s="34">
        <v>2321610.4500000002</v>
      </c>
      <c r="O195" s="280">
        <v>0.50701170489430947</v>
      </c>
      <c r="P195" s="211">
        <f t="shared" si="66"/>
        <v>-0.1283585366356359</v>
      </c>
    </row>
    <row r="196" spans="1:21" ht="14.1" customHeight="1" x14ac:dyDescent="0.25">
      <c r="A196" s="39" t="s">
        <v>714</v>
      </c>
      <c r="B196" s="40" t="s">
        <v>715</v>
      </c>
      <c r="C196" s="200">
        <v>7218581.6100000003</v>
      </c>
      <c r="D196" s="538">
        <v>7260705.21</v>
      </c>
      <c r="E196" s="137">
        <v>4672276.6500000004</v>
      </c>
      <c r="F196" s="48">
        <f t="shared" si="67"/>
        <v>0.64350176943762749</v>
      </c>
      <c r="G196" s="137">
        <v>4101870.01</v>
      </c>
      <c r="H196" s="414">
        <f t="shared" si="68"/>
        <v>0.5649409928322926</v>
      </c>
      <c r="I196" s="137">
        <v>3569990.89</v>
      </c>
      <c r="J196" s="431">
        <f t="shared" si="69"/>
        <v>0.49168652172837635</v>
      </c>
      <c r="K196" s="34">
        <v>3592239.68</v>
      </c>
      <c r="L196" s="280">
        <v>0.47893649317320519</v>
      </c>
      <c r="M196" s="211">
        <f>+G196/K196-1</f>
        <v>0.14186980140478811</v>
      </c>
      <c r="N196" s="34">
        <v>3421487.64</v>
      </c>
      <c r="O196" s="280">
        <v>0.45617092335472054</v>
      </c>
      <c r="P196" s="211">
        <f t="shared" si="66"/>
        <v>4.3403123326787751E-2</v>
      </c>
      <c r="T196" s="254"/>
      <c r="U196" s="254"/>
    </row>
    <row r="197" spans="1:21" ht="14.1" customHeight="1" x14ac:dyDescent="0.25">
      <c r="A197" s="39" t="s">
        <v>716</v>
      </c>
      <c r="B197" s="40" t="s">
        <v>717</v>
      </c>
      <c r="C197" s="200">
        <v>1128377.3799999999</v>
      </c>
      <c r="D197" s="538">
        <v>0</v>
      </c>
      <c r="E197" s="137">
        <v>0</v>
      </c>
      <c r="F197" s="417" t="s">
        <v>129</v>
      </c>
      <c r="G197" s="137">
        <v>0</v>
      </c>
      <c r="H197" s="362" t="s">
        <v>129</v>
      </c>
      <c r="I197" s="137">
        <v>0</v>
      </c>
      <c r="J197" s="278" t="s">
        <v>129</v>
      </c>
      <c r="K197" s="34">
        <v>0</v>
      </c>
      <c r="L197" s="418" t="s">
        <v>129</v>
      </c>
      <c r="M197" s="211" t="s">
        <v>129</v>
      </c>
      <c r="N197" s="34">
        <v>0</v>
      </c>
      <c r="O197" s="418" t="s">
        <v>129</v>
      </c>
      <c r="P197" s="211" t="s">
        <v>129</v>
      </c>
      <c r="T197" s="254"/>
      <c r="U197" s="254"/>
    </row>
    <row r="198" spans="1:21" ht="14.1" customHeight="1" x14ac:dyDescent="0.25">
      <c r="A198" s="39" t="s">
        <v>718</v>
      </c>
      <c r="B198" s="40" t="s">
        <v>719</v>
      </c>
      <c r="C198" s="200">
        <v>2204546.69</v>
      </c>
      <c r="D198" s="538">
        <v>2336000.09</v>
      </c>
      <c r="E198" s="137">
        <v>1415090.45</v>
      </c>
      <c r="F198" s="48">
        <f t="shared" si="67"/>
        <v>0.60577499806517565</v>
      </c>
      <c r="G198" s="137">
        <v>1377172.22</v>
      </c>
      <c r="H198" s="414">
        <f t="shared" si="68"/>
        <v>0.58954287968370755</v>
      </c>
      <c r="I198" s="137">
        <v>1183172.21</v>
      </c>
      <c r="J198" s="431">
        <f t="shared" si="69"/>
        <v>0.50649493339702745</v>
      </c>
      <c r="K198" s="34">
        <v>1423763.18</v>
      </c>
      <c r="L198" s="280">
        <v>0.59557775552337355</v>
      </c>
      <c r="M198" s="211">
        <f t="shared" si="49"/>
        <v>-3.2723812958837639E-2</v>
      </c>
      <c r="N198" s="34">
        <v>1157421.51</v>
      </c>
      <c r="O198" s="280">
        <v>0.48416373930970308</v>
      </c>
      <c r="P198" s="211">
        <f>+I198/N198-1</f>
        <v>2.224833371206314E-2</v>
      </c>
      <c r="T198" s="254"/>
      <c r="U198" s="254"/>
    </row>
    <row r="199" spans="1:21" ht="14.1" customHeight="1" x14ac:dyDescent="0.25">
      <c r="A199" s="39" t="s">
        <v>720</v>
      </c>
      <c r="B199" s="42" t="s">
        <v>721</v>
      </c>
      <c r="C199" s="200">
        <v>14812972.529999999</v>
      </c>
      <c r="D199" s="538">
        <v>14812081.73</v>
      </c>
      <c r="E199" s="137">
        <v>10216731.859999999</v>
      </c>
      <c r="F199" s="48">
        <f t="shared" si="67"/>
        <v>0.68975664908108758</v>
      </c>
      <c r="G199" s="137">
        <v>7262196.1299999999</v>
      </c>
      <c r="H199" s="414">
        <f t="shared" si="68"/>
        <v>0.4902886888134933</v>
      </c>
      <c r="I199" s="137">
        <v>4773040.4800000004</v>
      </c>
      <c r="J199" s="431">
        <f t="shared" si="69"/>
        <v>0.32223968021542915</v>
      </c>
      <c r="K199" s="34">
        <v>6997233.3300000001</v>
      </c>
      <c r="L199" s="390">
        <v>0.48785445775905334</v>
      </c>
      <c r="M199" s="519">
        <f t="shared" si="49"/>
        <v>3.7866794989384722E-2</v>
      </c>
      <c r="N199" s="34">
        <v>4852014.28</v>
      </c>
      <c r="O199" s="390">
        <v>0.33828753222505209</v>
      </c>
      <c r="P199" s="519">
        <f>+I199/N199-1</f>
        <v>-1.6276497850702953E-2</v>
      </c>
      <c r="T199" s="254"/>
      <c r="U199" s="254"/>
    </row>
    <row r="200" spans="1:21" ht="14.1" customHeight="1" x14ac:dyDescent="0.25">
      <c r="A200" s="39" t="s">
        <v>722</v>
      </c>
      <c r="B200" s="675" t="s">
        <v>723</v>
      </c>
      <c r="C200" s="676">
        <v>871764.12</v>
      </c>
      <c r="D200" s="538">
        <v>943301.14</v>
      </c>
      <c r="E200" s="137">
        <v>60127.88</v>
      </c>
      <c r="F200" s="48">
        <f t="shared" si="67"/>
        <v>6.3741977455894938E-2</v>
      </c>
      <c r="G200" s="679">
        <v>45067.39</v>
      </c>
      <c r="H200" s="414">
        <f t="shared" si="68"/>
        <v>4.7776248844563038E-2</v>
      </c>
      <c r="I200" s="679">
        <v>45067.39</v>
      </c>
      <c r="J200" s="431">
        <f t="shared" si="69"/>
        <v>4.7776248844563038E-2</v>
      </c>
      <c r="K200" s="679">
        <v>0</v>
      </c>
      <c r="L200" s="672" t="s">
        <v>129</v>
      </c>
      <c r="M200" s="677" t="s">
        <v>129</v>
      </c>
      <c r="N200" s="673">
        <v>0</v>
      </c>
      <c r="O200" s="672" t="s">
        <v>129</v>
      </c>
      <c r="P200" s="677" t="s">
        <v>129</v>
      </c>
      <c r="T200" s="254"/>
      <c r="U200" s="254"/>
    </row>
    <row r="201" spans="1:21" ht="14.1" customHeight="1" x14ac:dyDescent="0.25">
      <c r="A201" s="39" t="s">
        <v>724</v>
      </c>
      <c r="B201" s="40" t="s">
        <v>725</v>
      </c>
      <c r="C201" s="200">
        <v>16719312.35</v>
      </c>
      <c r="D201" s="538">
        <v>16883268.010000002</v>
      </c>
      <c r="E201" s="137">
        <v>12226684.470000001</v>
      </c>
      <c r="F201" s="48">
        <f t="shared" si="67"/>
        <v>0.72418944381846606</v>
      </c>
      <c r="G201" s="137">
        <v>12185930.779999999</v>
      </c>
      <c r="H201" s="414">
        <f t="shared" si="68"/>
        <v>0.72177559301802485</v>
      </c>
      <c r="I201" s="137">
        <v>7389154.8200000003</v>
      </c>
      <c r="J201" s="431">
        <f t="shared" si="69"/>
        <v>0.43766140628836703</v>
      </c>
      <c r="K201" s="34">
        <v>11391690.970000001</v>
      </c>
      <c r="L201" s="280">
        <v>0.67725512215323957</v>
      </c>
      <c r="M201" s="211">
        <f>+G201/K201-1</f>
        <v>6.9720975761335957E-2</v>
      </c>
      <c r="N201" s="34">
        <v>8119918.21</v>
      </c>
      <c r="O201" s="280">
        <v>0.48274274764564334</v>
      </c>
      <c r="P201" s="211">
        <f>+I201/N201-1</f>
        <v>-8.9996397882436296E-2</v>
      </c>
      <c r="T201" s="254"/>
      <c r="U201" s="254"/>
    </row>
    <row r="202" spans="1:21" ht="14.1" customHeight="1" x14ac:dyDescent="0.25">
      <c r="A202" s="39" t="s">
        <v>726</v>
      </c>
      <c r="B202" s="40" t="s">
        <v>727</v>
      </c>
      <c r="C202" s="200">
        <v>22448323.75</v>
      </c>
      <c r="D202" s="538">
        <v>21762813.829999998</v>
      </c>
      <c r="E202" s="137">
        <v>18844095.59</v>
      </c>
      <c r="F202" s="48">
        <f t="shared" si="67"/>
        <v>0.86588507061634878</v>
      </c>
      <c r="G202" s="137">
        <v>13820478.560000001</v>
      </c>
      <c r="H202" s="414">
        <f t="shared" si="68"/>
        <v>0.63505016713181162</v>
      </c>
      <c r="I202" s="137">
        <v>6534533.5499999998</v>
      </c>
      <c r="J202" s="431">
        <f t="shared" si="69"/>
        <v>0.30026142763727354</v>
      </c>
      <c r="K202" s="34">
        <v>9902387.3900000006</v>
      </c>
      <c r="L202" s="280">
        <v>0.43747228778687047</v>
      </c>
      <c r="M202" s="211">
        <f>+G202/K202-1</f>
        <v>0.39567136849813744</v>
      </c>
      <c r="N202" s="34">
        <v>5137320.4000000004</v>
      </c>
      <c r="O202" s="280">
        <v>0.22695893626134542</v>
      </c>
      <c r="P202" s="211">
        <f>+I202/N202-1</f>
        <v>0.27197313798064826</v>
      </c>
      <c r="T202" s="254"/>
      <c r="U202" s="254"/>
    </row>
    <row r="203" spans="1:21" ht="14.1" customHeight="1" x14ac:dyDescent="0.25">
      <c r="A203" s="39" t="s">
        <v>728</v>
      </c>
      <c r="B203" s="40" t="s">
        <v>729</v>
      </c>
      <c r="C203" s="200">
        <v>42228054.409999996</v>
      </c>
      <c r="D203" s="538">
        <v>47475291.5</v>
      </c>
      <c r="E203" s="137">
        <v>42278091.189999998</v>
      </c>
      <c r="F203" s="48">
        <f t="shared" si="67"/>
        <v>0.89052831176402569</v>
      </c>
      <c r="G203" s="137">
        <v>42179984.390000001</v>
      </c>
      <c r="H203" s="414">
        <f t="shared" si="68"/>
        <v>0.88846183050819183</v>
      </c>
      <c r="I203" s="137">
        <v>25276745.670000002</v>
      </c>
      <c r="J203" s="431">
        <f t="shared" si="69"/>
        <v>0.5324189672432027</v>
      </c>
      <c r="K203" s="34">
        <v>31110617.949999999</v>
      </c>
      <c r="L203" s="280">
        <v>0.78997038133575437</v>
      </c>
      <c r="M203" s="211">
        <f>+G203/K203-1</f>
        <v>0.35580670425095184</v>
      </c>
      <c r="N203" s="34">
        <v>16909053.73</v>
      </c>
      <c r="O203" s="280">
        <v>0.42935989393019625</v>
      </c>
      <c r="P203" s="211">
        <f>+I203/N203-1</f>
        <v>0.49486458991812565</v>
      </c>
    </row>
    <row r="204" spans="1:21" ht="14.1" customHeight="1" x14ac:dyDescent="0.25">
      <c r="A204" s="39" t="s">
        <v>730</v>
      </c>
      <c r="B204" s="40" t="s">
        <v>731</v>
      </c>
      <c r="C204" s="200">
        <v>13647818.9</v>
      </c>
      <c r="D204" s="538">
        <v>7721613.3700000001</v>
      </c>
      <c r="E204" s="137">
        <v>0</v>
      </c>
      <c r="F204" s="48">
        <f t="shared" si="67"/>
        <v>0</v>
      </c>
      <c r="G204" s="137">
        <v>0</v>
      </c>
      <c r="H204" s="414">
        <f t="shared" si="68"/>
        <v>0</v>
      </c>
      <c r="I204" s="137">
        <v>0</v>
      </c>
      <c r="J204" s="431">
        <f t="shared" si="69"/>
        <v>0</v>
      </c>
      <c r="K204" s="34">
        <v>0</v>
      </c>
      <c r="L204" s="280">
        <v>0</v>
      </c>
      <c r="M204" s="211" t="s">
        <v>129</v>
      </c>
      <c r="N204" s="34">
        <v>0</v>
      </c>
      <c r="O204" s="280">
        <v>0</v>
      </c>
      <c r="P204" s="211" t="s">
        <v>129</v>
      </c>
    </row>
    <row r="205" spans="1:21" ht="14.1" customHeight="1" x14ac:dyDescent="0.25">
      <c r="A205" s="39" t="s">
        <v>732</v>
      </c>
      <c r="B205" s="40" t="s">
        <v>733</v>
      </c>
      <c r="C205" s="200">
        <v>30916505.399999999</v>
      </c>
      <c r="D205" s="538">
        <v>13095099.630000001</v>
      </c>
      <c r="E205" s="137">
        <v>3942.1</v>
      </c>
      <c r="F205" s="48">
        <f t="shared" si="67"/>
        <v>3.0103627397907773E-4</v>
      </c>
      <c r="G205" s="137">
        <v>3942.1</v>
      </c>
      <c r="H205" s="414">
        <f t="shared" si="68"/>
        <v>3.0103627397907773E-4</v>
      </c>
      <c r="I205" s="137">
        <v>3942.1</v>
      </c>
      <c r="J205" s="431">
        <f t="shared" si="69"/>
        <v>3.0103627397907773E-4</v>
      </c>
      <c r="K205" s="34">
        <v>9403419.3599999994</v>
      </c>
      <c r="L205" s="280">
        <v>0.16796672250445099</v>
      </c>
      <c r="M205" s="211">
        <f t="shared" ref="M205:M210" si="70">+G205/K205-1</f>
        <v>-0.99958078015569862</v>
      </c>
      <c r="N205" s="34">
        <v>9403419.3599999994</v>
      </c>
      <c r="O205" s="280">
        <v>0.16796672250445099</v>
      </c>
      <c r="P205" s="211">
        <f>+I205/N205-1</f>
        <v>-0.99958078015569862</v>
      </c>
    </row>
    <row r="206" spans="1:21" ht="14.1" customHeight="1" x14ac:dyDescent="0.25">
      <c r="A206" s="253">
        <v>9311</v>
      </c>
      <c r="B206" s="40" t="s">
        <v>734</v>
      </c>
      <c r="C206" s="200">
        <v>5805408.6299999999</v>
      </c>
      <c r="D206" s="538">
        <v>5139664.4800000004</v>
      </c>
      <c r="E206" s="137">
        <v>2810774.18</v>
      </c>
      <c r="F206" s="48">
        <f t="shared" si="67"/>
        <v>0.5468789238942694</v>
      </c>
      <c r="G206" s="137">
        <v>2732343.82</v>
      </c>
      <c r="H206" s="414">
        <f t="shared" si="68"/>
        <v>0.53161910288743197</v>
      </c>
      <c r="I206" s="137">
        <v>2385461.96</v>
      </c>
      <c r="J206" s="431">
        <f t="shared" si="69"/>
        <v>0.46412795412668645</v>
      </c>
      <c r="K206" s="34">
        <v>2805557.46</v>
      </c>
      <c r="L206" s="280">
        <v>0.57902920805806568</v>
      </c>
      <c r="M206" s="211">
        <f t="shared" si="70"/>
        <v>-2.6095933176859654E-2</v>
      </c>
      <c r="N206" s="34">
        <v>2494249.1</v>
      </c>
      <c r="O206" s="280">
        <v>0.51477936262711332</v>
      </c>
      <c r="P206" s="211">
        <f t="shared" ref="P206:P210" si="71">+I206/N206-1</f>
        <v>-4.3615186630717839E-2</v>
      </c>
    </row>
    <row r="207" spans="1:21" ht="14.1" customHeight="1" x14ac:dyDescent="0.25">
      <c r="A207" s="39" t="s">
        <v>735</v>
      </c>
      <c r="B207" s="40" t="s">
        <v>736</v>
      </c>
      <c r="C207" s="200">
        <v>28425422.43</v>
      </c>
      <c r="D207" s="538">
        <v>28426191.640000001</v>
      </c>
      <c r="E207" s="137">
        <v>26810793.77</v>
      </c>
      <c r="F207" s="48">
        <f t="shared" si="67"/>
        <v>0.94317220222610165</v>
      </c>
      <c r="G207" s="137">
        <v>26694628.02</v>
      </c>
      <c r="H207" s="414">
        <f t="shared" si="68"/>
        <v>0.93908562772216642</v>
      </c>
      <c r="I207" s="137">
        <v>14399229.4</v>
      </c>
      <c r="J207" s="431">
        <f t="shared" si="69"/>
        <v>0.50654796049915041</v>
      </c>
      <c r="K207" s="34">
        <v>27619940.66</v>
      </c>
      <c r="L207" s="280">
        <v>0.97398268276721434</v>
      </c>
      <c r="M207" s="211">
        <f t="shared" si="70"/>
        <v>-3.3501615785151428E-2</v>
      </c>
      <c r="N207" s="34">
        <v>17331495.359999999</v>
      </c>
      <c r="O207" s="280">
        <v>0.61117351970083222</v>
      </c>
      <c r="P207" s="211">
        <f t="shared" si="71"/>
        <v>-0.16918713008269815</v>
      </c>
    </row>
    <row r="208" spans="1:21" ht="14.1" customHeight="1" x14ac:dyDescent="0.25">
      <c r="A208" s="39" t="s">
        <v>737</v>
      </c>
      <c r="B208" s="40" t="s">
        <v>738</v>
      </c>
      <c r="C208" s="200">
        <v>68365574.019999996</v>
      </c>
      <c r="D208" s="538">
        <v>71186753.939999998</v>
      </c>
      <c r="E208" s="137">
        <v>58937782.579999998</v>
      </c>
      <c r="F208" s="48">
        <f t="shared" si="67"/>
        <v>0.82793187381006184</v>
      </c>
      <c r="G208" s="137">
        <v>58141824.280000001</v>
      </c>
      <c r="H208" s="414">
        <f t="shared" si="68"/>
        <v>0.81675060403800737</v>
      </c>
      <c r="I208" s="137">
        <v>25368549.68</v>
      </c>
      <c r="J208" s="431">
        <f t="shared" si="69"/>
        <v>0.35636615347543404</v>
      </c>
      <c r="K208" s="34">
        <v>60626046.75</v>
      </c>
      <c r="L208" s="280">
        <v>0.87773611186646594</v>
      </c>
      <c r="M208" s="211">
        <f t="shared" si="70"/>
        <v>-4.0976157991037043E-2</v>
      </c>
      <c r="N208" s="34">
        <v>26358196.300000001</v>
      </c>
      <c r="O208" s="280">
        <v>0.38161057790189939</v>
      </c>
      <c r="P208" s="211">
        <f t="shared" si="71"/>
        <v>-3.7546067596438748E-2</v>
      </c>
    </row>
    <row r="209" spans="1:19" ht="14.1" customHeight="1" x14ac:dyDescent="0.25">
      <c r="A209" s="39" t="s">
        <v>739</v>
      </c>
      <c r="B209" s="40" t="s">
        <v>117</v>
      </c>
      <c r="C209" s="200">
        <v>799840.54</v>
      </c>
      <c r="D209" s="538">
        <v>801333.05</v>
      </c>
      <c r="E209" s="137">
        <v>417625.15</v>
      </c>
      <c r="F209" s="48">
        <f t="shared" si="67"/>
        <v>0.52116301705015167</v>
      </c>
      <c r="G209" s="137">
        <v>417625.15</v>
      </c>
      <c r="H209" s="414">
        <f t="shared" si="68"/>
        <v>0.52116301705015167</v>
      </c>
      <c r="I209" s="137">
        <v>417625.15</v>
      </c>
      <c r="J209" s="431">
        <f t="shared" si="69"/>
        <v>0.52116301705015167</v>
      </c>
      <c r="K209" s="34">
        <v>501996.11</v>
      </c>
      <c r="L209" s="280">
        <v>0.59952731562561945</v>
      </c>
      <c r="M209" s="211">
        <f t="shared" si="70"/>
        <v>-0.16807094381667609</v>
      </c>
      <c r="N209" s="34">
        <v>501996.11</v>
      </c>
      <c r="O209" s="280">
        <v>0.59952731562561945</v>
      </c>
      <c r="P209" s="211">
        <f t="shared" si="71"/>
        <v>-0.16807094381667609</v>
      </c>
    </row>
    <row r="210" spans="1:19" ht="14.1" customHeight="1" x14ac:dyDescent="0.25">
      <c r="A210" s="250">
        <v>9431</v>
      </c>
      <c r="B210" s="42" t="s">
        <v>740</v>
      </c>
      <c r="C210" s="200">
        <v>97687346.239999995</v>
      </c>
      <c r="D210" s="538">
        <v>97687346.239999995</v>
      </c>
      <c r="E210" s="137">
        <v>97687346.230000004</v>
      </c>
      <c r="F210" s="78">
        <f t="shared" si="67"/>
        <v>0.99999999989763266</v>
      </c>
      <c r="G210" s="137">
        <v>97687346.230000004</v>
      </c>
      <c r="H210" s="414">
        <f t="shared" si="68"/>
        <v>0.99999999989763266</v>
      </c>
      <c r="I210" s="137">
        <v>42503658.740000002</v>
      </c>
      <c r="J210" s="431">
        <f t="shared" si="69"/>
        <v>0.43509891890784158</v>
      </c>
      <c r="K210" s="34">
        <v>84274401.209999993</v>
      </c>
      <c r="L210" s="78">
        <v>0.7444128037021408</v>
      </c>
      <c r="M210" s="519">
        <f t="shared" si="70"/>
        <v>0.15915799848374879</v>
      </c>
      <c r="N210" s="34">
        <v>42641589.659999996</v>
      </c>
      <c r="O210" s="78">
        <v>0.37666177222686925</v>
      </c>
      <c r="P210" s="519">
        <f t="shared" si="71"/>
        <v>-3.2346570824347554E-3</v>
      </c>
    </row>
    <row r="211" spans="1:19" ht="14.1" customHeight="1" thickBot="1" x14ac:dyDescent="0.3">
      <c r="A211" s="18">
        <v>9</v>
      </c>
      <c r="B211" s="2" t="s">
        <v>534</v>
      </c>
      <c r="C211" s="518">
        <f>SUM(C191:C210)</f>
        <v>439825043.08999997</v>
      </c>
      <c r="D211" s="207">
        <f>SUM(D191:D210)</f>
        <v>422228108.63</v>
      </c>
      <c r="E211" s="203">
        <f>SUM(E191:E210)</f>
        <v>325728249.73000002</v>
      </c>
      <c r="F211" s="533">
        <f t="shared" si="57"/>
        <v>0.77145088892089098</v>
      </c>
      <c r="G211" s="203">
        <f>SUM(G191:G210)</f>
        <v>311518449.01999998</v>
      </c>
      <c r="H211" s="533">
        <f t="shared" si="58"/>
        <v>0.73779656695709173</v>
      </c>
      <c r="I211" s="203">
        <f>SUM(I191:I210)</f>
        <v>171051696.90000001</v>
      </c>
      <c r="J211" s="534">
        <f t="shared" si="59"/>
        <v>0.40511679209375712</v>
      </c>
      <c r="K211" s="617">
        <f>SUM(K191:K210)</f>
        <v>299270909.17000002</v>
      </c>
      <c r="L211" s="90">
        <v>0.62912269815941047</v>
      </c>
      <c r="M211" s="43">
        <f t="shared" si="49"/>
        <v>4.0924591982452796E-2</v>
      </c>
      <c r="N211" s="617">
        <f>SUM(N191:N210)</f>
        <v>180811929.37</v>
      </c>
      <c r="O211" s="90">
        <v>0.38010005442943384</v>
      </c>
      <c r="P211" s="43">
        <f t="shared" si="60"/>
        <v>-5.3980025012771105E-2</v>
      </c>
    </row>
    <row r="212" spans="1:19" s="6" customFormat="1" ht="14.1" customHeight="1" thickBot="1" x14ac:dyDescent="0.3">
      <c r="A212" s="5"/>
      <c r="B212" s="4" t="s">
        <v>130</v>
      </c>
      <c r="C212" s="251">
        <f>C86+C121+C149+C174+C190+C211</f>
        <v>2151399911.2600002</v>
      </c>
      <c r="D212" s="208">
        <f>D86+D121+D149+D174+D190+D211</f>
        <v>2169420358.7600002</v>
      </c>
      <c r="E212" s="209">
        <f>E86+E121+E149+E174+E190+E211</f>
        <v>1706596575.6200001</v>
      </c>
      <c r="F212" s="181">
        <f>+E212/D212</f>
        <v>0.78666016419033635</v>
      </c>
      <c r="G212" s="209">
        <f>G86+G121+G149+G174+G190+G211</f>
        <v>1649592567.5899999</v>
      </c>
      <c r="H212" s="181">
        <f>+G212/D212</f>
        <v>0.76038401729246974</v>
      </c>
      <c r="I212" s="209">
        <f>I86+I121+I149+I174+I190+I211</f>
        <v>879420280.37</v>
      </c>
      <c r="J212" s="173">
        <f>+I212/D212</f>
        <v>0.4053710830263712</v>
      </c>
      <c r="K212" s="618">
        <f>K86+K121+K149+K174+K190+K211</f>
        <v>1616606275.0500002</v>
      </c>
      <c r="L212" s="181">
        <v>0.74622639956587411</v>
      </c>
      <c r="M212" s="619">
        <f t="shared" si="49"/>
        <v>2.0404654521695154E-2</v>
      </c>
      <c r="N212" s="618">
        <f>N211+N190+N174+N149+N121+N86</f>
        <v>954625491.76000011</v>
      </c>
      <c r="O212" s="181">
        <v>0.4406556850686128</v>
      </c>
      <c r="P212" s="619">
        <f>+I212/N212-1</f>
        <v>-7.8779806362961891E-2</v>
      </c>
      <c r="R212" s="255"/>
    </row>
    <row r="213" spans="1:19" s="272" customFormat="1" ht="14.1" customHeight="1" x14ac:dyDescent="0.25">
      <c r="A213" s="247"/>
      <c r="B213" s="269"/>
      <c r="C213" s="270"/>
      <c r="D213" s="270"/>
      <c r="E213" s="270"/>
      <c r="F213" s="271"/>
      <c r="G213" s="270"/>
      <c r="H213" s="271"/>
      <c r="I213" s="270"/>
      <c r="J213" s="271"/>
      <c r="K213" s="271"/>
      <c r="L213" s="271"/>
      <c r="M213" s="271"/>
      <c r="N213" s="270"/>
      <c r="O213" s="271"/>
      <c r="P213" s="271"/>
      <c r="R213" s="273"/>
      <c r="S213" s="274"/>
    </row>
    <row r="217" spans="1:19" x14ac:dyDescent="0.25">
      <c r="C217" s="340"/>
    </row>
    <row r="218" spans="1:19" x14ac:dyDescent="0.25">
      <c r="C218" s="349"/>
      <c r="D218" s="349"/>
      <c r="E218" s="349"/>
      <c r="F218" s="391"/>
      <c r="G218" s="349"/>
      <c r="H218" s="391"/>
      <c r="I218" s="349"/>
      <c r="J218" s="391"/>
      <c r="K218" s="391"/>
      <c r="L218" s="391"/>
      <c r="M218" s="391"/>
      <c r="O218"/>
      <c r="P218"/>
      <c r="R218"/>
    </row>
    <row r="219" spans="1:19" x14ac:dyDescent="0.25">
      <c r="E219" t="s">
        <v>148</v>
      </c>
    </row>
    <row r="220" spans="1:19" x14ac:dyDescent="0.25">
      <c r="C220" s="352"/>
      <c r="O220"/>
      <c r="P220"/>
      <c r="R220"/>
    </row>
  </sheetData>
  <mergeCells count="15">
    <mergeCell ref="D2:J2"/>
    <mergeCell ref="K2:P2"/>
    <mergeCell ref="A82:B82"/>
    <mergeCell ref="D82:J82"/>
    <mergeCell ref="K82:P82"/>
    <mergeCell ref="A2:B2"/>
    <mergeCell ref="A47:B47"/>
    <mergeCell ref="D47:J47"/>
    <mergeCell ref="K47:P47"/>
    <mergeCell ref="A132:B132"/>
    <mergeCell ref="D132:J132"/>
    <mergeCell ref="K132:P132"/>
    <mergeCell ref="A180:B180"/>
    <mergeCell ref="D180:J180"/>
    <mergeCell ref="K180:P18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rowBreaks count="4" manualBreakCount="4">
    <brk id="45" max="15" man="1"/>
    <brk id="80" max="12" man="1"/>
    <brk id="130" max="15" man="1"/>
    <brk id="178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4"/>
  <sheetViews>
    <sheetView topLeftCell="C32" zoomScaleNormal="100" workbookViewId="0">
      <selection activeCell="H35" sqref="H35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bestFit="1" customWidth="1"/>
    <col min="12" max="12" width="6" style="97" bestFit="1" customWidth="1"/>
    <col min="13" max="13" width="51.88671875" style="97" customWidth="1"/>
    <col min="14" max="14" width="16.5546875" bestFit="1" customWidth="1"/>
    <col min="15" max="15" width="20.44140625" style="254" bestFit="1" customWidth="1"/>
    <col min="16" max="18" width="15.5546875" bestFit="1" customWidth="1"/>
  </cols>
  <sheetData>
    <row r="1" spans="1:15" ht="15" customHeight="1" x14ac:dyDescent="0.3">
      <c r="A1" s="460" t="s">
        <v>19</v>
      </c>
      <c r="K1" s="97"/>
    </row>
    <row r="2" spans="1:15" ht="12.75" customHeight="1" x14ac:dyDescent="0.25">
      <c r="A2" s="461" t="s">
        <v>533</v>
      </c>
      <c r="F2"/>
      <c r="H2"/>
      <c r="J2"/>
      <c r="L2"/>
      <c r="M2"/>
      <c r="O2"/>
    </row>
    <row r="3" spans="1:15" ht="12.75" customHeight="1" x14ac:dyDescent="0.25">
      <c r="A3" s="461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61" t="s">
        <v>19</v>
      </c>
      <c r="B28" s="462"/>
      <c r="F28"/>
      <c r="H28"/>
      <c r="J28"/>
      <c r="L28"/>
      <c r="M28"/>
      <c r="O28"/>
    </row>
    <row r="29" spans="1:15" ht="14.1" customHeight="1" x14ac:dyDescent="0.25">
      <c r="A29" s="777" t="s">
        <v>465</v>
      </c>
      <c r="B29" s="778"/>
      <c r="C29" s="340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72" customFormat="1" ht="351" customHeight="1" x14ac:dyDescent="0.25">
      <c r="A34" s="247"/>
      <c r="B34" s="269"/>
      <c r="C34" s="270"/>
      <c r="D34" s="270"/>
      <c r="E34" s="270"/>
      <c r="F34" s="271"/>
      <c r="G34" s="270"/>
      <c r="H34" s="271"/>
      <c r="I34" s="270"/>
      <c r="J34" s="271"/>
      <c r="K34" s="270"/>
      <c r="L34" s="271"/>
      <c r="M34" s="271"/>
      <c r="O34" s="273"/>
      <c r="P34" s="274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</sheetPr>
  <dimension ref="A1:XFD139"/>
  <sheetViews>
    <sheetView zoomScaleNormal="100" workbookViewId="0">
      <pane xSplit="1" topLeftCell="B1" activePane="topRight" state="frozen"/>
      <selection activeCell="N21" sqref="N21"/>
      <selection pane="topRight" activeCell="G17" sqref="G17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97" customWidth="1"/>
    <col min="7" max="7" width="11.6640625" customWidth="1"/>
    <col min="8" max="8" width="6.33203125" style="97" customWidth="1"/>
    <col min="9" max="9" width="11.6640625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6640625" customWidth="1"/>
    <col min="15" max="15" width="6.33203125" style="97" customWidth="1"/>
    <col min="16" max="16" width="8.109375" style="97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82"/>
    </row>
    <row r="3" spans="1:16384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621" t="s">
        <v>362</v>
      </c>
    </row>
    <row r="4" spans="1:16384" ht="26.4" x14ac:dyDescent="0.25">
      <c r="A4" s="1"/>
      <c r="B4" s="2" t="s">
        <v>22</v>
      </c>
      <c r="C4" s="158" t="s">
        <v>13</v>
      </c>
      <c r="D4" s="112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22" t="s">
        <v>764</v>
      </c>
      <c r="N4" s="562" t="s">
        <v>17</v>
      </c>
      <c r="O4" s="89" t="s">
        <v>18</v>
      </c>
      <c r="P4" s="622" t="s">
        <v>764</v>
      </c>
    </row>
    <row r="5" spans="1:16384" ht="15" customHeight="1" x14ac:dyDescent="0.25">
      <c r="A5" s="29">
        <v>1</v>
      </c>
      <c r="B5" s="21" t="s">
        <v>512</v>
      </c>
      <c r="C5" s="198">
        <v>150522241.06999999</v>
      </c>
      <c r="D5" s="204">
        <v>153496449.11000001</v>
      </c>
      <c r="E5" s="30">
        <v>116003781.75</v>
      </c>
      <c r="F5" s="48">
        <f t="shared" ref="F5:F16" si="0">+E5/D5</f>
        <v>0.75574244500515009</v>
      </c>
      <c r="G5" s="30">
        <v>106879399.29000001</v>
      </c>
      <c r="H5" s="48">
        <f t="shared" ref="H5:H16" si="1">+G5/D5</f>
        <v>0.69629883889631294</v>
      </c>
      <c r="I5" s="30">
        <v>62818363.75</v>
      </c>
      <c r="J5" s="153">
        <f t="shared" ref="J5:J16" si="2">+I5/D5</f>
        <v>0.4092496218266426</v>
      </c>
      <c r="K5" s="576">
        <v>106761936.42</v>
      </c>
      <c r="L5" s="48">
        <v>0.66898746285254274</v>
      </c>
      <c r="M5" s="623">
        <f>+G5/K5-1</f>
        <v>1.10023172994822E-3</v>
      </c>
      <c r="N5" s="576">
        <v>64713347.5</v>
      </c>
      <c r="O5" s="48">
        <v>0.40550424250838008</v>
      </c>
      <c r="P5" s="623">
        <f t="shared" ref="P5:P16" si="3">+I5/N5-1</f>
        <v>-2.9282734137652255E-2</v>
      </c>
    </row>
    <row r="6" spans="1:16384" ht="15" customHeight="1" x14ac:dyDescent="0.25">
      <c r="A6" s="31">
        <v>2</v>
      </c>
      <c r="B6" s="23" t="s">
        <v>513</v>
      </c>
      <c r="C6" s="199">
        <v>349217889.70999998</v>
      </c>
      <c r="D6" s="204">
        <v>355663127.85000002</v>
      </c>
      <c r="E6" s="30">
        <v>315149891.05000001</v>
      </c>
      <c r="F6" s="48">
        <f t="shared" si="0"/>
        <v>0.88609098433986</v>
      </c>
      <c r="G6" s="30">
        <v>302167298.97000003</v>
      </c>
      <c r="H6" s="280">
        <f t="shared" si="1"/>
        <v>0.84958848783852081</v>
      </c>
      <c r="I6" s="30">
        <v>156240386.13999999</v>
      </c>
      <c r="J6" s="178">
        <f t="shared" si="2"/>
        <v>0.43929317915095756</v>
      </c>
      <c r="K6" s="576">
        <v>277184756.82999998</v>
      </c>
      <c r="L6" s="48">
        <v>0.84619364843714029</v>
      </c>
      <c r="M6" s="624">
        <f t="shared" ref="M6:M29" si="4">+G6/K6-1</f>
        <v>9.0129567100697638E-2</v>
      </c>
      <c r="N6" s="576">
        <v>172297958.44999999</v>
      </c>
      <c r="O6" s="48">
        <v>0.5259937081190047</v>
      </c>
      <c r="P6" s="624">
        <f t="shared" si="3"/>
        <v>-9.3196532648759378E-2</v>
      </c>
    </row>
    <row r="7" spans="1:16384" ht="15" customHeight="1" x14ac:dyDescent="0.25">
      <c r="A7" s="31">
        <v>3</v>
      </c>
      <c r="B7" s="23" t="s">
        <v>771</v>
      </c>
      <c r="C7" s="199">
        <v>220166239.43000001</v>
      </c>
      <c r="D7" s="204">
        <v>227709618.03999999</v>
      </c>
      <c r="E7" s="30">
        <v>143674614.94</v>
      </c>
      <c r="F7" s="48">
        <f t="shared" si="0"/>
        <v>0.63095540792994431</v>
      </c>
      <c r="G7" s="30">
        <v>141532674.66999999</v>
      </c>
      <c r="H7" s="280">
        <f t="shared" si="1"/>
        <v>0.6215489529526067</v>
      </c>
      <c r="I7" s="30">
        <v>86818696.609999999</v>
      </c>
      <c r="J7" s="178">
        <f t="shared" si="2"/>
        <v>0.38126934363725135</v>
      </c>
      <c r="K7" s="576">
        <v>0</v>
      </c>
      <c r="L7" s="48" t="s">
        <v>129</v>
      </c>
      <c r="M7" s="624" t="s">
        <v>129</v>
      </c>
      <c r="N7" s="576">
        <v>0</v>
      </c>
      <c r="O7" s="48" t="s">
        <v>129</v>
      </c>
      <c r="P7" s="624" t="s">
        <v>129</v>
      </c>
    </row>
    <row r="8" spans="1:16384" ht="15" customHeight="1" x14ac:dyDescent="0.25">
      <c r="A8" s="31">
        <v>4</v>
      </c>
      <c r="B8" s="23" t="s">
        <v>514</v>
      </c>
      <c r="C8" s="199">
        <v>241357694.44</v>
      </c>
      <c r="D8" s="204">
        <v>240195549.5</v>
      </c>
      <c r="E8" s="30">
        <v>131004888.28</v>
      </c>
      <c r="F8" s="48">
        <f t="shared" si="0"/>
        <v>0.54540930734438942</v>
      </c>
      <c r="G8" s="30">
        <v>128676168.42</v>
      </c>
      <c r="H8" s="280">
        <f t="shared" si="1"/>
        <v>0.53571420739417153</v>
      </c>
      <c r="I8" s="30">
        <v>118071325.39</v>
      </c>
      <c r="J8" s="178">
        <f t="shared" si="2"/>
        <v>0.49156333510667316</v>
      </c>
      <c r="K8" s="576">
        <v>148104186.83000001</v>
      </c>
      <c r="L8" s="48">
        <v>0.5674239067880007</v>
      </c>
      <c r="M8" s="624">
        <f t="shared" si="4"/>
        <v>-0.13117804989740278</v>
      </c>
      <c r="N8" s="576">
        <v>136965412.58000001</v>
      </c>
      <c r="O8" s="48">
        <v>0.52474849742216423</v>
      </c>
      <c r="P8" s="624">
        <f t="shared" si="3"/>
        <v>-0.13794787190499047</v>
      </c>
    </row>
    <row r="9" spans="1:16384" ht="15" customHeight="1" x14ac:dyDescent="0.25">
      <c r="A9" s="131" t="s">
        <v>420</v>
      </c>
      <c r="B9" s="23" t="s">
        <v>515</v>
      </c>
      <c r="C9" s="199">
        <v>65215120.890000001</v>
      </c>
      <c r="D9" s="204">
        <v>68364387.930000007</v>
      </c>
      <c r="E9" s="30">
        <v>43795457.920000002</v>
      </c>
      <c r="F9" s="48">
        <f t="shared" si="0"/>
        <v>0.64061800662712376</v>
      </c>
      <c r="G9" s="30">
        <v>40096220.780000001</v>
      </c>
      <c r="H9" s="280">
        <f t="shared" si="1"/>
        <v>0.58650741993120037</v>
      </c>
      <c r="I9" s="30">
        <v>19535991.190000001</v>
      </c>
      <c r="J9" s="178">
        <f t="shared" si="2"/>
        <v>0.2857626870001877</v>
      </c>
      <c r="K9" s="576">
        <v>42893290.359999999</v>
      </c>
      <c r="L9" s="48">
        <v>0.53690355781197197</v>
      </c>
      <c r="M9" s="625">
        <f t="shared" si="4"/>
        <v>-6.5209956068289832E-2</v>
      </c>
      <c r="N9" s="576">
        <v>24254290.620000001</v>
      </c>
      <c r="O9" s="48">
        <v>0.30359561639569072</v>
      </c>
      <c r="P9" s="625">
        <f t="shared" si="3"/>
        <v>-0.19453462910637787</v>
      </c>
    </row>
    <row r="10" spans="1:16384" ht="15" customHeight="1" x14ac:dyDescent="0.25">
      <c r="A10" s="131" t="s">
        <v>419</v>
      </c>
      <c r="B10" s="23" t="s">
        <v>516</v>
      </c>
      <c r="C10" s="199">
        <v>286675054.51999998</v>
      </c>
      <c r="D10" s="204">
        <v>286712157.67000002</v>
      </c>
      <c r="E10" s="30">
        <v>274707026.08999997</v>
      </c>
      <c r="F10" s="48">
        <f t="shared" si="0"/>
        <v>0.95812827862773187</v>
      </c>
      <c r="G10" s="30">
        <v>273731525.44999999</v>
      </c>
      <c r="H10" s="280">
        <f t="shared" si="1"/>
        <v>0.95472590933886914</v>
      </c>
      <c r="I10" s="30">
        <v>86948085.930000007</v>
      </c>
      <c r="J10" s="178">
        <f t="shared" si="2"/>
        <v>0.30325915244262341</v>
      </c>
      <c r="K10" s="576">
        <v>272461102.93000001</v>
      </c>
      <c r="L10" s="48">
        <v>0.9296398992441085</v>
      </c>
      <c r="M10" s="623">
        <f t="shared" si="4"/>
        <v>4.6627665613112601E-3</v>
      </c>
      <c r="N10" s="576">
        <v>97981975.040000007</v>
      </c>
      <c r="O10" s="48">
        <v>0.33431543961460963</v>
      </c>
      <c r="P10" s="623">
        <f t="shared" si="3"/>
        <v>-0.11261141761528626</v>
      </c>
    </row>
    <row r="11" spans="1:16384" ht="15" customHeight="1" x14ac:dyDescent="0.25">
      <c r="A11" s="131" t="s">
        <v>443</v>
      </c>
      <c r="B11" s="23" t="s">
        <v>517</v>
      </c>
      <c r="C11" s="199">
        <v>4757330.3899999997</v>
      </c>
      <c r="D11" s="204">
        <v>4541806.24</v>
      </c>
      <c r="E11" s="30">
        <v>3677930.28</v>
      </c>
      <c r="F11" s="48">
        <f t="shared" si="0"/>
        <v>0.80979462479227193</v>
      </c>
      <c r="G11" s="30">
        <v>3499733.15</v>
      </c>
      <c r="H11" s="280">
        <f t="shared" si="1"/>
        <v>0.77055976522679659</v>
      </c>
      <c r="I11" s="30">
        <v>1813740.7</v>
      </c>
      <c r="J11" s="178">
        <f t="shared" si="2"/>
        <v>0.39934347793753522</v>
      </c>
      <c r="K11" s="564">
        <v>3538808.16</v>
      </c>
      <c r="L11" s="280">
        <v>0.71152482990337251</v>
      </c>
      <c r="M11" s="624">
        <f t="shared" si="4"/>
        <v>-1.1041855967688363E-2</v>
      </c>
      <c r="N11" s="564">
        <v>1199965.8999999999</v>
      </c>
      <c r="O11" s="280">
        <v>0.24126923367537031</v>
      </c>
      <c r="P11" s="624">
        <f t="shared" si="3"/>
        <v>0.51149353494128458</v>
      </c>
    </row>
    <row r="12" spans="1:16384" ht="15" customHeight="1" x14ac:dyDescent="0.25">
      <c r="A12" s="131" t="s">
        <v>447</v>
      </c>
      <c r="B12" s="23" t="s">
        <v>518</v>
      </c>
      <c r="C12" s="199">
        <v>60930053.189999998</v>
      </c>
      <c r="D12" s="204">
        <v>52660394.490000002</v>
      </c>
      <c r="E12" s="30">
        <v>44626185.009999998</v>
      </c>
      <c r="F12" s="48">
        <f t="shared" si="0"/>
        <v>0.84743354929622361</v>
      </c>
      <c r="G12" s="30">
        <v>41970794.710000001</v>
      </c>
      <c r="H12" s="280">
        <f t="shared" si="1"/>
        <v>0.79700874094230512</v>
      </c>
      <c r="I12" s="30">
        <v>14051229.800000001</v>
      </c>
      <c r="J12" s="178">
        <f t="shared" si="2"/>
        <v>0.26682727951588497</v>
      </c>
      <c r="K12" s="564">
        <v>32541730.300000001</v>
      </c>
      <c r="L12" s="280">
        <v>0.64916744675145877</v>
      </c>
      <c r="M12" s="624">
        <f t="shared" si="4"/>
        <v>0.28975301322560587</v>
      </c>
      <c r="N12" s="564">
        <v>10657142.539999999</v>
      </c>
      <c r="O12" s="280">
        <v>0.21259687019034001</v>
      </c>
      <c r="P12" s="624">
        <f t="shared" si="3"/>
        <v>0.31848004727916512</v>
      </c>
    </row>
    <row r="13" spans="1:16384" ht="15" customHeight="1" x14ac:dyDescent="0.25">
      <c r="A13" s="131" t="s">
        <v>510</v>
      </c>
      <c r="B13" s="23" t="s">
        <v>519</v>
      </c>
      <c r="C13" s="199">
        <v>84785705.450000003</v>
      </c>
      <c r="D13" s="204">
        <v>89031905.420000002</v>
      </c>
      <c r="E13" s="30">
        <v>70934633.349999994</v>
      </c>
      <c r="F13" s="48">
        <f t="shared" si="0"/>
        <v>0.79673273323054516</v>
      </c>
      <c r="G13" s="30">
        <v>61220019.340000004</v>
      </c>
      <c r="H13" s="280">
        <f t="shared" si="1"/>
        <v>0.68761888281734584</v>
      </c>
      <c r="I13" s="30">
        <v>38191083.920000002</v>
      </c>
      <c r="J13" s="178">
        <f t="shared" si="2"/>
        <v>0.42895952568730278</v>
      </c>
      <c r="K13" s="564">
        <v>60762858.469999999</v>
      </c>
      <c r="L13" s="280">
        <v>0.66929783684070998</v>
      </c>
      <c r="M13" s="624">
        <f t="shared" si="4"/>
        <v>7.5236893311350084E-3</v>
      </c>
      <c r="N13" s="564">
        <v>40581060.07</v>
      </c>
      <c r="O13" s="280">
        <v>0.4469970045099807</v>
      </c>
      <c r="P13" s="624">
        <f t="shared" si="3"/>
        <v>-5.889388167478693E-2</v>
      </c>
    </row>
    <row r="14" spans="1:16384" ht="29.4" customHeight="1" x14ac:dyDescent="0.25">
      <c r="A14" s="131" t="s">
        <v>511</v>
      </c>
      <c r="B14" s="726" t="s">
        <v>778</v>
      </c>
      <c r="C14" s="199">
        <v>39445338.359999999</v>
      </c>
      <c r="D14" s="204">
        <v>47238130.020000003</v>
      </c>
      <c r="E14" s="30">
        <v>26077357.960000001</v>
      </c>
      <c r="F14" s="48">
        <f t="shared" si="0"/>
        <v>0.55204043743812869</v>
      </c>
      <c r="G14" s="30">
        <v>20354786.699999999</v>
      </c>
      <c r="H14" s="412">
        <f t="shared" si="1"/>
        <v>0.43089738504428626</v>
      </c>
      <c r="I14" s="30">
        <v>18665446.710000001</v>
      </c>
      <c r="J14" s="427">
        <f t="shared" si="2"/>
        <v>0.39513517368484519</v>
      </c>
      <c r="K14" s="577">
        <v>30700660.879999999</v>
      </c>
      <c r="L14" s="280">
        <v>0.4968653661381518</v>
      </c>
      <c r="M14" s="624">
        <f t="shared" si="4"/>
        <v>-0.33699190452085148</v>
      </c>
      <c r="N14" s="577">
        <v>29533224.030000001</v>
      </c>
      <c r="O14" s="280">
        <v>0.47797134492519805</v>
      </c>
      <c r="P14" s="624">
        <f t="shared" si="3"/>
        <v>-0.36798479261730643</v>
      </c>
    </row>
    <row r="15" spans="1:16384" ht="15" customHeight="1" x14ac:dyDescent="0.25">
      <c r="A15" s="714" t="s">
        <v>421</v>
      </c>
      <c r="B15" s="505" t="s">
        <v>23</v>
      </c>
      <c r="C15" s="199">
        <v>820954321.05999994</v>
      </c>
      <c r="D15" s="506">
        <v>804634469.09000003</v>
      </c>
      <c r="E15" s="507">
        <v>467034775.61000001</v>
      </c>
      <c r="F15" s="48">
        <f t="shared" si="0"/>
        <v>0.58043098270223525</v>
      </c>
      <c r="G15" s="507">
        <v>467034775.61000001</v>
      </c>
      <c r="H15" s="412">
        <f t="shared" si="1"/>
        <v>0.58043098270223525</v>
      </c>
      <c r="I15" s="507">
        <v>278020978.94</v>
      </c>
      <c r="J15" s="427">
        <f t="shared" si="2"/>
        <v>0.3455245700006207</v>
      </c>
      <c r="K15" s="620">
        <v>549743508.11000001</v>
      </c>
      <c r="L15" s="495">
        <v>0.61069632955735154</v>
      </c>
      <c r="M15" s="624">
        <f t="shared" si="4"/>
        <v>-0.15044967567575263</v>
      </c>
      <c r="N15" s="620">
        <v>420231953.44999999</v>
      </c>
      <c r="O15" s="495">
        <v>0.46682517892194925</v>
      </c>
      <c r="P15" s="624">
        <f t="shared" si="3"/>
        <v>-0.33841066425930533</v>
      </c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3"/>
      <c r="EQ15" s="483"/>
      <c r="ER15" s="483"/>
      <c r="ES15" s="483"/>
      <c r="ET15" s="483"/>
      <c r="EU15" s="483"/>
      <c r="EV15" s="483"/>
      <c r="EW15" s="483"/>
      <c r="EX15" s="483"/>
      <c r="EY15" s="483"/>
      <c r="EZ15" s="483"/>
      <c r="FA15" s="483"/>
      <c r="FB15" s="483"/>
      <c r="FC15" s="483"/>
      <c r="FD15" s="483"/>
      <c r="FE15" s="483"/>
      <c r="FF15" s="483"/>
      <c r="FG15" s="483"/>
      <c r="FH15" s="483"/>
      <c r="FI15" s="483"/>
      <c r="FJ15" s="483"/>
      <c r="FK15" s="483"/>
      <c r="FL15" s="483"/>
      <c r="FM15" s="483"/>
      <c r="FN15" s="483"/>
      <c r="FO15" s="483"/>
      <c r="FP15" s="483"/>
      <c r="FQ15" s="483"/>
      <c r="FR15" s="483"/>
      <c r="FS15" s="483"/>
      <c r="FT15" s="483"/>
      <c r="FU15" s="483"/>
      <c r="FV15" s="483"/>
      <c r="FW15" s="483"/>
      <c r="FX15" s="483"/>
      <c r="FY15" s="483"/>
      <c r="FZ15" s="483"/>
      <c r="GA15" s="483"/>
      <c r="GB15" s="483"/>
      <c r="GC15" s="483"/>
      <c r="GD15" s="483"/>
      <c r="GE15" s="483"/>
      <c r="GF15" s="483"/>
      <c r="GG15" s="483"/>
      <c r="GH15" s="483"/>
      <c r="GI15" s="483"/>
      <c r="GJ15" s="483"/>
      <c r="GK15" s="483"/>
      <c r="GL15" s="483"/>
      <c r="GM15" s="483"/>
      <c r="GN15" s="483"/>
      <c r="GO15" s="483"/>
      <c r="GP15" s="483"/>
      <c r="GQ15" s="483"/>
      <c r="GR15" s="483"/>
      <c r="GS15" s="483"/>
      <c r="GT15" s="483"/>
      <c r="GU15" s="483"/>
      <c r="GV15" s="483"/>
      <c r="GW15" s="483"/>
      <c r="GX15" s="483"/>
      <c r="GY15" s="483"/>
      <c r="GZ15" s="483"/>
      <c r="HA15" s="483"/>
      <c r="HB15" s="483"/>
      <c r="HC15" s="483"/>
      <c r="HD15" s="483"/>
      <c r="HE15" s="483"/>
      <c r="HF15" s="483"/>
      <c r="HG15" s="483"/>
      <c r="HH15" s="483"/>
      <c r="HI15" s="483"/>
      <c r="HJ15" s="483"/>
      <c r="HK15" s="483"/>
      <c r="HL15" s="483"/>
      <c r="HM15" s="483"/>
      <c r="HN15" s="483"/>
      <c r="HO15" s="483"/>
      <c r="HP15" s="483"/>
      <c r="HQ15" s="483"/>
      <c r="HR15" s="483"/>
      <c r="HS15" s="483"/>
      <c r="HT15" s="483"/>
      <c r="HU15" s="483"/>
      <c r="HV15" s="483"/>
      <c r="HW15" s="483"/>
      <c r="HX15" s="483"/>
      <c r="HY15" s="483"/>
      <c r="HZ15" s="483"/>
      <c r="IA15" s="483"/>
      <c r="IB15" s="483"/>
      <c r="IC15" s="483"/>
      <c r="ID15" s="483"/>
      <c r="IE15" s="483"/>
      <c r="IF15" s="483"/>
      <c r="IG15" s="483"/>
      <c r="IH15" s="483"/>
      <c r="II15" s="483"/>
      <c r="IJ15" s="483"/>
      <c r="IK15" s="483"/>
      <c r="IL15" s="483"/>
      <c r="IM15" s="483"/>
      <c r="IN15" s="483"/>
      <c r="IO15" s="483"/>
      <c r="IP15" s="483"/>
      <c r="IQ15" s="483"/>
      <c r="IR15" s="483"/>
      <c r="IS15" s="483"/>
      <c r="IT15" s="483"/>
      <c r="IU15" s="483"/>
      <c r="IV15" s="483"/>
      <c r="IW15" s="483"/>
      <c r="IX15" s="483"/>
      <c r="IY15" s="483"/>
      <c r="IZ15" s="483"/>
      <c r="JA15" s="483"/>
      <c r="JB15" s="483"/>
      <c r="JC15" s="483"/>
      <c r="JD15" s="483"/>
      <c r="JE15" s="483"/>
      <c r="JF15" s="483"/>
      <c r="JG15" s="483"/>
      <c r="JH15" s="483"/>
      <c r="JI15" s="483"/>
      <c r="JJ15" s="483"/>
      <c r="JK15" s="483"/>
      <c r="JL15" s="483"/>
      <c r="JM15" s="483"/>
      <c r="JN15" s="483"/>
      <c r="JO15" s="483"/>
      <c r="JP15" s="483"/>
      <c r="JQ15" s="483"/>
      <c r="JR15" s="483"/>
      <c r="JS15" s="483"/>
      <c r="JT15" s="483"/>
      <c r="JU15" s="483"/>
      <c r="JV15" s="483"/>
      <c r="JW15" s="483"/>
      <c r="JX15" s="483"/>
      <c r="JY15" s="483"/>
      <c r="JZ15" s="483"/>
      <c r="KA15" s="483"/>
      <c r="KB15" s="483"/>
      <c r="KC15" s="483"/>
      <c r="KD15" s="483"/>
      <c r="KE15" s="483"/>
      <c r="KF15" s="483"/>
      <c r="KG15" s="483"/>
      <c r="KH15" s="483"/>
      <c r="KI15" s="483"/>
      <c r="KJ15" s="483"/>
      <c r="KK15" s="483"/>
      <c r="KL15" s="483"/>
      <c r="KM15" s="483"/>
      <c r="KN15" s="483"/>
      <c r="KO15" s="483"/>
      <c r="KP15" s="483"/>
      <c r="KQ15" s="483"/>
      <c r="KR15" s="483"/>
      <c r="KS15" s="483"/>
      <c r="KT15" s="483"/>
      <c r="KU15" s="483"/>
      <c r="KV15" s="483"/>
      <c r="KW15" s="483"/>
      <c r="KX15" s="483"/>
      <c r="KY15" s="483"/>
      <c r="KZ15" s="483"/>
      <c r="LA15" s="483"/>
      <c r="LB15" s="483"/>
      <c r="LC15" s="483"/>
      <c r="LD15" s="483"/>
      <c r="LE15" s="483"/>
      <c r="LF15" s="483"/>
      <c r="LG15" s="483"/>
      <c r="LH15" s="483"/>
      <c r="LI15" s="483"/>
      <c r="LJ15" s="483"/>
      <c r="LK15" s="483"/>
      <c r="LL15" s="483"/>
      <c r="LM15" s="483"/>
      <c r="LN15" s="483"/>
      <c r="LO15" s="483"/>
      <c r="LP15" s="483"/>
      <c r="LQ15" s="483"/>
      <c r="LR15" s="483"/>
      <c r="LS15" s="483"/>
      <c r="LT15" s="483"/>
      <c r="LU15" s="483"/>
      <c r="LV15" s="483"/>
      <c r="LW15" s="483"/>
      <c r="LX15" s="483"/>
      <c r="LY15" s="483"/>
      <c r="LZ15" s="483"/>
      <c r="MA15" s="483"/>
      <c r="MB15" s="483"/>
      <c r="MC15" s="483"/>
      <c r="MD15" s="483"/>
      <c r="ME15" s="483"/>
      <c r="MF15" s="483"/>
      <c r="MG15" s="483"/>
      <c r="MH15" s="483"/>
      <c r="MI15" s="483"/>
      <c r="MJ15" s="483"/>
      <c r="MK15" s="483"/>
      <c r="ML15" s="483"/>
      <c r="MM15" s="483"/>
      <c r="MN15" s="483"/>
      <c r="MO15" s="483"/>
      <c r="MP15" s="483"/>
      <c r="MQ15" s="483"/>
      <c r="MR15" s="483"/>
      <c r="MS15" s="483"/>
      <c r="MT15" s="483"/>
      <c r="MU15" s="483"/>
      <c r="MV15" s="483"/>
      <c r="MW15" s="483"/>
      <c r="MX15" s="483"/>
      <c r="MY15" s="483"/>
      <c r="MZ15" s="483"/>
      <c r="NA15" s="483"/>
      <c r="NB15" s="483"/>
      <c r="NC15" s="483"/>
      <c r="ND15" s="483"/>
      <c r="NE15" s="483"/>
      <c r="NF15" s="483"/>
      <c r="NG15" s="483"/>
      <c r="NH15" s="483"/>
      <c r="NI15" s="483"/>
      <c r="NJ15" s="483"/>
      <c r="NK15" s="483"/>
      <c r="NL15" s="483"/>
      <c r="NM15" s="483"/>
      <c r="NN15" s="483"/>
      <c r="NO15" s="483"/>
      <c r="NP15" s="483"/>
      <c r="NQ15" s="483"/>
      <c r="NR15" s="483"/>
      <c r="NS15" s="483"/>
      <c r="NT15" s="483"/>
      <c r="NU15" s="483"/>
      <c r="NV15" s="483"/>
      <c r="NW15" s="483"/>
      <c r="NX15" s="483"/>
      <c r="NY15" s="483"/>
      <c r="NZ15" s="483"/>
      <c r="OA15" s="483"/>
      <c r="OB15" s="483"/>
      <c r="OC15" s="483"/>
      <c r="OD15" s="483"/>
      <c r="OE15" s="483"/>
      <c r="OF15" s="483"/>
      <c r="OG15" s="483"/>
      <c r="OH15" s="483"/>
      <c r="OI15" s="483"/>
      <c r="OJ15" s="483"/>
      <c r="OK15" s="483"/>
      <c r="OL15" s="483"/>
      <c r="OM15" s="483"/>
      <c r="ON15" s="483"/>
      <c r="OO15" s="483"/>
      <c r="OP15" s="483"/>
      <c r="OQ15" s="483"/>
      <c r="OR15" s="483"/>
      <c r="OS15" s="483"/>
      <c r="OT15" s="483"/>
      <c r="OU15" s="483"/>
      <c r="OV15" s="483"/>
      <c r="OW15" s="483"/>
      <c r="OX15" s="483"/>
      <c r="OY15" s="483"/>
      <c r="OZ15" s="483"/>
      <c r="PA15" s="483"/>
      <c r="PB15" s="483"/>
      <c r="PC15" s="483"/>
      <c r="PD15" s="483"/>
      <c r="PE15" s="483"/>
      <c r="PF15" s="483"/>
      <c r="PG15" s="483"/>
      <c r="PH15" s="483"/>
      <c r="PI15" s="483"/>
      <c r="PJ15" s="483"/>
      <c r="PK15" s="483"/>
      <c r="PL15" s="483"/>
      <c r="PM15" s="483"/>
      <c r="PN15" s="483"/>
      <c r="PO15" s="483"/>
      <c r="PP15" s="483"/>
      <c r="PQ15" s="483"/>
      <c r="PR15" s="483"/>
      <c r="PS15" s="483"/>
      <c r="PT15" s="483"/>
      <c r="PU15" s="483"/>
      <c r="PV15" s="483"/>
      <c r="PW15" s="483"/>
      <c r="PX15" s="483"/>
      <c r="PY15" s="483"/>
      <c r="PZ15" s="483"/>
      <c r="QA15" s="483"/>
      <c r="QB15" s="483"/>
      <c r="QC15" s="483"/>
      <c r="QD15" s="483"/>
      <c r="QE15" s="483"/>
      <c r="QF15" s="483"/>
      <c r="QG15" s="483"/>
      <c r="QH15" s="483"/>
      <c r="QI15" s="483"/>
      <c r="QJ15" s="483"/>
      <c r="QK15" s="483"/>
      <c r="QL15" s="483"/>
      <c r="QM15" s="483"/>
      <c r="QN15" s="483"/>
      <c r="QO15" s="483"/>
      <c r="QP15" s="483"/>
      <c r="QQ15" s="483"/>
      <c r="QR15" s="483"/>
      <c r="QS15" s="483"/>
      <c r="QT15" s="483"/>
      <c r="QU15" s="483"/>
      <c r="QV15" s="483"/>
      <c r="QW15" s="483"/>
      <c r="QX15" s="483"/>
      <c r="QY15" s="483"/>
      <c r="QZ15" s="483"/>
      <c r="RA15" s="483"/>
      <c r="RB15" s="483"/>
      <c r="RC15" s="483"/>
      <c r="RD15" s="483"/>
      <c r="RE15" s="483"/>
      <c r="RF15" s="483"/>
      <c r="RG15" s="483"/>
      <c r="RH15" s="483"/>
      <c r="RI15" s="483"/>
      <c r="RJ15" s="483"/>
      <c r="RK15" s="483"/>
      <c r="RL15" s="483"/>
      <c r="RM15" s="483"/>
      <c r="RN15" s="483"/>
      <c r="RO15" s="483"/>
      <c r="RP15" s="483"/>
      <c r="RQ15" s="483"/>
      <c r="RR15" s="483"/>
      <c r="RS15" s="483"/>
      <c r="RT15" s="483"/>
      <c r="RU15" s="483"/>
      <c r="RV15" s="483"/>
      <c r="RW15" s="483"/>
      <c r="RX15" s="483"/>
      <c r="RY15" s="483"/>
      <c r="RZ15" s="483"/>
      <c r="SA15" s="483"/>
      <c r="SB15" s="483"/>
      <c r="SC15" s="483"/>
      <c r="SD15" s="483"/>
      <c r="SE15" s="483"/>
      <c r="SF15" s="483"/>
      <c r="SG15" s="483"/>
      <c r="SH15" s="483"/>
      <c r="SI15" s="483"/>
      <c r="SJ15" s="483"/>
      <c r="SK15" s="483"/>
      <c r="SL15" s="483"/>
      <c r="SM15" s="483"/>
      <c r="SN15" s="483"/>
      <c r="SO15" s="483"/>
      <c r="SP15" s="483"/>
      <c r="SQ15" s="483"/>
      <c r="SR15" s="483"/>
      <c r="SS15" s="483"/>
      <c r="ST15" s="483"/>
      <c r="SU15" s="483"/>
      <c r="SV15" s="483"/>
      <c r="SW15" s="483"/>
      <c r="SX15" s="483"/>
      <c r="SY15" s="483"/>
      <c r="SZ15" s="483"/>
      <c r="TA15" s="483"/>
      <c r="TB15" s="483"/>
      <c r="TC15" s="483"/>
      <c r="TD15" s="483"/>
      <c r="TE15" s="483"/>
      <c r="TF15" s="483"/>
      <c r="TG15" s="483"/>
      <c r="TH15" s="483"/>
      <c r="TI15" s="483"/>
      <c r="TJ15" s="483"/>
      <c r="TK15" s="483"/>
      <c r="TL15" s="483"/>
      <c r="TM15" s="483"/>
      <c r="TN15" s="483"/>
      <c r="TO15" s="483"/>
      <c r="TP15" s="483"/>
      <c r="TQ15" s="483"/>
      <c r="TR15" s="483"/>
      <c r="TS15" s="483"/>
      <c r="TT15" s="483"/>
      <c r="TU15" s="483"/>
      <c r="TV15" s="483"/>
      <c r="TW15" s="483"/>
      <c r="TX15" s="483"/>
      <c r="TY15" s="483"/>
      <c r="TZ15" s="483"/>
      <c r="UA15" s="483"/>
      <c r="UB15" s="483"/>
      <c r="UC15" s="483"/>
      <c r="UD15" s="483"/>
      <c r="UE15" s="483"/>
      <c r="UF15" s="483"/>
      <c r="UG15" s="483"/>
      <c r="UH15" s="483"/>
      <c r="UI15" s="483"/>
      <c r="UJ15" s="483"/>
      <c r="UK15" s="483"/>
      <c r="UL15" s="483"/>
      <c r="UM15" s="483"/>
      <c r="UN15" s="483"/>
      <c r="UO15" s="483"/>
      <c r="UP15" s="483"/>
      <c r="UQ15" s="483"/>
      <c r="UR15" s="483"/>
      <c r="US15" s="483"/>
      <c r="UT15" s="483"/>
      <c r="UU15" s="483"/>
      <c r="UV15" s="483"/>
      <c r="UW15" s="483"/>
      <c r="UX15" s="483"/>
      <c r="UY15" s="483"/>
      <c r="UZ15" s="483"/>
      <c r="VA15" s="483"/>
      <c r="VB15" s="483"/>
      <c r="VC15" s="483"/>
      <c r="VD15" s="483"/>
      <c r="VE15" s="483"/>
      <c r="VF15" s="483"/>
      <c r="VG15" s="483"/>
      <c r="VH15" s="483"/>
      <c r="VI15" s="483"/>
      <c r="VJ15" s="483"/>
      <c r="VK15" s="483"/>
      <c r="VL15" s="483"/>
      <c r="VM15" s="483"/>
      <c r="VN15" s="483"/>
      <c r="VO15" s="483"/>
      <c r="VP15" s="483"/>
      <c r="VQ15" s="483"/>
      <c r="VR15" s="483"/>
      <c r="VS15" s="483"/>
      <c r="VT15" s="483"/>
      <c r="VU15" s="483"/>
      <c r="VV15" s="483"/>
      <c r="VW15" s="483"/>
      <c r="VX15" s="483"/>
      <c r="VY15" s="483"/>
      <c r="VZ15" s="483"/>
      <c r="WA15" s="483"/>
      <c r="WB15" s="483"/>
      <c r="WC15" s="483"/>
      <c r="WD15" s="483"/>
      <c r="WE15" s="483"/>
      <c r="WF15" s="483"/>
      <c r="WG15" s="483"/>
      <c r="WH15" s="483"/>
      <c r="WI15" s="483"/>
      <c r="WJ15" s="483"/>
      <c r="WK15" s="483"/>
      <c r="WL15" s="483"/>
      <c r="WM15" s="483"/>
      <c r="WN15" s="483"/>
      <c r="WO15" s="483"/>
      <c r="WP15" s="483"/>
      <c r="WQ15" s="483"/>
      <c r="WR15" s="483"/>
      <c r="WS15" s="483"/>
      <c r="WT15" s="483"/>
      <c r="WU15" s="483"/>
      <c r="WV15" s="483"/>
      <c r="WW15" s="483"/>
      <c r="WX15" s="483"/>
      <c r="WY15" s="483"/>
      <c r="WZ15" s="483"/>
      <c r="XA15" s="483"/>
      <c r="XB15" s="483"/>
      <c r="XC15" s="483"/>
      <c r="XD15" s="483"/>
      <c r="XE15" s="483"/>
      <c r="XF15" s="483"/>
      <c r="XG15" s="483"/>
      <c r="XH15" s="483"/>
      <c r="XI15" s="483"/>
      <c r="XJ15" s="483"/>
      <c r="XK15" s="483"/>
      <c r="XL15" s="483"/>
      <c r="XM15" s="483"/>
      <c r="XN15" s="483"/>
      <c r="XO15" s="483"/>
      <c r="XP15" s="483"/>
      <c r="XQ15" s="483"/>
      <c r="XR15" s="483"/>
      <c r="XS15" s="483"/>
      <c r="XT15" s="483"/>
      <c r="XU15" s="483"/>
      <c r="XV15" s="483"/>
      <c r="XW15" s="483"/>
      <c r="XX15" s="483"/>
      <c r="XY15" s="483"/>
      <c r="XZ15" s="483"/>
      <c r="YA15" s="483"/>
      <c r="YB15" s="483"/>
      <c r="YC15" s="483"/>
      <c r="YD15" s="483"/>
      <c r="YE15" s="483"/>
      <c r="YF15" s="483"/>
      <c r="YG15" s="483"/>
      <c r="YH15" s="483"/>
      <c r="YI15" s="483"/>
      <c r="YJ15" s="483"/>
      <c r="YK15" s="483"/>
      <c r="YL15" s="483"/>
      <c r="YM15" s="483"/>
      <c r="YN15" s="483"/>
      <c r="YO15" s="483"/>
      <c r="YP15" s="483"/>
      <c r="YQ15" s="483"/>
      <c r="YR15" s="483"/>
      <c r="YS15" s="483"/>
      <c r="YT15" s="483"/>
      <c r="YU15" s="483"/>
      <c r="YV15" s="483"/>
      <c r="YW15" s="483"/>
      <c r="YX15" s="483"/>
      <c r="YY15" s="483"/>
      <c r="YZ15" s="483"/>
      <c r="ZA15" s="483"/>
      <c r="ZB15" s="483"/>
      <c r="ZC15" s="483"/>
      <c r="ZD15" s="483"/>
      <c r="ZE15" s="483"/>
      <c r="ZF15" s="483"/>
      <c r="ZG15" s="483"/>
      <c r="ZH15" s="483"/>
      <c r="ZI15" s="483"/>
      <c r="ZJ15" s="483"/>
      <c r="ZK15" s="483"/>
      <c r="ZL15" s="483"/>
      <c r="ZM15" s="483"/>
      <c r="ZN15" s="483"/>
      <c r="ZO15" s="483"/>
      <c r="ZP15" s="483"/>
      <c r="ZQ15" s="483"/>
      <c r="ZR15" s="483"/>
      <c r="ZS15" s="483"/>
      <c r="ZT15" s="483"/>
      <c r="ZU15" s="483"/>
      <c r="ZV15" s="483"/>
      <c r="ZW15" s="483"/>
      <c r="ZX15" s="483"/>
      <c r="ZY15" s="483"/>
      <c r="ZZ15" s="483"/>
      <c r="AAA15" s="483"/>
      <c r="AAB15" s="483"/>
      <c r="AAC15" s="483"/>
      <c r="AAD15" s="483"/>
      <c r="AAE15" s="483"/>
      <c r="AAF15" s="483"/>
      <c r="AAG15" s="483"/>
      <c r="AAH15" s="483"/>
      <c r="AAI15" s="483"/>
      <c r="AAJ15" s="483"/>
      <c r="AAK15" s="483"/>
      <c r="AAL15" s="483"/>
      <c r="AAM15" s="483"/>
      <c r="AAN15" s="483"/>
      <c r="AAO15" s="483"/>
      <c r="AAP15" s="483"/>
      <c r="AAQ15" s="483"/>
      <c r="AAR15" s="483"/>
      <c r="AAS15" s="483"/>
      <c r="AAT15" s="483"/>
      <c r="AAU15" s="483"/>
      <c r="AAV15" s="483"/>
      <c r="AAW15" s="483"/>
      <c r="AAX15" s="483"/>
      <c r="AAY15" s="483"/>
      <c r="AAZ15" s="483"/>
      <c r="ABA15" s="483"/>
      <c r="ABB15" s="483"/>
      <c r="ABC15" s="483"/>
      <c r="ABD15" s="483"/>
      <c r="ABE15" s="483"/>
      <c r="ABF15" s="483"/>
      <c r="ABG15" s="483"/>
      <c r="ABH15" s="483"/>
      <c r="ABI15" s="483"/>
      <c r="ABJ15" s="483"/>
      <c r="ABK15" s="483"/>
      <c r="ABL15" s="483"/>
      <c r="ABM15" s="483"/>
      <c r="ABN15" s="483"/>
      <c r="ABO15" s="483"/>
      <c r="ABP15" s="483"/>
      <c r="ABQ15" s="483"/>
      <c r="ABR15" s="483"/>
      <c r="ABS15" s="483"/>
      <c r="ABT15" s="483"/>
      <c r="ABU15" s="483"/>
      <c r="ABV15" s="483"/>
      <c r="ABW15" s="483"/>
      <c r="ABX15" s="483"/>
      <c r="ABY15" s="483"/>
      <c r="ABZ15" s="483"/>
      <c r="ACA15" s="483"/>
      <c r="ACB15" s="483"/>
      <c r="ACC15" s="483"/>
      <c r="ACD15" s="483"/>
      <c r="ACE15" s="483"/>
      <c r="ACF15" s="483"/>
      <c r="ACG15" s="483"/>
      <c r="ACH15" s="483"/>
      <c r="ACI15" s="483"/>
      <c r="ACJ15" s="483"/>
      <c r="ACK15" s="483"/>
      <c r="ACL15" s="483"/>
      <c r="ACM15" s="483"/>
      <c r="ACN15" s="483"/>
      <c r="ACO15" s="483"/>
      <c r="ACP15" s="483"/>
      <c r="ACQ15" s="483"/>
      <c r="ACR15" s="483"/>
      <c r="ACS15" s="483"/>
      <c r="ACT15" s="483"/>
      <c r="ACU15" s="483"/>
      <c r="ACV15" s="483"/>
      <c r="ACW15" s="483"/>
      <c r="ACX15" s="483"/>
      <c r="ACY15" s="483"/>
      <c r="ACZ15" s="483"/>
      <c r="ADA15" s="483"/>
      <c r="ADB15" s="483"/>
      <c r="ADC15" s="483"/>
      <c r="ADD15" s="483"/>
      <c r="ADE15" s="483"/>
      <c r="ADF15" s="483"/>
      <c r="ADG15" s="483"/>
      <c r="ADH15" s="483"/>
      <c r="ADI15" s="483"/>
      <c r="ADJ15" s="483"/>
      <c r="ADK15" s="483"/>
      <c r="ADL15" s="483"/>
      <c r="ADM15" s="483"/>
      <c r="ADN15" s="483"/>
      <c r="ADO15" s="483"/>
      <c r="ADP15" s="483"/>
      <c r="ADQ15" s="483"/>
      <c r="ADR15" s="483"/>
      <c r="ADS15" s="483"/>
      <c r="ADT15" s="483"/>
      <c r="ADU15" s="483"/>
      <c r="ADV15" s="483"/>
      <c r="ADW15" s="483"/>
      <c r="ADX15" s="483"/>
      <c r="ADY15" s="483"/>
      <c r="ADZ15" s="483"/>
      <c r="AEA15" s="483"/>
      <c r="AEB15" s="483"/>
      <c r="AEC15" s="483"/>
      <c r="AED15" s="483"/>
      <c r="AEE15" s="483"/>
      <c r="AEF15" s="483"/>
      <c r="AEG15" s="483"/>
      <c r="AEH15" s="483"/>
      <c r="AEI15" s="483"/>
      <c r="AEJ15" s="483"/>
      <c r="AEK15" s="483"/>
      <c r="AEL15" s="483"/>
      <c r="AEM15" s="483"/>
      <c r="AEN15" s="483"/>
      <c r="AEO15" s="483"/>
      <c r="AEP15" s="483"/>
      <c r="AEQ15" s="483"/>
      <c r="AER15" s="483"/>
      <c r="AES15" s="483"/>
      <c r="AET15" s="483"/>
      <c r="AEU15" s="483"/>
      <c r="AEV15" s="483"/>
      <c r="AEW15" s="483"/>
      <c r="AEX15" s="483"/>
      <c r="AEY15" s="483"/>
      <c r="AEZ15" s="483"/>
      <c r="AFA15" s="483"/>
      <c r="AFB15" s="483"/>
      <c r="AFC15" s="483"/>
      <c r="AFD15" s="483"/>
      <c r="AFE15" s="483"/>
      <c r="AFF15" s="483"/>
      <c r="AFG15" s="483"/>
      <c r="AFH15" s="483"/>
      <c r="AFI15" s="483"/>
      <c r="AFJ15" s="483"/>
      <c r="AFK15" s="483"/>
      <c r="AFL15" s="483"/>
      <c r="AFM15" s="483"/>
      <c r="AFN15" s="483"/>
      <c r="AFO15" s="483"/>
      <c r="AFP15" s="483"/>
      <c r="AFQ15" s="483"/>
      <c r="AFR15" s="483"/>
      <c r="AFS15" s="483"/>
      <c r="AFT15" s="483"/>
      <c r="AFU15" s="483"/>
      <c r="AFV15" s="483"/>
      <c r="AFW15" s="483"/>
      <c r="AFX15" s="483"/>
      <c r="AFY15" s="483"/>
      <c r="AFZ15" s="483"/>
      <c r="AGA15" s="483"/>
      <c r="AGB15" s="483"/>
      <c r="AGC15" s="483"/>
      <c r="AGD15" s="483"/>
      <c r="AGE15" s="483"/>
      <c r="AGF15" s="483"/>
      <c r="AGG15" s="483"/>
      <c r="AGH15" s="483"/>
      <c r="AGI15" s="483"/>
      <c r="AGJ15" s="483"/>
      <c r="AGK15" s="483"/>
      <c r="AGL15" s="483"/>
      <c r="AGM15" s="483"/>
      <c r="AGN15" s="483"/>
      <c r="AGO15" s="483"/>
      <c r="AGP15" s="483"/>
      <c r="AGQ15" s="483"/>
      <c r="AGR15" s="483"/>
      <c r="AGS15" s="483"/>
      <c r="AGT15" s="483"/>
      <c r="AGU15" s="483"/>
      <c r="AGV15" s="483"/>
      <c r="AGW15" s="483"/>
      <c r="AGX15" s="483"/>
      <c r="AGY15" s="483"/>
      <c r="AGZ15" s="483"/>
      <c r="AHA15" s="483"/>
      <c r="AHB15" s="483"/>
      <c r="AHC15" s="483"/>
      <c r="AHD15" s="483"/>
      <c r="AHE15" s="483"/>
      <c r="AHF15" s="483"/>
      <c r="AHG15" s="483"/>
      <c r="AHH15" s="483"/>
      <c r="AHI15" s="483"/>
      <c r="AHJ15" s="483"/>
      <c r="AHK15" s="483"/>
      <c r="AHL15" s="483"/>
      <c r="AHM15" s="483"/>
      <c r="AHN15" s="483"/>
      <c r="AHO15" s="483"/>
      <c r="AHP15" s="483"/>
      <c r="AHQ15" s="483"/>
      <c r="AHR15" s="483"/>
      <c r="AHS15" s="483"/>
      <c r="AHT15" s="483"/>
      <c r="AHU15" s="483"/>
      <c r="AHV15" s="483"/>
      <c r="AHW15" s="483"/>
      <c r="AHX15" s="483"/>
      <c r="AHY15" s="483"/>
      <c r="AHZ15" s="483"/>
      <c r="AIA15" s="483"/>
      <c r="AIB15" s="483"/>
      <c r="AIC15" s="483"/>
      <c r="AID15" s="483"/>
      <c r="AIE15" s="483"/>
      <c r="AIF15" s="483"/>
      <c r="AIG15" s="483"/>
      <c r="AIH15" s="483"/>
      <c r="AII15" s="483"/>
      <c r="AIJ15" s="483"/>
      <c r="AIK15" s="483"/>
      <c r="AIL15" s="483"/>
      <c r="AIM15" s="483"/>
      <c r="AIN15" s="483"/>
      <c r="AIO15" s="483"/>
      <c r="AIP15" s="483"/>
      <c r="AIQ15" s="483"/>
      <c r="AIR15" s="483"/>
      <c r="AIS15" s="483"/>
      <c r="AIT15" s="483"/>
      <c r="AIU15" s="483"/>
      <c r="AIV15" s="483"/>
      <c r="AIW15" s="483"/>
      <c r="AIX15" s="483"/>
      <c r="AIY15" s="483"/>
      <c r="AIZ15" s="483"/>
      <c r="AJA15" s="483"/>
      <c r="AJB15" s="483"/>
      <c r="AJC15" s="483"/>
      <c r="AJD15" s="483"/>
      <c r="AJE15" s="483"/>
      <c r="AJF15" s="483"/>
      <c r="AJG15" s="483"/>
      <c r="AJH15" s="483"/>
      <c r="AJI15" s="483"/>
      <c r="AJJ15" s="483"/>
      <c r="AJK15" s="483"/>
      <c r="AJL15" s="483"/>
      <c r="AJM15" s="483"/>
      <c r="AJN15" s="483"/>
      <c r="AJO15" s="483"/>
      <c r="AJP15" s="483"/>
      <c r="AJQ15" s="483"/>
      <c r="AJR15" s="483"/>
      <c r="AJS15" s="483"/>
      <c r="AJT15" s="483"/>
      <c r="AJU15" s="483"/>
      <c r="AJV15" s="483"/>
      <c r="AJW15" s="483"/>
      <c r="AJX15" s="483"/>
      <c r="AJY15" s="483"/>
      <c r="AJZ15" s="483"/>
      <c r="AKA15" s="483"/>
      <c r="AKB15" s="483"/>
      <c r="AKC15" s="483"/>
      <c r="AKD15" s="483"/>
      <c r="AKE15" s="483"/>
      <c r="AKF15" s="483"/>
      <c r="AKG15" s="483"/>
      <c r="AKH15" s="483"/>
      <c r="AKI15" s="483"/>
      <c r="AKJ15" s="483"/>
      <c r="AKK15" s="483"/>
      <c r="AKL15" s="483"/>
      <c r="AKM15" s="483"/>
      <c r="AKN15" s="483"/>
      <c r="AKO15" s="483"/>
      <c r="AKP15" s="483"/>
      <c r="AKQ15" s="483"/>
      <c r="AKR15" s="483"/>
      <c r="AKS15" s="483"/>
      <c r="AKT15" s="483"/>
      <c r="AKU15" s="483"/>
      <c r="AKV15" s="483"/>
      <c r="AKW15" s="483"/>
      <c r="AKX15" s="483"/>
      <c r="AKY15" s="483"/>
      <c r="AKZ15" s="483"/>
      <c r="ALA15" s="483"/>
      <c r="ALB15" s="483"/>
      <c r="ALC15" s="483"/>
      <c r="ALD15" s="483"/>
      <c r="ALE15" s="483"/>
      <c r="ALF15" s="483"/>
      <c r="ALG15" s="483"/>
      <c r="ALH15" s="483"/>
      <c r="ALI15" s="483"/>
      <c r="ALJ15" s="483"/>
      <c r="ALK15" s="483"/>
      <c r="ALL15" s="483"/>
      <c r="ALM15" s="483"/>
      <c r="ALN15" s="483"/>
      <c r="ALO15" s="483"/>
      <c r="ALP15" s="483"/>
      <c r="ALQ15" s="483"/>
      <c r="ALR15" s="483"/>
      <c r="ALS15" s="483"/>
      <c r="ALT15" s="483"/>
      <c r="ALU15" s="483"/>
      <c r="ALV15" s="483"/>
      <c r="ALW15" s="483"/>
      <c r="ALX15" s="483"/>
      <c r="ALY15" s="483"/>
      <c r="ALZ15" s="483"/>
      <c r="AMA15" s="483"/>
      <c r="AMB15" s="483"/>
      <c r="AMC15" s="483"/>
      <c r="AMD15" s="483"/>
      <c r="AME15" s="483"/>
      <c r="AMF15" s="483"/>
      <c r="AMG15" s="483"/>
      <c r="AMH15" s="483"/>
      <c r="AMI15" s="483"/>
      <c r="AMJ15" s="483"/>
      <c r="AMK15" s="483"/>
      <c r="AML15" s="483"/>
      <c r="AMM15" s="483"/>
      <c r="AMN15" s="483"/>
      <c r="AMO15" s="483"/>
      <c r="AMP15" s="483"/>
      <c r="AMQ15" s="483"/>
      <c r="AMR15" s="483"/>
      <c r="AMS15" s="483"/>
      <c r="AMT15" s="483"/>
      <c r="AMU15" s="483"/>
      <c r="AMV15" s="483"/>
      <c r="AMW15" s="483"/>
      <c r="AMX15" s="483"/>
      <c r="AMY15" s="483"/>
      <c r="AMZ15" s="483"/>
      <c r="ANA15" s="483"/>
      <c r="ANB15" s="483"/>
      <c r="ANC15" s="483"/>
      <c r="AND15" s="483"/>
      <c r="ANE15" s="483"/>
      <c r="ANF15" s="483"/>
      <c r="ANG15" s="483"/>
      <c r="ANH15" s="483"/>
      <c r="ANI15" s="483"/>
      <c r="ANJ15" s="483"/>
      <c r="ANK15" s="483"/>
      <c r="ANL15" s="483"/>
      <c r="ANM15" s="483"/>
      <c r="ANN15" s="483"/>
      <c r="ANO15" s="483"/>
      <c r="ANP15" s="483"/>
      <c r="ANQ15" s="483"/>
      <c r="ANR15" s="483"/>
      <c r="ANS15" s="483"/>
      <c r="ANT15" s="483"/>
      <c r="ANU15" s="483"/>
      <c r="ANV15" s="483"/>
      <c r="ANW15" s="483"/>
      <c r="ANX15" s="483"/>
      <c r="ANY15" s="483"/>
      <c r="ANZ15" s="483"/>
      <c r="AOA15" s="483"/>
      <c r="AOB15" s="483"/>
      <c r="AOC15" s="483"/>
      <c r="AOD15" s="483"/>
      <c r="AOE15" s="483"/>
      <c r="AOF15" s="483"/>
      <c r="AOG15" s="483"/>
      <c r="AOH15" s="483"/>
      <c r="AOI15" s="483"/>
      <c r="AOJ15" s="483"/>
      <c r="AOK15" s="483"/>
      <c r="AOL15" s="483"/>
      <c r="AOM15" s="483"/>
      <c r="AON15" s="483"/>
      <c r="AOO15" s="483"/>
      <c r="AOP15" s="483"/>
      <c r="AOQ15" s="483"/>
      <c r="AOR15" s="483"/>
      <c r="AOS15" s="483"/>
      <c r="AOT15" s="483"/>
      <c r="AOU15" s="483"/>
      <c r="AOV15" s="483"/>
      <c r="AOW15" s="483"/>
      <c r="AOX15" s="483"/>
      <c r="AOY15" s="483"/>
      <c r="AOZ15" s="483"/>
      <c r="APA15" s="483"/>
      <c r="APB15" s="483"/>
      <c r="APC15" s="483"/>
      <c r="APD15" s="483"/>
      <c r="APE15" s="483"/>
      <c r="APF15" s="483"/>
      <c r="APG15" s="483"/>
      <c r="APH15" s="483"/>
      <c r="API15" s="483"/>
      <c r="APJ15" s="483"/>
      <c r="APK15" s="483"/>
      <c r="APL15" s="483"/>
      <c r="APM15" s="483"/>
      <c r="APN15" s="483"/>
      <c r="APO15" s="483"/>
      <c r="APP15" s="483"/>
      <c r="APQ15" s="483"/>
      <c r="APR15" s="483"/>
      <c r="APS15" s="483"/>
      <c r="APT15" s="483"/>
      <c r="APU15" s="483"/>
      <c r="APV15" s="483"/>
      <c r="APW15" s="483"/>
      <c r="APX15" s="483"/>
      <c r="APY15" s="483"/>
      <c r="APZ15" s="483"/>
      <c r="AQA15" s="483"/>
      <c r="AQB15" s="483"/>
      <c r="AQC15" s="483"/>
      <c r="AQD15" s="483"/>
      <c r="AQE15" s="483"/>
      <c r="AQF15" s="483"/>
      <c r="AQG15" s="483"/>
      <c r="AQH15" s="483"/>
      <c r="AQI15" s="483"/>
      <c r="AQJ15" s="483"/>
      <c r="AQK15" s="483"/>
      <c r="AQL15" s="483"/>
      <c r="AQM15" s="483"/>
      <c r="AQN15" s="483"/>
      <c r="AQO15" s="483"/>
      <c r="AQP15" s="483"/>
      <c r="AQQ15" s="483"/>
      <c r="AQR15" s="483"/>
      <c r="AQS15" s="483"/>
      <c r="AQT15" s="483"/>
      <c r="AQU15" s="483"/>
      <c r="AQV15" s="483"/>
      <c r="AQW15" s="483"/>
      <c r="AQX15" s="483"/>
      <c r="AQY15" s="483"/>
      <c r="AQZ15" s="483"/>
      <c r="ARA15" s="483"/>
      <c r="ARB15" s="483"/>
      <c r="ARC15" s="483"/>
      <c r="ARD15" s="483"/>
      <c r="ARE15" s="483"/>
      <c r="ARF15" s="483"/>
      <c r="ARG15" s="483"/>
      <c r="ARH15" s="483"/>
      <c r="ARI15" s="483"/>
      <c r="ARJ15" s="483"/>
      <c r="ARK15" s="483"/>
      <c r="ARL15" s="483"/>
      <c r="ARM15" s="483"/>
      <c r="ARN15" s="483"/>
      <c r="ARO15" s="483"/>
      <c r="ARP15" s="483"/>
      <c r="ARQ15" s="483"/>
      <c r="ARR15" s="483"/>
      <c r="ARS15" s="483"/>
      <c r="ART15" s="483"/>
      <c r="ARU15" s="483"/>
      <c r="ARV15" s="483"/>
      <c r="ARW15" s="483"/>
      <c r="ARX15" s="483"/>
      <c r="ARY15" s="483"/>
      <c r="ARZ15" s="483"/>
      <c r="ASA15" s="483"/>
      <c r="ASB15" s="483"/>
      <c r="ASC15" s="483"/>
      <c r="ASD15" s="483"/>
      <c r="ASE15" s="483"/>
      <c r="ASF15" s="483"/>
      <c r="ASG15" s="483"/>
      <c r="ASH15" s="483"/>
      <c r="ASI15" s="483"/>
      <c r="ASJ15" s="483"/>
      <c r="ASK15" s="483"/>
      <c r="ASL15" s="483"/>
      <c r="ASM15" s="483"/>
      <c r="ASN15" s="483"/>
      <c r="ASO15" s="483"/>
      <c r="ASP15" s="483"/>
      <c r="ASQ15" s="483"/>
      <c r="ASR15" s="483"/>
      <c r="ASS15" s="483"/>
      <c r="AST15" s="483"/>
      <c r="ASU15" s="483"/>
      <c r="ASV15" s="483"/>
      <c r="ASW15" s="483"/>
      <c r="ASX15" s="483"/>
      <c r="ASY15" s="483"/>
      <c r="ASZ15" s="483"/>
      <c r="ATA15" s="483"/>
      <c r="ATB15" s="483"/>
      <c r="ATC15" s="483"/>
      <c r="ATD15" s="483"/>
      <c r="ATE15" s="483"/>
      <c r="ATF15" s="483"/>
      <c r="ATG15" s="483"/>
      <c r="ATH15" s="483"/>
      <c r="ATI15" s="483"/>
      <c r="ATJ15" s="483"/>
      <c r="ATK15" s="483"/>
      <c r="ATL15" s="483"/>
      <c r="ATM15" s="483"/>
      <c r="ATN15" s="483"/>
      <c r="ATO15" s="483"/>
      <c r="ATP15" s="483"/>
      <c r="ATQ15" s="483"/>
      <c r="ATR15" s="483"/>
      <c r="ATS15" s="483"/>
      <c r="ATT15" s="483"/>
      <c r="ATU15" s="483"/>
      <c r="ATV15" s="483"/>
      <c r="ATW15" s="483"/>
      <c r="ATX15" s="483"/>
      <c r="ATY15" s="483"/>
      <c r="ATZ15" s="483"/>
      <c r="AUA15" s="483"/>
      <c r="AUB15" s="483"/>
      <c r="AUC15" s="483"/>
      <c r="AUD15" s="483"/>
      <c r="AUE15" s="483"/>
      <c r="AUF15" s="483"/>
      <c r="AUG15" s="483"/>
      <c r="AUH15" s="483"/>
      <c r="AUI15" s="483"/>
      <c r="AUJ15" s="483"/>
      <c r="AUK15" s="483"/>
      <c r="AUL15" s="483"/>
      <c r="AUM15" s="483"/>
      <c r="AUN15" s="483"/>
      <c r="AUO15" s="483"/>
      <c r="AUP15" s="483"/>
      <c r="AUQ15" s="483"/>
      <c r="AUR15" s="483"/>
      <c r="AUS15" s="483"/>
      <c r="AUT15" s="483"/>
      <c r="AUU15" s="483"/>
      <c r="AUV15" s="483"/>
      <c r="AUW15" s="483"/>
      <c r="AUX15" s="483"/>
      <c r="AUY15" s="483"/>
      <c r="AUZ15" s="483"/>
      <c r="AVA15" s="483"/>
      <c r="AVB15" s="483"/>
      <c r="AVC15" s="483"/>
      <c r="AVD15" s="483"/>
      <c r="AVE15" s="483"/>
      <c r="AVF15" s="483"/>
      <c r="AVG15" s="483"/>
      <c r="AVH15" s="483"/>
      <c r="AVI15" s="483"/>
      <c r="AVJ15" s="483"/>
      <c r="AVK15" s="483"/>
      <c r="AVL15" s="483"/>
      <c r="AVM15" s="483"/>
      <c r="AVN15" s="483"/>
      <c r="AVO15" s="483"/>
      <c r="AVP15" s="483"/>
      <c r="AVQ15" s="483"/>
      <c r="AVR15" s="483"/>
      <c r="AVS15" s="483"/>
      <c r="AVT15" s="483"/>
      <c r="AVU15" s="483"/>
      <c r="AVV15" s="483"/>
      <c r="AVW15" s="483"/>
      <c r="AVX15" s="483"/>
      <c r="AVY15" s="483"/>
      <c r="AVZ15" s="483"/>
      <c r="AWA15" s="483"/>
      <c r="AWB15" s="483"/>
      <c r="AWC15" s="483"/>
      <c r="AWD15" s="483"/>
      <c r="AWE15" s="483"/>
      <c r="AWF15" s="483"/>
      <c r="AWG15" s="483"/>
      <c r="AWH15" s="483"/>
      <c r="AWI15" s="483"/>
      <c r="AWJ15" s="483"/>
      <c r="AWK15" s="483"/>
      <c r="AWL15" s="483"/>
      <c r="AWM15" s="483"/>
      <c r="AWN15" s="483"/>
      <c r="AWO15" s="483"/>
      <c r="AWP15" s="483"/>
      <c r="AWQ15" s="483"/>
      <c r="AWR15" s="483"/>
      <c r="AWS15" s="483"/>
      <c r="AWT15" s="483"/>
      <c r="AWU15" s="483"/>
      <c r="AWV15" s="483"/>
      <c r="AWW15" s="483"/>
      <c r="AWX15" s="483"/>
      <c r="AWY15" s="483"/>
      <c r="AWZ15" s="483"/>
      <c r="AXA15" s="483"/>
      <c r="AXB15" s="483"/>
      <c r="AXC15" s="483"/>
      <c r="AXD15" s="483"/>
      <c r="AXE15" s="483"/>
      <c r="AXF15" s="483"/>
      <c r="AXG15" s="483"/>
      <c r="AXH15" s="483"/>
      <c r="AXI15" s="483"/>
      <c r="AXJ15" s="483"/>
      <c r="AXK15" s="483"/>
      <c r="AXL15" s="483"/>
      <c r="AXM15" s="483"/>
      <c r="AXN15" s="483"/>
      <c r="AXO15" s="483"/>
      <c r="AXP15" s="483"/>
      <c r="AXQ15" s="483"/>
      <c r="AXR15" s="483"/>
      <c r="AXS15" s="483"/>
      <c r="AXT15" s="483"/>
      <c r="AXU15" s="483"/>
      <c r="AXV15" s="483"/>
      <c r="AXW15" s="483"/>
      <c r="AXX15" s="483"/>
      <c r="AXY15" s="483"/>
      <c r="AXZ15" s="483"/>
      <c r="AYA15" s="483"/>
      <c r="AYB15" s="483"/>
      <c r="AYC15" s="483"/>
      <c r="AYD15" s="483"/>
      <c r="AYE15" s="483"/>
      <c r="AYF15" s="483"/>
      <c r="AYG15" s="483"/>
      <c r="AYH15" s="483"/>
      <c r="AYI15" s="483"/>
      <c r="AYJ15" s="483"/>
      <c r="AYK15" s="483"/>
      <c r="AYL15" s="483"/>
      <c r="AYM15" s="483"/>
      <c r="AYN15" s="483"/>
      <c r="AYO15" s="483"/>
      <c r="AYP15" s="483"/>
      <c r="AYQ15" s="483"/>
      <c r="AYR15" s="483"/>
      <c r="AYS15" s="483"/>
      <c r="AYT15" s="483"/>
      <c r="AYU15" s="483"/>
      <c r="AYV15" s="483"/>
      <c r="AYW15" s="483"/>
      <c r="AYX15" s="483"/>
      <c r="AYY15" s="483"/>
      <c r="AYZ15" s="483"/>
      <c r="AZA15" s="483"/>
      <c r="AZB15" s="483"/>
      <c r="AZC15" s="483"/>
      <c r="AZD15" s="483"/>
      <c r="AZE15" s="483"/>
      <c r="AZF15" s="483"/>
      <c r="AZG15" s="483"/>
      <c r="AZH15" s="483"/>
      <c r="AZI15" s="483"/>
      <c r="AZJ15" s="483"/>
      <c r="AZK15" s="483"/>
      <c r="AZL15" s="483"/>
      <c r="AZM15" s="483"/>
      <c r="AZN15" s="483"/>
      <c r="AZO15" s="483"/>
      <c r="AZP15" s="483"/>
      <c r="AZQ15" s="483"/>
      <c r="AZR15" s="483"/>
      <c r="AZS15" s="483"/>
      <c r="AZT15" s="483"/>
      <c r="AZU15" s="483"/>
      <c r="AZV15" s="483"/>
      <c r="AZW15" s="483"/>
      <c r="AZX15" s="483"/>
      <c r="AZY15" s="483"/>
      <c r="AZZ15" s="483"/>
      <c r="BAA15" s="483"/>
      <c r="BAB15" s="483"/>
      <c r="BAC15" s="483"/>
      <c r="BAD15" s="483"/>
      <c r="BAE15" s="483"/>
      <c r="BAF15" s="483"/>
      <c r="BAG15" s="483"/>
      <c r="BAH15" s="483"/>
      <c r="BAI15" s="483"/>
      <c r="BAJ15" s="483"/>
      <c r="BAK15" s="483"/>
      <c r="BAL15" s="483"/>
      <c r="BAM15" s="483"/>
      <c r="BAN15" s="483"/>
      <c r="BAO15" s="483"/>
      <c r="BAP15" s="483"/>
      <c r="BAQ15" s="483"/>
      <c r="BAR15" s="483"/>
      <c r="BAS15" s="483"/>
      <c r="BAT15" s="483"/>
      <c r="BAU15" s="483"/>
      <c r="BAV15" s="483"/>
      <c r="BAW15" s="483"/>
      <c r="BAX15" s="483"/>
      <c r="BAY15" s="483"/>
      <c r="BAZ15" s="483"/>
      <c r="BBA15" s="483"/>
      <c r="BBB15" s="483"/>
      <c r="BBC15" s="483"/>
      <c r="BBD15" s="483"/>
      <c r="BBE15" s="483"/>
      <c r="BBF15" s="483"/>
      <c r="BBG15" s="483"/>
      <c r="BBH15" s="483"/>
      <c r="BBI15" s="483"/>
      <c r="BBJ15" s="483"/>
      <c r="BBK15" s="483"/>
      <c r="BBL15" s="483"/>
      <c r="BBM15" s="483"/>
      <c r="BBN15" s="483"/>
      <c r="BBO15" s="483"/>
      <c r="BBP15" s="483"/>
      <c r="BBQ15" s="483"/>
      <c r="BBR15" s="483"/>
      <c r="BBS15" s="483"/>
      <c r="BBT15" s="483"/>
      <c r="BBU15" s="483"/>
      <c r="BBV15" s="483"/>
      <c r="BBW15" s="483"/>
      <c r="BBX15" s="483"/>
      <c r="BBY15" s="483"/>
      <c r="BBZ15" s="483"/>
      <c r="BCA15" s="483"/>
      <c r="BCB15" s="483"/>
      <c r="BCC15" s="483"/>
      <c r="BCD15" s="483"/>
      <c r="BCE15" s="483"/>
      <c r="BCF15" s="483"/>
      <c r="BCG15" s="483"/>
      <c r="BCH15" s="483"/>
      <c r="BCI15" s="483"/>
      <c r="BCJ15" s="483"/>
      <c r="BCK15" s="483"/>
      <c r="BCL15" s="483"/>
      <c r="BCM15" s="483"/>
      <c r="BCN15" s="483"/>
      <c r="BCO15" s="483"/>
      <c r="BCP15" s="483"/>
      <c r="BCQ15" s="483"/>
      <c r="BCR15" s="483"/>
      <c r="BCS15" s="483"/>
      <c r="BCT15" s="483"/>
      <c r="BCU15" s="483"/>
      <c r="BCV15" s="483"/>
      <c r="BCW15" s="483"/>
      <c r="BCX15" s="483"/>
      <c r="BCY15" s="483"/>
      <c r="BCZ15" s="483"/>
      <c r="BDA15" s="483"/>
      <c r="BDB15" s="483"/>
      <c r="BDC15" s="483"/>
      <c r="BDD15" s="483"/>
      <c r="BDE15" s="483"/>
      <c r="BDF15" s="483"/>
      <c r="BDG15" s="483"/>
      <c r="BDH15" s="483"/>
      <c r="BDI15" s="483"/>
      <c r="BDJ15" s="483"/>
      <c r="BDK15" s="483"/>
      <c r="BDL15" s="483"/>
      <c r="BDM15" s="483"/>
      <c r="BDN15" s="483"/>
      <c r="BDO15" s="483"/>
      <c r="BDP15" s="483"/>
      <c r="BDQ15" s="483"/>
      <c r="BDR15" s="483"/>
      <c r="BDS15" s="483"/>
      <c r="BDT15" s="483"/>
      <c r="BDU15" s="483"/>
      <c r="BDV15" s="483"/>
      <c r="BDW15" s="483"/>
      <c r="BDX15" s="483"/>
      <c r="BDY15" s="483"/>
      <c r="BDZ15" s="483"/>
      <c r="BEA15" s="483"/>
      <c r="BEB15" s="483"/>
      <c r="BEC15" s="483"/>
      <c r="BED15" s="483"/>
      <c r="BEE15" s="483"/>
      <c r="BEF15" s="483"/>
      <c r="BEG15" s="483"/>
      <c r="BEH15" s="483"/>
      <c r="BEI15" s="483"/>
      <c r="BEJ15" s="483"/>
      <c r="BEK15" s="483"/>
      <c r="BEL15" s="483"/>
      <c r="BEM15" s="483"/>
      <c r="BEN15" s="483"/>
      <c r="BEO15" s="483"/>
      <c r="BEP15" s="483"/>
      <c r="BEQ15" s="483"/>
      <c r="BER15" s="483"/>
      <c r="BES15" s="483"/>
      <c r="BET15" s="483"/>
      <c r="BEU15" s="483"/>
      <c r="BEV15" s="483"/>
      <c r="BEW15" s="483"/>
      <c r="BEX15" s="483"/>
      <c r="BEY15" s="483"/>
      <c r="BEZ15" s="483"/>
      <c r="BFA15" s="483"/>
      <c r="BFB15" s="483"/>
      <c r="BFC15" s="483"/>
      <c r="BFD15" s="483"/>
      <c r="BFE15" s="483"/>
      <c r="BFF15" s="483"/>
      <c r="BFG15" s="483"/>
      <c r="BFH15" s="483"/>
      <c r="BFI15" s="483"/>
      <c r="BFJ15" s="483"/>
      <c r="BFK15" s="483"/>
      <c r="BFL15" s="483"/>
      <c r="BFM15" s="483"/>
      <c r="BFN15" s="483"/>
      <c r="BFO15" s="483"/>
      <c r="BFP15" s="483"/>
      <c r="BFQ15" s="483"/>
      <c r="BFR15" s="483"/>
      <c r="BFS15" s="483"/>
      <c r="BFT15" s="483"/>
      <c r="BFU15" s="483"/>
      <c r="BFV15" s="483"/>
      <c r="BFW15" s="483"/>
      <c r="BFX15" s="483"/>
      <c r="BFY15" s="483"/>
      <c r="BFZ15" s="483"/>
      <c r="BGA15" s="483"/>
      <c r="BGB15" s="483"/>
      <c r="BGC15" s="483"/>
      <c r="BGD15" s="483"/>
      <c r="BGE15" s="483"/>
      <c r="BGF15" s="483"/>
      <c r="BGG15" s="483"/>
      <c r="BGH15" s="483"/>
      <c r="BGI15" s="483"/>
      <c r="BGJ15" s="483"/>
      <c r="BGK15" s="483"/>
      <c r="BGL15" s="483"/>
      <c r="BGM15" s="483"/>
      <c r="BGN15" s="483"/>
      <c r="BGO15" s="483"/>
      <c r="BGP15" s="483"/>
      <c r="BGQ15" s="483"/>
      <c r="BGR15" s="483"/>
      <c r="BGS15" s="483"/>
      <c r="BGT15" s="483"/>
      <c r="BGU15" s="483"/>
      <c r="BGV15" s="483"/>
      <c r="BGW15" s="483"/>
      <c r="BGX15" s="483"/>
      <c r="BGY15" s="483"/>
      <c r="BGZ15" s="483"/>
      <c r="BHA15" s="483"/>
      <c r="BHB15" s="483"/>
      <c r="BHC15" s="483"/>
      <c r="BHD15" s="483"/>
      <c r="BHE15" s="483"/>
      <c r="BHF15" s="483"/>
      <c r="BHG15" s="483"/>
      <c r="BHH15" s="483"/>
      <c r="BHI15" s="483"/>
      <c r="BHJ15" s="483"/>
      <c r="BHK15" s="483"/>
      <c r="BHL15" s="483"/>
      <c r="BHM15" s="483"/>
      <c r="BHN15" s="483"/>
      <c r="BHO15" s="483"/>
      <c r="BHP15" s="483"/>
      <c r="BHQ15" s="483"/>
      <c r="BHR15" s="483"/>
      <c r="BHS15" s="483"/>
      <c r="BHT15" s="483"/>
      <c r="BHU15" s="483"/>
      <c r="BHV15" s="483"/>
      <c r="BHW15" s="483"/>
      <c r="BHX15" s="483"/>
      <c r="BHY15" s="483"/>
      <c r="BHZ15" s="483"/>
      <c r="BIA15" s="483"/>
      <c r="BIB15" s="483"/>
      <c r="BIC15" s="483"/>
      <c r="BID15" s="483"/>
      <c r="BIE15" s="483"/>
      <c r="BIF15" s="483"/>
      <c r="BIG15" s="483"/>
      <c r="BIH15" s="483"/>
      <c r="BII15" s="483"/>
      <c r="BIJ15" s="483"/>
      <c r="BIK15" s="483"/>
      <c r="BIL15" s="483"/>
      <c r="BIM15" s="483"/>
      <c r="BIN15" s="483"/>
      <c r="BIO15" s="483"/>
      <c r="BIP15" s="483"/>
      <c r="BIQ15" s="483"/>
      <c r="BIR15" s="483"/>
      <c r="BIS15" s="483"/>
      <c r="BIT15" s="483"/>
      <c r="BIU15" s="483"/>
      <c r="BIV15" s="483"/>
      <c r="BIW15" s="483"/>
      <c r="BIX15" s="483"/>
      <c r="BIY15" s="483"/>
      <c r="BIZ15" s="483"/>
      <c r="BJA15" s="483"/>
      <c r="BJB15" s="483"/>
      <c r="BJC15" s="483"/>
      <c r="BJD15" s="483"/>
      <c r="BJE15" s="483"/>
      <c r="BJF15" s="483"/>
      <c r="BJG15" s="483"/>
      <c r="BJH15" s="483"/>
      <c r="BJI15" s="483"/>
      <c r="BJJ15" s="483"/>
      <c r="BJK15" s="483"/>
      <c r="BJL15" s="483"/>
      <c r="BJM15" s="483"/>
      <c r="BJN15" s="483"/>
      <c r="BJO15" s="483"/>
      <c r="BJP15" s="483"/>
      <c r="BJQ15" s="483"/>
      <c r="BJR15" s="483"/>
      <c r="BJS15" s="483"/>
      <c r="BJT15" s="483"/>
      <c r="BJU15" s="483"/>
      <c r="BJV15" s="483"/>
      <c r="BJW15" s="483"/>
      <c r="BJX15" s="483"/>
      <c r="BJY15" s="483"/>
      <c r="BJZ15" s="483"/>
      <c r="BKA15" s="483"/>
      <c r="BKB15" s="483"/>
      <c r="BKC15" s="483"/>
      <c r="BKD15" s="483"/>
      <c r="BKE15" s="483"/>
      <c r="BKF15" s="483"/>
      <c r="BKG15" s="483"/>
      <c r="BKH15" s="483"/>
      <c r="BKI15" s="483"/>
      <c r="BKJ15" s="483"/>
      <c r="BKK15" s="483"/>
      <c r="BKL15" s="483"/>
      <c r="BKM15" s="483"/>
      <c r="BKN15" s="483"/>
      <c r="BKO15" s="483"/>
      <c r="BKP15" s="483"/>
      <c r="BKQ15" s="483"/>
      <c r="BKR15" s="483"/>
      <c r="BKS15" s="483"/>
      <c r="BKT15" s="483"/>
      <c r="BKU15" s="483"/>
      <c r="BKV15" s="483"/>
      <c r="BKW15" s="483"/>
      <c r="BKX15" s="483"/>
      <c r="BKY15" s="483"/>
      <c r="BKZ15" s="483"/>
      <c r="BLA15" s="483"/>
      <c r="BLB15" s="483"/>
      <c r="BLC15" s="483"/>
      <c r="BLD15" s="483"/>
      <c r="BLE15" s="483"/>
      <c r="BLF15" s="483"/>
      <c r="BLG15" s="483"/>
      <c r="BLH15" s="483"/>
      <c r="BLI15" s="483"/>
      <c r="BLJ15" s="483"/>
      <c r="BLK15" s="483"/>
      <c r="BLL15" s="483"/>
      <c r="BLM15" s="483"/>
      <c r="BLN15" s="483"/>
      <c r="BLO15" s="483"/>
      <c r="BLP15" s="483"/>
      <c r="BLQ15" s="483"/>
      <c r="BLR15" s="483"/>
      <c r="BLS15" s="483"/>
      <c r="BLT15" s="483"/>
      <c r="BLU15" s="483"/>
      <c r="BLV15" s="483"/>
      <c r="BLW15" s="483"/>
      <c r="BLX15" s="483"/>
      <c r="BLY15" s="483"/>
      <c r="BLZ15" s="483"/>
      <c r="BMA15" s="483"/>
      <c r="BMB15" s="483"/>
      <c r="BMC15" s="483"/>
      <c r="BMD15" s="483"/>
      <c r="BME15" s="483"/>
      <c r="BMF15" s="483"/>
      <c r="BMG15" s="483"/>
      <c r="BMH15" s="483"/>
      <c r="BMI15" s="483"/>
      <c r="BMJ15" s="483"/>
      <c r="BMK15" s="483"/>
      <c r="BML15" s="483"/>
      <c r="BMM15" s="483"/>
      <c r="BMN15" s="483"/>
      <c r="BMO15" s="483"/>
      <c r="BMP15" s="483"/>
      <c r="BMQ15" s="483"/>
      <c r="BMR15" s="483"/>
      <c r="BMS15" s="483"/>
      <c r="BMT15" s="483"/>
      <c r="BMU15" s="483"/>
      <c r="BMV15" s="483"/>
      <c r="BMW15" s="483"/>
      <c r="BMX15" s="483"/>
      <c r="BMY15" s="483"/>
      <c r="BMZ15" s="483"/>
      <c r="BNA15" s="483"/>
      <c r="BNB15" s="483"/>
      <c r="BNC15" s="483"/>
      <c r="BND15" s="483"/>
      <c r="BNE15" s="483"/>
      <c r="BNF15" s="483"/>
      <c r="BNG15" s="483"/>
      <c r="BNH15" s="483"/>
      <c r="BNI15" s="483"/>
      <c r="BNJ15" s="483"/>
      <c r="BNK15" s="483"/>
      <c r="BNL15" s="483"/>
      <c r="BNM15" s="483"/>
      <c r="BNN15" s="483"/>
      <c r="BNO15" s="483"/>
      <c r="BNP15" s="483"/>
      <c r="BNQ15" s="483"/>
      <c r="BNR15" s="483"/>
      <c r="BNS15" s="483"/>
      <c r="BNT15" s="483"/>
      <c r="BNU15" s="483"/>
      <c r="BNV15" s="483"/>
      <c r="BNW15" s="483"/>
      <c r="BNX15" s="483"/>
      <c r="BNY15" s="483"/>
      <c r="BNZ15" s="483"/>
      <c r="BOA15" s="483"/>
      <c r="BOB15" s="483"/>
      <c r="BOC15" s="483"/>
      <c r="BOD15" s="483"/>
      <c r="BOE15" s="483"/>
      <c r="BOF15" s="483"/>
      <c r="BOG15" s="483"/>
      <c r="BOH15" s="483"/>
      <c r="BOI15" s="483"/>
      <c r="BOJ15" s="483"/>
      <c r="BOK15" s="483"/>
      <c r="BOL15" s="483"/>
      <c r="BOM15" s="483"/>
      <c r="BON15" s="483"/>
      <c r="BOO15" s="483"/>
      <c r="BOP15" s="483"/>
      <c r="BOQ15" s="483"/>
      <c r="BOR15" s="483"/>
      <c r="BOS15" s="483"/>
      <c r="BOT15" s="483"/>
      <c r="BOU15" s="483"/>
      <c r="BOV15" s="483"/>
      <c r="BOW15" s="483"/>
      <c r="BOX15" s="483"/>
      <c r="BOY15" s="483"/>
      <c r="BOZ15" s="483"/>
      <c r="BPA15" s="483"/>
      <c r="BPB15" s="483"/>
      <c r="BPC15" s="483"/>
      <c r="BPD15" s="483"/>
      <c r="BPE15" s="483"/>
      <c r="BPF15" s="483"/>
      <c r="BPG15" s="483"/>
      <c r="BPH15" s="483"/>
      <c r="BPI15" s="483"/>
      <c r="BPJ15" s="483"/>
      <c r="BPK15" s="483"/>
      <c r="BPL15" s="483"/>
      <c r="BPM15" s="483"/>
      <c r="BPN15" s="483"/>
      <c r="BPO15" s="483"/>
      <c r="BPP15" s="483"/>
      <c r="BPQ15" s="483"/>
      <c r="BPR15" s="483"/>
      <c r="BPS15" s="483"/>
      <c r="BPT15" s="483"/>
      <c r="BPU15" s="483"/>
      <c r="BPV15" s="483"/>
      <c r="BPW15" s="483"/>
      <c r="BPX15" s="483"/>
      <c r="BPY15" s="483"/>
      <c r="BPZ15" s="483"/>
      <c r="BQA15" s="483"/>
      <c r="BQB15" s="483"/>
      <c r="BQC15" s="483"/>
      <c r="BQD15" s="483"/>
      <c r="BQE15" s="483"/>
      <c r="BQF15" s="483"/>
      <c r="BQG15" s="483"/>
      <c r="BQH15" s="483"/>
      <c r="BQI15" s="483"/>
      <c r="BQJ15" s="483"/>
      <c r="BQK15" s="483"/>
      <c r="BQL15" s="483"/>
      <c r="BQM15" s="483"/>
      <c r="BQN15" s="483"/>
      <c r="BQO15" s="483"/>
      <c r="BQP15" s="483"/>
      <c r="BQQ15" s="483"/>
      <c r="BQR15" s="483"/>
      <c r="BQS15" s="483"/>
      <c r="BQT15" s="483"/>
      <c r="BQU15" s="483"/>
      <c r="BQV15" s="483"/>
      <c r="BQW15" s="483"/>
      <c r="BQX15" s="483"/>
      <c r="BQY15" s="483"/>
      <c r="BQZ15" s="483"/>
      <c r="BRA15" s="483"/>
      <c r="BRB15" s="483"/>
      <c r="BRC15" s="483"/>
      <c r="BRD15" s="483"/>
      <c r="BRE15" s="483"/>
      <c r="BRF15" s="483"/>
      <c r="BRG15" s="483"/>
      <c r="BRH15" s="483"/>
      <c r="BRI15" s="483"/>
      <c r="BRJ15" s="483"/>
      <c r="BRK15" s="483"/>
      <c r="BRL15" s="483"/>
      <c r="BRM15" s="483"/>
      <c r="BRN15" s="483"/>
      <c r="BRO15" s="483"/>
      <c r="BRP15" s="483"/>
      <c r="BRQ15" s="483"/>
      <c r="BRR15" s="483"/>
      <c r="BRS15" s="483"/>
      <c r="BRT15" s="483"/>
      <c r="BRU15" s="483"/>
      <c r="BRV15" s="483"/>
      <c r="BRW15" s="483"/>
      <c r="BRX15" s="483"/>
      <c r="BRY15" s="483"/>
      <c r="BRZ15" s="483"/>
      <c r="BSA15" s="483"/>
      <c r="BSB15" s="483"/>
      <c r="BSC15" s="483"/>
      <c r="BSD15" s="483"/>
      <c r="BSE15" s="483"/>
      <c r="BSF15" s="483"/>
      <c r="BSG15" s="483"/>
      <c r="BSH15" s="483"/>
      <c r="BSI15" s="483"/>
      <c r="BSJ15" s="483"/>
      <c r="BSK15" s="483"/>
      <c r="BSL15" s="483"/>
      <c r="BSM15" s="483"/>
      <c r="BSN15" s="483"/>
      <c r="BSO15" s="483"/>
      <c r="BSP15" s="483"/>
      <c r="BSQ15" s="483"/>
      <c r="BSR15" s="483"/>
      <c r="BSS15" s="483"/>
      <c r="BST15" s="483"/>
      <c r="BSU15" s="483"/>
      <c r="BSV15" s="483"/>
      <c r="BSW15" s="483"/>
      <c r="BSX15" s="483"/>
      <c r="BSY15" s="483"/>
      <c r="BSZ15" s="483"/>
      <c r="BTA15" s="483"/>
      <c r="BTB15" s="483"/>
      <c r="BTC15" s="483"/>
      <c r="BTD15" s="483"/>
      <c r="BTE15" s="483"/>
      <c r="BTF15" s="483"/>
      <c r="BTG15" s="483"/>
      <c r="BTH15" s="483"/>
      <c r="BTI15" s="483"/>
      <c r="BTJ15" s="483"/>
      <c r="BTK15" s="483"/>
      <c r="BTL15" s="483"/>
      <c r="BTM15" s="483"/>
      <c r="BTN15" s="483"/>
      <c r="BTO15" s="483"/>
      <c r="BTP15" s="483"/>
      <c r="BTQ15" s="483"/>
      <c r="BTR15" s="483"/>
      <c r="BTS15" s="483"/>
      <c r="BTT15" s="483"/>
      <c r="BTU15" s="483"/>
      <c r="BTV15" s="483"/>
      <c r="BTW15" s="483"/>
      <c r="BTX15" s="483"/>
      <c r="BTY15" s="483"/>
      <c r="BTZ15" s="483"/>
      <c r="BUA15" s="483"/>
      <c r="BUB15" s="483"/>
      <c r="BUC15" s="483"/>
      <c r="BUD15" s="483"/>
      <c r="BUE15" s="483"/>
      <c r="BUF15" s="483"/>
      <c r="BUG15" s="483"/>
      <c r="BUH15" s="483"/>
      <c r="BUI15" s="483"/>
      <c r="BUJ15" s="483"/>
      <c r="BUK15" s="483"/>
      <c r="BUL15" s="483"/>
      <c r="BUM15" s="483"/>
      <c r="BUN15" s="483"/>
      <c r="BUO15" s="483"/>
      <c r="BUP15" s="483"/>
      <c r="BUQ15" s="483"/>
      <c r="BUR15" s="483"/>
      <c r="BUS15" s="483"/>
      <c r="BUT15" s="483"/>
      <c r="BUU15" s="483"/>
      <c r="BUV15" s="483"/>
      <c r="BUW15" s="483"/>
      <c r="BUX15" s="483"/>
      <c r="BUY15" s="483"/>
      <c r="BUZ15" s="483"/>
      <c r="BVA15" s="483"/>
      <c r="BVB15" s="483"/>
      <c r="BVC15" s="483"/>
      <c r="BVD15" s="483"/>
      <c r="BVE15" s="483"/>
      <c r="BVF15" s="483"/>
      <c r="BVG15" s="483"/>
      <c r="BVH15" s="483"/>
      <c r="BVI15" s="483"/>
      <c r="BVJ15" s="483"/>
      <c r="BVK15" s="483"/>
      <c r="BVL15" s="483"/>
      <c r="BVM15" s="483"/>
      <c r="BVN15" s="483"/>
      <c r="BVO15" s="483"/>
      <c r="BVP15" s="483"/>
      <c r="BVQ15" s="483"/>
      <c r="BVR15" s="483"/>
      <c r="BVS15" s="483"/>
      <c r="BVT15" s="483"/>
      <c r="BVU15" s="483"/>
      <c r="BVV15" s="483"/>
      <c r="BVW15" s="483"/>
      <c r="BVX15" s="483"/>
      <c r="BVY15" s="483"/>
      <c r="BVZ15" s="483"/>
      <c r="BWA15" s="483"/>
      <c r="BWB15" s="483"/>
      <c r="BWC15" s="483"/>
      <c r="BWD15" s="483"/>
      <c r="BWE15" s="483"/>
      <c r="BWF15" s="483"/>
      <c r="BWG15" s="483"/>
      <c r="BWH15" s="483"/>
      <c r="BWI15" s="483"/>
      <c r="BWJ15" s="483"/>
      <c r="BWK15" s="483"/>
      <c r="BWL15" s="483"/>
      <c r="BWM15" s="483"/>
      <c r="BWN15" s="483"/>
      <c r="BWO15" s="483"/>
      <c r="BWP15" s="483"/>
      <c r="BWQ15" s="483"/>
      <c r="BWR15" s="483"/>
      <c r="BWS15" s="483"/>
      <c r="BWT15" s="483"/>
      <c r="BWU15" s="483"/>
      <c r="BWV15" s="483"/>
      <c r="BWW15" s="483"/>
      <c r="BWX15" s="483"/>
      <c r="BWY15" s="483"/>
      <c r="BWZ15" s="483"/>
      <c r="BXA15" s="483"/>
      <c r="BXB15" s="483"/>
      <c r="BXC15" s="483"/>
      <c r="BXD15" s="483"/>
      <c r="BXE15" s="483"/>
      <c r="BXF15" s="483"/>
      <c r="BXG15" s="483"/>
      <c r="BXH15" s="483"/>
      <c r="BXI15" s="483"/>
      <c r="BXJ15" s="483"/>
      <c r="BXK15" s="483"/>
      <c r="BXL15" s="483"/>
      <c r="BXM15" s="483"/>
      <c r="BXN15" s="483"/>
      <c r="BXO15" s="483"/>
      <c r="BXP15" s="483"/>
      <c r="BXQ15" s="483"/>
      <c r="BXR15" s="483"/>
      <c r="BXS15" s="483"/>
      <c r="BXT15" s="483"/>
      <c r="BXU15" s="483"/>
      <c r="BXV15" s="483"/>
      <c r="BXW15" s="483"/>
      <c r="BXX15" s="483"/>
      <c r="BXY15" s="483"/>
      <c r="BXZ15" s="483"/>
      <c r="BYA15" s="483"/>
      <c r="BYB15" s="483"/>
      <c r="BYC15" s="483"/>
      <c r="BYD15" s="483"/>
      <c r="BYE15" s="483"/>
      <c r="BYF15" s="483"/>
      <c r="BYG15" s="483"/>
      <c r="BYH15" s="483"/>
      <c r="BYI15" s="483"/>
      <c r="BYJ15" s="483"/>
      <c r="BYK15" s="483"/>
      <c r="BYL15" s="483"/>
      <c r="BYM15" s="483"/>
      <c r="BYN15" s="483"/>
      <c r="BYO15" s="483"/>
      <c r="BYP15" s="483"/>
      <c r="BYQ15" s="483"/>
      <c r="BYR15" s="483"/>
      <c r="BYS15" s="483"/>
      <c r="BYT15" s="483"/>
      <c r="BYU15" s="483"/>
      <c r="BYV15" s="483"/>
      <c r="BYW15" s="483"/>
      <c r="BYX15" s="483"/>
      <c r="BYY15" s="483"/>
      <c r="BYZ15" s="483"/>
      <c r="BZA15" s="483"/>
      <c r="BZB15" s="483"/>
      <c r="BZC15" s="483"/>
      <c r="BZD15" s="483"/>
      <c r="BZE15" s="483"/>
      <c r="BZF15" s="483"/>
      <c r="BZG15" s="483"/>
      <c r="BZH15" s="483"/>
      <c r="BZI15" s="483"/>
      <c r="BZJ15" s="483"/>
      <c r="BZK15" s="483"/>
      <c r="BZL15" s="483"/>
      <c r="BZM15" s="483"/>
      <c r="BZN15" s="483"/>
      <c r="BZO15" s="483"/>
      <c r="BZP15" s="483"/>
      <c r="BZQ15" s="483"/>
      <c r="BZR15" s="483"/>
      <c r="BZS15" s="483"/>
      <c r="BZT15" s="483"/>
      <c r="BZU15" s="483"/>
      <c r="BZV15" s="483"/>
      <c r="BZW15" s="483"/>
      <c r="BZX15" s="483"/>
      <c r="BZY15" s="483"/>
      <c r="BZZ15" s="483"/>
      <c r="CAA15" s="483"/>
      <c r="CAB15" s="483"/>
      <c r="CAC15" s="483"/>
      <c r="CAD15" s="483"/>
      <c r="CAE15" s="483"/>
      <c r="CAF15" s="483"/>
      <c r="CAG15" s="483"/>
      <c r="CAH15" s="483"/>
      <c r="CAI15" s="483"/>
      <c r="CAJ15" s="483"/>
      <c r="CAK15" s="483"/>
      <c r="CAL15" s="483"/>
      <c r="CAM15" s="483"/>
      <c r="CAN15" s="483"/>
      <c r="CAO15" s="483"/>
      <c r="CAP15" s="483"/>
      <c r="CAQ15" s="483"/>
      <c r="CAR15" s="483"/>
      <c r="CAS15" s="483"/>
      <c r="CAT15" s="483"/>
      <c r="CAU15" s="483"/>
      <c r="CAV15" s="483"/>
      <c r="CAW15" s="483"/>
      <c r="CAX15" s="483"/>
      <c r="CAY15" s="483"/>
      <c r="CAZ15" s="483"/>
      <c r="CBA15" s="483"/>
      <c r="CBB15" s="483"/>
      <c r="CBC15" s="483"/>
      <c r="CBD15" s="483"/>
      <c r="CBE15" s="483"/>
      <c r="CBF15" s="483"/>
      <c r="CBG15" s="483"/>
      <c r="CBH15" s="483"/>
      <c r="CBI15" s="483"/>
      <c r="CBJ15" s="483"/>
      <c r="CBK15" s="483"/>
      <c r="CBL15" s="483"/>
      <c r="CBM15" s="483"/>
      <c r="CBN15" s="483"/>
      <c r="CBO15" s="483"/>
      <c r="CBP15" s="483"/>
      <c r="CBQ15" s="483"/>
      <c r="CBR15" s="483"/>
      <c r="CBS15" s="483"/>
      <c r="CBT15" s="483"/>
      <c r="CBU15" s="483"/>
      <c r="CBV15" s="483"/>
      <c r="CBW15" s="483"/>
      <c r="CBX15" s="483"/>
      <c r="CBY15" s="483"/>
      <c r="CBZ15" s="483"/>
      <c r="CCA15" s="483"/>
      <c r="CCB15" s="483"/>
      <c r="CCC15" s="483"/>
      <c r="CCD15" s="483"/>
      <c r="CCE15" s="483"/>
      <c r="CCF15" s="483"/>
      <c r="CCG15" s="483"/>
      <c r="CCH15" s="483"/>
      <c r="CCI15" s="483"/>
      <c r="CCJ15" s="483"/>
      <c r="CCK15" s="483"/>
      <c r="CCL15" s="483"/>
      <c r="CCM15" s="483"/>
      <c r="CCN15" s="483"/>
      <c r="CCO15" s="483"/>
      <c r="CCP15" s="483"/>
      <c r="CCQ15" s="483"/>
      <c r="CCR15" s="483"/>
      <c r="CCS15" s="483"/>
      <c r="CCT15" s="483"/>
      <c r="CCU15" s="483"/>
      <c r="CCV15" s="483"/>
      <c r="CCW15" s="483"/>
      <c r="CCX15" s="483"/>
      <c r="CCY15" s="483"/>
      <c r="CCZ15" s="483"/>
      <c r="CDA15" s="483"/>
      <c r="CDB15" s="483"/>
      <c r="CDC15" s="483"/>
      <c r="CDD15" s="483"/>
      <c r="CDE15" s="483"/>
      <c r="CDF15" s="483"/>
      <c r="CDG15" s="483"/>
      <c r="CDH15" s="483"/>
      <c r="CDI15" s="483"/>
      <c r="CDJ15" s="483"/>
      <c r="CDK15" s="483"/>
      <c r="CDL15" s="483"/>
      <c r="CDM15" s="483"/>
      <c r="CDN15" s="483"/>
      <c r="CDO15" s="483"/>
      <c r="CDP15" s="483"/>
      <c r="CDQ15" s="483"/>
      <c r="CDR15" s="483"/>
      <c r="CDS15" s="483"/>
      <c r="CDT15" s="483"/>
      <c r="CDU15" s="483"/>
      <c r="CDV15" s="483"/>
      <c r="CDW15" s="483"/>
      <c r="CDX15" s="483"/>
      <c r="CDY15" s="483"/>
      <c r="CDZ15" s="483"/>
      <c r="CEA15" s="483"/>
      <c r="CEB15" s="483"/>
      <c r="CEC15" s="483"/>
      <c r="CED15" s="483"/>
      <c r="CEE15" s="483"/>
      <c r="CEF15" s="483"/>
      <c r="CEG15" s="483"/>
      <c r="CEH15" s="483"/>
      <c r="CEI15" s="483"/>
      <c r="CEJ15" s="483"/>
      <c r="CEK15" s="483"/>
      <c r="CEL15" s="483"/>
      <c r="CEM15" s="483"/>
      <c r="CEN15" s="483"/>
      <c r="CEO15" s="483"/>
      <c r="CEP15" s="483"/>
      <c r="CEQ15" s="483"/>
      <c r="CER15" s="483"/>
      <c r="CES15" s="483"/>
      <c r="CET15" s="483"/>
      <c r="CEU15" s="483"/>
      <c r="CEV15" s="483"/>
      <c r="CEW15" s="483"/>
      <c r="CEX15" s="483"/>
      <c r="CEY15" s="483"/>
      <c r="CEZ15" s="483"/>
      <c r="CFA15" s="483"/>
      <c r="CFB15" s="483"/>
      <c r="CFC15" s="483"/>
      <c r="CFD15" s="483"/>
      <c r="CFE15" s="483"/>
      <c r="CFF15" s="483"/>
      <c r="CFG15" s="483"/>
      <c r="CFH15" s="483"/>
      <c r="CFI15" s="483"/>
      <c r="CFJ15" s="483"/>
      <c r="CFK15" s="483"/>
      <c r="CFL15" s="483"/>
      <c r="CFM15" s="483"/>
      <c r="CFN15" s="483"/>
      <c r="CFO15" s="483"/>
      <c r="CFP15" s="483"/>
      <c r="CFQ15" s="483"/>
      <c r="CFR15" s="483"/>
      <c r="CFS15" s="483"/>
      <c r="CFT15" s="483"/>
      <c r="CFU15" s="483"/>
      <c r="CFV15" s="483"/>
      <c r="CFW15" s="483"/>
      <c r="CFX15" s="483"/>
      <c r="CFY15" s="483"/>
      <c r="CFZ15" s="483"/>
      <c r="CGA15" s="483"/>
      <c r="CGB15" s="483"/>
      <c r="CGC15" s="483"/>
      <c r="CGD15" s="483"/>
      <c r="CGE15" s="483"/>
      <c r="CGF15" s="483"/>
      <c r="CGG15" s="483"/>
      <c r="CGH15" s="483"/>
      <c r="CGI15" s="483"/>
      <c r="CGJ15" s="483"/>
      <c r="CGK15" s="483"/>
      <c r="CGL15" s="483"/>
      <c r="CGM15" s="483"/>
      <c r="CGN15" s="483"/>
      <c r="CGO15" s="483"/>
      <c r="CGP15" s="483"/>
      <c r="CGQ15" s="483"/>
      <c r="CGR15" s="483"/>
      <c r="CGS15" s="483"/>
      <c r="CGT15" s="483"/>
      <c r="CGU15" s="483"/>
      <c r="CGV15" s="483"/>
      <c r="CGW15" s="483"/>
      <c r="CGX15" s="483"/>
      <c r="CGY15" s="483"/>
      <c r="CGZ15" s="483"/>
      <c r="CHA15" s="483"/>
      <c r="CHB15" s="483"/>
      <c r="CHC15" s="483"/>
      <c r="CHD15" s="483"/>
      <c r="CHE15" s="483"/>
      <c r="CHF15" s="483"/>
      <c r="CHG15" s="483"/>
      <c r="CHH15" s="483"/>
      <c r="CHI15" s="483"/>
      <c r="CHJ15" s="483"/>
      <c r="CHK15" s="483"/>
      <c r="CHL15" s="483"/>
      <c r="CHM15" s="483"/>
      <c r="CHN15" s="483"/>
      <c r="CHO15" s="483"/>
      <c r="CHP15" s="483"/>
      <c r="CHQ15" s="483"/>
      <c r="CHR15" s="483"/>
      <c r="CHS15" s="483"/>
      <c r="CHT15" s="483"/>
      <c r="CHU15" s="483"/>
      <c r="CHV15" s="483"/>
      <c r="CHW15" s="483"/>
      <c r="CHX15" s="483"/>
      <c r="CHY15" s="483"/>
      <c r="CHZ15" s="483"/>
      <c r="CIA15" s="483"/>
      <c r="CIB15" s="483"/>
      <c r="CIC15" s="483"/>
      <c r="CID15" s="483"/>
      <c r="CIE15" s="483"/>
      <c r="CIF15" s="483"/>
      <c r="CIG15" s="483"/>
      <c r="CIH15" s="483"/>
      <c r="CII15" s="483"/>
      <c r="CIJ15" s="483"/>
      <c r="CIK15" s="483"/>
      <c r="CIL15" s="483"/>
      <c r="CIM15" s="483"/>
      <c r="CIN15" s="483"/>
      <c r="CIO15" s="483"/>
      <c r="CIP15" s="483"/>
      <c r="CIQ15" s="483"/>
      <c r="CIR15" s="483"/>
      <c r="CIS15" s="483"/>
      <c r="CIT15" s="483"/>
      <c r="CIU15" s="483"/>
      <c r="CIV15" s="483"/>
      <c r="CIW15" s="483"/>
      <c r="CIX15" s="483"/>
      <c r="CIY15" s="483"/>
      <c r="CIZ15" s="483"/>
      <c r="CJA15" s="483"/>
      <c r="CJB15" s="483"/>
      <c r="CJC15" s="483"/>
      <c r="CJD15" s="483"/>
      <c r="CJE15" s="483"/>
      <c r="CJF15" s="483"/>
      <c r="CJG15" s="483"/>
      <c r="CJH15" s="483"/>
      <c r="CJI15" s="483"/>
      <c r="CJJ15" s="483"/>
      <c r="CJK15" s="483"/>
      <c r="CJL15" s="483"/>
      <c r="CJM15" s="483"/>
      <c r="CJN15" s="483"/>
      <c r="CJO15" s="483"/>
      <c r="CJP15" s="483"/>
      <c r="CJQ15" s="483"/>
      <c r="CJR15" s="483"/>
      <c r="CJS15" s="483"/>
      <c r="CJT15" s="483"/>
      <c r="CJU15" s="483"/>
      <c r="CJV15" s="483"/>
      <c r="CJW15" s="483"/>
      <c r="CJX15" s="483"/>
      <c r="CJY15" s="483"/>
      <c r="CJZ15" s="483"/>
      <c r="CKA15" s="483"/>
      <c r="CKB15" s="483"/>
      <c r="CKC15" s="483"/>
      <c r="CKD15" s="483"/>
      <c r="CKE15" s="483"/>
      <c r="CKF15" s="483"/>
      <c r="CKG15" s="483"/>
      <c r="CKH15" s="483"/>
      <c r="CKI15" s="483"/>
      <c r="CKJ15" s="483"/>
      <c r="CKK15" s="483"/>
      <c r="CKL15" s="483"/>
      <c r="CKM15" s="483"/>
      <c r="CKN15" s="483"/>
      <c r="CKO15" s="483"/>
      <c r="CKP15" s="483"/>
      <c r="CKQ15" s="483"/>
      <c r="CKR15" s="483"/>
      <c r="CKS15" s="483"/>
      <c r="CKT15" s="483"/>
      <c r="CKU15" s="483"/>
      <c r="CKV15" s="483"/>
      <c r="CKW15" s="483"/>
      <c r="CKX15" s="483"/>
      <c r="CKY15" s="483"/>
      <c r="CKZ15" s="483"/>
      <c r="CLA15" s="483"/>
      <c r="CLB15" s="483"/>
      <c r="CLC15" s="483"/>
      <c r="CLD15" s="483"/>
      <c r="CLE15" s="483"/>
      <c r="CLF15" s="483"/>
      <c r="CLG15" s="483"/>
      <c r="CLH15" s="483"/>
      <c r="CLI15" s="483"/>
      <c r="CLJ15" s="483"/>
      <c r="CLK15" s="483"/>
      <c r="CLL15" s="483"/>
      <c r="CLM15" s="483"/>
      <c r="CLN15" s="483"/>
      <c r="CLO15" s="483"/>
      <c r="CLP15" s="483"/>
      <c r="CLQ15" s="483"/>
      <c r="CLR15" s="483"/>
      <c r="CLS15" s="483"/>
      <c r="CLT15" s="483"/>
      <c r="CLU15" s="483"/>
      <c r="CLV15" s="483"/>
      <c r="CLW15" s="483"/>
      <c r="CLX15" s="483"/>
      <c r="CLY15" s="483"/>
      <c r="CLZ15" s="483"/>
      <c r="CMA15" s="483"/>
      <c r="CMB15" s="483"/>
      <c r="CMC15" s="483"/>
      <c r="CMD15" s="483"/>
      <c r="CME15" s="483"/>
      <c r="CMF15" s="483"/>
      <c r="CMG15" s="483"/>
      <c r="CMH15" s="483"/>
      <c r="CMI15" s="483"/>
      <c r="CMJ15" s="483"/>
      <c r="CMK15" s="483"/>
      <c r="CML15" s="483"/>
      <c r="CMM15" s="483"/>
      <c r="CMN15" s="483"/>
      <c r="CMO15" s="483"/>
      <c r="CMP15" s="483"/>
      <c r="CMQ15" s="483"/>
      <c r="CMR15" s="483"/>
      <c r="CMS15" s="483"/>
      <c r="CMT15" s="483"/>
      <c r="CMU15" s="483"/>
      <c r="CMV15" s="483"/>
      <c r="CMW15" s="483"/>
      <c r="CMX15" s="483"/>
      <c r="CMY15" s="483"/>
      <c r="CMZ15" s="483"/>
      <c r="CNA15" s="483"/>
      <c r="CNB15" s="483"/>
      <c r="CNC15" s="483"/>
      <c r="CND15" s="483"/>
      <c r="CNE15" s="483"/>
      <c r="CNF15" s="483"/>
      <c r="CNG15" s="483"/>
      <c r="CNH15" s="483"/>
      <c r="CNI15" s="483"/>
      <c r="CNJ15" s="483"/>
      <c r="CNK15" s="483"/>
      <c r="CNL15" s="483"/>
      <c r="CNM15" s="483"/>
      <c r="CNN15" s="483"/>
      <c r="CNO15" s="483"/>
      <c r="CNP15" s="483"/>
      <c r="CNQ15" s="483"/>
      <c r="CNR15" s="483"/>
      <c r="CNS15" s="483"/>
      <c r="CNT15" s="483"/>
      <c r="CNU15" s="483"/>
      <c r="CNV15" s="483"/>
      <c r="CNW15" s="483"/>
      <c r="CNX15" s="483"/>
      <c r="CNY15" s="483"/>
      <c r="CNZ15" s="483"/>
      <c r="COA15" s="483"/>
      <c r="COB15" s="483"/>
      <c r="COC15" s="483"/>
      <c r="COD15" s="483"/>
      <c r="COE15" s="483"/>
      <c r="COF15" s="483"/>
      <c r="COG15" s="483"/>
      <c r="COH15" s="483"/>
      <c r="COI15" s="483"/>
      <c r="COJ15" s="483"/>
      <c r="COK15" s="483"/>
      <c r="COL15" s="483"/>
      <c r="COM15" s="483"/>
      <c r="CON15" s="483"/>
      <c r="COO15" s="483"/>
      <c r="COP15" s="483"/>
      <c r="COQ15" s="483"/>
      <c r="COR15" s="483"/>
      <c r="COS15" s="483"/>
      <c r="COT15" s="483"/>
      <c r="COU15" s="483"/>
      <c r="COV15" s="483"/>
      <c r="COW15" s="483"/>
      <c r="COX15" s="483"/>
      <c r="COY15" s="483"/>
      <c r="COZ15" s="483"/>
      <c r="CPA15" s="483"/>
      <c r="CPB15" s="483"/>
      <c r="CPC15" s="483"/>
      <c r="CPD15" s="483"/>
      <c r="CPE15" s="483"/>
      <c r="CPF15" s="483"/>
      <c r="CPG15" s="483"/>
      <c r="CPH15" s="483"/>
      <c r="CPI15" s="483"/>
      <c r="CPJ15" s="483"/>
      <c r="CPK15" s="483"/>
      <c r="CPL15" s="483"/>
      <c r="CPM15" s="483"/>
      <c r="CPN15" s="483"/>
      <c r="CPO15" s="483"/>
      <c r="CPP15" s="483"/>
      <c r="CPQ15" s="483"/>
      <c r="CPR15" s="483"/>
      <c r="CPS15" s="483"/>
      <c r="CPT15" s="483"/>
      <c r="CPU15" s="483"/>
      <c r="CPV15" s="483"/>
      <c r="CPW15" s="483"/>
      <c r="CPX15" s="483"/>
      <c r="CPY15" s="483"/>
      <c r="CPZ15" s="483"/>
      <c r="CQA15" s="483"/>
      <c r="CQB15" s="483"/>
      <c r="CQC15" s="483"/>
      <c r="CQD15" s="483"/>
      <c r="CQE15" s="483"/>
      <c r="CQF15" s="483"/>
      <c r="CQG15" s="483"/>
      <c r="CQH15" s="483"/>
      <c r="CQI15" s="483"/>
      <c r="CQJ15" s="483"/>
      <c r="CQK15" s="483"/>
      <c r="CQL15" s="483"/>
      <c r="CQM15" s="483"/>
      <c r="CQN15" s="483"/>
      <c r="CQO15" s="483"/>
      <c r="CQP15" s="483"/>
      <c r="CQQ15" s="483"/>
      <c r="CQR15" s="483"/>
      <c r="CQS15" s="483"/>
      <c r="CQT15" s="483"/>
      <c r="CQU15" s="483"/>
      <c r="CQV15" s="483"/>
      <c r="CQW15" s="483"/>
      <c r="CQX15" s="483"/>
      <c r="CQY15" s="483"/>
      <c r="CQZ15" s="483"/>
      <c r="CRA15" s="483"/>
      <c r="CRB15" s="483"/>
      <c r="CRC15" s="483"/>
      <c r="CRD15" s="483"/>
      <c r="CRE15" s="483"/>
      <c r="CRF15" s="483"/>
      <c r="CRG15" s="483"/>
      <c r="CRH15" s="483"/>
      <c r="CRI15" s="483"/>
      <c r="CRJ15" s="483"/>
      <c r="CRK15" s="483"/>
      <c r="CRL15" s="483"/>
      <c r="CRM15" s="483"/>
      <c r="CRN15" s="483"/>
      <c r="CRO15" s="483"/>
      <c r="CRP15" s="483"/>
      <c r="CRQ15" s="483"/>
      <c r="CRR15" s="483"/>
      <c r="CRS15" s="483"/>
      <c r="CRT15" s="483"/>
      <c r="CRU15" s="483"/>
      <c r="CRV15" s="483"/>
      <c r="CRW15" s="483"/>
      <c r="CRX15" s="483"/>
      <c r="CRY15" s="483"/>
      <c r="CRZ15" s="483"/>
      <c r="CSA15" s="483"/>
      <c r="CSB15" s="483"/>
      <c r="CSC15" s="483"/>
      <c r="CSD15" s="483"/>
      <c r="CSE15" s="483"/>
      <c r="CSF15" s="483"/>
      <c r="CSG15" s="483"/>
      <c r="CSH15" s="483"/>
      <c r="CSI15" s="483"/>
      <c r="CSJ15" s="483"/>
      <c r="CSK15" s="483"/>
      <c r="CSL15" s="483"/>
      <c r="CSM15" s="483"/>
      <c r="CSN15" s="483"/>
      <c r="CSO15" s="483"/>
      <c r="CSP15" s="483"/>
      <c r="CSQ15" s="483"/>
      <c r="CSR15" s="483"/>
      <c r="CSS15" s="483"/>
      <c r="CST15" s="483"/>
      <c r="CSU15" s="483"/>
      <c r="CSV15" s="483"/>
      <c r="CSW15" s="483"/>
      <c r="CSX15" s="483"/>
      <c r="CSY15" s="483"/>
      <c r="CSZ15" s="483"/>
      <c r="CTA15" s="483"/>
      <c r="CTB15" s="483"/>
      <c r="CTC15" s="483"/>
      <c r="CTD15" s="483"/>
      <c r="CTE15" s="483"/>
      <c r="CTF15" s="483"/>
      <c r="CTG15" s="483"/>
      <c r="CTH15" s="483"/>
      <c r="CTI15" s="483"/>
      <c r="CTJ15" s="483"/>
      <c r="CTK15" s="483"/>
      <c r="CTL15" s="483"/>
      <c r="CTM15" s="483"/>
      <c r="CTN15" s="483"/>
      <c r="CTO15" s="483"/>
      <c r="CTP15" s="483"/>
      <c r="CTQ15" s="483"/>
      <c r="CTR15" s="483"/>
      <c r="CTS15" s="483"/>
      <c r="CTT15" s="483"/>
      <c r="CTU15" s="483"/>
      <c r="CTV15" s="483"/>
      <c r="CTW15" s="483"/>
      <c r="CTX15" s="483"/>
      <c r="CTY15" s="483"/>
      <c r="CTZ15" s="483"/>
      <c r="CUA15" s="483"/>
      <c r="CUB15" s="483"/>
      <c r="CUC15" s="483"/>
      <c r="CUD15" s="483"/>
      <c r="CUE15" s="483"/>
      <c r="CUF15" s="483"/>
      <c r="CUG15" s="483"/>
      <c r="CUH15" s="483"/>
      <c r="CUI15" s="483"/>
      <c r="CUJ15" s="483"/>
      <c r="CUK15" s="483"/>
      <c r="CUL15" s="483"/>
      <c r="CUM15" s="483"/>
      <c r="CUN15" s="483"/>
      <c r="CUO15" s="483"/>
      <c r="CUP15" s="483"/>
      <c r="CUQ15" s="483"/>
      <c r="CUR15" s="483"/>
      <c r="CUS15" s="483"/>
      <c r="CUT15" s="483"/>
      <c r="CUU15" s="483"/>
      <c r="CUV15" s="483"/>
      <c r="CUW15" s="483"/>
      <c r="CUX15" s="483"/>
      <c r="CUY15" s="483"/>
      <c r="CUZ15" s="483"/>
      <c r="CVA15" s="483"/>
      <c r="CVB15" s="483"/>
      <c r="CVC15" s="483"/>
      <c r="CVD15" s="483"/>
      <c r="CVE15" s="483"/>
      <c r="CVF15" s="483"/>
      <c r="CVG15" s="483"/>
      <c r="CVH15" s="483"/>
      <c r="CVI15" s="483"/>
      <c r="CVJ15" s="483"/>
      <c r="CVK15" s="483"/>
      <c r="CVL15" s="483"/>
      <c r="CVM15" s="483"/>
      <c r="CVN15" s="483"/>
      <c r="CVO15" s="483"/>
      <c r="CVP15" s="483"/>
      <c r="CVQ15" s="483"/>
      <c r="CVR15" s="483"/>
      <c r="CVS15" s="483"/>
      <c r="CVT15" s="483"/>
      <c r="CVU15" s="483"/>
      <c r="CVV15" s="483"/>
      <c r="CVW15" s="483"/>
      <c r="CVX15" s="483"/>
      <c r="CVY15" s="483"/>
      <c r="CVZ15" s="483"/>
      <c r="CWA15" s="483"/>
      <c r="CWB15" s="483"/>
      <c r="CWC15" s="483"/>
      <c r="CWD15" s="483"/>
      <c r="CWE15" s="483"/>
      <c r="CWF15" s="483"/>
      <c r="CWG15" s="483"/>
      <c r="CWH15" s="483"/>
      <c r="CWI15" s="483"/>
      <c r="CWJ15" s="483"/>
      <c r="CWK15" s="483"/>
      <c r="CWL15" s="483"/>
      <c r="CWM15" s="483"/>
      <c r="CWN15" s="483"/>
      <c r="CWO15" s="483"/>
      <c r="CWP15" s="483"/>
      <c r="CWQ15" s="483"/>
      <c r="CWR15" s="483"/>
      <c r="CWS15" s="483"/>
      <c r="CWT15" s="483"/>
      <c r="CWU15" s="483"/>
      <c r="CWV15" s="483"/>
      <c r="CWW15" s="483"/>
      <c r="CWX15" s="483"/>
      <c r="CWY15" s="483"/>
      <c r="CWZ15" s="483"/>
      <c r="CXA15" s="483"/>
      <c r="CXB15" s="483"/>
      <c r="CXC15" s="483"/>
      <c r="CXD15" s="483"/>
      <c r="CXE15" s="483"/>
      <c r="CXF15" s="483"/>
      <c r="CXG15" s="483"/>
      <c r="CXH15" s="483"/>
      <c r="CXI15" s="483"/>
      <c r="CXJ15" s="483"/>
      <c r="CXK15" s="483"/>
      <c r="CXL15" s="483"/>
      <c r="CXM15" s="483"/>
      <c r="CXN15" s="483"/>
      <c r="CXO15" s="483"/>
      <c r="CXP15" s="483"/>
      <c r="CXQ15" s="483"/>
      <c r="CXR15" s="483"/>
      <c r="CXS15" s="483"/>
      <c r="CXT15" s="483"/>
      <c r="CXU15" s="483"/>
      <c r="CXV15" s="483"/>
      <c r="CXW15" s="483"/>
      <c r="CXX15" s="483"/>
      <c r="CXY15" s="483"/>
      <c r="CXZ15" s="483"/>
      <c r="CYA15" s="483"/>
      <c r="CYB15" s="483"/>
      <c r="CYC15" s="483"/>
      <c r="CYD15" s="483"/>
      <c r="CYE15" s="483"/>
      <c r="CYF15" s="483"/>
      <c r="CYG15" s="483"/>
      <c r="CYH15" s="483"/>
      <c r="CYI15" s="483"/>
      <c r="CYJ15" s="483"/>
      <c r="CYK15" s="483"/>
      <c r="CYL15" s="483"/>
      <c r="CYM15" s="483"/>
      <c r="CYN15" s="483"/>
      <c r="CYO15" s="483"/>
      <c r="CYP15" s="483"/>
      <c r="CYQ15" s="483"/>
      <c r="CYR15" s="483"/>
      <c r="CYS15" s="483"/>
      <c r="CYT15" s="483"/>
      <c r="CYU15" s="483"/>
      <c r="CYV15" s="483"/>
      <c r="CYW15" s="483"/>
      <c r="CYX15" s="483"/>
      <c r="CYY15" s="483"/>
      <c r="CYZ15" s="483"/>
      <c r="CZA15" s="483"/>
      <c r="CZB15" s="483"/>
      <c r="CZC15" s="483"/>
      <c r="CZD15" s="483"/>
      <c r="CZE15" s="483"/>
      <c r="CZF15" s="483"/>
      <c r="CZG15" s="483"/>
      <c r="CZH15" s="483"/>
      <c r="CZI15" s="483"/>
      <c r="CZJ15" s="483"/>
      <c r="CZK15" s="483"/>
      <c r="CZL15" s="483"/>
      <c r="CZM15" s="483"/>
      <c r="CZN15" s="483"/>
      <c r="CZO15" s="483"/>
      <c r="CZP15" s="483"/>
      <c r="CZQ15" s="483"/>
      <c r="CZR15" s="483"/>
      <c r="CZS15" s="483"/>
      <c r="CZT15" s="483"/>
      <c r="CZU15" s="483"/>
      <c r="CZV15" s="483"/>
      <c r="CZW15" s="483"/>
      <c r="CZX15" s="483"/>
      <c r="CZY15" s="483"/>
      <c r="CZZ15" s="483"/>
      <c r="DAA15" s="483"/>
      <c r="DAB15" s="483"/>
      <c r="DAC15" s="483"/>
      <c r="DAD15" s="483"/>
      <c r="DAE15" s="483"/>
      <c r="DAF15" s="483"/>
      <c r="DAG15" s="483"/>
      <c r="DAH15" s="483"/>
      <c r="DAI15" s="483"/>
      <c r="DAJ15" s="483"/>
      <c r="DAK15" s="483"/>
      <c r="DAL15" s="483"/>
      <c r="DAM15" s="483"/>
      <c r="DAN15" s="483"/>
      <c r="DAO15" s="483"/>
      <c r="DAP15" s="483"/>
      <c r="DAQ15" s="483"/>
      <c r="DAR15" s="483"/>
      <c r="DAS15" s="483"/>
      <c r="DAT15" s="483"/>
      <c r="DAU15" s="483"/>
      <c r="DAV15" s="483"/>
      <c r="DAW15" s="483"/>
      <c r="DAX15" s="483"/>
      <c r="DAY15" s="483"/>
      <c r="DAZ15" s="483"/>
      <c r="DBA15" s="483"/>
      <c r="DBB15" s="483"/>
      <c r="DBC15" s="483"/>
      <c r="DBD15" s="483"/>
      <c r="DBE15" s="483"/>
      <c r="DBF15" s="483"/>
      <c r="DBG15" s="483"/>
      <c r="DBH15" s="483"/>
      <c r="DBI15" s="483"/>
      <c r="DBJ15" s="483"/>
      <c r="DBK15" s="483"/>
      <c r="DBL15" s="483"/>
      <c r="DBM15" s="483"/>
      <c r="DBN15" s="483"/>
      <c r="DBO15" s="483"/>
      <c r="DBP15" s="483"/>
      <c r="DBQ15" s="483"/>
      <c r="DBR15" s="483"/>
      <c r="DBS15" s="483"/>
      <c r="DBT15" s="483"/>
      <c r="DBU15" s="483"/>
      <c r="DBV15" s="483"/>
      <c r="DBW15" s="483"/>
      <c r="DBX15" s="483"/>
      <c r="DBY15" s="483"/>
      <c r="DBZ15" s="483"/>
      <c r="DCA15" s="483"/>
      <c r="DCB15" s="483"/>
      <c r="DCC15" s="483"/>
      <c r="DCD15" s="483"/>
      <c r="DCE15" s="483"/>
      <c r="DCF15" s="483"/>
      <c r="DCG15" s="483"/>
      <c r="DCH15" s="483"/>
      <c r="DCI15" s="483"/>
      <c r="DCJ15" s="483"/>
      <c r="DCK15" s="483"/>
      <c r="DCL15" s="483"/>
      <c r="DCM15" s="483"/>
      <c r="DCN15" s="483"/>
      <c r="DCO15" s="483"/>
      <c r="DCP15" s="483"/>
      <c r="DCQ15" s="483"/>
      <c r="DCR15" s="483"/>
      <c r="DCS15" s="483"/>
      <c r="DCT15" s="483"/>
      <c r="DCU15" s="483"/>
      <c r="DCV15" s="483"/>
      <c r="DCW15" s="483"/>
      <c r="DCX15" s="483"/>
      <c r="DCY15" s="483"/>
      <c r="DCZ15" s="483"/>
      <c r="DDA15" s="483"/>
      <c r="DDB15" s="483"/>
      <c r="DDC15" s="483"/>
      <c r="DDD15" s="483"/>
      <c r="DDE15" s="483"/>
      <c r="DDF15" s="483"/>
      <c r="DDG15" s="483"/>
      <c r="DDH15" s="483"/>
      <c r="DDI15" s="483"/>
      <c r="DDJ15" s="483"/>
      <c r="DDK15" s="483"/>
      <c r="DDL15" s="483"/>
      <c r="DDM15" s="483"/>
      <c r="DDN15" s="483"/>
      <c r="DDO15" s="483"/>
      <c r="DDP15" s="483"/>
      <c r="DDQ15" s="483"/>
      <c r="DDR15" s="483"/>
      <c r="DDS15" s="483"/>
      <c r="DDT15" s="483"/>
      <c r="DDU15" s="483"/>
      <c r="DDV15" s="483"/>
      <c r="DDW15" s="483"/>
      <c r="DDX15" s="483"/>
      <c r="DDY15" s="483"/>
      <c r="DDZ15" s="483"/>
      <c r="DEA15" s="483"/>
      <c r="DEB15" s="483"/>
      <c r="DEC15" s="483"/>
      <c r="DED15" s="483"/>
      <c r="DEE15" s="483"/>
      <c r="DEF15" s="483"/>
      <c r="DEG15" s="483"/>
      <c r="DEH15" s="483"/>
      <c r="DEI15" s="483"/>
      <c r="DEJ15" s="483"/>
      <c r="DEK15" s="483"/>
      <c r="DEL15" s="483"/>
      <c r="DEM15" s="483"/>
      <c r="DEN15" s="483"/>
      <c r="DEO15" s="483"/>
      <c r="DEP15" s="483"/>
      <c r="DEQ15" s="483"/>
      <c r="DER15" s="483"/>
      <c r="DES15" s="483"/>
      <c r="DET15" s="483"/>
      <c r="DEU15" s="483"/>
      <c r="DEV15" s="483"/>
      <c r="DEW15" s="483"/>
      <c r="DEX15" s="483"/>
      <c r="DEY15" s="483"/>
      <c r="DEZ15" s="483"/>
      <c r="DFA15" s="483"/>
      <c r="DFB15" s="483"/>
      <c r="DFC15" s="483"/>
      <c r="DFD15" s="483"/>
      <c r="DFE15" s="483"/>
      <c r="DFF15" s="483"/>
      <c r="DFG15" s="483"/>
      <c r="DFH15" s="483"/>
      <c r="DFI15" s="483"/>
      <c r="DFJ15" s="483"/>
      <c r="DFK15" s="483"/>
      <c r="DFL15" s="483"/>
      <c r="DFM15" s="483"/>
      <c r="DFN15" s="483"/>
      <c r="DFO15" s="483"/>
      <c r="DFP15" s="483"/>
      <c r="DFQ15" s="483"/>
      <c r="DFR15" s="483"/>
      <c r="DFS15" s="483"/>
      <c r="DFT15" s="483"/>
      <c r="DFU15" s="483"/>
      <c r="DFV15" s="483"/>
      <c r="DFW15" s="483"/>
      <c r="DFX15" s="483"/>
      <c r="DFY15" s="483"/>
      <c r="DFZ15" s="483"/>
      <c r="DGA15" s="483"/>
      <c r="DGB15" s="483"/>
      <c r="DGC15" s="483"/>
      <c r="DGD15" s="483"/>
      <c r="DGE15" s="483"/>
      <c r="DGF15" s="483"/>
      <c r="DGG15" s="483"/>
      <c r="DGH15" s="483"/>
      <c r="DGI15" s="483"/>
      <c r="DGJ15" s="483"/>
      <c r="DGK15" s="483"/>
      <c r="DGL15" s="483"/>
      <c r="DGM15" s="483"/>
      <c r="DGN15" s="483"/>
      <c r="DGO15" s="483"/>
      <c r="DGP15" s="483"/>
      <c r="DGQ15" s="483"/>
      <c r="DGR15" s="483"/>
      <c r="DGS15" s="483"/>
      <c r="DGT15" s="483"/>
      <c r="DGU15" s="483"/>
      <c r="DGV15" s="483"/>
      <c r="DGW15" s="483"/>
      <c r="DGX15" s="483"/>
      <c r="DGY15" s="483"/>
      <c r="DGZ15" s="483"/>
      <c r="DHA15" s="483"/>
      <c r="DHB15" s="483"/>
      <c r="DHC15" s="483"/>
      <c r="DHD15" s="483"/>
      <c r="DHE15" s="483"/>
      <c r="DHF15" s="483"/>
      <c r="DHG15" s="483"/>
      <c r="DHH15" s="483"/>
      <c r="DHI15" s="483"/>
      <c r="DHJ15" s="483"/>
      <c r="DHK15" s="483"/>
      <c r="DHL15" s="483"/>
      <c r="DHM15" s="483"/>
      <c r="DHN15" s="483"/>
      <c r="DHO15" s="483"/>
      <c r="DHP15" s="483"/>
      <c r="DHQ15" s="483"/>
      <c r="DHR15" s="483"/>
      <c r="DHS15" s="483"/>
      <c r="DHT15" s="483"/>
      <c r="DHU15" s="483"/>
      <c r="DHV15" s="483"/>
      <c r="DHW15" s="483"/>
      <c r="DHX15" s="483"/>
      <c r="DHY15" s="483"/>
      <c r="DHZ15" s="483"/>
      <c r="DIA15" s="483"/>
      <c r="DIB15" s="483"/>
      <c r="DIC15" s="483"/>
      <c r="DID15" s="483"/>
      <c r="DIE15" s="483"/>
      <c r="DIF15" s="483"/>
      <c r="DIG15" s="483"/>
      <c r="DIH15" s="483"/>
      <c r="DII15" s="483"/>
      <c r="DIJ15" s="483"/>
      <c r="DIK15" s="483"/>
      <c r="DIL15" s="483"/>
      <c r="DIM15" s="483"/>
      <c r="DIN15" s="483"/>
      <c r="DIO15" s="483"/>
      <c r="DIP15" s="483"/>
      <c r="DIQ15" s="483"/>
      <c r="DIR15" s="483"/>
      <c r="DIS15" s="483"/>
      <c r="DIT15" s="483"/>
      <c r="DIU15" s="483"/>
      <c r="DIV15" s="483"/>
      <c r="DIW15" s="483"/>
      <c r="DIX15" s="483"/>
      <c r="DIY15" s="483"/>
      <c r="DIZ15" s="483"/>
      <c r="DJA15" s="483"/>
      <c r="DJB15" s="483"/>
      <c r="DJC15" s="483"/>
      <c r="DJD15" s="483"/>
      <c r="DJE15" s="483"/>
      <c r="DJF15" s="483"/>
      <c r="DJG15" s="483"/>
      <c r="DJH15" s="483"/>
      <c r="DJI15" s="483"/>
      <c r="DJJ15" s="483"/>
      <c r="DJK15" s="483"/>
      <c r="DJL15" s="483"/>
      <c r="DJM15" s="483"/>
      <c r="DJN15" s="483"/>
      <c r="DJO15" s="483"/>
      <c r="DJP15" s="483"/>
      <c r="DJQ15" s="483"/>
      <c r="DJR15" s="483"/>
      <c r="DJS15" s="483"/>
      <c r="DJT15" s="483"/>
      <c r="DJU15" s="483"/>
      <c r="DJV15" s="483"/>
      <c r="DJW15" s="483"/>
      <c r="DJX15" s="483"/>
      <c r="DJY15" s="483"/>
      <c r="DJZ15" s="483"/>
      <c r="DKA15" s="483"/>
      <c r="DKB15" s="483"/>
      <c r="DKC15" s="483"/>
      <c r="DKD15" s="483"/>
      <c r="DKE15" s="483"/>
      <c r="DKF15" s="483"/>
      <c r="DKG15" s="483"/>
      <c r="DKH15" s="483"/>
      <c r="DKI15" s="483"/>
      <c r="DKJ15" s="483"/>
      <c r="DKK15" s="483"/>
      <c r="DKL15" s="483"/>
      <c r="DKM15" s="483"/>
      <c r="DKN15" s="483"/>
      <c r="DKO15" s="483"/>
      <c r="DKP15" s="483"/>
      <c r="DKQ15" s="483"/>
      <c r="DKR15" s="483"/>
      <c r="DKS15" s="483"/>
      <c r="DKT15" s="483"/>
      <c r="DKU15" s="483"/>
      <c r="DKV15" s="483"/>
      <c r="DKW15" s="483"/>
      <c r="DKX15" s="483"/>
      <c r="DKY15" s="483"/>
      <c r="DKZ15" s="483"/>
      <c r="DLA15" s="483"/>
      <c r="DLB15" s="483"/>
      <c r="DLC15" s="483"/>
      <c r="DLD15" s="483"/>
      <c r="DLE15" s="483"/>
      <c r="DLF15" s="483"/>
      <c r="DLG15" s="483"/>
      <c r="DLH15" s="483"/>
      <c r="DLI15" s="483"/>
      <c r="DLJ15" s="483"/>
      <c r="DLK15" s="483"/>
      <c r="DLL15" s="483"/>
      <c r="DLM15" s="483"/>
      <c r="DLN15" s="483"/>
      <c r="DLO15" s="483"/>
      <c r="DLP15" s="483"/>
      <c r="DLQ15" s="483"/>
      <c r="DLR15" s="483"/>
      <c r="DLS15" s="483"/>
      <c r="DLT15" s="483"/>
      <c r="DLU15" s="483"/>
      <c r="DLV15" s="483"/>
      <c r="DLW15" s="483"/>
      <c r="DLX15" s="483"/>
      <c r="DLY15" s="483"/>
      <c r="DLZ15" s="483"/>
      <c r="DMA15" s="483"/>
      <c r="DMB15" s="483"/>
      <c r="DMC15" s="483"/>
      <c r="DMD15" s="483"/>
      <c r="DME15" s="483"/>
      <c r="DMF15" s="483"/>
      <c r="DMG15" s="483"/>
      <c r="DMH15" s="483"/>
      <c r="DMI15" s="483"/>
      <c r="DMJ15" s="483"/>
      <c r="DMK15" s="483"/>
      <c r="DML15" s="483"/>
      <c r="DMM15" s="483"/>
      <c r="DMN15" s="483"/>
      <c r="DMO15" s="483"/>
      <c r="DMP15" s="483"/>
      <c r="DMQ15" s="483"/>
      <c r="DMR15" s="483"/>
      <c r="DMS15" s="483"/>
      <c r="DMT15" s="483"/>
      <c r="DMU15" s="483"/>
      <c r="DMV15" s="483"/>
      <c r="DMW15" s="483"/>
      <c r="DMX15" s="483"/>
      <c r="DMY15" s="483"/>
      <c r="DMZ15" s="483"/>
      <c r="DNA15" s="483"/>
      <c r="DNB15" s="483"/>
      <c r="DNC15" s="483"/>
      <c r="DND15" s="483"/>
      <c r="DNE15" s="483"/>
      <c r="DNF15" s="483"/>
      <c r="DNG15" s="483"/>
      <c r="DNH15" s="483"/>
      <c r="DNI15" s="483"/>
      <c r="DNJ15" s="483"/>
      <c r="DNK15" s="483"/>
      <c r="DNL15" s="483"/>
      <c r="DNM15" s="483"/>
      <c r="DNN15" s="483"/>
      <c r="DNO15" s="483"/>
      <c r="DNP15" s="483"/>
      <c r="DNQ15" s="483"/>
      <c r="DNR15" s="483"/>
      <c r="DNS15" s="483"/>
      <c r="DNT15" s="483"/>
      <c r="DNU15" s="483"/>
      <c r="DNV15" s="483"/>
      <c r="DNW15" s="483"/>
      <c r="DNX15" s="483"/>
      <c r="DNY15" s="483"/>
      <c r="DNZ15" s="483"/>
      <c r="DOA15" s="483"/>
      <c r="DOB15" s="483"/>
      <c r="DOC15" s="483"/>
      <c r="DOD15" s="483"/>
      <c r="DOE15" s="483"/>
      <c r="DOF15" s="483"/>
      <c r="DOG15" s="483"/>
      <c r="DOH15" s="483"/>
      <c r="DOI15" s="483"/>
      <c r="DOJ15" s="483"/>
      <c r="DOK15" s="483"/>
      <c r="DOL15" s="483"/>
      <c r="DOM15" s="483"/>
      <c r="DON15" s="483"/>
      <c r="DOO15" s="483"/>
      <c r="DOP15" s="483"/>
      <c r="DOQ15" s="483"/>
      <c r="DOR15" s="483"/>
      <c r="DOS15" s="483"/>
      <c r="DOT15" s="483"/>
      <c r="DOU15" s="483"/>
      <c r="DOV15" s="483"/>
      <c r="DOW15" s="483"/>
      <c r="DOX15" s="483"/>
      <c r="DOY15" s="483"/>
      <c r="DOZ15" s="483"/>
      <c r="DPA15" s="483"/>
      <c r="DPB15" s="483"/>
      <c r="DPC15" s="483"/>
      <c r="DPD15" s="483"/>
      <c r="DPE15" s="483"/>
      <c r="DPF15" s="483"/>
      <c r="DPG15" s="483"/>
      <c r="DPH15" s="483"/>
      <c r="DPI15" s="483"/>
      <c r="DPJ15" s="483"/>
      <c r="DPK15" s="483"/>
      <c r="DPL15" s="483"/>
      <c r="DPM15" s="483"/>
      <c r="DPN15" s="483"/>
      <c r="DPO15" s="483"/>
      <c r="DPP15" s="483"/>
      <c r="DPQ15" s="483"/>
      <c r="DPR15" s="483"/>
      <c r="DPS15" s="483"/>
      <c r="DPT15" s="483"/>
      <c r="DPU15" s="483"/>
      <c r="DPV15" s="483"/>
      <c r="DPW15" s="483"/>
      <c r="DPX15" s="483"/>
      <c r="DPY15" s="483"/>
      <c r="DPZ15" s="483"/>
      <c r="DQA15" s="483"/>
      <c r="DQB15" s="483"/>
      <c r="DQC15" s="483"/>
      <c r="DQD15" s="483"/>
      <c r="DQE15" s="483"/>
      <c r="DQF15" s="483"/>
      <c r="DQG15" s="483"/>
      <c r="DQH15" s="483"/>
      <c r="DQI15" s="483"/>
      <c r="DQJ15" s="483"/>
      <c r="DQK15" s="483"/>
      <c r="DQL15" s="483"/>
      <c r="DQM15" s="483"/>
      <c r="DQN15" s="483"/>
      <c r="DQO15" s="483"/>
      <c r="DQP15" s="483"/>
      <c r="DQQ15" s="483"/>
      <c r="DQR15" s="483"/>
      <c r="DQS15" s="483"/>
      <c r="DQT15" s="483"/>
      <c r="DQU15" s="483"/>
      <c r="DQV15" s="483"/>
      <c r="DQW15" s="483"/>
      <c r="DQX15" s="483"/>
      <c r="DQY15" s="483"/>
      <c r="DQZ15" s="483"/>
      <c r="DRA15" s="483"/>
      <c r="DRB15" s="483"/>
      <c r="DRC15" s="483"/>
      <c r="DRD15" s="483"/>
      <c r="DRE15" s="483"/>
      <c r="DRF15" s="483"/>
      <c r="DRG15" s="483"/>
      <c r="DRH15" s="483"/>
      <c r="DRI15" s="483"/>
      <c r="DRJ15" s="483"/>
      <c r="DRK15" s="483"/>
      <c r="DRL15" s="483"/>
      <c r="DRM15" s="483"/>
      <c r="DRN15" s="483"/>
      <c r="DRO15" s="483"/>
      <c r="DRP15" s="483"/>
      <c r="DRQ15" s="483"/>
      <c r="DRR15" s="483"/>
      <c r="DRS15" s="483"/>
      <c r="DRT15" s="483"/>
      <c r="DRU15" s="483"/>
      <c r="DRV15" s="483"/>
      <c r="DRW15" s="483"/>
      <c r="DRX15" s="483"/>
      <c r="DRY15" s="483"/>
      <c r="DRZ15" s="483"/>
      <c r="DSA15" s="483"/>
      <c r="DSB15" s="483"/>
      <c r="DSC15" s="483"/>
      <c r="DSD15" s="483"/>
      <c r="DSE15" s="483"/>
      <c r="DSF15" s="483"/>
      <c r="DSG15" s="483"/>
      <c r="DSH15" s="483"/>
      <c r="DSI15" s="483"/>
      <c r="DSJ15" s="483"/>
      <c r="DSK15" s="483"/>
      <c r="DSL15" s="483"/>
      <c r="DSM15" s="483"/>
      <c r="DSN15" s="483"/>
      <c r="DSO15" s="483"/>
      <c r="DSP15" s="483"/>
      <c r="DSQ15" s="483"/>
      <c r="DSR15" s="483"/>
      <c r="DSS15" s="483"/>
      <c r="DST15" s="483"/>
      <c r="DSU15" s="483"/>
      <c r="DSV15" s="483"/>
      <c r="DSW15" s="483"/>
      <c r="DSX15" s="483"/>
      <c r="DSY15" s="483"/>
      <c r="DSZ15" s="483"/>
      <c r="DTA15" s="483"/>
      <c r="DTB15" s="483"/>
      <c r="DTC15" s="483"/>
      <c r="DTD15" s="483"/>
      <c r="DTE15" s="483"/>
      <c r="DTF15" s="483"/>
      <c r="DTG15" s="483"/>
      <c r="DTH15" s="483"/>
      <c r="DTI15" s="483"/>
      <c r="DTJ15" s="483"/>
      <c r="DTK15" s="483"/>
      <c r="DTL15" s="483"/>
      <c r="DTM15" s="483"/>
      <c r="DTN15" s="483"/>
      <c r="DTO15" s="483"/>
      <c r="DTP15" s="483"/>
      <c r="DTQ15" s="483"/>
      <c r="DTR15" s="483"/>
      <c r="DTS15" s="483"/>
      <c r="DTT15" s="483"/>
      <c r="DTU15" s="483"/>
      <c r="DTV15" s="483"/>
      <c r="DTW15" s="483"/>
      <c r="DTX15" s="483"/>
      <c r="DTY15" s="483"/>
      <c r="DTZ15" s="483"/>
      <c r="DUA15" s="483"/>
      <c r="DUB15" s="483"/>
      <c r="DUC15" s="483"/>
      <c r="DUD15" s="483"/>
      <c r="DUE15" s="483"/>
      <c r="DUF15" s="483"/>
      <c r="DUG15" s="483"/>
      <c r="DUH15" s="483"/>
      <c r="DUI15" s="483"/>
      <c r="DUJ15" s="483"/>
      <c r="DUK15" s="483"/>
      <c r="DUL15" s="483"/>
      <c r="DUM15" s="483"/>
      <c r="DUN15" s="483"/>
      <c r="DUO15" s="483"/>
      <c r="DUP15" s="483"/>
      <c r="DUQ15" s="483"/>
      <c r="DUR15" s="483"/>
      <c r="DUS15" s="483"/>
      <c r="DUT15" s="483"/>
      <c r="DUU15" s="483"/>
      <c r="DUV15" s="483"/>
      <c r="DUW15" s="483"/>
      <c r="DUX15" s="483"/>
      <c r="DUY15" s="483"/>
      <c r="DUZ15" s="483"/>
      <c r="DVA15" s="483"/>
      <c r="DVB15" s="483"/>
      <c r="DVC15" s="483"/>
      <c r="DVD15" s="483"/>
      <c r="DVE15" s="483"/>
      <c r="DVF15" s="483"/>
      <c r="DVG15" s="483"/>
      <c r="DVH15" s="483"/>
      <c r="DVI15" s="483"/>
      <c r="DVJ15" s="483"/>
      <c r="DVK15" s="483"/>
      <c r="DVL15" s="483"/>
      <c r="DVM15" s="483"/>
      <c r="DVN15" s="483"/>
      <c r="DVO15" s="483"/>
      <c r="DVP15" s="483"/>
      <c r="DVQ15" s="483"/>
      <c r="DVR15" s="483"/>
      <c r="DVS15" s="483"/>
      <c r="DVT15" s="483"/>
      <c r="DVU15" s="483"/>
      <c r="DVV15" s="483"/>
      <c r="DVW15" s="483"/>
      <c r="DVX15" s="483"/>
      <c r="DVY15" s="483"/>
      <c r="DVZ15" s="483"/>
      <c r="DWA15" s="483"/>
      <c r="DWB15" s="483"/>
      <c r="DWC15" s="483"/>
      <c r="DWD15" s="483"/>
      <c r="DWE15" s="483"/>
      <c r="DWF15" s="483"/>
      <c r="DWG15" s="483"/>
      <c r="DWH15" s="483"/>
      <c r="DWI15" s="483"/>
      <c r="DWJ15" s="483"/>
      <c r="DWK15" s="483"/>
      <c r="DWL15" s="483"/>
      <c r="DWM15" s="483"/>
      <c r="DWN15" s="483"/>
      <c r="DWO15" s="483"/>
      <c r="DWP15" s="483"/>
      <c r="DWQ15" s="483"/>
      <c r="DWR15" s="483"/>
      <c r="DWS15" s="483"/>
      <c r="DWT15" s="483"/>
      <c r="DWU15" s="483"/>
      <c r="DWV15" s="483"/>
      <c r="DWW15" s="483"/>
      <c r="DWX15" s="483"/>
      <c r="DWY15" s="483"/>
      <c r="DWZ15" s="483"/>
      <c r="DXA15" s="483"/>
      <c r="DXB15" s="483"/>
      <c r="DXC15" s="483"/>
      <c r="DXD15" s="483"/>
      <c r="DXE15" s="483"/>
      <c r="DXF15" s="483"/>
      <c r="DXG15" s="483"/>
      <c r="DXH15" s="483"/>
      <c r="DXI15" s="483"/>
      <c r="DXJ15" s="483"/>
      <c r="DXK15" s="483"/>
      <c r="DXL15" s="483"/>
      <c r="DXM15" s="483"/>
      <c r="DXN15" s="483"/>
      <c r="DXO15" s="483"/>
      <c r="DXP15" s="483"/>
      <c r="DXQ15" s="483"/>
      <c r="DXR15" s="483"/>
      <c r="DXS15" s="483"/>
      <c r="DXT15" s="483"/>
      <c r="DXU15" s="483"/>
      <c r="DXV15" s="483"/>
      <c r="DXW15" s="483"/>
      <c r="DXX15" s="483"/>
      <c r="DXY15" s="483"/>
      <c r="DXZ15" s="483"/>
      <c r="DYA15" s="483"/>
      <c r="DYB15" s="483"/>
      <c r="DYC15" s="483"/>
      <c r="DYD15" s="483"/>
      <c r="DYE15" s="483"/>
      <c r="DYF15" s="483"/>
      <c r="DYG15" s="483"/>
      <c r="DYH15" s="483"/>
      <c r="DYI15" s="483"/>
      <c r="DYJ15" s="483"/>
      <c r="DYK15" s="483"/>
      <c r="DYL15" s="483"/>
      <c r="DYM15" s="483"/>
      <c r="DYN15" s="483"/>
      <c r="DYO15" s="483"/>
      <c r="DYP15" s="483"/>
      <c r="DYQ15" s="483"/>
      <c r="DYR15" s="483"/>
      <c r="DYS15" s="483"/>
      <c r="DYT15" s="483"/>
      <c r="DYU15" s="483"/>
      <c r="DYV15" s="483"/>
      <c r="DYW15" s="483"/>
      <c r="DYX15" s="483"/>
      <c r="DYY15" s="483"/>
      <c r="DYZ15" s="483"/>
      <c r="DZA15" s="483"/>
      <c r="DZB15" s="483"/>
      <c r="DZC15" s="483"/>
      <c r="DZD15" s="483"/>
      <c r="DZE15" s="483"/>
      <c r="DZF15" s="483"/>
      <c r="DZG15" s="483"/>
      <c r="DZH15" s="483"/>
      <c r="DZI15" s="483"/>
      <c r="DZJ15" s="483"/>
      <c r="DZK15" s="483"/>
      <c r="DZL15" s="483"/>
      <c r="DZM15" s="483"/>
      <c r="DZN15" s="483"/>
      <c r="DZO15" s="483"/>
      <c r="DZP15" s="483"/>
      <c r="DZQ15" s="483"/>
      <c r="DZR15" s="483"/>
      <c r="DZS15" s="483"/>
      <c r="DZT15" s="483"/>
      <c r="DZU15" s="483"/>
      <c r="DZV15" s="483"/>
      <c r="DZW15" s="483"/>
      <c r="DZX15" s="483"/>
      <c r="DZY15" s="483"/>
      <c r="DZZ15" s="483"/>
      <c r="EAA15" s="483"/>
      <c r="EAB15" s="483"/>
      <c r="EAC15" s="483"/>
      <c r="EAD15" s="483"/>
      <c r="EAE15" s="483"/>
      <c r="EAF15" s="483"/>
      <c r="EAG15" s="483"/>
      <c r="EAH15" s="483"/>
      <c r="EAI15" s="483"/>
      <c r="EAJ15" s="483"/>
      <c r="EAK15" s="483"/>
      <c r="EAL15" s="483"/>
      <c r="EAM15" s="483"/>
      <c r="EAN15" s="483"/>
      <c r="EAO15" s="483"/>
      <c r="EAP15" s="483"/>
      <c r="EAQ15" s="483"/>
      <c r="EAR15" s="483"/>
      <c r="EAS15" s="483"/>
      <c r="EAT15" s="483"/>
      <c r="EAU15" s="483"/>
      <c r="EAV15" s="483"/>
      <c r="EAW15" s="483"/>
      <c r="EAX15" s="483"/>
      <c r="EAY15" s="483"/>
      <c r="EAZ15" s="483"/>
      <c r="EBA15" s="483"/>
      <c r="EBB15" s="483"/>
      <c r="EBC15" s="483"/>
      <c r="EBD15" s="483"/>
      <c r="EBE15" s="483"/>
      <c r="EBF15" s="483"/>
      <c r="EBG15" s="483"/>
      <c r="EBH15" s="483"/>
      <c r="EBI15" s="483"/>
      <c r="EBJ15" s="483"/>
      <c r="EBK15" s="483"/>
      <c r="EBL15" s="483"/>
      <c r="EBM15" s="483"/>
      <c r="EBN15" s="483"/>
      <c r="EBO15" s="483"/>
      <c r="EBP15" s="483"/>
      <c r="EBQ15" s="483"/>
      <c r="EBR15" s="483"/>
      <c r="EBS15" s="483"/>
      <c r="EBT15" s="483"/>
      <c r="EBU15" s="483"/>
      <c r="EBV15" s="483"/>
      <c r="EBW15" s="483"/>
      <c r="EBX15" s="483"/>
      <c r="EBY15" s="483"/>
      <c r="EBZ15" s="483"/>
      <c r="ECA15" s="483"/>
      <c r="ECB15" s="483"/>
      <c r="ECC15" s="483"/>
      <c r="ECD15" s="483"/>
      <c r="ECE15" s="483"/>
      <c r="ECF15" s="483"/>
      <c r="ECG15" s="483"/>
      <c r="ECH15" s="483"/>
      <c r="ECI15" s="483"/>
      <c r="ECJ15" s="483"/>
      <c r="ECK15" s="483"/>
      <c r="ECL15" s="483"/>
      <c r="ECM15" s="483"/>
      <c r="ECN15" s="483"/>
      <c r="ECO15" s="483"/>
      <c r="ECP15" s="483"/>
      <c r="ECQ15" s="483"/>
      <c r="ECR15" s="483"/>
      <c r="ECS15" s="483"/>
      <c r="ECT15" s="483"/>
      <c r="ECU15" s="483"/>
      <c r="ECV15" s="483"/>
      <c r="ECW15" s="483"/>
      <c r="ECX15" s="483"/>
      <c r="ECY15" s="483"/>
      <c r="ECZ15" s="483"/>
      <c r="EDA15" s="483"/>
      <c r="EDB15" s="483"/>
      <c r="EDC15" s="483"/>
      <c r="EDD15" s="483"/>
      <c r="EDE15" s="483"/>
      <c r="EDF15" s="483"/>
      <c r="EDG15" s="483"/>
      <c r="EDH15" s="483"/>
      <c r="EDI15" s="483"/>
      <c r="EDJ15" s="483"/>
      <c r="EDK15" s="483"/>
      <c r="EDL15" s="483"/>
      <c r="EDM15" s="483"/>
      <c r="EDN15" s="483"/>
      <c r="EDO15" s="483"/>
      <c r="EDP15" s="483"/>
      <c r="EDQ15" s="483"/>
      <c r="EDR15" s="483"/>
      <c r="EDS15" s="483"/>
      <c r="EDT15" s="483"/>
      <c r="EDU15" s="483"/>
      <c r="EDV15" s="483"/>
      <c r="EDW15" s="483"/>
      <c r="EDX15" s="483"/>
      <c r="EDY15" s="483"/>
      <c r="EDZ15" s="483"/>
      <c r="EEA15" s="483"/>
      <c r="EEB15" s="483"/>
      <c r="EEC15" s="483"/>
      <c r="EED15" s="483"/>
      <c r="EEE15" s="483"/>
      <c r="EEF15" s="483"/>
      <c r="EEG15" s="483"/>
      <c r="EEH15" s="483"/>
      <c r="EEI15" s="483"/>
      <c r="EEJ15" s="483"/>
      <c r="EEK15" s="483"/>
      <c r="EEL15" s="483"/>
      <c r="EEM15" s="483"/>
      <c r="EEN15" s="483"/>
      <c r="EEO15" s="483"/>
      <c r="EEP15" s="483"/>
      <c r="EEQ15" s="483"/>
      <c r="EER15" s="483"/>
      <c r="EES15" s="483"/>
      <c r="EET15" s="483"/>
      <c r="EEU15" s="483"/>
      <c r="EEV15" s="483"/>
      <c r="EEW15" s="483"/>
      <c r="EEX15" s="483"/>
      <c r="EEY15" s="483"/>
      <c r="EEZ15" s="483"/>
      <c r="EFA15" s="483"/>
      <c r="EFB15" s="483"/>
      <c r="EFC15" s="483"/>
      <c r="EFD15" s="483"/>
      <c r="EFE15" s="483"/>
      <c r="EFF15" s="483"/>
      <c r="EFG15" s="483"/>
      <c r="EFH15" s="483"/>
      <c r="EFI15" s="483"/>
      <c r="EFJ15" s="483"/>
      <c r="EFK15" s="483"/>
      <c r="EFL15" s="483"/>
      <c r="EFM15" s="483"/>
      <c r="EFN15" s="483"/>
      <c r="EFO15" s="483"/>
      <c r="EFP15" s="483"/>
      <c r="EFQ15" s="483"/>
      <c r="EFR15" s="483"/>
      <c r="EFS15" s="483"/>
      <c r="EFT15" s="483"/>
      <c r="EFU15" s="483"/>
      <c r="EFV15" s="483"/>
      <c r="EFW15" s="483"/>
      <c r="EFX15" s="483"/>
      <c r="EFY15" s="483"/>
      <c r="EFZ15" s="483"/>
      <c r="EGA15" s="483"/>
      <c r="EGB15" s="483"/>
      <c r="EGC15" s="483"/>
      <c r="EGD15" s="483"/>
      <c r="EGE15" s="483"/>
      <c r="EGF15" s="483"/>
      <c r="EGG15" s="483"/>
      <c r="EGH15" s="483"/>
      <c r="EGI15" s="483"/>
      <c r="EGJ15" s="483"/>
      <c r="EGK15" s="483"/>
      <c r="EGL15" s="483"/>
      <c r="EGM15" s="483"/>
      <c r="EGN15" s="483"/>
      <c r="EGO15" s="483"/>
      <c r="EGP15" s="483"/>
      <c r="EGQ15" s="483"/>
      <c r="EGR15" s="483"/>
      <c r="EGS15" s="483"/>
      <c r="EGT15" s="483"/>
      <c r="EGU15" s="483"/>
      <c r="EGV15" s="483"/>
      <c r="EGW15" s="483"/>
      <c r="EGX15" s="483"/>
      <c r="EGY15" s="483"/>
      <c r="EGZ15" s="483"/>
      <c r="EHA15" s="483"/>
      <c r="EHB15" s="483"/>
      <c r="EHC15" s="483"/>
      <c r="EHD15" s="483"/>
      <c r="EHE15" s="483"/>
      <c r="EHF15" s="483"/>
      <c r="EHG15" s="483"/>
      <c r="EHH15" s="483"/>
      <c r="EHI15" s="483"/>
      <c r="EHJ15" s="483"/>
      <c r="EHK15" s="483"/>
      <c r="EHL15" s="483"/>
      <c r="EHM15" s="483"/>
      <c r="EHN15" s="483"/>
      <c r="EHO15" s="483"/>
      <c r="EHP15" s="483"/>
      <c r="EHQ15" s="483"/>
      <c r="EHR15" s="483"/>
      <c r="EHS15" s="483"/>
      <c r="EHT15" s="483"/>
      <c r="EHU15" s="483"/>
      <c r="EHV15" s="483"/>
      <c r="EHW15" s="483"/>
      <c r="EHX15" s="483"/>
      <c r="EHY15" s="483"/>
      <c r="EHZ15" s="483"/>
      <c r="EIA15" s="483"/>
      <c r="EIB15" s="483"/>
      <c r="EIC15" s="483"/>
      <c r="EID15" s="483"/>
      <c r="EIE15" s="483"/>
      <c r="EIF15" s="483"/>
      <c r="EIG15" s="483"/>
      <c r="EIH15" s="483"/>
      <c r="EII15" s="483"/>
      <c r="EIJ15" s="483"/>
      <c r="EIK15" s="483"/>
      <c r="EIL15" s="483"/>
      <c r="EIM15" s="483"/>
      <c r="EIN15" s="483"/>
      <c r="EIO15" s="483"/>
      <c r="EIP15" s="483"/>
      <c r="EIQ15" s="483"/>
      <c r="EIR15" s="483"/>
      <c r="EIS15" s="483"/>
      <c r="EIT15" s="483"/>
      <c r="EIU15" s="483"/>
      <c r="EIV15" s="483"/>
      <c r="EIW15" s="483"/>
      <c r="EIX15" s="483"/>
      <c r="EIY15" s="483"/>
      <c r="EIZ15" s="483"/>
      <c r="EJA15" s="483"/>
      <c r="EJB15" s="483"/>
      <c r="EJC15" s="483"/>
      <c r="EJD15" s="483"/>
      <c r="EJE15" s="483"/>
      <c r="EJF15" s="483"/>
      <c r="EJG15" s="483"/>
      <c r="EJH15" s="483"/>
      <c r="EJI15" s="483"/>
      <c r="EJJ15" s="483"/>
      <c r="EJK15" s="483"/>
      <c r="EJL15" s="483"/>
      <c r="EJM15" s="483"/>
      <c r="EJN15" s="483"/>
      <c r="EJO15" s="483"/>
      <c r="EJP15" s="483"/>
      <c r="EJQ15" s="483"/>
      <c r="EJR15" s="483"/>
      <c r="EJS15" s="483"/>
      <c r="EJT15" s="483"/>
      <c r="EJU15" s="483"/>
      <c r="EJV15" s="483"/>
      <c r="EJW15" s="483"/>
      <c r="EJX15" s="483"/>
      <c r="EJY15" s="483"/>
      <c r="EJZ15" s="483"/>
      <c r="EKA15" s="483"/>
      <c r="EKB15" s="483"/>
      <c r="EKC15" s="483"/>
      <c r="EKD15" s="483"/>
      <c r="EKE15" s="483"/>
      <c r="EKF15" s="483"/>
      <c r="EKG15" s="483"/>
      <c r="EKH15" s="483"/>
      <c r="EKI15" s="483"/>
      <c r="EKJ15" s="483"/>
      <c r="EKK15" s="483"/>
      <c r="EKL15" s="483"/>
      <c r="EKM15" s="483"/>
      <c r="EKN15" s="483"/>
      <c r="EKO15" s="483"/>
      <c r="EKP15" s="483"/>
      <c r="EKQ15" s="483"/>
      <c r="EKR15" s="483"/>
      <c r="EKS15" s="483"/>
      <c r="EKT15" s="483"/>
      <c r="EKU15" s="483"/>
      <c r="EKV15" s="483"/>
      <c r="EKW15" s="483"/>
      <c r="EKX15" s="483"/>
      <c r="EKY15" s="483"/>
      <c r="EKZ15" s="483"/>
      <c r="ELA15" s="483"/>
      <c r="ELB15" s="483"/>
      <c r="ELC15" s="483"/>
      <c r="ELD15" s="483"/>
      <c r="ELE15" s="483"/>
      <c r="ELF15" s="483"/>
      <c r="ELG15" s="483"/>
      <c r="ELH15" s="483"/>
      <c r="ELI15" s="483"/>
      <c r="ELJ15" s="483"/>
      <c r="ELK15" s="483"/>
      <c r="ELL15" s="483"/>
      <c r="ELM15" s="483"/>
      <c r="ELN15" s="483"/>
      <c r="ELO15" s="483"/>
      <c r="ELP15" s="483"/>
      <c r="ELQ15" s="483"/>
      <c r="ELR15" s="483"/>
      <c r="ELS15" s="483"/>
      <c r="ELT15" s="483"/>
      <c r="ELU15" s="483"/>
      <c r="ELV15" s="483"/>
      <c r="ELW15" s="483"/>
      <c r="ELX15" s="483"/>
      <c r="ELY15" s="483"/>
      <c r="ELZ15" s="483"/>
      <c r="EMA15" s="483"/>
      <c r="EMB15" s="483"/>
      <c r="EMC15" s="483"/>
      <c r="EMD15" s="483"/>
      <c r="EME15" s="483"/>
      <c r="EMF15" s="483"/>
      <c r="EMG15" s="483"/>
      <c r="EMH15" s="483"/>
      <c r="EMI15" s="483"/>
      <c r="EMJ15" s="483"/>
      <c r="EMK15" s="483"/>
      <c r="EML15" s="483"/>
      <c r="EMM15" s="483"/>
      <c r="EMN15" s="483"/>
      <c r="EMO15" s="483"/>
      <c r="EMP15" s="483"/>
      <c r="EMQ15" s="483"/>
      <c r="EMR15" s="483"/>
      <c r="EMS15" s="483"/>
      <c r="EMT15" s="483"/>
      <c r="EMU15" s="483"/>
      <c r="EMV15" s="483"/>
      <c r="EMW15" s="483"/>
      <c r="EMX15" s="483"/>
      <c r="EMY15" s="483"/>
      <c r="EMZ15" s="483"/>
      <c r="ENA15" s="483"/>
      <c r="ENB15" s="483"/>
      <c r="ENC15" s="483"/>
      <c r="END15" s="483"/>
      <c r="ENE15" s="483"/>
      <c r="ENF15" s="483"/>
      <c r="ENG15" s="483"/>
      <c r="ENH15" s="483"/>
      <c r="ENI15" s="483"/>
      <c r="ENJ15" s="483"/>
      <c r="ENK15" s="483"/>
      <c r="ENL15" s="483"/>
      <c r="ENM15" s="483"/>
      <c r="ENN15" s="483"/>
      <c r="ENO15" s="483"/>
      <c r="ENP15" s="483"/>
      <c r="ENQ15" s="483"/>
      <c r="ENR15" s="483"/>
      <c r="ENS15" s="483"/>
      <c r="ENT15" s="483"/>
      <c r="ENU15" s="483"/>
      <c r="ENV15" s="483"/>
      <c r="ENW15" s="483"/>
      <c r="ENX15" s="483"/>
      <c r="ENY15" s="483"/>
      <c r="ENZ15" s="483"/>
      <c r="EOA15" s="483"/>
      <c r="EOB15" s="483"/>
      <c r="EOC15" s="483"/>
      <c r="EOD15" s="483"/>
      <c r="EOE15" s="483"/>
      <c r="EOF15" s="483"/>
      <c r="EOG15" s="483"/>
      <c r="EOH15" s="483"/>
      <c r="EOI15" s="483"/>
      <c r="EOJ15" s="483"/>
      <c r="EOK15" s="483"/>
      <c r="EOL15" s="483"/>
      <c r="EOM15" s="483"/>
      <c r="EON15" s="483"/>
      <c r="EOO15" s="483"/>
      <c r="EOP15" s="483"/>
      <c r="EOQ15" s="483"/>
      <c r="EOR15" s="483"/>
      <c r="EOS15" s="483"/>
      <c r="EOT15" s="483"/>
      <c r="EOU15" s="483"/>
      <c r="EOV15" s="483"/>
      <c r="EOW15" s="483"/>
      <c r="EOX15" s="483"/>
      <c r="EOY15" s="483"/>
      <c r="EOZ15" s="483"/>
      <c r="EPA15" s="483"/>
      <c r="EPB15" s="483"/>
      <c r="EPC15" s="483"/>
      <c r="EPD15" s="483"/>
      <c r="EPE15" s="483"/>
      <c r="EPF15" s="483"/>
      <c r="EPG15" s="483"/>
      <c r="EPH15" s="483"/>
      <c r="EPI15" s="483"/>
      <c r="EPJ15" s="483"/>
      <c r="EPK15" s="483"/>
      <c r="EPL15" s="483"/>
      <c r="EPM15" s="483"/>
      <c r="EPN15" s="483"/>
      <c r="EPO15" s="483"/>
      <c r="EPP15" s="483"/>
      <c r="EPQ15" s="483"/>
      <c r="EPR15" s="483"/>
      <c r="EPS15" s="483"/>
      <c r="EPT15" s="483"/>
      <c r="EPU15" s="483"/>
      <c r="EPV15" s="483"/>
      <c r="EPW15" s="483"/>
      <c r="EPX15" s="483"/>
      <c r="EPY15" s="483"/>
      <c r="EPZ15" s="483"/>
      <c r="EQA15" s="483"/>
      <c r="EQB15" s="483"/>
      <c r="EQC15" s="483"/>
      <c r="EQD15" s="483"/>
      <c r="EQE15" s="483"/>
      <c r="EQF15" s="483"/>
      <c r="EQG15" s="483"/>
      <c r="EQH15" s="483"/>
      <c r="EQI15" s="483"/>
      <c r="EQJ15" s="483"/>
      <c r="EQK15" s="483"/>
      <c r="EQL15" s="483"/>
      <c r="EQM15" s="483"/>
      <c r="EQN15" s="483"/>
      <c r="EQO15" s="483"/>
      <c r="EQP15" s="483"/>
      <c r="EQQ15" s="483"/>
      <c r="EQR15" s="483"/>
      <c r="EQS15" s="483"/>
      <c r="EQT15" s="483"/>
      <c r="EQU15" s="483"/>
      <c r="EQV15" s="483"/>
      <c r="EQW15" s="483"/>
      <c r="EQX15" s="483"/>
      <c r="EQY15" s="483"/>
      <c r="EQZ15" s="483"/>
      <c r="ERA15" s="483"/>
      <c r="ERB15" s="483"/>
      <c r="ERC15" s="483"/>
      <c r="ERD15" s="483"/>
      <c r="ERE15" s="483"/>
      <c r="ERF15" s="483"/>
      <c r="ERG15" s="483"/>
      <c r="ERH15" s="483"/>
      <c r="ERI15" s="483"/>
      <c r="ERJ15" s="483"/>
      <c r="ERK15" s="483"/>
      <c r="ERL15" s="483"/>
      <c r="ERM15" s="483"/>
      <c r="ERN15" s="483"/>
      <c r="ERO15" s="483"/>
      <c r="ERP15" s="483"/>
      <c r="ERQ15" s="483"/>
      <c r="ERR15" s="483"/>
      <c r="ERS15" s="483"/>
      <c r="ERT15" s="483"/>
      <c r="ERU15" s="483"/>
      <c r="ERV15" s="483"/>
      <c r="ERW15" s="483"/>
      <c r="ERX15" s="483"/>
      <c r="ERY15" s="483"/>
      <c r="ERZ15" s="483"/>
      <c r="ESA15" s="483"/>
      <c r="ESB15" s="483"/>
      <c r="ESC15" s="483"/>
      <c r="ESD15" s="483"/>
      <c r="ESE15" s="483"/>
      <c r="ESF15" s="483"/>
      <c r="ESG15" s="483"/>
      <c r="ESH15" s="483"/>
      <c r="ESI15" s="483"/>
      <c r="ESJ15" s="483"/>
      <c r="ESK15" s="483"/>
      <c r="ESL15" s="483"/>
      <c r="ESM15" s="483"/>
      <c r="ESN15" s="483"/>
      <c r="ESO15" s="483"/>
      <c r="ESP15" s="483"/>
      <c r="ESQ15" s="483"/>
      <c r="ESR15" s="483"/>
      <c r="ESS15" s="483"/>
      <c r="EST15" s="483"/>
      <c r="ESU15" s="483"/>
      <c r="ESV15" s="483"/>
      <c r="ESW15" s="483"/>
      <c r="ESX15" s="483"/>
      <c r="ESY15" s="483"/>
      <c r="ESZ15" s="483"/>
      <c r="ETA15" s="483"/>
      <c r="ETB15" s="483"/>
      <c r="ETC15" s="483"/>
      <c r="ETD15" s="483"/>
      <c r="ETE15" s="483"/>
      <c r="ETF15" s="483"/>
      <c r="ETG15" s="483"/>
      <c r="ETH15" s="483"/>
      <c r="ETI15" s="483"/>
      <c r="ETJ15" s="483"/>
      <c r="ETK15" s="483"/>
      <c r="ETL15" s="483"/>
      <c r="ETM15" s="483"/>
      <c r="ETN15" s="483"/>
      <c r="ETO15" s="483"/>
      <c r="ETP15" s="483"/>
      <c r="ETQ15" s="483"/>
      <c r="ETR15" s="483"/>
      <c r="ETS15" s="483"/>
      <c r="ETT15" s="483"/>
      <c r="ETU15" s="483"/>
      <c r="ETV15" s="483"/>
      <c r="ETW15" s="483"/>
      <c r="ETX15" s="483"/>
      <c r="ETY15" s="483"/>
      <c r="ETZ15" s="483"/>
      <c r="EUA15" s="483"/>
      <c r="EUB15" s="483"/>
      <c r="EUC15" s="483"/>
      <c r="EUD15" s="483"/>
      <c r="EUE15" s="483"/>
      <c r="EUF15" s="483"/>
      <c r="EUG15" s="483"/>
      <c r="EUH15" s="483"/>
      <c r="EUI15" s="483"/>
      <c r="EUJ15" s="483"/>
      <c r="EUK15" s="483"/>
      <c r="EUL15" s="483"/>
      <c r="EUM15" s="483"/>
      <c r="EUN15" s="483"/>
      <c r="EUO15" s="483"/>
      <c r="EUP15" s="483"/>
      <c r="EUQ15" s="483"/>
      <c r="EUR15" s="483"/>
      <c r="EUS15" s="483"/>
      <c r="EUT15" s="483"/>
      <c r="EUU15" s="483"/>
      <c r="EUV15" s="483"/>
      <c r="EUW15" s="483"/>
      <c r="EUX15" s="483"/>
      <c r="EUY15" s="483"/>
      <c r="EUZ15" s="483"/>
      <c r="EVA15" s="483"/>
      <c r="EVB15" s="483"/>
      <c r="EVC15" s="483"/>
      <c r="EVD15" s="483"/>
      <c r="EVE15" s="483"/>
      <c r="EVF15" s="483"/>
      <c r="EVG15" s="483"/>
      <c r="EVH15" s="483"/>
      <c r="EVI15" s="483"/>
      <c r="EVJ15" s="483"/>
      <c r="EVK15" s="483"/>
      <c r="EVL15" s="483"/>
      <c r="EVM15" s="483"/>
      <c r="EVN15" s="483"/>
      <c r="EVO15" s="483"/>
      <c r="EVP15" s="483"/>
      <c r="EVQ15" s="483"/>
      <c r="EVR15" s="483"/>
      <c r="EVS15" s="483"/>
      <c r="EVT15" s="483"/>
      <c r="EVU15" s="483"/>
      <c r="EVV15" s="483"/>
      <c r="EVW15" s="483"/>
      <c r="EVX15" s="483"/>
      <c r="EVY15" s="483"/>
      <c r="EVZ15" s="483"/>
      <c r="EWA15" s="483"/>
      <c r="EWB15" s="483"/>
      <c r="EWC15" s="483"/>
      <c r="EWD15" s="483"/>
      <c r="EWE15" s="483"/>
      <c r="EWF15" s="483"/>
      <c r="EWG15" s="483"/>
      <c r="EWH15" s="483"/>
      <c r="EWI15" s="483"/>
      <c r="EWJ15" s="483"/>
      <c r="EWK15" s="483"/>
      <c r="EWL15" s="483"/>
      <c r="EWM15" s="483"/>
      <c r="EWN15" s="483"/>
      <c r="EWO15" s="483"/>
      <c r="EWP15" s="483"/>
      <c r="EWQ15" s="483"/>
      <c r="EWR15" s="483"/>
      <c r="EWS15" s="483"/>
      <c r="EWT15" s="483"/>
      <c r="EWU15" s="483"/>
      <c r="EWV15" s="483"/>
      <c r="EWW15" s="483"/>
      <c r="EWX15" s="483"/>
      <c r="EWY15" s="483"/>
      <c r="EWZ15" s="483"/>
      <c r="EXA15" s="483"/>
      <c r="EXB15" s="483"/>
      <c r="EXC15" s="483"/>
      <c r="EXD15" s="483"/>
      <c r="EXE15" s="483"/>
      <c r="EXF15" s="483"/>
      <c r="EXG15" s="483"/>
      <c r="EXH15" s="483"/>
      <c r="EXI15" s="483"/>
      <c r="EXJ15" s="483"/>
      <c r="EXK15" s="483"/>
      <c r="EXL15" s="483"/>
      <c r="EXM15" s="483"/>
      <c r="EXN15" s="483"/>
      <c r="EXO15" s="483"/>
      <c r="EXP15" s="483"/>
      <c r="EXQ15" s="483"/>
      <c r="EXR15" s="483"/>
      <c r="EXS15" s="483"/>
      <c r="EXT15" s="483"/>
      <c r="EXU15" s="483"/>
      <c r="EXV15" s="483"/>
      <c r="EXW15" s="483"/>
      <c r="EXX15" s="483"/>
      <c r="EXY15" s="483"/>
      <c r="EXZ15" s="483"/>
      <c r="EYA15" s="483"/>
      <c r="EYB15" s="483"/>
      <c r="EYC15" s="483"/>
      <c r="EYD15" s="483"/>
      <c r="EYE15" s="483"/>
      <c r="EYF15" s="483"/>
      <c r="EYG15" s="483"/>
      <c r="EYH15" s="483"/>
      <c r="EYI15" s="483"/>
      <c r="EYJ15" s="483"/>
      <c r="EYK15" s="483"/>
      <c r="EYL15" s="483"/>
      <c r="EYM15" s="483"/>
      <c r="EYN15" s="483"/>
      <c r="EYO15" s="483"/>
      <c r="EYP15" s="483"/>
      <c r="EYQ15" s="483"/>
      <c r="EYR15" s="483"/>
      <c r="EYS15" s="483"/>
      <c r="EYT15" s="483"/>
      <c r="EYU15" s="483"/>
      <c r="EYV15" s="483"/>
      <c r="EYW15" s="483"/>
      <c r="EYX15" s="483"/>
      <c r="EYY15" s="483"/>
      <c r="EYZ15" s="483"/>
      <c r="EZA15" s="483"/>
      <c r="EZB15" s="483"/>
      <c r="EZC15" s="483"/>
      <c r="EZD15" s="483"/>
      <c r="EZE15" s="483"/>
      <c r="EZF15" s="483"/>
      <c r="EZG15" s="483"/>
      <c r="EZH15" s="483"/>
      <c r="EZI15" s="483"/>
      <c r="EZJ15" s="483"/>
      <c r="EZK15" s="483"/>
      <c r="EZL15" s="483"/>
      <c r="EZM15" s="483"/>
      <c r="EZN15" s="483"/>
      <c r="EZO15" s="483"/>
      <c r="EZP15" s="483"/>
      <c r="EZQ15" s="483"/>
      <c r="EZR15" s="483"/>
      <c r="EZS15" s="483"/>
      <c r="EZT15" s="483"/>
      <c r="EZU15" s="483"/>
      <c r="EZV15" s="483"/>
      <c r="EZW15" s="483"/>
      <c r="EZX15" s="483"/>
      <c r="EZY15" s="483"/>
      <c r="EZZ15" s="483"/>
      <c r="FAA15" s="483"/>
      <c r="FAB15" s="483"/>
      <c r="FAC15" s="483"/>
      <c r="FAD15" s="483"/>
      <c r="FAE15" s="483"/>
      <c r="FAF15" s="483"/>
      <c r="FAG15" s="483"/>
      <c r="FAH15" s="483"/>
      <c r="FAI15" s="483"/>
      <c r="FAJ15" s="483"/>
      <c r="FAK15" s="483"/>
      <c r="FAL15" s="483"/>
      <c r="FAM15" s="483"/>
      <c r="FAN15" s="483"/>
      <c r="FAO15" s="483"/>
      <c r="FAP15" s="483"/>
      <c r="FAQ15" s="483"/>
      <c r="FAR15" s="483"/>
      <c r="FAS15" s="483"/>
      <c r="FAT15" s="483"/>
      <c r="FAU15" s="483"/>
      <c r="FAV15" s="483"/>
      <c r="FAW15" s="483"/>
      <c r="FAX15" s="483"/>
      <c r="FAY15" s="483"/>
      <c r="FAZ15" s="483"/>
      <c r="FBA15" s="483"/>
      <c r="FBB15" s="483"/>
      <c r="FBC15" s="483"/>
      <c r="FBD15" s="483"/>
      <c r="FBE15" s="483"/>
      <c r="FBF15" s="483"/>
      <c r="FBG15" s="483"/>
      <c r="FBH15" s="483"/>
      <c r="FBI15" s="483"/>
      <c r="FBJ15" s="483"/>
      <c r="FBK15" s="483"/>
      <c r="FBL15" s="483"/>
      <c r="FBM15" s="483"/>
      <c r="FBN15" s="483"/>
      <c r="FBO15" s="483"/>
      <c r="FBP15" s="483"/>
      <c r="FBQ15" s="483"/>
      <c r="FBR15" s="483"/>
      <c r="FBS15" s="483"/>
      <c r="FBT15" s="483"/>
      <c r="FBU15" s="483"/>
      <c r="FBV15" s="483"/>
      <c r="FBW15" s="483"/>
      <c r="FBX15" s="483"/>
      <c r="FBY15" s="483"/>
      <c r="FBZ15" s="483"/>
      <c r="FCA15" s="483"/>
      <c r="FCB15" s="483"/>
      <c r="FCC15" s="483"/>
      <c r="FCD15" s="483"/>
      <c r="FCE15" s="483"/>
      <c r="FCF15" s="483"/>
      <c r="FCG15" s="483"/>
      <c r="FCH15" s="483"/>
      <c r="FCI15" s="483"/>
      <c r="FCJ15" s="483"/>
      <c r="FCK15" s="483"/>
      <c r="FCL15" s="483"/>
      <c r="FCM15" s="483"/>
      <c r="FCN15" s="483"/>
      <c r="FCO15" s="483"/>
      <c r="FCP15" s="483"/>
      <c r="FCQ15" s="483"/>
      <c r="FCR15" s="483"/>
      <c r="FCS15" s="483"/>
      <c r="FCT15" s="483"/>
      <c r="FCU15" s="483"/>
      <c r="FCV15" s="483"/>
      <c r="FCW15" s="483"/>
      <c r="FCX15" s="483"/>
      <c r="FCY15" s="483"/>
      <c r="FCZ15" s="483"/>
      <c r="FDA15" s="483"/>
      <c r="FDB15" s="483"/>
      <c r="FDC15" s="483"/>
      <c r="FDD15" s="483"/>
      <c r="FDE15" s="483"/>
      <c r="FDF15" s="483"/>
      <c r="FDG15" s="483"/>
      <c r="FDH15" s="483"/>
      <c r="FDI15" s="483"/>
      <c r="FDJ15" s="483"/>
      <c r="FDK15" s="483"/>
      <c r="FDL15" s="483"/>
      <c r="FDM15" s="483"/>
      <c r="FDN15" s="483"/>
      <c r="FDO15" s="483"/>
      <c r="FDP15" s="483"/>
      <c r="FDQ15" s="483"/>
      <c r="FDR15" s="483"/>
      <c r="FDS15" s="483"/>
      <c r="FDT15" s="483"/>
      <c r="FDU15" s="483"/>
      <c r="FDV15" s="483"/>
      <c r="FDW15" s="483"/>
      <c r="FDX15" s="483"/>
      <c r="FDY15" s="483"/>
      <c r="FDZ15" s="483"/>
      <c r="FEA15" s="483"/>
      <c r="FEB15" s="483"/>
      <c r="FEC15" s="483"/>
      <c r="FED15" s="483"/>
      <c r="FEE15" s="483"/>
      <c r="FEF15" s="483"/>
      <c r="FEG15" s="483"/>
      <c r="FEH15" s="483"/>
      <c r="FEI15" s="483"/>
      <c r="FEJ15" s="483"/>
      <c r="FEK15" s="483"/>
      <c r="FEL15" s="483"/>
      <c r="FEM15" s="483"/>
      <c r="FEN15" s="483"/>
      <c r="FEO15" s="483"/>
      <c r="FEP15" s="483"/>
      <c r="FEQ15" s="483"/>
      <c r="FER15" s="483"/>
      <c r="FES15" s="483"/>
      <c r="FET15" s="483"/>
      <c r="FEU15" s="483"/>
      <c r="FEV15" s="483"/>
      <c r="FEW15" s="483"/>
      <c r="FEX15" s="483"/>
      <c r="FEY15" s="483"/>
      <c r="FEZ15" s="483"/>
      <c r="FFA15" s="483"/>
      <c r="FFB15" s="483"/>
      <c r="FFC15" s="483"/>
      <c r="FFD15" s="483"/>
      <c r="FFE15" s="483"/>
      <c r="FFF15" s="483"/>
      <c r="FFG15" s="483"/>
      <c r="FFH15" s="483"/>
      <c r="FFI15" s="483"/>
      <c r="FFJ15" s="483"/>
      <c r="FFK15" s="483"/>
      <c r="FFL15" s="483"/>
      <c r="FFM15" s="483"/>
      <c r="FFN15" s="483"/>
      <c r="FFO15" s="483"/>
      <c r="FFP15" s="483"/>
      <c r="FFQ15" s="483"/>
      <c r="FFR15" s="483"/>
      <c r="FFS15" s="483"/>
      <c r="FFT15" s="483"/>
      <c r="FFU15" s="483"/>
      <c r="FFV15" s="483"/>
      <c r="FFW15" s="483"/>
      <c r="FFX15" s="483"/>
      <c r="FFY15" s="483"/>
      <c r="FFZ15" s="483"/>
      <c r="FGA15" s="483"/>
      <c r="FGB15" s="483"/>
      <c r="FGC15" s="483"/>
      <c r="FGD15" s="483"/>
      <c r="FGE15" s="483"/>
      <c r="FGF15" s="483"/>
      <c r="FGG15" s="483"/>
      <c r="FGH15" s="483"/>
      <c r="FGI15" s="483"/>
      <c r="FGJ15" s="483"/>
      <c r="FGK15" s="483"/>
      <c r="FGL15" s="483"/>
      <c r="FGM15" s="483"/>
      <c r="FGN15" s="483"/>
      <c r="FGO15" s="483"/>
      <c r="FGP15" s="483"/>
      <c r="FGQ15" s="483"/>
      <c r="FGR15" s="483"/>
      <c r="FGS15" s="483"/>
      <c r="FGT15" s="483"/>
      <c r="FGU15" s="483"/>
      <c r="FGV15" s="483"/>
      <c r="FGW15" s="483"/>
      <c r="FGX15" s="483"/>
      <c r="FGY15" s="483"/>
      <c r="FGZ15" s="483"/>
      <c r="FHA15" s="483"/>
      <c r="FHB15" s="483"/>
      <c r="FHC15" s="483"/>
      <c r="FHD15" s="483"/>
      <c r="FHE15" s="483"/>
      <c r="FHF15" s="483"/>
      <c r="FHG15" s="483"/>
      <c r="FHH15" s="483"/>
      <c r="FHI15" s="483"/>
      <c r="FHJ15" s="483"/>
      <c r="FHK15" s="483"/>
      <c r="FHL15" s="483"/>
      <c r="FHM15" s="483"/>
      <c r="FHN15" s="483"/>
      <c r="FHO15" s="483"/>
      <c r="FHP15" s="483"/>
      <c r="FHQ15" s="483"/>
      <c r="FHR15" s="483"/>
      <c r="FHS15" s="483"/>
      <c r="FHT15" s="483"/>
      <c r="FHU15" s="483"/>
      <c r="FHV15" s="483"/>
      <c r="FHW15" s="483"/>
      <c r="FHX15" s="483"/>
      <c r="FHY15" s="483"/>
      <c r="FHZ15" s="483"/>
      <c r="FIA15" s="483"/>
      <c r="FIB15" s="483"/>
      <c r="FIC15" s="483"/>
      <c r="FID15" s="483"/>
      <c r="FIE15" s="483"/>
      <c r="FIF15" s="483"/>
      <c r="FIG15" s="483"/>
      <c r="FIH15" s="483"/>
      <c r="FII15" s="483"/>
      <c r="FIJ15" s="483"/>
      <c r="FIK15" s="483"/>
      <c r="FIL15" s="483"/>
      <c r="FIM15" s="483"/>
      <c r="FIN15" s="483"/>
      <c r="FIO15" s="483"/>
      <c r="FIP15" s="483"/>
      <c r="FIQ15" s="483"/>
      <c r="FIR15" s="483"/>
      <c r="FIS15" s="483"/>
      <c r="FIT15" s="483"/>
      <c r="FIU15" s="483"/>
      <c r="FIV15" s="483"/>
      <c r="FIW15" s="483"/>
      <c r="FIX15" s="483"/>
      <c r="FIY15" s="483"/>
      <c r="FIZ15" s="483"/>
      <c r="FJA15" s="483"/>
      <c r="FJB15" s="483"/>
      <c r="FJC15" s="483"/>
      <c r="FJD15" s="483"/>
      <c r="FJE15" s="483"/>
      <c r="FJF15" s="483"/>
      <c r="FJG15" s="483"/>
      <c r="FJH15" s="483"/>
      <c r="FJI15" s="483"/>
      <c r="FJJ15" s="483"/>
      <c r="FJK15" s="483"/>
      <c r="FJL15" s="483"/>
      <c r="FJM15" s="483"/>
      <c r="FJN15" s="483"/>
      <c r="FJO15" s="483"/>
      <c r="FJP15" s="483"/>
      <c r="FJQ15" s="483"/>
      <c r="FJR15" s="483"/>
      <c r="FJS15" s="483"/>
      <c r="FJT15" s="483"/>
      <c r="FJU15" s="483"/>
      <c r="FJV15" s="483"/>
      <c r="FJW15" s="483"/>
      <c r="FJX15" s="483"/>
      <c r="FJY15" s="483"/>
      <c r="FJZ15" s="483"/>
      <c r="FKA15" s="483"/>
      <c r="FKB15" s="483"/>
      <c r="FKC15" s="483"/>
      <c r="FKD15" s="483"/>
      <c r="FKE15" s="483"/>
      <c r="FKF15" s="483"/>
      <c r="FKG15" s="483"/>
      <c r="FKH15" s="483"/>
      <c r="FKI15" s="483"/>
      <c r="FKJ15" s="483"/>
      <c r="FKK15" s="483"/>
      <c r="FKL15" s="483"/>
      <c r="FKM15" s="483"/>
      <c r="FKN15" s="483"/>
      <c r="FKO15" s="483"/>
      <c r="FKP15" s="483"/>
      <c r="FKQ15" s="483"/>
      <c r="FKR15" s="483"/>
      <c r="FKS15" s="483"/>
      <c r="FKT15" s="483"/>
      <c r="FKU15" s="483"/>
      <c r="FKV15" s="483"/>
      <c r="FKW15" s="483"/>
      <c r="FKX15" s="483"/>
      <c r="FKY15" s="483"/>
      <c r="FKZ15" s="483"/>
      <c r="FLA15" s="483"/>
      <c r="FLB15" s="483"/>
      <c r="FLC15" s="483"/>
      <c r="FLD15" s="483"/>
      <c r="FLE15" s="483"/>
      <c r="FLF15" s="483"/>
      <c r="FLG15" s="483"/>
      <c r="FLH15" s="483"/>
      <c r="FLI15" s="483"/>
      <c r="FLJ15" s="483"/>
      <c r="FLK15" s="483"/>
      <c r="FLL15" s="483"/>
      <c r="FLM15" s="483"/>
      <c r="FLN15" s="483"/>
      <c r="FLO15" s="483"/>
      <c r="FLP15" s="483"/>
      <c r="FLQ15" s="483"/>
      <c r="FLR15" s="483"/>
      <c r="FLS15" s="483"/>
      <c r="FLT15" s="483"/>
      <c r="FLU15" s="483"/>
      <c r="FLV15" s="483"/>
      <c r="FLW15" s="483"/>
      <c r="FLX15" s="483"/>
      <c r="FLY15" s="483"/>
      <c r="FLZ15" s="483"/>
      <c r="FMA15" s="483"/>
      <c r="FMB15" s="483"/>
      <c r="FMC15" s="483"/>
      <c r="FMD15" s="483"/>
      <c r="FME15" s="483"/>
      <c r="FMF15" s="483"/>
      <c r="FMG15" s="483"/>
      <c r="FMH15" s="483"/>
      <c r="FMI15" s="483"/>
      <c r="FMJ15" s="483"/>
      <c r="FMK15" s="483"/>
      <c r="FML15" s="483"/>
      <c r="FMM15" s="483"/>
      <c r="FMN15" s="483"/>
      <c r="FMO15" s="483"/>
      <c r="FMP15" s="483"/>
      <c r="FMQ15" s="483"/>
      <c r="FMR15" s="483"/>
      <c r="FMS15" s="483"/>
      <c r="FMT15" s="483"/>
      <c r="FMU15" s="483"/>
      <c r="FMV15" s="483"/>
      <c r="FMW15" s="483"/>
      <c r="FMX15" s="483"/>
      <c r="FMY15" s="483"/>
      <c r="FMZ15" s="483"/>
      <c r="FNA15" s="483"/>
      <c r="FNB15" s="483"/>
      <c r="FNC15" s="483"/>
      <c r="FND15" s="483"/>
      <c r="FNE15" s="483"/>
      <c r="FNF15" s="483"/>
      <c r="FNG15" s="483"/>
      <c r="FNH15" s="483"/>
      <c r="FNI15" s="483"/>
      <c r="FNJ15" s="483"/>
      <c r="FNK15" s="483"/>
      <c r="FNL15" s="483"/>
      <c r="FNM15" s="483"/>
      <c r="FNN15" s="483"/>
      <c r="FNO15" s="483"/>
      <c r="FNP15" s="483"/>
      <c r="FNQ15" s="483"/>
      <c r="FNR15" s="483"/>
      <c r="FNS15" s="483"/>
      <c r="FNT15" s="483"/>
      <c r="FNU15" s="483"/>
      <c r="FNV15" s="483"/>
      <c r="FNW15" s="483"/>
      <c r="FNX15" s="483"/>
      <c r="FNY15" s="483"/>
      <c r="FNZ15" s="483"/>
      <c r="FOA15" s="483"/>
      <c r="FOB15" s="483"/>
      <c r="FOC15" s="483"/>
      <c r="FOD15" s="483"/>
      <c r="FOE15" s="483"/>
      <c r="FOF15" s="483"/>
      <c r="FOG15" s="483"/>
      <c r="FOH15" s="483"/>
      <c r="FOI15" s="483"/>
      <c r="FOJ15" s="483"/>
      <c r="FOK15" s="483"/>
      <c r="FOL15" s="483"/>
      <c r="FOM15" s="483"/>
      <c r="FON15" s="483"/>
      <c r="FOO15" s="483"/>
      <c r="FOP15" s="483"/>
      <c r="FOQ15" s="483"/>
      <c r="FOR15" s="483"/>
      <c r="FOS15" s="483"/>
      <c r="FOT15" s="483"/>
      <c r="FOU15" s="483"/>
      <c r="FOV15" s="483"/>
      <c r="FOW15" s="483"/>
      <c r="FOX15" s="483"/>
      <c r="FOY15" s="483"/>
      <c r="FOZ15" s="483"/>
      <c r="FPA15" s="483"/>
      <c r="FPB15" s="483"/>
      <c r="FPC15" s="483"/>
      <c r="FPD15" s="483"/>
      <c r="FPE15" s="483"/>
      <c r="FPF15" s="483"/>
      <c r="FPG15" s="483"/>
      <c r="FPH15" s="483"/>
      <c r="FPI15" s="483"/>
      <c r="FPJ15" s="483"/>
      <c r="FPK15" s="483"/>
      <c r="FPL15" s="483"/>
      <c r="FPM15" s="483"/>
      <c r="FPN15" s="483"/>
      <c r="FPO15" s="483"/>
      <c r="FPP15" s="483"/>
      <c r="FPQ15" s="483"/>
      <c r="FPR15" s="483"/>
      <c r="FPS15" s="483"/>
      <c r="FPT15" s="483"/>
      <c r="FPU15" s="483"/>
      <c r="FPV15" s="483"/>
      <c r="FPW15" s="483"/>
      <c r="FPX15" s="483"/>
      <c r="FPY15" s="483"/>
      <c r="FPZ15" s="483"/>
      <c r="FQA15" s="483"/>
      <c r="FQB15" s="483"/>
      <c r="FQC15" s="483"/>
      <c r="FQD15" s="483"/>
      <c r="FQE15" s="483"/>
      <c r="FQF15" s="483"/>
      <c r="FQG15" s="483"/>
      <c r="FQH15" s="483"/>
      <c r="FQI15" s="483"/>
      <c r="FQJ15" s="483"/>
      <c r="FQK15" s="483"/>
      <c r="FQL15" s="483"/>
      <c r="FQM15" s="483"/>
      <c r="FQN15" s="483"/>
      <c r="FQO15" s="483"/>
      <c r="FQP15" s="483"/>
      <c r="FQQ15" s="483"/>
      <c r="FQR15" s="483"/>
      <c r="FQS15" s="483"/>
      <c r="FQT15" s="483"/>
      <c r="FQU15" s="483"/>
      <c r="FQV15" s="483"/>
      <c r="FQW15" s="483"/>
      <c r="FQX15" s="483"/>
      <c r="FQY15" s="483"/>
      <c r="FQZ15" s="483"/>
      <c r="FRA15" s="483"/>
      <c r="FRB15" s="483"/>
      <c r="FRC15" s="483"/>
      <c r="FRD15" s="483"/>
      <c r="FRE15" s="483"/>
      <c r="FRF15" s="483"/>
      <c r="FRG15" s="483"/>
      <c r="FRH15" s="483"/>
      <c r="FRI15" s="483"/>
      <c r="FRJ15" s="483"/>
      <c r="FRK15" s="483"/>
      <c r="FRL15" s="483"/>
      <c r="FRM15" s="483"/>
      <c r="FRN15" s="483"/>
      <c r="FRO15" s="483"/>
      <c r="FRP15" s="483"/>
      <c r="FRQ15" s="483"/>
      <c r="FRR15" s="483"/>
      <c r="FRS15" s="483"/>
      <c r="FRT15" s="483"/>
      <c r="FRU15" s="483"/>
      <c r="FRV15" s="483"/>
      <c r="FRW15" s="483"/>
      <c r="FRX15" s="483"/>
      <c r="FRY15" s="483"/>
      <c r="FRZ15" s="483"/>
      <c r="FSA15" s="483"/>
      <c r="FSB15" s="483"/>
      <c r="FSC15" s="483"/>
      <c r="FSD15" s="483"/>
      <c r="FSE15" s="483"/>
      <c r="FSF15" s="483"/>
      <c r="FSG15" s="483"/>
      <c r="FSH15" s="483"/>
      <c r="FSI15" s="483"/>
      <c r="FSJ15" s="483"/>
      <c r="FSK15" s="483"/>
      <c r="FSL15" s="483"/>
      <c r="FSM15" s="483"/>
      <c r="FSN15" s="483"/>
      <c r="FSO15" s="483"/>
      <c r="FSP15" s="483"/>
      <c r="FSQ15" s="483"/>
      <c r="FSR15" s="483"/>
      <c r="FSS15" s="483"/>
      <c r="FST15" s="483"/>
      <c r="FSU15" s="483"/>
      <c r="FSV15" s="483"/>
      <c r="FSW15" s="483"/>
      <c r="FSX15" s="483"/>
      <c r="FSY15" s="483"/>
      <c r="FSZ15" s="483"/>
      <c r="FTA15" s="483"/>
      <c r="FTB15" s="483"/>
      <c r="FTC15" s="483"/>
      <c r="FTD15" s="483"/>
      <c r="FTE15" s="483"/>
      <c r="FTF15" s="483"/>
      <c r="FTG15" s="483"/>
      <c r="FTH15" s="483"/>
      <c r="FTI15" s="483"/>
      <c r="FTJ15" s="483"/>
      <c r="FTK15" s="483"/>
      <c r="FTL15" s="483"/>
      <c r="FTM15" s="483"/>
      <c r="FTN15" s="483"/>
      <c r="FTO15" s="483"/>
      <c r="FTP15" s="483"/>
      <c r="FTQ15" s="483"/>
      <c r="FTR15" s="483"/>
      <c r="FTS15" s="483"/>
      <c r="FTT15" s="483"/>
      <c r="FTU15" s="483"/>
      <c r="FTV15" s="483"/>
      <c r="FTW15" s="483"/>
      <c r="FTX15" s="483"/>
      <c r="FTY15" s="483"/>
      <c r="FTZ15" s="483"/>
      <c r="FUA15" s="483"/>
      <c r="FUB15" s="483"/>
      <c r="FUC15" s="483"/>
      <c r="FUD15" s="483"/>
      <c r="FUE15" s="483"/>
      <c r="FUF15" s="483"/>
      <c r="FUG15" s="483"/>
      <c r="FUH15" s="483"/>
      <c r="FUI15" s="483"/>
      <c r="FUJ15" s="483"/>
      <c r="FUK15" s="483"/>
      <c r="FUL15" s="483"/>
      <c r="FUM15" s="483"/>
      <c r="FUN15" s="483"/>
      <c r="FUO15" s="483"/>
      <c r="FUP15" s="483"/>
      <c r="FUQ15" s="483"/>
      <c r="FUR15" s="483"/>
      <c r="FUS15" s="483"/>
      <c r="FUT15" s="483"/>
      <c r="FUU15" s="483"/>
      <c r="FUV15" s="483"/>
      <c r="FUW15" s="483"/>
      <c r="FUX15" s="483"/>
      <c r="FUY15" s="483"/>
      <c r="FUZ15" s="483"/>
      <c r="FVA15" s="483"/>
      <c r="FVB15" s="483"/>
      <c r="FVC15" s="483"/>
      <c r="FVD15" s="483"/>
      <c r="FVE15" s="483"/>
      <c r="FVF15" s="483"/>
      <c r="FVG15" s="483"/>
      <c r="FVH15" s="483"/>
      <c r="FVI15" s="483"/>
      <c r="FVJ15" s="483"/>
      <c r="FVK15" s="483"/>
      <c r="FVL15" s="483"/>
      <c r="FVM15" s="483"/>
      <c r="FVN15" s="483"/>
      <c r="FVO15" s="483"/>
      <c r="FVP15" s="483"/>
      <c r="FVQ15" s="483"/>
      <c r="FVR15" s="483"/>
      <c r="FVS15" s="483"/>
      <c r="FVT15" s="483"/>
      <c r="FVU15" s="483"/>
      <c r="FVV15" s="483"/>
      <c r="FVW15" s="483"/>
      <c r="FVX15" s="483"/>
      <c r="FVY15" s="483"/>
      <c r="FVZ15" s="483"/>
      <c r="FWA15" s="483"/>
      <c r="FWB15" s="483"/>
      <c r="FWC15" s="483"/>
      <c r="FWD15" s="483"/>
      <c r="FWE15" s="483"/>
      <c r="FWF15" s="483"/>
      <c r="FWG15" s="483"/>
      <c r="FWH15" s="483"/>
      <c r="FWI15" s="483"/>
      <c r="FWJ15" s="483"/>
      <c r="FWK15" s="483"/>
      <c r="FWL15" s="483"/>
      <c r="FWM15" s="483"/>
      <c r="FWN15" s="483"/>
      <c r="FWO15" s="483"/>
      <c r="FWP15" s="483"/>
      <c r="FWQ15" s="483"/>
      <c r="FWR15" s="483"/>
      <c r="FWS15" s="483"/>
      <c r="FWT15" s="483"/>
      <c r="FWU15" s="483"/>
      <c r="FWV15" s="483"/>
      <c r="FWW15" s="483"/>
      <c r="FWX15" s="483"/>
      <c r="FWY15" s="483"/>
      <c r="FWZ15" s="483"/>
      <c r="FXA15" s="483"/>
      <c r="FXB15" s="483"/>
      <c r="FXC15" s="483"/>
      <c r="FXD15" s="483"/>
      <c r="FXE15" s="483"/>
      <c r="FXF15" s="483"/>
      <c r="FXG15" s="483"/>
      <c r="FXH15" s="483"/>
      <c r="FXI15" s="483"/>
      <c r="FXJ15" s="483"/>
      <c r="FXK15" s="483"/>
      <c r="FXL15" s="483"/>
      <c r="FXM15" s="483"/>
      <c r="FXN15" s="483"/>
      <c r="FXO15" s="483"/>
      <c r="FXP15" s="483"/>
      <c r="FXQ15" s="483"/>
      <c r="FXR15" s="483"/>
      <c r="FXS15" s="483"/>
      <c r="FXT15" s="483"/>
      <c r="FXU15" s="483"/>
      <c r="FXV15" s="483"/>
      <c r="FXW15" s="483"/>
      <c r="FXX15" s="483"/>
      <c r="FXY15" s="483"/>
      <c r="FXZ15" s="483"/>
      <c r="FYA15" s="483"/>
      <c r="FYB15" s="483"/>
      <c r="FYC15" s="483"/>
      <c r="FYD15" s="483"/>
      <c r="FYE15" s="483"/>
      <c r="FYF15" s="483"/>
      <c r="FYG15" s="483"/>
      <c r="FYH15" s="483"/>
      <c r="FYI15" s="483"/>
      <c r="FYJ15" s="483"/>
      <c r="FYK15" s="483"/>
      <c r="FYL15" s="483"/>
      <c r="FYM15" s="483"/>
      <c r="FYN15" s="483"/>
      <c r="FYO15" s="483"/>
      <c r="FYP15" s="483"/>
      <c r="FYQ15" s="483"/>
      <c r="FYR15" s="483"/>
      <c r="FYS15" s="483"/>
      <c r="FYT15" s="483"/>
      <c r="FYU15" s="483"/>
      <c r="FYV15" s="483"/>
      <c r="FYW15" s="483"/>
      <c r="FYX15" s="483"/>
      <c r="FYY15" s="483"/>
      <c r="FYZ15" s="483"/>
      <c r="FZA15" s="483"/>
      <c r="FZB15" s="483"/>
      <c r="FZC15" s="483"/>
      <c r="FZD15" s="483"/>
      <c r="FZE15" s="483"/>
      <c r="FZF15" s="483"/>
      <c r="FZG15" s="483"/>
      <c r="FZH15" s="483"/>
      <c r="FZI15" s="483"/>
      <c r="FZJ15" s="483"/>
      <c r="FZK15" s="483"/>
      <c r="FZL15" s="483"/>
      <c r="FZM15" s="483"/>
      <c r="FZN15" s="483"/>
      <c r="FZO15" s="483"/>
      <c r="FZP15" s="483"/>
      <c r="FZQ15" s="483"/>
      <c r="FZR15" s="483"/>
      <c r="FZS15" s="483"/>
      <c r="FZT15" s="483"/>
      <c r="FZU15" s="483"/>
      <c r="FZV15" s="483"/>
      <c r="FZW15" s="483"/>
      <c r="FZX15" s="483"/>
      <c r="FZY15" s="483"/>
      <c r="FZZ15" s="483"/>
      <c r="GAA15" s="483"/>
      <c r="GAB15" s="483"/>
      <c r="GAC15" s="483"/>
      <c r="GAD15" s="483"/>
      <c r="GAE15" s="483"/>
      <c r="GAF15" s="483"/>
      <c r="GAG15" s="483"/>
      <c r="GAH15" s="483"/>
      <c r="GAI15" s="483"/>
      <c r="GAJ15" s="483"/>
      <c r="GAK15" s="483"/>
      <c r="GAL15" s="483"/>
      <c r="GAM15" s="483"/>
      <c r="GAN15" s="483"/>
      <c r="GAO15" s="483"/>
      <c r="GAP15" s="483"/>
      <c r="GAQ15" s="483"/>
      <c r="GAR15" s="483"/>
      <c r="GAS15" s="483"/>
      <c r="GAT15" s="483"/>
      <c r="GAU15" s="483"/>
      <c r="GAV15" s="483"/>
      <c r="GAW15" s="483"/>
      <c r="GAX15" s="483"/>
      <c r="GAY15" s="483"/>
      <c r="GAZ15" s="483"/>
      <c r="GBA15" s="483"/>
      <c r="GBB15" s="483"/>
      <c r="GBC15" s="483"/>
      <c r="GBD15" s="483"/>
      <c r="GBE15" s="483"/>
      <c r="GBF15" s="483"/>
      <c r="GBG15" s="483"/>
      <c r="GBH15" s="483"/>
      <c r="GBI15" s="483"/>
      <c r="GBJ15" s="483"/>
      <c r="GBK15" s="483"/>
      <c r="GBL15" s="483"/>
      <c r="GBM15" s="483"/>
      <c r="GBN15" s="483"/>
      <c r="GBO15" s="483"/>
      <c r="GBP15" s="483"/>
      <c r="GBQ15" s="483"/>
      <c r="GBR15" s="483"/>
      <c r="GBS15" s="483"/>
      <c r="GBT15" s="483"/>
      <c r="GBU15" s="483"/>
      <c r="GBV15" s="483"/>
      <c r="GBW15" s="483"/>
      <c r="GBX15" s="483"/>
      <c r="GBY15" s="483"/>
      <c r="GBZ15" s="483"/>
      <c r="GCA15" s="483"/>
      <c r="GCB15" s="483"/>
      <c r="GCC15" s="483"/>
      <c r="GCD15" s="483"/>
      <c r="GCE15" s="483"/>
      <c r="GCF15" s="483"/>
      <c r="GCG15" s="483"/>
      <c r="GCH15" s="483"/>
      <c r="GCI15" s="483"/>
      <c r="GCJ15" s="483"/>
      <c r="GCK15" s="483"/>
      <c r="GCL15" s="483"/>
      <c r="GCM15" s="483"/>
      <c r="GCN15" s="483"/>
      <c r="GCO15" s="483"/>
      <c r="GCP15" s="483"/>
      <c r="GCQ15" s="483"/>
      <c r="GCR15" s="483"/>
      <c r="GCS15" s="483"/>
      <c r="GCT15" s="483"/>
      <c r="GCU15" s="483"/>
      <c r="GCV15" s="483"/>
      <c r="GCW15" s="483"/>
      <c r="GCX15" s="483"/>
      <c r="GCY15" s="483"/>
      <c r="GCZ15" s="483"/>
      <c r="GDA15" s="483"/>
      <c r="GDB15" s="483"/>
      <c r="GDC15" s="483"/>
      <c r="GDD15" s="483"/>
      <c r="GDE15" s="483"/>
      <c r="GDF15" s="483"/>
      <c r="GDG15" s="483"/>
      <c r="GDH15" s="483"/>
      <c r="GDI15" s="483"/>
      <c r="GDJ15" s="483"/>
      <c r="GDK15" s="483"/>
      <c r="GDL15" s="483"/>
      <c r="GDM15" s="483"/>
      <c r="GDN15" s="483"/>
      <c r="GDO15" s="483"/>
      <c r="GDP15" s="483"/>
      <c r="GDQ15" s="483"/>
      <c r="GDR15" s="483"/>
      <c r="GDS15" s="483"/>
      <c r="GDT15" s="483"/>
      <c r="GDU15" s="483"/>
      <c r="GDV15" s="483"/>
      <c r="GDW15" s="483"/>
      <c r="GDX15" s="483"/>
      <c r="GDY15" s="483"/>
      <c r="GDZ15" s="483"/>
      <c r="GEA15" s="483"/>
      <c r="GEB15" s="483"/>
      <c r="GEC15" s="483"/>
      <c r="GED15" s="483"/>
      <c r="GEE15" s="483"/>
      <c r="GEF15" s="483"/>
      <c r="GEG15" s="483"/>
      <c r="GEH15" s="483"/>
      <c r="GEI15" s="483"/>
      <c r="GEJ15" s="483"/>
      <c r="GEK15" s="483"/>
      <c r="GEL15" s="483"/>
      <c r="GEM15" s="483"/>
      <c r="GEN15" s="483"/>
      <c r="GEO15" s="483"/>
      <c r="GEP15" s="483"/>
      <c r="GEQ15" s="483"/>
      <c r="GER15" s="483"/>
      <c r="GES15" s="483"/>
      <c r="GET15" s="483"/>
      <c r="GEU15" s="483"/>
      <c r="GEV15" s="483"/>
      <c r="GEW15" s="483"/>
      <c r="GEX15" s="483"/>
      <c r="GEY15" s="483"/>
      <c r="GEZ15" s="483"/>
      <c r="GFA15" s="483"/>
      <c r="GFB15" s="483"/>
      <c r="GFC15" s="483"/>
      <c r="GFD15" s="483"/>
      <c r="GFE15" s="483"/>
      <c r="GFF15" s="483"/>
      <c r="GFG15" s="483"/>
      <c r="GFH15" s="483"/>
      <c r="GFI15" s="483"/>
      <c r="GFJ15" s="483"/>
      <c r="GFK15" s="483"/>
      <c r="GFL15" s="483"/>
      <c r="GFM15" s="483"/>
      <c r="GFN15" s="483"/>
      <c r="GFO15" s="483"/>
      <c r="GFP15" s="483"/>
      <c r="GFQ15" s="483"/>
      <c r="GFR15" s="483"/>
      <c r="GFS15" s="483"/>
      <c r="GFT15" s="483"/>
      <c r="GFU15" s="483"/>
      <c r="GFV15" s="483"/>
      <c r="GFW15" s="483"/>
      <c r="GFX15" s="483"/>
      <c r="GFY15" s="483"/>
      <c r="GFZ15" s="483"/>
      <c r="GGA15" s="483"/>
      <c r="GGB15" s="483"/>
      <c r="GGC15" s="483"/>
      <c r="GGD15" s="483"/>
      <c r="GGE15" s="483"/>
      <c r="GGF15" s="483"/>
      <c r="GGG15" s="483"/>
      <c r="GGH15" s="483"/>
      <c r="GGI15" s="483"/>
      <c r="GGJ15" s="483"/>
      <c r="GGK15" s="483"/>
      <c r="GGL15" s="483"/>
      <c r="GGM15" s="483"/>
      <c r="GGN15" s="483"/>
      <c r="GGO15" s="483"/>
      <c r="GGP15" s="483"/>
      <c r="GGQ15" s="483"/>
      <c r="GGR15" s="483"/>
      <c r="GGS15" s="483"/>
      <c r="GGT15" s="483"/>
      <c r="GGU15" s="483"/>
      <c r="GGV15" s="483"/>
      <c r="GGW15" s="483"/>
      <c r="GGX15" s="483"/>
      <c r="GGY15" s="483"/>
      <c r="GGZ15" s="483"/>
      <c r="GHA15" s="483"/>
      <c r="GHB15" s="483"/>
      <c r="GHC15" s="483"/>
      <c r="GHD15" s="483"/>
      <c r="GHE15" s="483"/>
      <c r="GHF15" s="483"/>
      <c r="GHG15" s="483"/>
      <c r="GHH15" s="483"/>
      <c r="GHI15" s="483"/>
      <c r="GHJ15" s="483"/>
      <c r="GHK15" s="483"/>
      <c r="GHL15" s="483"/>
      <c r="GHM15" s="483"/>
      <c r="GHN15" s="483"/>
      <c r="GHO15" s="483"/>
      <c r="GHP15" s="483"/>
      <c r="GHQ15" s="483"/>
      <c r="GHR15" s="483"/>
      <c r="GHS15" s="483"/>
      <c r="GHT15" s="483"/>
      <c r="GHU15" s="483"/>
      <c r="GHV15" s="483"/>
      <c r="GHW15" s="483"/>
      <c r="GHX15" s="483"/>
      <c r="GHY15" s="483"/>
      <c r="GHZ15" s="483"/>
      <c r="GIA15" s="483"/>
      <c r="GIB15" s="483"/>
      <c r="GIC15" s="483"/>
      <c r="GID15" s="483"/>
      <c r="GIE15" s="483"/>
      <c r="GIF15" s="483"/>
      <c r="GIG15" s="483"/>
      <c r="GIH15" s="483"/>
      <c r="GII15" s="483"/>
      <c r="GIJ15" s="483"/>
      <c r="GIK15" s="483"/>
      <c r="GIL15" s="483"/>
      <c r="GIM15" s="483"/>
      <c r="GIN15" s="483"/>
      <c r="GIO15" s="483"/>
      <c r="GIP15" s="483"/>
      <c r="GIQ15" s="483"/>
      <c r="GIR15" s="483"/>
      <c r="GIS15" s="483"/>
      <c r="GIT15" s="483"/>
      <c r="GIU15" s="483"/>
      <c r="GIV15" s="483"/>
      <c r="GIW15" s="483"/>
      <c r="GIX15" s="483"/>
      <c r="GIY15" s="483"/>
      <c r="GIZ15" s="483"/>
      <c r="GJA15" s="483"/>
      <c r="GJB15" s="483"/>
      <c r="GJC15" s="483"/>
      <c r="GJD15" s="483"/>
      <c r="GJE15" s="483"/>
      <c r="GJF15" s="483"/>
      <c r="GJG15" s="483"/>
      <c r="GJH15" s="483"/>
      <c r="GJI15" s="483"/>
      <c r="GJJ15" s="483"/>
      <c r="GJK15" s="483"/>
      <c r="GJL15" s="483"/>
      <c r="GJM15" s="483"/>
      <c r="GJN15" s="483"/>
      <c r="GJO15" s="483"/>
      <c r="GJP15" s="483"/>
      <c r="GJQ15" s="483"/>
      <c r="GJR15" s="483"/>
      <c r="GJS15" s="483"/>
      <c r="GJT15" s="483"/>
      <c r="GJU15" s="483"/>
      <c r="GJV15" s="483"/>
      <c r="GJW15" s="483"/>
      <c r="GJX15" s="483"/>
      <c r="GJY15" s="483"/>
      <c r="GJZ15" s="483"/>
      <c r="GKA15" s="483"/>
      <c r="GKB15" s="483"/>
      <c r="GKC15" s="483"/>
      <c r="GKD15" s="483"/>
      <c r="GKE15" s="483"/>
      <c r="GKF15" s="483"/>
      <c r="GKG15" s="483"/>
      <c r="GKH15" s="483"/>
      <c r="GKI15" s="483"/>
      <c r="GKJ15" s="483"/>
      <c r="GKK15" s="483"/>
      <c r="GKL15" s="483"/>
      <c r="GKM15" s="483"/>
      <c r="GKN15" s="483"/>
      <c r="GKO15" s="483"/>
      <c r="GKP15" s="483"/>
      <c r="GKQ15" s="483"/>
      <c r="GKR15" s="483"/>
      <c r="GKS15" s="483"/>
      <c r="GKT15" s="483"/>
      <c r="GKU15" s="483"/>
      <c r="GKV15" s="483"/>
      <c r="GKW15" s="483"/>
      <c r="GKX15" s="483"/>
      <c r="GKY15" s="483"/>
      <c r="GKZ15" s="483"/>
      <c r="GLA15" s="483"/>
      <c r="GLB15" s="483"/>
      <c r="GLC15" s="483"/>
      <c r="GLD15" s="483"/>
      <c r="GLE15" s="483"/>
      <c r="GLF15" s="483"/>
      <c r="GLG15" s="483"/>
      <c r="GLH15" s="483"/>
      <c r="GLI15" s="483"/>
      <c r="GLJ15" s="483"/>
      <c r="GLK15" s="483"/>
      <c r="GLL15" s="483"/>
      <c r="GLM15" s="483"/>
      <c r="GLN15" s="483"/>
      <c r="GLO15" s="483"/>
      <c r="GLP15" s="483"/>
      <c r="GLQ15" s="483"/>
      <c r="GLR15" s="483"/>
      <c r="GLS15" s="483"/>
      <c r="GLT15" s="483"/>
      <c r="GLU15" s="483"/>
      <c r="GLV15" s="483"/>
      <c r="GLW15" s="483"/>
      <c r="GLX15" s="483"/>
      <c r="GLY15" s="483"/>
      <c r="GLZ15" s="483"/>
      <c r="GMA15" s="483"/>
      <c r="GMB15" s="483"/>
      <c r="GMC15" s="483"/>
      <c r="GMD15" s="483"/>
      <c r="GME15" s="483"/>
      <c r="GMF15" s="483"/>
      <c r="GMG15" s="483"/>
      <c r="GMH15" s="483"/>
      <c r="GMI15" s="483"/>
      <c r="GMJ15" s="483"/>
      <c r="GMK15" s="483"/>
      <c r="GML15" s="483"/>
      <c r="GMM15" s="483"/>
      <c r="GMN15" s="483"/>
      <c r="GMO15" s="483"/>
      <c r="GMP15" s="483"/>
      <c r="GMQ15" s="483"/>
      <c r="GMR15" s="483"/>
      <c r="GMS15" s="483"/>
      <c r="GMT15" s="483"/>
      <c r="GMU15" s="483"/>
      <c r="GMV15" s="483"/>
      <c r="GMW15" s="483"/>
      <c r="GMX15" s="483"/>
      <c r="GMY15" s="483"/>
      <c r="GMZ15" s="483"/>
      <c r="GNA15" s="483"/>
      <c r="GNB15" s="483"/>
      <c r="GNC15" s="483"/>
      <c r="GND15" s="483"/>
      <c r="GNE15" s="483"/>
      <c r="GNF15" s="483"/>
      <c r="GNG15" s="483"/>
      <c r="GNH15" s="483"/>
      <c r="GNI15" s="483"/>
      <c r="GNJ15" s="483"/>
      <c r="GNK15" s="483"/>
      <c r="GNL15" s="483"/>
      <c r="GNM15" s="483"/>
      <c r="GNN15" s="483"/>
      <c r="GNO15" s="483"/>
      <c r="GNP15" s="483"/>
      <c r="GNQ15" s="483"/>
      <c r="GNR15" s="483"/>
      <c r="GNS15" s="483"/>
      <c r="GNT15" s="483"/>
      <c r="GNU15" s="483"/>
      <c r="GNV15" s="483"/>
      <c r="GNW15" s="483"/>
      <c r="GNX15" s="483"/>
      <c r="GNY15" s="483"/>
      <c r="GNZ15" s="483"/>
      <c r="GOA15" s="483"/>
      <c r="GOB15" s="483"/>
      <c r="GOC15" s="483"/>
      <c r="GOD15" s="483"/>
      <c r="GOE15" s="483"/>
      <c r="GOF15" s="483"/>
      <c r="GOG15" s="483"/>
      <c r="GOH15" s="483"/>
      <c r="GOI15" s="483"/>
      <c r="GOJ15" s="483"/>
      <c r="GOK15" s="483"/>
      <c r="GOL15" s="483"/>
      <c r="GOM15" s="483"/>
      <c r="GON15" s="483"/>
      <c r="GOO15" s="483"/>
      <c r="GOP15" s="483"/>
      <c r="GOQ15" s="483"/>
      <c r="GOR15" s="483"/>
      <c r="GOS15" s="483"/>
      <c r="GOT15" s="483"/>
      <c r="GOU15" s="483"/>
      <c r="GOV15" s="483"/>
      <c r="GOW15" s="483"/>
      <c r="GOX15" s="483"/>
      <c r="GOY15" s="483"/>
      <c r="GOZ15" s="483"/>
      <c r="GPA15" s="483"/>
      <c r="GPB15" s="483"/>
      <c r="GPC15" s="483"/>
      <c r="GPD15" s="483"/>
      <c r="GPE15" s="483"/>
      <c r="GPF15" s="483"/>
      <c r="GPG15" s="483"/>
      <c r="GPH15" s="483"/>
      <c r="GPI15" s="483"/>
      <c r="GPJ15" s="483"/>
      <c r="GPK15" s="483"/>
      <c r="GPL15" s="483"/>
      <c r="GPM15" s="483"/>
      <c r="GPN15" s="483"/>
      <c r="GPO15" s="483"/>
      <c r="GPP15" s="483"/>
      <c r="GPQ15" s="483"/>
      <c r="GPR15" s="483"/>
      <c r="GPS15" s="483"/>
      <c r="GPT15" s="483"/>
      <c r="GPU15" s="483"/>
      <c r="GPV15" s="483"/>
      <c r="GPW15" s="483"/>
      <c r="GPX15" s="483"/>
      <c r="GPY15" s="483"/>
      <c r="GPZ15" s="483"/>
      <c r="GQA15" s="483"/>
      <c r="GQB15" s="483"/>
      <c r="GQC15" s="483"/>
      <c r="GQD15" s="483"/>
      <c r="GQE15" s="483"/>
      <c r="GQF15" s="483"/>
      <c r="GQG15" s="483"/>
      <c r="GQH15" s="483"/>
      <c r="GQI15" s="483"/>
      <c r="GQJ15" s="483"/>
      <c r="GQK15" s="483"/>
      <c r="GQL15" s="483"/>
      <c r="GQM15" s="483"/>
      <c r="GQN15" s="483"/>
      <c r="GQO15" s="483"/>
      <c r="GQP15" s="483"/>
      <c r="GQQ15" s="483"/>
      <c r="GQR15" s="483"/>
      <c r="GQS15" s="483"/>
      <c r="GQT15" s="483"/>
      <c r="GQU15" s="483"/>
      <c r="GQV15" s="483"/>
      <c r="GQW15" s="483"/>
      <c r="GQX15" s="483"/>
      <c r="GQY15" s="483"/>
      <c r="GQZ15" s="483"/>
      <c r="GRA15" s="483"/>
      <c r="GRB15" s="483"/>
      <c r="GRC15" s="483"/>
      <c r="GRD15" s="483"/>
      <c r="GRE15" s="483"/>
      <c r="GRF15" s="483"/>
      <c r="GRG15" s="483"/>
      <c r="GRH15" s="483"/>
      <c r="GRI15" s="483"/>
      <c r="GRJ15" s="483"/>
      <c r="GRK15" s="483"/>
      <c r="GRL15" s="483"/>
      <c r="GRM15" s="483"/>
      <c r="GRN15" s="483"/>
      <c r="GRO15" s="483"/>
      <c r="GRP15" s="483"/>
      <c r="GRQ15" s="483"/>
      <c r="GRR15" s="483"/>
      <c r="GRS15" s="483"/>
      <c r="GRT15" s="483"/>
      <c r="GRU15" s="483"/>
      <c r="GRV15" s="483"/>
      <c r="GRW15" s="483"/>
      <c r="GRX15" s="483"/>
      <c r="GRY15" s="483"/>
      <c r="GRZ15" s="483"/>
      <c r="GSA15" s="483"/>
      <c r="GSB15" s="483"/>
      <c r="GSC15" s="483"/>
      <c r="GSD15" s="483"/>
      <c r="GSE15" s="483"/>
      <c r="GSF15" s="483"/>
      <c r="GSG15" s="483"/>
      <c r="GSH15" s="483"/>
      <c r="GSI15" s="483"/>
      <c r="GSJ15" s="483"/>
      <c r="GSK15" s="483"/>
      <c r="GSL15" s="483"/>
      <c r="GSM15" s="483"/>
      <c r="GSN15" s="483"/>
      <c r="GSO15" s="483"/>
      <c r="GSP15" s="483"/>
      <c r="GSQ15" s="483"/>
      <c r="GSR15" s="483"/>
      <c r="GSS15" s="483"/>
      <c r="GST15" s="483"/>
      <c r="GSU15" s="483"/>
      <c r="GSV15" s="483"/>
      <c r="GSW15" s="483"/>
      <c r="GSX15" s="483"/>
      <c r="GSY15" s="483"/>
      <c r="GSZ15" s="483"/>
      <c r="GTA15" s="483"/>
      <c r="GTB15" s="483"/>
      <c r="GTC15" s="483"/>
      <c r="GTD15" s="483"/>
      <c r="GTE15" s="483"/>
      <c r="GTF15" s="483"/>
      <c r="GTG15" s="483"/>
      <c r="GTH15" s="483"/>
      <c r="GTI15" s="483"/>
      <c r="GTJ15" s="483"/>
      <c r="GTK15" s="483"/>
      <c r="GTL15" s="483"/>
      <c r="GTM15" s="483"/>
      <c r="GTN15" s="483"/>
      <c r="GTO15" s="483"/>
      <c r="GTP15" s="483"/>
      <c r="GTQ15" s="483"/>
      <c r="GTR15" s="483"/>
      <c r="GTS15" s="483"/>
      <c r="GTT15" s="483"/>
      <c r="GTU15" s="483"/>
      <c r="GTV15" s="483"/>
      <c r="GTW15" s="483"/>
      <c r="GTX15" s="483"/>
      <c r="GTY15" s="483"/>
      <c r="GTZ15" s="483"/>
      <c r="GUA15" s="483"/>
      <c r="GUB15" s="483"/>
      <c r="GUC15" s="483"/>
      <c r="GUD15" s="483"/>
      <c r="GUE15" s="483"/>
      <c r="GUF15" s="483"/>
      <c r="GUG15" s="483"/>
      <c r="GUH15" s="483"/>
      <c r="GUI15" s="483"/>
      <c r="GUJ15" s="483"/>
      <c r="GUK15" s="483"/>
      <c r="GUL15" s="483"/>
      <c r="GUM15" s="483"/>
      <c r="GUN15" s="483"/>
      <c r="GUO15" s="483"/>
      <c r="GUP15" s="483"/>
      <c r="GUQ15" s="483"/>
      <c r="GUR15" s="483"/>
      <c r="GUS15" s="483"/>
      <c r="GUT15" s="483"/>
      <c r="GUU15" s="483"/>
      <c r="GUV15" s="483"/>
      <c r="GUW15" s="483"/>
      <c r="GUX15" s="483"/>
      <c r="GUY15" s="483"/>
      <c r="GUZ15" s="483"/>
      <c r="GVA15" s="483"/>
      <c r="GVB15" s="483"/>
      <c r="GVC15" s="483"/>
      <c r="GVD15" s="483"/>
      <c r="GVE15" s="483"/>
      <c r="GVF15" s="483"/>
      <c r="GVG15" s="483"/>
      <c r="GVH15" s="483"/>
      <c r="GVI15" s="483"/>
      <c r="GVJ15" s="483"/>
      <c r="GVK15" s="483"/>
      <c r="GVL15" s="483"/>
      <c r="GVM15" s="483"/>
      <c r="GVN15" s="483"/>
      <c r="GVO15" s="483"/>
      <c r="GVP15" s="483"/>
      <c r="GVQ15" s="483"/>
      <c r="GVR15" s="483"/>
      <c r="GVS15" s="483"/>
      <c r="GVT15" s="483"/>
      <c r="GVU15" s="483"/>
      <c r="GVV15" s="483"/>
      <c r="GVW15" s="483"/>
      <c r="GVX15" s="483"/>
      <c r="GVY15" s="483"/>
      <c r="GVZ15" s="483"/>
      <c r="GWA15" s="483"/>
      <c r="GWB15" s="483"/>
      <c r="GWC15" s="483"/>
      <c r="GWD15" s="483"/>
      <c r="GWE15" s="483"/>
      <c r="GWF15" s="483"/>
      <c r="GWG15" s="483"/>
      <c r="GWH15" s="483"/>
      <c r="GWI15" s="483"/>
      <c r="GWJ15" s="483"/>
      <c r="GWK15" s="483"/>
      <c r="GWL15" s="483"/>
      <c r="GWM15" s="483"/>
      <c r="GWN15" s="483"/>
      <c r="GWO15" s="483"/>
      <c r="GWP15" s="483"/>
      <c r="GWQ15" s="483"/>
      <c r="GWR15" s="483"/>
      <c r="GWS15" s="483"/>
      <c r="GWT15" s="483"/>
      <c r="GWU15" s="483"/>
      <c r="GWV15" s="483"/>
      <c r="GWW15" s="483"/>
      <c r="GWX15" s="483"/>
      <c r="GWY15" s="483"/>
      <c r="GWZ15" s="483"/>
      <c r="GXA15" s="483"/>
      <c r="GXB15" s="483"/>
      <c r="GXC15" s="483"/>
      <c r="GXD15" s="483"/>
      <c r="GXE15" s="483"/>
      <c r="GXF15" s="483"/>
      <c r="GXG15" s="483"/>
      <c r="GXH15" s="483"/>
      <c r="GXI15" s="483"/>
      <c r="GXJ15" s="483"/>
      <c r="GXK15" s="483"/>
      <c r="GXL15" s="483"/>
      <c r="GXM15" s="483"/>
      <c r="GXN15" s="483"/>
      <c r="GXO15" s="483"/>
      <c r="GXP15" s="483"/>
      <c r="GXQ15" s="483"/>
      <c r="GXR15" s="483"/>
      <c r="GXS15" s="483"/>
      <c r="GXT15" s="483"/>
      <c r="GXU15" s="483"/>
      <c r="GXV15" s="483"/>
      <c r="GXW15" s="483"/>
      <c r="GXX15" s="483"/>
      <c r="GXY15" s="483"/>
      <c r="GXZ15" s="483"/>
      <c r="GYA15" s="483"/>
      <c r="GYB15" s="483"/>
      <c r="GYC15" s="483"/>
      <c r="GYD15" s="483"/>
      <c r="GYE15" s="483"/>
      <c r="GYF15" s="483"/>
      <c r="GYG15" s="483"/>
      <c r="GYH15" s="483"/>
      <c r="GYI15" s="483"/>
      <c r="GYJ15" s="483"/>
      <c r="GYK15" s="483"/>
      <c r="GYL15" s="483"/>
      <c r="GYM15" s="483"/>
      <c r="GYN15" s="483"/>
      <c r="GYO15" s="483"/>
      <c r="GYP15" s="483"/>
      <c r="GYQ15" s="483"/>
      <c r="GYR15" s="483"/>
      <c r="GYS15" s="483"/>
      <c r="GYT15" s="483"/>
      <c r="GYU15" s="483"/>
      <c r="GYV15" s="483"/>
      <c r="GYW15" s="483"/>
      <c r="GYX15" s="483"/>
      <c r="GYY15" s="483"/>
      <c r="GYZ15" s="483"/>
      <c r="GZA15" s="483"/>
      <c r="GZB15" s="483"/>
      <c r="GZC15" s="483"/>
      <c r="GZD15" s="483"/>
      <c r="GZE15" s="483"/>
      <c r="GZF15" s="483"/>
      <c r="GZG15" s="483"/>
      <c r="GZH15" s="483"/>
      <c r="GZI15" s="483"/>
      <c r="GZJ15" s="483"/>
      <c r="GZK15" s="483"/>
      <c r="GZL15" s="483"/>
      <c r="GZM15" s="483"/>
      <c r="GZN15" s="483"/>
      <c r="GZO15" s="483"/>
      <c r="GZP15" s="483"/>
      <c r="GZQ15" s="483"/>
      <c r="GZR15" s="483"/>
      <c r="GZS15" s="483"/>
      <c r="GZT15" s="483"/>
      <c r="GZU15" s="483"/>
      <c r="GZV15" s="483"/>
      <c r="GZW15" s="483"/>
      <c r="GZX15" s="483"/>
      <c r="GZY15" s="483"/>
      <c r="GZZ15" s="483"/>
      <c r="HAA15" s="483"/>
      <c r="HAB15" s="483"/>
      <c r="HAC15" s="483"/>
      <c r="HAD15" s="483"/>
      <c r="HAE15" s="483"/>
      <c r="HAF15" s="483"/>
      <c r="HAG15" s="483"/>
      <c r="HAH15" s="483"/>
      <c r="HAI15" s="483"/>
      <c r="HAJ15" s="483"/>
      <c r="HAK15" s="483"/>
      <c r="HAL15" s="483"/>
      <c r="HAM15" s="483"/>
      <c r="HAN15" s="483"/>
      <c r="HAO15" s="483"/>
      <c r="HAP15" s="483"/>
      <c r="HAQ15" s="483"/>
      <c r="HAR15" s="483"/>
      <c r="HAS15" s="483"/>
      <c r="HAT15" s="483"/>
      <c r="HAU15" s="483"/>
      <c r="HAV15" s="483"/>
      <c r="HAW15" s="483"/>
      <c r="HAX15" s="483"/>
      <c r="HAY15" s="483"/>
      <c r="HAZ15" s="483"/>
      <c r="HBA15" s="483"/>
      <c r="HBB15" s="483"/>
      <c r="HBC15" s="483"/>
      <c r="HBD15" s="483"/>
      <c r="HBE15" s="483"/>
      <c r="HBF15" s="483"/>
      <c r="HBG15" s="483"/>
      <c r="HBH15" s="483"/>
      <c r="HBI15" s="483"/>
      <c r="HBJ15" s="483"/>
      <c r="HBK15" s="483"/>
      <c r="HBL15" s="483"/>
      <c r="HBM15" s="483"/>
      <c r="HBN15" s="483"/>
      <c r="HBO15" s="483"/>
      <c r="HBP15" s="483"/>
      <c r="HBQ15" s="483"/>
      <c r="HBR15" s="483"/>
      <c r="HBS15" s="483"/>
      <c r="HBT15" s="483"/>
      <c r="HBU15" s="483"/>
      <c r="HBV15" s="483"/>
      <c r="HBW15" s="483"/>
      <c r="HBX15" s="483"/>
      <c r="HBY15" s="483"/>
      <c r="HBZ15" s="483"/>
      <c r="HCA15" s="483"/>
      <c r="HCB15" s="483"/>
      <c r="HCC15" s="483"/>
      <c r="HCD15" s="483"/>
      <c r="HCE15" s="483"/>
      <c r="HCF15" s="483"/>
      <c r="HCG15" s="483"/>
      <c r="HCH15" s="483"/>
      <c r="HCI15" s="483"/>
      <c r="HCJ15" s="483"/>
      <c r="HCK15" s="483"/>
      <c r="HCL15" s="483"/>
      <c r="HCM15" s="483"/>
      <c r="HCN15" s="483"/>
      <c r="HCO15" s="483"/>
      <c r="HCP15" s="483"/>
      <c r="HCQ15" s="483"/>
      <c r="HCR15" s="483"/>
      <c r="HCS15" s="483"/>
      <c r="HCT15" s="483"/>
      <c r="HCU15" s="483"/>
      <c r="HCV15" s="483"/>
      <c r="HCW15" s="483"/>
      <c r="HCX15" s="483"/>
      <c r="HCY15" s="483"/>
      <c r="HCZ15" s="483"/>
      <c r="HDA15" s="483"/>
      <c r="HDB15" s="483"/>
      <c r="HDC15" s="483"/>
      <c r="HDD15" s="483"/>
      <c r="HDE15" s="483"/>
      <c r="HDF15" s="483"/>
      <c r="HDG15" s="483"/>
      <c r="HDH15" s="483"/>
      <c r="HDI15" s="483"/>
      <c r="HDJ15" s="483"/>
      <c r="HDK15" s="483"/>
      <c r="HDL15" s="483"/>
      <c r="HDM15" s="483"/>
      <c r="HDN15" s="483"/>
      <c r="HDO15" s="483"/>
      <c r="HDP15" s="483"/>
      <c r="HDQ15" s="483"/>
      <c r="HDR15" s="483"/>
      <c r="HDS15" s="483"/>
      <c r="HDT15" s="483"/>
      <c r="HDU15" s="483"/>
      <c r="HDV15" s="483"/>
      <c r="HDW15" s="483"/>
      <c r="HDX15" s="483"/>
      <c r="HDY15" s="483"/>
      <c r="HDZ15" s="483"/>
      <c r="HEA15" s="483"/>
      <c r="HEB15" s="483"/>
      <c r="HEC15" s="483"/>
      <c r="HED15" s="483"/>
      <c r="HEE15" s="483"/>
      <c r="HEF15" s="483"/>
      <c r="HEG15" s="483"/>
      <c r="HEH15" s="483"/>
      <c r="HEI15" s="483"/>
      <c r="HEJ15" s="483"/>
      <c r="HEK15" s="483"/>
      <c r="HEL15" s="483"/>
      <c r="HEM15" s="483"/>
      <c r="HEN15" s="483"/>
      <c r="HEO15" s="483"/>
      <c r="HEP15" s="483"/>
      <c r="HEQ15" s="483"/>
      <c r="HER15" s="483"/>
      <c r="HES15" s="483"/>
      <c r="HET15" s="483"/>
      <c r="HEU15" s="483"/>
      <c r="HEV15" s="483"/>
      <c r="HEW15" s="483"/>
      <c r="HEX15" s="483"/>
      <c r="HEY15" s="483"/>
      <c r="HEZ15" s="483"/>
      <c r="HFA15" s="483"/>
      <c r="HFB15" s="483"/>
      <c r="HFC15" s="483"/>
      <c r="HFD15" s="483"/>
      <c r="HFE15" s="483"/>
      <c r="HFF15" s="483"/>
      <c r="HFG15" s="483"/>
      <c r="HFH15" s="483"/>
      <c r="HFI15" s="483"/>
      <c r="HFJ15" s="483"/>
      <c r="HFK15" s="483"/>
      <c r="HFL15" s="483"/>
      <c r="HFM15" s="483"/>
      <c r="HFN15" s="483"/>
      <c r="HFO15" s="483"/>
      <c r="HFP15" s="483"/>
      <c r="HFQ15" s="483"/>
      <c r="HFR15" s="483"/>
      <c r="HFS15" s="483"/>
      <c r="HFT15" s="483"/>
      <c r="HFU15" s="483"/>
      <c r="HFV15" s="483"/>
      <c r="HFW15" s="483"/>
      <c r="HFX15" s="483"/>
      <c r="HFY15" s="483"/>
      <c r="HFZ15" s="483"/>
      <c r="HGA15" s="483"/>
      <c r="HGB15" s="483"/>
      <c r="HGC15" s="483"/>
      <c r="HGD15" s="483"/>
      <c r="HGE15" s="483"/>
      <c r="HGF15" s="483"/>
      <c r="HGG15" s="483"/>
      <c r="HGH15" s="483"/>
      <c r="HGI15" s="483"/>
      <c r="HGJ15" s="483"/>
      <c r="HGK15" s="483"/>
      <c r="HGL15" s="483"/>
      <c r="HGM15" s="483"/>
      <c r="HGN15" s="483"/>
      <c r="HGO15" s="483"/>
      <c r="HGP15" s="483"/>
      <c r="HGQ15" s="483"/>
      <c r="HGR15" s="483"/>
      <c r="HGS15" s="483"/>
      <c r="HGT15" s="483"/>
      <c r="HGU15" s="483"/>
      <c r="HGV15" s="483"/>
      <c r="HGW15" s="483"/>
      <c r="HGX15" s="483"/>
      <c r="HGY15" s="483"/>
      <c r="HGZ15" s="483"/>
      <c r="HHA15" s="483"/>
      <c r="HHB15" s="483"/>
      <c r="HHC15" s="483"/>
      <c r="HHD15" s="483"/>
      <c r="HHE15" s="483"/>
      <c r="HHF15" s="483"/>
      <c r="HHG15" s="483"/>
      <c r="HHH15" s="483"/>
      <c r="HHI15" s="483"/>
      <c r="HHJ15" s="483"/>
      <c r="HHK15" s="483"/>
      <c r="HHL15" s="483"/>
      <c r="HHM15" s="483"/>
      <c r="HHN15" s="483"/>
      <c r="HHO15" s="483"/>
      <c r="HHP15" s="483"/>
      <c r="HHQ15" s="483"/>
      <c r="HHR15" s="483"/>
      <c r="HHS15" s="483"/>
      <c r="HHT15" s="483"/>
      <c r="HHU15" s="483"/>
      <c r="HHV15" s="483"/>
      <c r="HHW15" s="483"/>
      <c r="HHX15" s="483"/>
      <c r="HHY15" s="483"/>
      <c r="HHZ15" s="483"/>
      <c r="HIA15" s="483"/>
      <c r="HIB15" s="483"/>
      <c r="HIC15" s="483"/>
      <c r="HID15" s="483"/>
      <c r="HIE15" s="483"/>
      <c r="HIF15" s="483"/>
      <c r="HIG15" s="483"/>
      <c r="HIH15" s="483"/>
      <c r="HII15" s="483"/>
      <c r="HIJ15" s="483"/>
      <c r="HIK15" s="483"/>
      <c r="HIL15" s="483"/>
      <c r="HIM15" s="483"/>
      <c r="HIN15" s="483"/>
      <c r="HIO15" s="483"/>
      <c r="HIP15" s="483"/>
      <c r="HIQ15" s="483"/>
      <c r="HIR15" s="483"/>
      <c r="HIS15" s="483"/>
      <c r="HIT15" s="483"/>
      <c r="HIU15" s="483"/>
      <c r="HIV15" s="483"/>
      <c r="HIW15" s="483"/>
      <c r="HIX15" s="483"/>
      <c r="HIY15" s="483"/>
      <c r="HIZ15" s="483"/>
      <c r="HJA15" s="483"/>
      <c r="HJB15" s="483"/>
      <c r="HJC15" s="483"/>
      <c r="HJD15" s="483"/>
      <c r="HJE15" s="483"/>
      <c r="HJF15" s="483"/>
      <c r="HJG15" s="483"/>
      <c r="HJH15" s="483"/>
      <c r="HJI15" s="483"/>
      <c r="HJJ15" s="483"/>
      <c r="HJK15" s="483"/>
      <c r="HJL15" s="483"/>
      <c r="HJM15" s="483"/>
      <c r="HJN15" s="483"/>
      <c r="HJO15" s="483"/>
      <c r="HJP15" s="483"/>
      <c r="HJQ15" s="483"/>
      <c r="HJR15" s="483"/>
      <c r="HJS15" s="483"/>
      <c r="HJT15" s="483"/>
      <c r="HJU15" s="483"/>
      <c r="HJV15" s="483"/>
      <c r="HJW15" s="483"/>
      <c r="HJX15" s="483"/>
      <c r="HJY15" s="483"/>
      <c r="HJZ15" s="483"/>
      <c r="HKA15" s="483"/>
      <c r="HKB15" s="483"/>
      <c r="HKC15" s="483"/>
      <c r="HKD15" s="483"/>
      <c r="HKE15" s="483"/>
      <c r="HKF15" s="483"/>
      <c r="HKG15" s="483"/>
      <c r="HKH15" s="483"/>
      <c r="HKI15" s="483"/>
      <c r="HKJ15" s="483"/>
      <c r="HKK15" s="483"/>
      <c r="HKL15" s="483"/>
      <c r="HKM15" s="483"/>
      <c r="HKN15" s="483"/>
      <c r="HKO15" s="483"/>
      <c r="HKP15" s="483"/>
      <c r="HKQ15" s="483"/>
      <c r="HKR15" s="483"/>
      <c r="HKS15" s="483"/>
      <c r="HKT15" s="483"/>
      <c r="HKU15" s="483"/>
      <c r="HKV15" s="483"/>
      <c r="HKW15" s="483"/>
      <c r="HKX15" s="483"/>
      <c r="HKY15" s="483"/>
      <c r="HKZ15" s="483"/>
      <c r="HLA15" s="483"/>
      <c r="HLB15" s="483"/>
      <c r="HLC15" s="483"/>
      <c r="HLD15" s="483"/>
      <c r="HLE15" s="483"/>
      <c r="HLF15" s="483"/>
      <c r="HLG15" s="483"/>
      <c r="HLH15" s="483"/>
      <c r="HLI15" s="483"/>
      <c r="HLJ15" s="483"/>
      <c r="HLK15" s="483"/>
      <c r="HLL15" s="483"/>
      <c r="HLM15" s="483"/>
      <c r="HLN15" s="483"/>
      <c r="HLO15" s="483"/>
      <c r="HLP15" s="483"/>
      <c r="HLQ15" s="483"/>
      <c r="HLR15" s="483"/>
      <c r="HLS15" s="483"/>
      <c r="HLT15" s="483"/>
      <c r="HLU15" s="483"/>
      <c r="HLV15" s="483"/>
      <c r="HLW15" s="483"/>
      <c r="HLX15" s="483"/>
      <c r="HLY15" s="483"/>
      <c r="HLZ15" s="483"/>
      <c r="HMA15" s="483"/>
      <c r="HMB15" s="483"/>
      <c r="HMC15" s="483"/>
      <c r="HMD15" s="483"/>
      <c r="HME15" s="483"/>
      <c r="HMF15" s="483"/>
      <c r="HMG15" s="483"/>
      <c r="HMH15" s="483"/>
      <c r="HMI15" s="483"/>
      <c r="HMJ15" s="483"/>
      <c r="HMK15" s="483"/>
      <c r="HML15" s="483"/>
      <c r="HMM15" s="483"/>
      <c r="HMN15" s="483"/>
      <c r="HMO15" s="483"/>
      <c r="HMP15" s="483"/>
      <c r="HMQ15" s="483"/>
      <c r="HMR15" s="483"/>
      <c r="HMS15" s="483"/>
      <c r="HMT15" s="483"/>
      <c r="HMU15" s="483"/>
      <c r="HMV15" s="483"/>
      <c r="HMW15" s="483"/>
      <c r="HMX15" s="483"/>
      <c r="HMY15" s="483"/>
      <c r="HMZ15" s="483"/>
      <c r="HNA15" s="483"/>
      <c r="HNB15" s="483"/>
      <c r="HNC15" s="483"/>
      <c r="HND15" s="483"/>
      <c r="HNE15" s="483"/>
      <c r="HNF15" s="483"/>
      <c r="HNG15" s="483"/>
      <c r="HNH15" s="483"/>
      <c r="HNI15" s="483"/>
      <c r="HNJ15" s="483"/>
      <c r="HNK15" s="483"/>
      <c r="HNL15" s="483"/>
      <c r="HNM15" s="483"/>
      <c r="HNN15" s="483"/>
      <c r="HNO15" s="483"/>
      <c r="HNP15" s="483"/>
      <c r="HNQ15" s="483"/>
      <c r="HNR15" s="483"/>
      <c r="HNS15" s="483"/>
      <c r="HNT15" s="483"/>
      <c r="HNU15" s="483"/>
      <c r="HNV15" s="483"/>
      <c r="HNW15" s="483"/>
      <c r="HNX15" s="483"/>
      <c r="HNY15" s="483"/>
      <c r="HNZ15" s="483"/>
      <c r="HOA15" s="483"/>
      <c r="HOB15" s="483"/>
      <c r="HOC15" s="483"/>
      <c r="HOD15" s="483"/>
      <c r="HOE15" s="483"/>
      <c r="HOF15" s="483"/>
      <c r="HOG15" s="483"/>
      <c r="HOH15" s="483"/>
      <c r="HOI15" s="483"/>
      <c r="HOJ15" s="483"/>
      <c r="HOK15" s="483"/>
      <c r="HOL15" s="483"/>
      <c r="HOM15" s="483"/>
      <c r="HON15" s="483"/>
      <c r="HOO15" s="483"/>
      <c r="HOP15" s="483"/>
      <c r="HOQ15" s="483"/>
      <c r="HOR15" s="483"/>
      <c r="HOS15" s="483"/>
      <c r="HOT15" s="483"/>
      <c r="HOU15" s="483"/>
      <c r="HOV15" s="483"/>
      <c r="HOW15" s="483"/>
      <c r="HOX15" s="483"/>
      <c r="HOY15" s="483"/>
      <c r="HOZ15" s="483"/>
      <c r="HPA15" s="483"/>
      <c r="HPB15" s="483"/>
      <c r="HPC15" s="483"/>
      <c r="HPD15" s="483"/>
      <c r="HPE15" s="483"/>
      <c r="HPF15" s="483"/>
      <c r="HPG15" s="483"/>
      <c r="HPH15" s="483"/>
      <c r="HPI15" s="483"/>
      <c r="HPJ15" s="483"/>
      <c r="HPK15" s="483"/>
      <c r="HPL15" s="483"/>
      <c r="HPM15" s="483"/>
      <c r="HPN15" s="483"/>
      <c r="HPO15" s="483"/>
      <c r="HPP15" s="483"/>
      <c r="HPQ15" s="483"/>
      <c r="HPR15" s="483"/>
      <c r="HPS15" s="483"/>
      <c r="HPT15" s="483"/>
      <c r="HPU15" s="483"/>
      <c r="HPV15" s="483"/>
      <c r="HPW15" s="483"/>
      <c r="HPX15" s="483"/>
      <c r="HPY15" s="483"/>
      <c r="HPZ15" s="483"/>
      <c r="HQA15" s="483"/>
      <c r="HQB15" s="483"/>
      <c r="HQC15" s="483"/>
      <c r="HQD15" s="483"/>
      <c r="HQE15" s="483"/>
      <c r="HQF15" s="483"/>
      <c r="HQG15" s="483"/>
      <c r="HQH15" s="483"/>
      <c r="HQI15" s="483"/>
      <c r="HQJ15" s="483"/>
      <c r="HQK15" s="483"/>
      <c r="HQL15" s="483"/>
      <c r="HQM15" s="483"/>
      <c r="HQN15" s="483"/>
      <c r="HQO15" s="483"/>
      <c r="HQP15" s="483"/>
      <c r="HQQ15" s="483"/>
      <c r="HQR15" s="483"/>
      <c r="HQS15" s="483"/>
      <c r="HQT15" s="483"/>
      <c r="HQU15" s="483"/>
      <c r="HQV15" s="483"/>
      <c r="HQW15" s="483"/>
      <c r="HQX15" s="483"/>
      <c r="HQY15" s="483"/>
      <c r="HQZ15" s="483"/>
      <c r="HRA15" s="483"/>
      <c r="HRB15" s="483"/>
      <c r="HRC15" s="483"/>
      <c r="HRD15" s="483"/>
      <c r="HRE15" s="483"/>
      <c r="HRF15" s="483"/>
      <c r="HRG15" s="483"/>
      <c r="HRH15" s="483"/>
      <c r="HRI15" s="483"/>
      <c r="HRJ15" s="483"/>
      <c r="HRK15" s="483"/>
      <c r="HRL15" s="483"/>
      <c r="HRM15" s="483"/>
      <c r="HRN15" s="483"/>
      <c r="HRO15" s="483"/>
      <c r="HRP15" s="483"/>
      <c r="HRQ15" s="483"/>
      <c r="HRR15" s="483"/>
      <c r="HRS15" s="483"/>
      <c r="HRT15" s="483"/>
      <c r="HRU15" s="483"/>
      <c r="HRV15" s="483"/>
      <c r="HRW15" s="483"/>
      <c r="HRX15" s="483"/>
      <c r="HRY15" s="483"/>
      <c r="HRZ15" s="483"/>
      <c r="HSA15" s="483"/>
      <c r="HSB15" s="483"/>
      <c r="HSC15" s="483"/>
      <c r="HSD15" s="483"/>
      <c r="HSE15" s="483"/>
      <c r="HSF15" s="483"/>
      <c r="HSG15" s="483"/>
      <c r="HSH15" s="483"/>
      <c r="HSI15" s="483"/>
      <c r="HSJ15" s="483"/>
      <c r="HSK15" s="483"/>
      <c r="HSL15" s="483"/>
      <c r="HSM15" s="483"/>
      <c r="HSN15" s="483"/>
      <c r="HSO15" s="483"/>
      <c r="HSP15" s="483"/>
      <c r="HSQ15" s="483"/>
      <c r="HSR15" s="483"/>
      <c r="HSS15" s="483"/>
      <c r="HST15" s="483"/>
      <c r="HSU15" s="483"/>
      <c r="HSV15" s="483"/>
      <c r="HSW15" s="483"/>
      <c r="HSX15" s="483"/>
      <c r="HSY15" s="483"/>
      <c r="HSZ15" s="483"/>
      <c r="HTA15" s="483"/>
      <c r="HTB15" s="483"/>
      <c r="HTC15" s="483"/>
      <c r="HTD15" s="483"/>
      <c r="HTE15" s="483"/>
      <c r="HTF15" s="483"/>
      <c r="HTG15" s="483"/>
      <c r="HTH15" s="483"/>
      <c r="HTI15" s="483"/>
      <c r="HTJ15" s="483"/>
      <c r="HTK15" s="483"/>
      <c r="HTL15" s="483"/>
      <c r="HTM15" s="483"/>
      <c r="HTN15" s="483"/>
      <c r="HTO15" s="483"/>
      <c r="HTP15" s="483"/>
      <c r="HTQ15" s="483"/>
      <c r="HTR15" s="483"/>
      <c r="HTS15" s="483"/>
      <c r="HTT15" s="483"/>
      <c r="HTU15" s="483"/>
      <c r="HTV15" s="483"/>
      <c r="HTW15" s="483"/>
      <c r="HTX15" s="483"/>
      <c r="HTY15" s="483"/>
      <c r="HTZ15" s="483"/>
      <c r="HUA15" s="483"/>
      <c r="HUB15" s="483"/>
      <c r="HUC15" s="483"/>
      <c r="HUD15" s="483"/>
      <c r="HUE15" s="483"/>
      <c r="HUF15" s="483"/>
      <c r="HUG15" s="483"/>
      <c r="HUH15" s="483"/>
      <c r="HUI15" s="483"/>
      <c r="HUJ15" s="483"/>
      <c r="HUK15" s="483"/>
      <c r="HUL15" s="483"/>
      <c r="HUM15" s="483"/>
      <c r="HUN15" s="483"/>
      <c r="HUO15" s="483"/>
      <c r="HUP15" s="483"/>
      <c r="HUQ15" s="483"/>
      <c r="HUR15" s="483"/>
      <c r="HUS15" s="483"/>
      <c r="HUT15" s="483"/>
      <c r="HUU15" s="483"/>
      <c r="HUV15" s="483"/>
      <c r="HUW15" s="483"/>
      <c r="HUX15" s="483"/>
      <c r="HUY15" s="483"/>
      <c r="HUZ15" s="483"/>
      <c r="HVA15" s="483"/>
      <c r="HVB15" s="483"/>
      <c r="HVC15" s="483"/>
      <c r="HVD15" s="483"/>
      <c r="HVE15" s="483"/>
      <c r="HVF15" s="483"/>
      <c r="HVG15" s="483"/>
      <c r="HVH15" s="483"/>
      <c r="HVI15" s="483"/>
      <c r="HVJ15" s="483"/>
      <c r="HVK15" s="483"/>
      <c r="HVL15" s="483"/>
      <c r="HVM15" s="483"/>
      <c r="HVN15" s="483"/>
      <c r="HVO15" s="483"/>
      <c r="HVP15" s="483"/>
      <c r="HVQ15" s="483"/>
      <c r="HVR15" s="483"/>
      <c r="HVS15" s="483"/>
      <c r="HVT15" s="483"/>
      <c r="HVU15" s="483"/>
      <c r="HVV15" s="483"/>
      <c r="HVW15" s="483"/>
      <c r="HVX15" s="483"/>
      <c r="HVY15" s="483"/>
      <c r="HVZ15" s="483"/>
      <c r="HWA15" s="483"/>
      <c r="HWB15" s="483"/>
      <c r="HWC15" s="483"/>
      <c r="HWD15" s="483"/>
      <c r="HWE15" s="483"/>
      <c r="HWF15" s="483"/>
      <c r="HWG15" s="483"/>
      <c r="HWH15" s="483"/>
      <c r="HWI15" s="483"/>
      <c r="HWJ15" s="483"/>
      <c r="HWK15" s="483"/>
      <c r="HWL15" s="483"/>
      <c r="HWM15" s="483"/>
      <c r="HWN15" s="483"/>
      <c r="HWO15" s="483"/>
      <c r="HWP15" s="483"/>
      <c r="HWQ15" s="483"/>
      <c r="HWR15" s="483"/>
      <c r="HWS15" s="483"/>
      <c r="HWT15" s="483"/>
      <c r="HWU15" s="483"/>
      <c r="HWV15" s="483"/>
      <c r="HWW15" s="483"/>
      <c r="HWX15" s="483"/>
      <c r="HWY15" s="483"/>
      <c r="HWZ15" s="483"/>
      <c r="HXA15" s="483"/>
      <c r="HXB15" s="483"/>
      <c r="HXC15" s="483"/>
      <c r="HXD15" s="483"/>
      <c r="HXE15" s="483"/>
      <c r="HXF15" s="483"/>
      <c r="HXG15" s="483"/>
      <c r="HXH15" s="483"/>
      <c r="HXI15" s="483"/>
      <c r="HXJ15" s="483"/>
      <c r="HXK15" s="483"/>
      <c r="HXL15" s="483"/>
      <c r="HXM15" s="483"/>
      <c r="HXN15" s="483"/>
      <c r="HXO15" s="483"/>
      <c r="HXP15" s="483"/>
      <c r="HXQ15" s="483"/>
      <c r="HXR15" s="483"/>
      <c r="HXS15" s="483"/>
      <c r="HXT15" s="483"/>
      <c r="HXU15" s="483"/>
      <c r="HXV15" s="483"/>
      <c r="HXW15" s="483"/>
      <c r="HXX15" s="483"/>
      <c r="HXY15" s="483"/>
      <c r="HXZ15" s="483"/>
      <c r="HYA15" s="483"/>
      <c r="HYB15" s="483"/>
      <c r="HYC15" s="483"/>
      <c r="HYD15" s="483"/>
      <c r="HYE15" s="483"/>
      <c r="HYF15" s="483"/>
      <c r="HYG15" s="483"/>
      <c r="HYH15" s="483"/>
      <c r="HYI15" s="483"/>
      <c r="HYJ15" s="483"/>
      <c r="HYK15" s="483"/>
      <c r="HYL15" s="483"/>
      <c r="HYM15" s="483"/>
      <c r="HYN15" s="483"/>
      <c r="HYO15" s="483"/>
      <c r="HYP15" s="483"/>
      <c r="HYQ15" s="483"/>
      <c r="HYR15" s="483"/>
      <c r="HYS15" s="483"/>
      <c r="HYT15" s="483"/>
      <c r="HYU15" s="483"/>
      <c r="HYV15" s="483"/>
      <c r="HYW15" s="483"/>
      <c r="HYX15" s="483"/>
      <c r="HYY15" s="483"/>
      <c r="HYZ15" s="483"/>
      <c r="HZA15" s="483"/>
      <c r="HZB15" s="483"/>
      <c r="HZC15" s="483"/>
      <c r="HZD15" s="483"/>
      <c r="HZE15" s="483"/>
      <c r="HZF15" s="483"/>
      <c r="HZG15" s="483"/>
      <c r="HZH15" s="483"/>
      <c r="HZI15" s="483"/>
      <c r="HZJ15" s="483"/>
      <c r="HZK15" s="483"/>
      <c r="HZL15" s="483"/>
      <c r="HZM15" s="483"/>
      <c r="HZN15" s="483"/>
      <c r="HZO15" s="483"/>
      <c r="HZP15" s="483"/>
      <c r="HZQ15" s="483"/>
      <c r="HZR15" s="483"/>
      <c r="HZS15" s="483"/>
      <c r="HZT15" s="483"/>
      <c r="HZU15" s="483"/>
      <c r="HZV15" s="483"/>
      <c r="HZW15" s="483"/>
      <c r="HZX15" s="483"/>
      <c r="HZY15" s="483"/>
      <c r="HZZ15" s="483"/>
      <c r="IAA15" s="483"/>
      <c r="IAB15" s="483"/>
      <c r="IAC15" s="483"/>
      <c r="IAD15" s="483"/>
      <c r="IAE15" s="483"/>
      <c r="IAF15" s="483"/>
      <c r="IAG15" s="483"/>
      <c r="IAH15" s="483"/>
      <c r="IAI15" s="483"/>
      <c r="IAJ15" s="483"/>
      <c r="IAK15" s="483"/>
      <c r="IAL15" s="483"/>
      <c r="IAM15" s="483"/>
      <c r="IAN15" s="483"/>
      <c r="IAO15" s="483"/>
      <c r="IAP15" s="483"/>
      <c r="IAQ15" s="483"/>
      <c r="IAR15" s="483"/>
      <c r="IAS15" s="483"/>
      <c r="IAT15" s="483"/>
      <c r="IAU15" s="483"/>
      <c r="IAV15" s="483"/>
      <c r="IAW15" s="483"/>
      <c r="IAX15" s="483"/>
      <c r="IAY15" s="483"/>
      <c r="IAZ15" s="483"/>
      <c r="IBA15" s="483"/>
      <c r="IBB15" s="483"/>
      <c r="IBC15" s="483"/>
      <c r="IBD15" s="483"/>
      <c r="IBE15" s="483"/>
      <c r="IBF15" s="483"/>
      <c r="IBG15" s="483"/>
      <c r="IBH15" s="483"/>
      <c r="IBI15" s="483"/>
      <c r="IBJ15" s="483"/>
      <c r="IBK15" s="483"/>
      <c r="IBL15" s="483"/>
      <c r="IBM15" s="483"/>
      <c r="IBN15" s="483"/>
      <c r="IBO15" s="483"/>
      <c r="IBP15" s="483"/>
      <c r="IBQ15" s="483"/>
      <c r="IBR15" s="483"/>
      <c r="IBS15" s="483"/>
      <c r="IBT15" s="483"/>
      <c r="IBU15" s="483"/>
      <c r="IBV15" s="483"/>
      <c r="IBW15" s="483"/>
      <c r="IBX15" s="483"/>
      <c r="IBY15" s="483"/>
      <c r="IBZ15" s="483"/>
      <c r="ICA15" s="483"/>
      <c r="ICB15" s="483"/>
      <c r="ICC15" s="483"/>
      <c r="ICD15" s="483"/>
      <c r="ICE15" s="483"/>
      <c r="ICF15" s="483"/>
      <c r="ICG15" s="483"/>
      <c r="ICH15" s="483"/>
      <c r="ICI15" s="483"/>
      <c r="ICJ15" s="483"/>
      <c r="ICK15" s="483"/>
      <c r="ICL15" s="483"/>
      <c r="ICM15" s="483"/>
      <c r="ICN15" s="483"/>
      <c r="ICO15" s="483"/>
      <c r="ICP15" s="483"/>
      <c r="ICQ15" s="483"/>
      <c r="ICR15" s="483"/>
      <c r="ICS15" s="483"/>
      <c r="ICT15" s="483"/>
      <c r="ICU15" s="483"/>
      <c r="ICV15" s="483"/>
      <c r="ICW15" s="483"/>
      <c r="ICX15" s="483"/>
      <c r="ICY15" s="483"/>
      <c r="ICZ15" s="483"/>
      <c r="IDA15" s="483"/>
      <c r="IDB15" s="483"/>
      <c r="IDC15" s="483"/>
      <c r="IDD15" s="483"/>
      <c r="IDE15" s="483"/>
      <c r="IDF15" s="483"/>
      <c r="IDG15" s="483"/>
      <c r="IDH15" s="483"/>
      <c r="IDI15" s="483"/>
      <c r="IDJ15" s="483"/>
      <c r="IDK15" s="483"/>
      <c r="IDL15" s="483"/>
      <c r="IDM15" s="483"/>
      <c r="IDN15" s="483"/>
      <c r="IDO15" s="483"/>
      <c r="IDP15" s="483"/>
      <c r="IDQ15" s="483"/>
      <c r="IDR15" s="483"/>
      <c r="IDS15" s="483"/>
      <c r="IDT15" s="483"/>
      <c r="IDU15" s="483"/>
      <c r="IDV15" s="483"/>
      <c r="IDW15" s="483"/>
      <c r="IDX15" s="483"/>
      <c r="IDY15" s="483"/>
      <c r="IDZ15" s="483"/>
      <c r="IEA15" s="483"/>
      <c r="IEB15" s="483"/>
      <c r="IEC15" s="483"/>
      <c r="IED15" s="483"/>
      <c r="IEE15" s="483"/>
      <c r="IEF15" s="483"/>
      <c r="IEG15" s="483"/>
      <c r="IEH15" s="483"/>
      <c r="IEI15" s="483"/>
      <c r="IEJ15" s="483"/>
      <c r="IEK15" s="483"/>
      <c r="IEL15" s="483"/>
      <c r="IEM15" s="483"/>
      <c r="IEN15" s="483"/>
      <c r="IEO15" s="483"/>
      <c r="IEP15" s="483"/>
      <c r="IEQ15" s="483"/>
      <c r="IER15" s="483"/>
      <c r="IES15" s="483"/>
      <c r="IET15" s="483"/>
      <c r="IEU15" s="483"/>
      <c r="IEV15" s="483"/>
      <c r="IEW15" s="483"/>
      <c r="IEX15" s="483"/>
      <c r="IEY15" s="483"/>
      <c r="IEZ15" s="483"/>
      <c r="IFA15" s="483"/>
      <c r="IFB15" s="483"/>
      <c r="IFC15" s="483"/>
      <c r="IFD15" s="483"/>
      <c r="IFE15" s="483"/>
      <c r="IFF15" s="483"/>
      <c r="IFG15" s="483"/>
      <c r="IFH15" s="483"/>
      <c r="IFI15" s="483"/>
      <c r="IFJ15" s="483"/>
      <c r="IFK15" s="483"/>
      <c r="IFL15" s="483"/>
      <c r="IFM15" s="483"/>
      <c r="IFN15" s="483"/>
      <c r="IFO15" s="483"/>
      <c r="IFP15" s="483"/>
      <c r="IFQ15" s="483"/>
      <c r="IFR15" s="483"/>
      <c r="IFS15" s="483"/>
      <c r="IFT15" s="483"/>
      <c r="IFU15" s="483"/>
      <c r="IFV15" s="483"/>
      <c r="IFW15" s="483"/>
      <c r="IFX15" s="483"/>
      <c r="IFY15" s="483"/>
      <c r="IFZ15" s="483"/>
      <c r="IGA15" s="483"/>
      <c r="IGB15" s="483"/>
      <c r="IGC15" s="483"/>
      <c r="IGD15" s="483"/>
      <c r="IGE15" s="483"/>
      <c r="IGF15" s="483"/>
      <c r="IGG15" s="483"/>
      <c r="IGH15" s="483"/>
      <c r="IGI15" s="483"/>
      <c r="IGJ15" s="483"/>
      <c r="IGK15" s="483"/>
      <c r="IGL15" s="483"/>
      <c r="IGM15" s="483"/>
      <c r="IGN15" s="483"/>
      <c r="IGO15" s="483"/>
      <c r="IGP15" s="483"/>
      <c r="IGQ15" s="483"/>
      <c r="IGR15" s="483"/>
      <c r="IGS15" s="483"/>
      <c r="IGT15" s="483"/>
      <c r="IGU15" s="483"/>
      <c r="IGV15" s="483"/>
      <c r="IGW15" s="483"/>
      <c r="IGX15" s="483"/>
      <c r="IGY15" s="483"/>
      <c r="IGZ15" s="483"/>
      <c r="IHA15" s="483"/>
      <c r="IHB15" s="483"/>
      <c r="IHC15" s="483"/>
      <c r="IHD15" s="483"/>
      <c r="IHE15" s="483"/>
      <c r="IHF15" s="483"/>
      <c r="IHG15" s="483"/>
      <c r="IHH15" s="483"/>
      <c r="IHI15" s="483"/>
      <c r="IHJ15" s="483"/>
      <c r="IHK15" s="483"/>
      <c r="IHL15" s="483"/>
      <c r="IHM15" s="483"/>
      <c r="IHN15" s="483"/>
      <c r="IHO15" s="483"/>
      <c r="IHP15" s="483"/>
      <c r="IHQ15" s="483"/>
      <c r="IHR15" s="483"/>
      <c r="IHS15" s="483"/>
      <c r="IHT15" s="483"/>
      <c r="IHU15" s="483"/>
      <c r="IHV15" s="483"/>
      <c r="IHW15" s="483"/>
      <c r="IHX15" s="483"/>
      <c r="IHY15" s="483"/>
      <c r="IHZ15" s="483"/>
      <c r="IIA15" s="483"/>
      <c r="IIB15" s="483"/>
      <c r="IIC15" s="483"/>
      <c r="IID15" s="483"/>
      <c r="IIE15" s="483"/>
      <c r="IIF15" s="483"/>
      <c r="IIG15" s="483"/>
      <c r="IIH15" s="483"/>
      <c r="III15" s="483"/>
      <c r="IIJ15" s="483"/>
      <c r="IIK15" s="483"/>
      <c r="IIL15" s="483"/>
      <c r="IIM15" s="483"/>
      <c r="IIN15" s="483"/>
      <c r="IIO15" s="483"/>
      <c r="IIP15" s="483"/>
      <c r="IIQ15" s="483"/>
      <c r="IIR15" s="483"/>
      <c r="IIS15" s="483"/>
      <c r="IIT15" s="483"/>
      <c r="IIU15" s="483"/>
      <c r="IIV15" s="483"/>
      <c r="IIW15" s="483"/>
      <c r="IIX15" s="483"/>
      <c r="IIY15" s="483"/>
      <c r="IIZ15" s="483"/>
      <c r="IJA15" s="483"/>
      <c r="IJB15" s="483"/>
      <c r="IJC15" s="483"/>
      <c r="IJD15" s="483"/>
      <c r="IJE15" s="483"/>
      <c r="IJF15" s="483"/>
      <c r="IJG15" s="483"/>
      <c r="IJH15" s="483"/>
      <c r="IJI15" s="483"/>
      <c r="IJJ15" s="483"/>
      <c r="IJK15" s="483"/>
      <c r="IJL15" s="483"/>
      <c r="IJM15" s="483"/>
      <c r="IJN15" s="483"/>
      <c r="IJO15" s="483"/>
      <c r="IJP15" s="483"/>
      <c r="IJQ15" s="483"/>
      <c r="IJR15" s="483"/>
      <c r="IJS15" s="483"/>
      <c r="IJT15" s="483"/>
      <c r="IJU15" s="483"/>
      <c r="IJV15" s="483"/>
      <c r="IJW15" s="483"/>
      <c r="IJX15" s="483"/>
      <c r="IJY15" s="483"/>
      <c r="IJZ15" s="483"/>
      <c r="IKA15" s="483"/>
      <c r="IKB15" s="483"/>
      <c r="IKC15" s="483"/>
      <c r="IKD15" s="483"/>
      <c r="IKE15" s="483"/>
      <c r="IKF15" s="483"/>
      <c r="IKG15" s="483"/>
      <c r="IKH15" s="483"/>
      <c r="IKI15" s="483"/>
      <c r="IKJ15" s="483"/>
      <c r="IKK15" s="483"/>
      <c r="IKL15" s="483"/>
      <c r="IKM15" s="483"/>
      <c r="IKN15" s="483"/>
      <c r="IKO15" s="483"/>
      <c r="IKP15" s="483"/>
      <c r="IKQ15" s="483"/>
      <c r="IKR15" s="483"/>
      <c r="IKS15" s="483"/>
      <c r="IKT15" s="483"/>
      <c r="IKU15" s="483"/>
      <c r="IKV15" s="483"/>
      <c r="IKW15" s="483"/>
      <c r="IKX15" s="483"/>
      <c r="IKY15" s="483"/>
      <c r="IKZ15" s="483"/>
      <c r="ILA15" s="483"/>
      <c r="ILB15" s="483"/>
      <c r="ILC15" s="483"/>
      <c r="ILD15" s="483"/>
      <c r="ILE15" s="483"/>
      <c r="ILF15" s="483"/>
      <c r="ILG15" s="483"/>
      <c r="ILH15" s="483"/>
      <c r="ILI15" s="483"/>
      <c r="ILJ15" s="483"/>
      <c r="ILK15" s="483"/>
      <c r="ILL15" s="483"/>
      <c r="ILM15" s="483"/>
      <c r="ILN15" s="483"/>
      <c r="ILO15" s="483"/>
      <c r="ILP15" s="483"/>
      <c r="ILQ15" s="483"/>
      <c r="ILR15" s="483"/>
      <c r="ILS15" s="483"/>
      <c r="ILT15" s="483"/>
      <c r="ILU15" s="483"/>
      <c r="ILV15" s="483"/>
      <c r="ILW15" s="483"/>
      <c r="ILX15" s="483"/>
      <c r="ILY15" s="483"/>
      <c r="ILZ15" s="483"/>
      <c r="IMA15" s="483"/>
      <c r="IMB15" s="483"/>
      <c r="IMC15" s="483"/>
      <c r="IMD15" s="483"/>
      <c r="IME15" s="483"/>
      <c r="IMF15" s="483"/>
      <c r="IMG15" s="483"/>
      <c r="IMH15" s="483"/>
      <c r="IMI15" s="483"/>
      <c r="IMJ15" s="483"/>
      <c r="IMK15" s="483"/>
      <c r="IML15" s="483"/>
      <c r="IMM15" s="483"/>
      <c r="IMN15" s="483"/>
      <c r="IMO15" s="483"/>
      <c r="IMP15" s="483"/>
      <c r="IMQ15" s="483"/>
      <c r="IMR15" s="483"/>
      <c r="IMS15" s="483"/>
      <c r="IMT15" s="483"/>
      <c r="IMU15" s="483"/>
      <c r="IMV15" s="483"/>
      <c r="IMW15" s="483"/>
      <c r="IMX15" s="483"/>
      <c r="IMY15" s="483"/>
      <c r="IMZ15" s="483"/>
      <c r="INA15" s="483"/>
      <c r="INB15" s="483"/>
      <c r="INC15" s="483"/>
      <c r="IND15" s="483"/>
      <c r="INE15" s="483"/>
      <c r="INF15" s="483"/>
      <c r="ING15" s="483"/>
      <c r="INH15" s="483"/>
      <c r="INI15" s="483"/>
      <c r="INJ15" s="483"/>
      <c r="INK15" s="483"/>
      <c r="INL15" s="483"/>
      <c r="INM15" s="483"/>
      <c r="INN15" s="483"/>
      <c r="INO15" s="483"/>
      <c r="INP15" s="483"/>
      <c r="INQ15" s="483"/>
      <c r="INR15" s="483"/>
      <c r="INS15" s="483"/>
      <c r="INT15" s="483"/>
      <c r="INU15" s="483"/>
      <c r="INV15" s="483"/>
      <c r="INW15" s="483"/>
      <c r="INX15" s="483"/>
      <c r="INY15" s="483"/>
      <c r="INZ15" s="483"/>
      <c r="IOA15" s="483"/>
      <c r="IOB15" s="483"/>
      <c r="IOC15" s="483"/>
      <c r="IOD15" s="483"/>
      <c r="IOE15" s="483"/>
      <c r="IOF15" s="483"/>
      <c r="IOG15" s="483"/>
      <c r="IOH15" s="483"/>
      <c r="IOI15" s="483"/>
      <c r="IOJ15" s="483"/>
      <c r="IOK15" s="483"/>
      <c r="IOL15" s="483"/>
      <c r="IOM15" s="483"/>
      <c r="ION15" s="483"/>
      <c r="IOO15" s="483"/>
      <c r="IOP15" s="483"/>
      <c r="IOQ15" s="483"/>
      <c r="IOR15" s="483"/>
      <c r="IOS15" s="483"/>
      <c r="IOT15" s="483"/>
      <c r="IOU15" s="483"/>
      <c r="IOV15" s="483"/>
      <c r="IOW15" s="483"/>
      <c r="IOX15" s="483"/>
      <c r="IOY15" s="483"/>
      <c r="IOZ15" s="483"/>
      <c r="IPA15" s="483"/>
      <c r="IPB15" s="483"/>
      <c r="IPC15" s="483"/>
      <c r="IPD15" s="483"/>
      <c r="IPE15" s="483"/>
      <c r="IPF15" s="483"/>
      <c r="IPG15" s="483"/>
      <c r="IPH15" s="483"/>
      <c r="IPI15" s="483"/>
      <c r="IPJ15" s="483"/>
      <c r="IPK15" s="483"/>
      <c r="IPL15" s="483"/>
      <c r="IPM15" s="483"/>
      <c r="IPN15" s="483"/>
      <c r="IPO15" s="483"/>
      <c r="IPP15" s="483"/>
      <c r="IPQ15" s="483"/>
      <c r="IPR15" s="483"/>
      <c r="IPS15" s="483"/>
      <c r="IPT15" s="483"/>
      <c r="IPU15" s="483"/>
      <c r="IPV15" s="483"/>
      <c r="IPW15" s="483"/>
      <c r="IPX15" s="483"/>
      <c r="IPY15" s="483"/>
      <c r="IPZ15" s="483"/>
      <c r="IQA15" s="483"/>
      <c r="IQB15" s="483"/>
      <c r="IQC15" s="483"/>
      <c r="IQD15" s="483"/>
      <c r="IQE15" s="483"/>
      <c r="IQF15" s="483"/>
      <c r="IQG15" s="483"/>
      <c r="IQH15" s="483"/>
      <c r="IQI15" s="483"/>
      <c r="IQJ15" s="483"/>
      <c r="IQK15" s="483"/>
      <c r="IQL15" s="483"/>
      <c r="IQM15" s="483"/>
      <c r="IQN15" s="483"/>
      <c r="IQO15" s="483"/>
      <c r="IQP15" s="483"/>
      <c r="IQQ15" s="483"/>
      <c r="IQR15" s="483"/>
      <c r="IQS15" s="483"/>
      <c r="IQT15" s="483"/>
      <c r="IQU15" s="483"/>
      <c r="IQV15" s="483"/>
      <c r="IQW15" s="483"/>
      <c r="IQX15" s="483"/>
      <c r="IQY15" s="483"/>
      <c r="IQZ15" s="483"/>
      <c r="IRA15" s="483"/>
      <c r="IRB15" s="483"/>
      <c r="IRC15" s="483"/>
      <c r="IRD15" s="483"/>
      <c r="IRE15" s="483"/>
      <c r="IRF15" s="483"/>
      <c r="IRG15" s="483"/>
      <c r="IRH15" s="483"/>
      <c r="IRI15" s="483"/>
      <c r="IRJ15" s="483"/>
      <c r="IRK15" s="483"/>
      <c r="IRL15" s="483"/>
      <c r="IRM15" s="483"/>
      <c r="IRN15" s="483"/>
      <c r="IRO15" s="483"/>
      <c r="IRP15" s="483"/>
      <c r="IRQ15" s="483"/>
      <c r="IRR15" s="483"/>
      <c r="IRS15" s="483"/>
      <c r="IRT15" s="483"/>
      <c r="IRU15" s="483"/>
      <c r="IRV15" s="483"/>
      <c r="IRW15" s="483"/>
      <c r="IRX15" s="483"/>
      <c r="IRY15" s="483"/>
      <c r="IRZ15" s="483"/>
      <c r="ISA15" s="483"/>
      <c r="ISB15" s="483"/>
      <c r="ISC15" s="483"/>
      <c r="ISD15" s="483"/>
      <c r="ISE15" s="483"/>
      <c r="ISF15" s="483"/>
      <c r="ISG15" s="483"/>
      <c r="ISH15" s="483"/>
      <c r="ISI15" s="483"/>
      <c r="ISJ15" s="483"/>
      <c r="ISK15" s="483"/>
      <c r="ISL15" s="483"/>
      <c r="ISM15" s="483"/>
      <c r="ISN15" s="483"/>
      <c r="ISO15" s="483"/>
      <c r="ISP15" s="483"/>
      <c r="ISQ15" s="483"/>
      <c r="ISR15" s="483"/>
      <c r="ISS15" s="483"/>
      <c r="IST15" s="483"/>
      <c r="ISU15" s="483"/>
      <c r="ISV15" s="483"/>
      <c r="ISW15" s="483"/>
      <c r="ISX15" s="483"/>
      <c r="ISY15" s="483"/>
      <c r="ISZ15" s="483"/>
      <c r="ITA15" s="483"/>
      <c r="ITB15" s="483"/>
      <c r="ITC15" s="483"/>
      <c r="ITD15" s="483"/>
      <c r="ITE15" s="483"/>
      <c r="ITF15" s="483"/>
      <c r="ITG15" s="483"/>
      <c r="ITH15" s="483"/>
      <c r="ITI15" s="483"/>
      <c r="ITJ15" s="483"/>
      <c r="ITK15" s="483"/>
      <c r="ITL15" s="483"/>
      <c r="ITM15" s="483"/>
      <c r="ITN15" s="483"/>
      <c r="ITO15" s="483"/>
      <c r="ITP15" s="483"/>
      <c r="ITQ15" s="483"/>
      <c r="ITR15" s="483"/>
      <c r="ITS15" s="483"/>
      <c r="ITT15" s="483"/>
      <c r="ITU15" s="483"/>
      <c r="ITV15" s="483"/>
      <c r="ITW15" s="483"/>
      <c r="ITX15" s="483"/>
      <c r="ITY15" s="483"/>
      <c r="ITZ15" s="483"/>
      <c r="IUA15" s="483"/>
      <c r="IUB15" s="483"/>
      <c r="IUC15" s="483"/>
      <c r="IUD15" s="483"/>
      <c r="IUE15" s="483"/>
      <c r="IUF15" s="483"/>
      <c r="IUG15" s="483"/>
      <c r="IUH15" s="483"/>
      <c r="IUI15" s="483"/>
      <c r="IUJ15" s="483"/>
      <c r="IUK15" s="483"/>
      <c r="IUL15" s="483"/>
      <c r="IUM15" s="483"/>
      <c r="IUN15" s="483"/>
      <c r="IUO15" s="483"/>
      <c r="IUP15" s="483"/>
      <c r="IUQ15" s="483"/>
      <c r="IUR15" s="483"/>
      <c r="IUS15" s="483"/>
      <c r="IUT15" s="483"/>
      <c r="IUU15" s="483"/>
      <c r="IUV15" s="483"/>
      <c r="IUW15" s="483"/>
      <c r="IUX15" s="483"/>
      <c r="IUY15" s="483"/>
      <c r="IUZ15" s="483"/>
      <c r="IVA15" s="483"/>
      <c r="IVB15" s="483"/>
      <c r="IVC15" s="483"/>
      <c r="IVD15" s="483"/>
      <c r="IVE15" s="483"/>
      <c r="IVF15" s="483"/>
      <c r="IVG15" s="483"/>
      <c r="IVH15" s="483"/>
      <c r="IVI15" s="483"/>
      <c r="IVJ15" s="483"/>
      <c r="IVK15" s="483"/>
      <c r="IVL15" s="483"/>
      <c r="IVM15" s="483"/>
      <c r="IVN15" s="483"/>
      <c r="IVO15" s="483"/>
      <c r="IVP15" s="483"/>
      <c r="IVQ15" s="483"/>
      <c r="IVR15" s="483"/>
      <c r="IVS15" s="483"/>
      <c r="IVT15" s="483"/>
      <c r="IVU15" s="483"/>
      <c r="IVV15" s="483"/>
      <c r="IVW15" s="483"/>
      <c r="IVX15" s="483"/>
      <c r="IVY15" s="483"/>
      <c r="IVZ15" s="483"/>
      <c r="IWA15" s="483"/>
      <c r="IWB15" s="483"/>
      <c r="IWC15" s="483"/>
      <c r="IWD15" s="483"/>
      <c r="IWE15" s="483"/>
      <c r="IWF15" s="483"/>
      <c r="IWG15" s="483"/>
      <c r="IWH15" s="483"/>
      <c r="IWI15" s="483"/>
      <c r="IWJ15" s="483"/>
      <c r="IWK15" s="483"/>
      <c r="IWL15" s="483"/>
      <c r="IWM15" s="483"/>
      <c r="IWN15" s="483"/>
      <c r="IWO15" s="483"/>
      <c r="IWP15" s="483"/>
      <c r="IWQ15" s="483"/>
      <c r="IWR15" s="483"/>
      <c r="IWS15" s="483"/>
      <c r="IWT15" s="483"/>
      <c r="IWU15" s="483"/>
      <c r="IWV15" s="483"/>
      <c r="IWW15" s="483"/>
      <c r="IWX15" s="483"/>
      <c r="IWY15" s="483"/>
      <c r="IWZ15" s="483"/>
      <c r="IXA15" s="483"/>
      <c r="IXB15" s="483"/>
      <c r="IXC15" s="483"/>
      <c r="IXD15" s="483"/>
      <c r="IXE15" s="483"/>
      <c r="IXF15" s="483"/>
      <c r="IXG15" s="483"/>
      <c r="IXH15" s="483"/>
      <c r="IXI15" s="483"/>
      <c r="IXJ15" s="483"/>
      <c r="IXK15" s="483"/>
      <c r="IXL15" s="483"/>
      <c r="IXM15" s="483"/>
      <c r="IXN15" s="483"/>
      <c r="IXO15" s="483"/>
      <c r="IXP15" s="483"/>
      <c r="IXQ15" s="483"/>
      <c r="IXR15" s="483"/>
      <c r="IXS15" s="483"/>
      <c r="IXT15" s="483"/>
      <c r="IXU15" s="483"/>
      <c r="IXV15" s="483"/>
      <c r="IXW15" s="483"/>
      <c r="IXX15" s="483"/>
      <c r="IXY15" s="483"/>
      <c r="IXZ15" s="483"/>
      <c r="IYA15" s="483"/>
      <c r="IYB15" s="483"/>
      <c r="IYC15" s="483"/>
      <c r="IYD15" s="483"/>
      <c r="IYE15" s="483"/>
      <c r="IYF15" s="483"/>
      <c r="IYG15" s="483"/>
      <c r="IYH15" s="483"/>
      <c r="IYI15" s="483"/>
      <c r="IYJ15" s="483"/>
      <c r="IYK15" s="483"/>
      <c r="IYL15" s="483"/>
      <c r="IYM15" s="483"/>
      <c r="IYN15" s="483"/>
      <c r="IYO15" s="483"/>
      <c r="IYP15" s="483"/>
      <c r="IYQ15" s="483"/>
      <c r="IYR15" s="483"/>
      <c r="IYS15" s="483"/>
      <c r="IYT15" s="483"/>
      <c r="IYU15" s="483"/>
      <c r="IYV15" s="483"/>
      <c r="IYW15" s="483"/>
      <c r="IYX15" s="483"/>
      <c r="IYY15" s="483"/>
      <c r="IYZ15" s="483"/>
      <c r="IZA15" s="483"/>
      <c r="IZB15" s="483"/>
      <c r="IZC15" s="483"/>
      <c r="IZD15" s="483"/>
      <c r="IZE15" s="483"/>
      <c r="IZF15" s="483"/>
      <c r="IZG15" s="483"/>
      <c r="IZH15" s="483"/>
      <c r="IZI15" s="483"/>
      <c r="IZJ15" s="483"/>
      <c r="IZK15" s="483"/>
      <c r="IZL15" s="483"/>
      <c r="IZM15" s="483"/>
      <c r="IZN15" s="483"/>
      <c r="IZO15" s="483"/>
      <c r="IZP15" s="483"/>
      <c r="IZQ15" s="483"/>
      <c r="IZR15" s="483"/>
      <c r="IZS15" s="483"/>
      <c r="IZT15" s="483"/>
      <c r="IZU15" s="483"/>
      <c r="IZV15" s="483"/>
      <c r="IZW15" s="483"/>
      <c r="IZX15" s="483"/>
      <c r="IZY15" s="483"/>
      <c r="IZZ15" s="483"/>
      <c r="JAA15" s="483"/>
      <c r="JAB15" s="483"/>
      <c r="JAC15" s="483"/>
      <c r="JAD15" s="483"/>
      <c r="JAE15" s="483"/>
      <c r="JAF15" s="483"/>
      <c r="JAG15" s="483"/>
      <c r="JAH15" s="483"/>
      <c r="JAI15" s="483"/>
      <c r="JAJ15" s="483"/>
      <c r="JAK15" s="483"/>
      <c r="JAL15" s="483"/>
      <c r="JAM15" s="483"/>
      <c r="JAN15" s="483"/>
      <c r="JAO15" s="483"/>
      <c r="JAP15" s="483"/>
      <c r="JAQ15" s="483"/>
      <c r="JAR15" s="483"/>
      <c r="JAS15" s="483"/>
      <c r="JAT15" s="483"/>
      <c r="JAU15" s="483"/>
      <c r="JAV15" s="483"/>
      <c r="JAW15" s="483"/>
      <c r="JAX15" s="483"/>
      <c r="JAY15" s="483"/>
      <c r="JAZ15" s="483"/>
      <c r="JBA15" s="483"/>
      <c r="JBB15" s="483"/>
      <c r="JBC15" s="483"/>
      <c r="JBD15" s="483"/>
      <c r="JBE15" s="483"/>
      <c r="JBF15" s="483"/>
      <c r="JBG15" s="483"/>
      <c r="JBH15" s="483"/>
      <c r="JBI15" s="483"/>
      <c r="JBJ15" s="483"/>
      <c r="JBK15" s="483"/>
      <c r="JBL15" s="483"/>
      <c r="JBM15" s="483"/>
      <c r="JBN15" s="483"/>
      <c r="JBO15" s="483"/>
      <c r="JBP15" s="483"/>
      <c r="JBQ15" s="483"/>
      <c r="JBR15" s="483"/>
      <c r="JBS15" s="483"/>
      <c r="JBT15" s="483"/>
      <c r="JBU15" s="483"/>
      <c r="JBV15" s="483"/>
      <c r="JBW15" s="483"/>
      <c r="JBX15" s="483"/>
      <c r="JBY15" s="483"/>
      <c r="JBZ15" s="483"/>
      <c r="JCA15" s="483"/>
      <c r="JCB15" s="483"/>
      <c r="JCC15" s="483"/>
      <c r="JCD15" s="483"/>
      <c r="JCE15" s="483"/>
      <c r="JCF15" s="483"/>
      <c r="JCG15" s="483"/>
      <c r="JCH15" s="483"/>
      <c r="JCI15" s="483"/>
      <c r="JCJ15" s="483"/>
      <c r="JCK15" s="483"/>
      <c r="JCL15" s="483"/>
      <c r="JCM15" s="483"/>
      <c r="JCN15" s="483"/>
      <c r="JCO15" s="483"/>
      <c r="JCP15" s="483"/>
      <c r="JCQ15" s="483"/>
      <c r="JCR15" s="483"/>
      <c r="JCS15" s="483"/>
      <c r="JCT15" s="483"/>
      <c r="JCU15" s="483"/>
      <c r="JCV15" s="483"/>
      <c r="JCW15" s="483"/>
      <c r="JCX15" s="483"/>
      <c r="JCY15" s="483"/>
      <c r="JCZ15" s="483"/>
      <c r="JDA15" s="483"/>
      <c r="JDB15" s="483"/>
      <c r="JDC15" s="483"/>
      <c r="JDD15" s="483"/>
      <c r="JDE15" s="483"/>
      <c r="JDF15" s="483"/>
      <c r="JDG15" s="483"/>
      <c r="JDH15" s="483"/>
      <c r="JDI15" s="483"/>
      <c r="JDJ15" s="483"/>
      <c r="JDK15" s="483"/>
      <c r="JDL15" s="483"/>
      <c r="JDM15" s="483"/>
      <c r="JDN15" s="483"/>
      <c r="JDO15" s="483"/>
      <c r="JDP15" s="483"/>
      <c r="JDQ15" s="483"/>
      <c r="JDR15" s="483"/>
      <c r="JDS15" s="483"/>
      <c r="JDT15" s="483"/>
      <c r="JDU15" s="483"/>
      <c r="JDV15" s="483"/>
      <c r="JDW15" s="483"/>
      <c r="JDX15" s="483"/>
      <c r="JDY15" s="483"/>
      <c r="JDZ15" s="483"/>
      <c r="JEA15" s="483"/>
      <c r="JEB15" s="483"/>
      <c r="JEC15" s="483"/>
      <c r="JED15" s="483"/>
      <c r="JEE15" s="483"/>
      <c r="JEF15" s="483"/>
      <c r="JEG15" s="483"/>
      <c r="JEH15" s="483"/>
      <c r="JEI15" s="483"/>
      <c r="JEJ15" s="483"/>
      <c r="JEK15" s="483"/>
      <c r="JEL15" s="483"/>
      <c r="JEM15" s="483"/>
      <c r="JEN15" s="483"/>
      <c r="JEO15" s="483"/>
      <c r="JEP15" s="483"/>
      <c r="JEQ15" s="483"/>
      <c r="JER15" s="483"/>
      <c r="JES15" s="483"/>
      <c r="JET15" s="483"/>
      <c r="JEU15" s="483"/>
      <c r="JEV15" s="483"/>
      <c r="JEW15" s="483"/>
      <c r="JEX15" s="483"/>
      <c r="JEY15" s="483"/>
      <c r="JEZ15" s="483"/>
      <c r="JFA15" s="483"/>
      <c r="JFB15" s="483"/>
      <c r="JFC15" s="483"/>
      <c r="JFD15" s="483"/>
      <c r="JFE15" s="483"/>
      <c r="JFF15" s="483"/>
      <c r="JFG15" s="483"/>
      <c r="JFH15" s="483"/>
      <c r="JFI15" s="483"/>
      <c r="JFJ15" s="483"/>
      <c r="JFK15" s="483"/>
      <c r="JFL15" s="483"/>
      <c r="JFM15" s="483"/>
      <c r="JFN15" s="483"/>
      <c r="JFO15" s="483"/>
      <c r="JFP15" s="483"/>
      <c r="JFQ15" s="483"/>
      <c r="JFR15" s="483"/>
      <c r="JFS15" s="483"/>
      <c r="JFT15" s="483"/>
      <c r="JFU15" s="483"/>
      <c r="JFV15" s="483"/>
      <c r="JFW15" s="483"/>
      <c r="JFX15" s="483"/>
      <c r="JFY15" s="483"/>
      <c r="JFZ15" s="483"/>
      <c r="JGA15" s="483"/>
      <c r="JGB15" s="483"/>
      <c r="JGC15" s="483"/>
      <c r="JGD15" s="483"/>
      <c r="JGE15" s="483"/>
      <c r="JGF15" s="483"/>
      <c r="JGG15" s="483"/>
      <c r="JGH15" s="483"/>
      <c r="JGI15" s="483"/>
      <c r="JGJ15" s="483"/>
      <c r="JGK15" s="483"/>
      <c r="JGL15" s="483"/>
      <c r="JGM15" s="483"/>
      <c r="JGN15" s="483"/>
      <c r="JGO15" s="483"/>
      <c r="JGP15" s="483"/>
      <c r="JGQ15" s="483"/>
      <c r="JGR15" s="483"/>
      <c r="JGS15" s="483"/>
      <c r="JGT15" s="483"/>
      <c r="JGU15" s="483"/>
      <c r="JGV15" s="483"/>
      <c r="JGW15" s="483"/>
      <c r="JGX15" s="483"/>
      <c r="JGY15" s="483"/>
      <c r="JGZ15" s="483"/>
      <c r="JHA15" s="483"/>
      <c r="JHB15" s="483"/>
      <c r="JHC15" s="483"/>
      <c r="JHD15" s="483"/>
      <c r="JHE15" s="483"/>
      <c r="JHF15" s="483"/>
      <c r="JHG15" s="483"/>
      <c r="JHH15" s="483"/>
      <c r="JHI15" s="483"/>
      <c r="JHJ15" s="483"/>
      <c r="JHK15" s="483"/>
      <c r="JHL15" s="483"/>
      <c r="JHM15" s="483"/>
      <c r="JHN15" s="483"/>
      <c r="JHO15" s="483"/>
      <c r="JHP15" s="483"/>
      <c r="JHQ15" s="483"/>
      <c r="JHR15" s="483"/>
      <c r="JHS15" s="483"/>
      <c r="JHT15" s="483"/>
      <c r="JHU15" s="483"/>
      <c r="JHV15" s="483"/>
      <c r="JHW15" s="483"/>
      <c r="JHX15" s="483"/>
      <c r="JHY15" s="483"/>
      <c r="JHZ15" s="483"/>
      <c r="JIA15" s="483"/>
      <c r="JIB15" s="483"/>
      <c r="JIC15" s="483"/>
      <c r="JID15" s="483"/>
      <c r="JIE15" s="483"/>
      <c r="JIF15" s="483"/>
      <c r="JIG15" s="483"/>
      <c r="JIH15" s="483"/>
      <c r="JII15" s="483"/>
      <c r="JIJ15" s="483"/>
      <c r="JIK15" s="483"/>
      <c r="JIL15" s="483"/>
      <c r="JIM15" s="483"/>
      <c r="JIN15" s="483"/>
      <c r="JIO15" s="483"/>
      <c r="JIP15" s="483"/>
      <c r="JIQ15" s="483"/>
      <c r="JIR15" s="483"/>
      <c r="JIS15" s="483"/>
      <c r="JIT15" s="483"/>
      <c r="JIU15" s="483"/>
      <c r="JIV15" s="483"/>
      <c r="JIW15" s="483"/>
      <c r="JIX15" s="483"/>
      <c r="JIY15" s="483"/>
      <c r="JIZ15" s="483"/>
      <c r="JJA15" s="483"/>
      <c r="JJB15" s="483"/>
      <c r="JJC15" s="483"/>
      <c r="JJD15" s="483"/>
      <c r="JJE15" s="483"/>
      <c r="JJF15" s="483"/>
      <c r="JJG15" s="483"/>
      <c r="JJH15" s="483"/>
      <c r="JJI15" s="483"/>
      <c r="JJJ15" s="483"/>
      <c r="JJK15" s="483"/>
      <c r="JJL15" s="483"/>
      <c r="JJM15" s="483"/>
      <c r="JJN15" s="483"/>
      <c r="JJO15" s="483"/>
      <c r="JJP15" s="483"/>
      <c r="JJQ15" s="483"/>
      <c r="JJR15" s="483"/>
      <c r="JJS15" s="483"/>
      <c r="JJT15" s="483"/>
      <c r="JJU15" s="483"/>
      <c r="JJV15" s="483"/>
      <c r="JJW15" s="483"/>
      <c r="JJX15" s="483"/>
      <c r="JJY15" s="483"/>
      <c r="JJZ15" s="483"/>
      <c r="JKA15" s="483"/>
      <c r="JKB15" s="483"/>
      <c r="JKC15" s="483"/>
      <c r="JKD15" s="483"/>
      <c r="JKE15" s="483"/>
      <c r="JKF15" s="483"/>
      <c r="JKG15" s="483"/>
      <c r="JKH15" s="483"/>
      <c r="JKI15" s="483"/>
      <c r="JKJ15" s="483"/>
      <c r="JKK15" s="483"/>
      <c r="JKL15" s="483"/>
      <c r="JKM15" s="483"/>
      <c r="JKN15" s="483"/>
      <c r="JKO15" s="483"/>
      <c r="JKP15" s="483"/>
      <c r="JKQ15" s="483"/>
      <c r="JKR15" s="483"/>
      <c r="JKS15" s="483"/>
      <c r="JKT15" s="483"/>
      <c r="JKU15" s="483"/>
      <c r="JKV15" s="483"/>
      <c r="JKW15" s="483"/>
      <c r="JKX15" s="483"/>
      <c r="JKY15" s="483"/>
      <c r="JKZ15" s="483"/>
      <c r="JLA15" s="483"/>
      <c r="JLB15" s="483"/>
      <c r="JLC15" s="483"/>
      <c r="JLD15" s="483"/>
      <c r="JLE15" s="483"/>
      <c r="JLF15" s="483"/>
      <c r="JLG15" s="483"/>
      <c r="JLH15" s="483"/>
      <c r="JLI15" s="483"/>
      <c r="JLJ15" s="483"/>
      <c r="JLK15" s="483"/>
      <c r="JLL15" s="483"/>
      <c r="JLM15" s="483"/>
      <c r="JLN15" s="483"/>
      <c r="JLO15" s="483"/>
      <c r="JLP15" s="483"/>
      <c r="JLQ15" s="483"/>
      <c r="JLR15" s="483"/>
      <c r="JLS15" s="483"/>
      <c r="JLT15" s="483"/>
      <c r="JLU15" s="483"/>
      <c r="JLV15" s="483"/>
      <c r="JLW15" s="483"/>
      <c r="JLX15" s="483"/>
      <c r="JLY15" s="483"/>
      <c r="JLZ15" s="483"/>
      <c r="JMA15" s="483"/>
      <c r="JMB15" s="483"/>
      <c r="JMC15" s="483"/>
      <c r="JMD15" s="483"/>
      <c r="JME15" s="483"/>
      <c r="JMF15" s="483"/>
      <c r="JMG15" s="483"/>
      <c r="JMH15" s="483"/>
      <c r="JMI15" s="483"/>
      <c r="JMJ15" s="483"/>
      <c r="JMK15" s="483"/>
      <c r="JML15" s="483"/>
      <c r="JMM15" s="483"/>
      <c r="JMN15" s="483"/>
      <c r="JMO15" s="483"/>
      <c r="JMP15" s="483"/>
      <c r="JMQ15" s="483"/>
      <c r="JMR15" s="483"/>
      <c r="JMS15" s="483"/>
      <c r="JMT15" s="483"/>
      <c r="JMU15" s="483"/>
      <c r="JMV15" s="483"/>
      <c r="JMW15" s="483"/>
      <c r="JMX15" s="483"/>
      <c r="JMY15" s="483"/>
      <c r="JMZ15" s="483"/>
      <c r="JNA15" s="483"/>
      <c r="JNB15" s="483"/>
      <c r="JNC15" s="483"/>
      <c r="JND15" s="483"/>
      <c r="JNE15" s="483"/>
      <c r="JNF15" s="483"/>
      <c r="JNG15" s="483"/>
      <c r="JNH15" s="483"/>
      <c r="JNI15" s="483"/>
      <c r="JNJ15" s="483"/>
      <c r="JNK15" s="483"/>
      <c r="JNL15" s="483"/>
      <c r="JNM15" s="483"/>
      <c r="JNN15" s="483"/>
      <c r="JNO15" s="483"/>
      <c r="JNP15" s="483"/>
      <c r="JNQ15" s="483"/>
      <c r="JNR15" s="483"/>
      <c r="JNS15" s="483"/>
      <c r="JNT15" s="483"/>
      <c r="JNU15" s="483"/>
      <c r="JNV15" s="483"/>
      <c r="JNW15" s="483"/>
      <c r="JNX15" s="483"/>
      <c r="JNY15" s="483"/>
      <c r="JNZ15" s="483"/>
      <c r="JOA15" s="483"/>
      <c r="JOB15" s="483"/>
      <c r="JOC15" s="483"/>
      <c r="JOD15" s="483"/>
      <c r="JOE15" s="483"/>
      <c r="JOF15" s="483"/>
      <c r="JOG15" s="483"/>
      <c r="JOH15" s="483"/>
      <c r="JOI15" s="483"/>
      <c r="JOJ15" s="483"/>
      <c r="JOK15" s="483"/>
      <c r="JOL15" s="483"/>
      <c r="JOM15" s="483"/>
      <c r="JON15" s="483"/>
      <c r="JOO15" s="483"/>
      <c r="JOP15" s="483"/>
      <c r="JOQ15" s="483"/>
      <c r="JOR15" s="483"/>
      <c r="JOS15" s="483"/>
      <c r="JOT15" s="483"/>
      <c r="JOU15" s="483"/>
      <c r="JOV15" s="483"/>
      <c r="JOW15" s="483"/>
      <c r="JOX15" s="483"/>
      <c r="JOY15" s="483"/>
      <c r="JOZ15" s="483"/>
      <c r="JPA15" s="483"/>
      <c r="JPB15" s="483"/>
      <c r="JPC15" s="483"/>
      <c r="JPD15" s="483"/>
      <c r="JPE15" s="483"/>
      <c r="JPF15" s="483"/>
      <c r="JPG15" s="483"/>
      <c r="JPH15" s="483"/>
      <c r="JPI15" s="483"/>
      <c r="JPJ15" s="483"/>
      <c r="JPK15" s="483"/>
      <c r="JPL15" s="483"/>
      <c r="JPM15" s="483"/>
      <c r="JPN15" s="483"/>
      <c r="JPO15" s="483"/>
      <c r="JPP15" s="483"/>
      <c r="JPQ15" s="483"/>
      <c r="JPR15" s="483"/>
      <c r="JPS15" s="483"/>
      <c r="JPT15" s="483"/>
      <c r="JPU15" s="483"/>
      <c r="JPV15" s="483"/>
      <c r="JPW15" s="483"/>
      <c r="JPX15" s="483"/>
      <c r="JPY15" s="483"/>
      <c r="JPZ15" s="483"/>
      <c r="JQA15" s="483"/>
      <c r="JQB15" s="483"/>
      <c r="JQC15" s="483"/>
      <c r="JQD15" s="483"/>
      <c r="JQE15" s="483"/>
      <c r="JQF15" s="483"/>
      <c r="JQG15" s="483"/>
      <c r="JQH15" s="483"/>
      <c r="JQI15" s="483"/>
      <c r="JQJ15" s="483"/>
      <c r="JQK15" s="483"/>
      <c r="JQL15" s="483"/>
      <c r="JQM15" s="483"/>
      <c r="JQN15" s="483"/>
      <c r="JQO15" s="483"/>
      <c r="JQP15" s="483"/>
      <c r="JQQ15" s="483"/>
      <c r="JQR15" s="483"/>
      <c r="JQS15" s="483"/>
      <c r="JQT15" s="483"/>
      <c r="JQU15" s="483"/>
      <c r="JQV15" s="483"/>
      <c r="JQW15" s="483"/>
      <c r="JQX15" s="483"/>
      <c r="JQY15" s="483"/>
      <c r="JQZ15" s="483"/>
      <c r="JRA15" s="483"/>
      <c r="JRB15" s="483"/>
      <c r="JRC15" s="483"/>
      <c r="JRD15" s="483"/>
      <c r="JRE15" s="483"/>
      <c r="JRF15" s="483"/>
      <c r="JRG15" s="483"/>
      <c r="JRH15" s="483"/>
      <c r="JRI15" s="483"/>
      <c r="JRJ15" s="483"/>
      <c r="JRK15" s="483"/>
      <c r="JRL15" s="483"/>
      <c r="JRM15" s="483"/>
      <c r="JRN15" s="483"/>
      <c r="JRO15" s="483"/>
      <c r="JRP15" s="483"/>
      <c r="JRQ15" s="483"/>
      <c r="JRR15" s="483"/>
      <c r="JRS15" s="483"/>
      <c r="JRT15" s="483"/>
      <c r="JRU15" s="483"/>
      <c r="JRV15" s="483"/>
      <c r="JRW15" s="483"/>
      <c r="JRX15" s="483"/>
      <c r="JRY15" s="483"/>
      <c r="JRZ15" s="483"/>
      <c r="JSA15" s="483"/>
      <c r="JSB15" s="483"/>
      <c r="JSC15" s="483"/>
      <c r="JSD15" s="483"/>
      <c r="JSE15" s="483"/>
      <c r="JSF15" s="483"/>
      <c r="JSG15" s="483"/>
      <c r="JSH15" s="483"/>
      <c r="JSI15" s="483"/>
      <c r="JSJ15" s="483"/>
      <c r="JSK15" s="483"/>
      <c r="JSL15" s="483"/>
      <c r="JSM15" s="483"/>
      <c r="JSN15" s="483"/>
      <c r="JSO15" s="483"/>
      <c r="JSP15" s="483"/>
      <c r="JSQ15" s="483"/>
      <c r="JSR15" s="483"/>
      <c r="JSS15" s="483"/>
      <c r="JST15" s="483"/>
      <c r="JSU15" s="483"/>
      <c r="JSV15" s="483"/>
      <c r="JSW15" s="483"/>
      <c r="JSX15" s="483"/>
      <c r="JSY15" s="483"/>
      <c r="JSZ15" s="483"/>
      <c r="JTA15" s="483"/>
      <c r="JTB15" s="483"/>
      <c r="JTC15" s="483"/>
      <c r="JTD15" s="483"/>
      <c r="JTE15" s="483"/>
      <c r="JTF15" s="483"/>
      <c r="JTG15" s="483"/>
      <c r="JTH15" s="483"/>
      <c r="JTI15" s="483"/>
      <c r="JTJ15" s="483"/>
      <c r="JTK15" s="483"/>
      <c r="JTL15" s="483"/>
      <c r="JTM15" s="483"/>
      <c r="JTN15" s="483"/>
      <c r="JTO15" s="483"/>
      <c r="JTP15" s="483"/>
      <c r="JTQ15" s="483"/>
      <c r="JTR15" s="483"/>
      <c r="JTS15" s="483"/>
      <c r="JTT15" s="483"/>
      <c r="JTU15" s="483"/>
      <c r="JTV15" s="483"/>
      <c r="JTW15" s="483"/>
      <c r="JTX15" s="483"/>
      <c r="JTY15" s="483"/>
      <c r="JTZ15" s="483"/>
      <c r="JUA15" s="483"/>
      <c r="JUB15" s="483"/>
      <c r="JUC15" s="483"/>
      <c r="JUD15" s="483"/>
      <c r="JUE15" s="483"/>
      <c r="JUF15" s="483"/>
      <c r="JUG15" s="483"/>
      <c r="JUH15" s="483"/>
      <c r="JUI15" s="483"/>
      <c r="JUJ15" s="483"/>
      <c r="JUK15" s="483"/>
      <c r="JUL15" s="483"/>
      <c r="JUM15" s="483"/>
      <c r="JUN15" s="483"/>
      <c r="JUO15" s="483"/>
      <c r="JUP15" s="483"/>
      <c r="JUQ15" s="483"/>
      <c r="JUR15" s="483"/>
      <c r="JUS15" s="483"/>
      <c r="JUT15" s="483"/>
      <c r="JUU15" s="483"/>
      <c r="JUV15" s="483"/>
      <c r="JUW15" s="483"/>
      <c r="JUX15" s="483"/>
      <c r="JUY15" s="483"/>
      <c r="JUZ15" s="483"/>
      <c r="JVA15" s="483"/>
      <c r="JVB15" s="483"/>
      <c r="JVC15" s="483"/>
      <c r="JVD15" s="483"/>
      <c r="JVE15" s="483"/>
      <c r="JVF15" s="483"/>
      <c r="JVG15" s="483"/>
      <c r="JVH15" s="483"/>
      <c r="JVI15" s="483"/>
      <c r="JVJ15" s="483"/>
      <c r="JVK15" s="483"/>
      <c r="JVL15" s="483"/>
      <c r="JVM15" s="483"/>
      <c r="JVN15" s="483"/>
      <c r="JVO15" s="483"/>
      <c r="JVP15" s="483"/>
      <c r="JVQ15" s="483"/>
      <c r="JVR15" s="483"/>
      <c r="JVS15" s="483"/>
      <c r="JVT15" s="483"/>
      <c r="JVU15" s="483"/>
      <c r="JVV15" s="483"/>
      <c r="JVW15" s="483"/>
      <c r="JVX15" s="483"/>
      <c r="JVY15" s="483"/>
      <c r="JVZ15" s="483"/>
      <c r="JWA15" s="483"/>
      <c r="JWB15" s="483"/>
      <c r="JWC15" s="483"/>
      <c r="JWD15" s="483"/>
      <c r="JWE15" s="483"/>
      <c r="JWF15" s="483"/>
      <c r="JWG15" s="483"/>
      <c r="JWH15" s="483"/>
      <c r="JWI15" s="483"/>
      <c r="JWJ15" s="483"/>
      <c r="JWK15" s="483"/>
      <c r="JWL15" s="483"/>
      <c r="JWM15" s="483"/>
      <c r="JWN15" s="483"/>
      <c r="JWO15" s="483"/>
      <c r="JWP15" s="483"/>
      <c r="JWQ15" s="483"/>
      <c r="JWR15" s="483"/>
      <c r="JWS15" s="483"/>
      <c r="JWT15" s="483"/>
      <c r="JWU15" s="483"/>
      <c r="JWV15" s="483"/>
      <c r="JWW15" s="483"/>
      <c r="JWX15" s="483"/>
      <c r="JWY15" s="483"/>
      <c r="JWZ15" s="483"/>
      <c r="JXA15" s="483"/>
      <c r="JXB15" s="483"/>
      <c r="JXC15" s="483"/>
      <c r="JXD15" s="483"/>
      <c r="JXE15" s="483"/>
      <c r="JXF15" s="483"/>
      <c r="JXG15" s="483"/>
      <c r="JXH15" s="483"/>
      <c r="JXI15" s="483"/>
      <c r="JXJ15" s="483"/>
      <c r="JXK15" s="483"/>
      <c r="JXL15" s="483"/>
      <c r="JXM15" s="483"/>
      <c r="JXN15" s="483"/>
      <c r="JXO15" s="483"/>
      <c r="JXP15" s="483"/>
      <c r="JXQ15" s="483"/>
      <c r="JXR15" s="483"/>
      <c r="JXS15" s="483"/>
      <c r="JXT15" s="483"/>
      <c r="JXU15" s="483"/>
      <c r="JXV15" s="483"/>
      <c r="JXW15" s="483"/>
      <c r="JXX15" s="483"/>
      <c r="JXY15" s="483"/>
      <c r="JXZ15" s="483"/>
      <c r="JYA15" s="483"/>
      <c r="JYB15" s="483"/>
      <c r="JYC15" s="483"/>
      <c r="JYD15" s="483"/>
      <c r="JYE15" s="483"/>
      <c r="JYF15" s="483"/>
      <c r="JYG15" s="483"/>
      <c r="JYH15" s="483"/>
      <c r="JYI15" s="483"/>
      <c r="JYJ15" s="483"/>
      <c r="JYK15" s="483"/>
      <c r="JYL15" s="483"/>
      <c r="JYM15" s="483"/>
      <c r="JYN15" s="483"/>
      <c r="JYO15" s="483"/>
      <c r="JYP15" s="483"/>
      <c r="JYQ15" s="483"/>
      <c r="JYR15" s="483"/>
      <c r="JYS15" s="483"/>
      <c r="JYT15" s="483"/>
      <c r="JYU15" s="483"/>
      <c r="JYV15" s="483"/>
      <c r="JYW15" s="483"/>
      <c r="JYX15" s="483"/>
      <c r="JYY15" s="483"/>
      <c r="JYZ15" s="483"/>
      <c r="JZA15" s="483"/>
      <c r="JZB15" s="483"/>
      <c r="JZC15" s="483"/>
      <c r="JZD15" s="483"/>
      <c r="JZE15" s="483"/>
      <c r="JZF15" s="483"/>
      <c r="JZG15" s="483"/>
      <c r="JZH15" s="483"/>
      <c r="JZI15" s="483"/>
      <c r="JZJ15" s="483"/>
      <c r="JZK15" s="483"/>
      <c r="JZL15" s="483"/>
      <c r="JZM15" s="483"/>
      <c r="JZN15" s="483"/>
      <c r="JZO15" s="483"/>
      <c r="JZP15" s="483"/>
      <c r="JZQ15" s="483"/>
      <c r="JZR15" s="483"/>
      <c r="JZS15" s="483"/>
      <c r="JZT15" s="483"/>
      <c r="JZU15" s="483"/>
      <c r="JZV15" s="483"/>
      <c r="JZW15" s="483"/>
      <c r="JZX15" s="483"/>
      <c r="JZY15" s="483"/>
      <c r="JZZ15" s="483"/>
      <c r="KAA15" s="483"/>
      <c r="KAB15" s="483"/>
      <c r="KAC15" s="483"/>
      <c r="KAD15" s="483"/>
      <c r="KAE15" s="483"/>
      <c r="KAF15" s="483"/>
      <c r="KAG15" s="483"/>
      <c r="KAH15" s="483"/>
      <c r="KAI15" s="483"/>
      <c r="KAJ15" s="483"/>
      <c r="KAK15" s="483"/>
      <c r="KAL15" s="483"/>
      <c r="KAM15" s="483"/>
      <c r="KAN15" s="483"/>
      <c r="KAO15" s="483"/>
      <c r="KAP15" s="483"/>
      <c r="KAQ15" s="483"/>
      <c r="KAR15" s="483"/>
      <c r="KAS15" s="483"/>
      <c r="KAT15" s="483"/>
      <c r="KAU15" s="483"/>
      <c r="KAV15" s="483"/>
      <c r="KAW15" s="483"/>
      <c r="KAX15" s="483"/>
      <c r="KAY15" s="483"/>
      <c r="KAZ15" s="483"/>
      <c r="KBA15" s="483"/>
      <c r="KBB15" s="483"/>
      <c r="KBC15" s="483"/>
      <c r="KBD15" s="483"/>
      <c r="KBE15" s="483"/>
      <c r="KBF15" s="483"/>
      <c r="KBG15" s="483"/>
      <c r="KBH15" s="483"/>
      <c r="KBI15" s="483"/>
      <c r="KBJ15" s="483"/>
      <c r="KBK15" s="483"/>
      <c r="KBL15" s="483"/>
      <c r="KBM15" s="483"/>
      <c r="KBN15" s="483"/>
      <c r="KBO15" s="483"/>
      <c r="KBP15" s="483"/>
      <c r="KBQ15" s="483"/>
      <c r="KBR15" s="483"/>
      <c r="KBS15" s="483"/>
      <c r="KBT15" s="483"/>
      <c r="KBU15" s="483"/>
      <c r="KBV15" s="483"/>
      <c r="KBW15" s="483"/>
      <c r="KBX15" s="483"/>
      <c r="KBY15" s="483"/>
      <c r="KBZ15" s="483"/>
      <c r="KCA15" s="483"/>
      <c r="KCB15" s="483"/>
      <c r="KCC15" s="483"/>
      <c r="KCD15" s="483"/>
      <c r="KCE15" s="483"/>
      <c r="KCF15" s="483"/>
      <c r="KCG15" s="483"/>
      <c r="KCH15" s="483"/>
      <c r="KCI15" s="483"/>
      <c r="KCJ15" s="483"/>
      <c r="KCK15" s="483"/>
      <c r="KCL15" s="483"/>
      <c r="KCM15" s="483"/>
      <c r="KCN15" s="483"/>
      <c r="KCO15" s="483"/>
      <c r="KCP15" s="483"/>
      <c r="KCQ15" s="483"/>
      <c r="KCR15" s="483"/>
      <c r="KCS15" s="483"/>
      <c r="KCT15" s="483"/>
      <c r="KCU15" s="483"/>
      <c r="KCV15" s="483"/>
      <c r="KCW15" s="483"/>
      <c r="KCX15" s="483"/>
      <c r="KCY15" s="483"/>
      <c r="KCZ15" s="483"/>
      <c r="KDA15" s="483"/>
      <c r="KDB15" s="483"/>
      <c r="KDC15" s="483"/>
      <c r="KDD15" s="483"/>
      <c r="KDE15" s="483"/>
      <c r="KDF15" s="483"/>
      <c r="KDG15" s="483"/>
      <c r="KDH15" s="483"/>
      <c r="KDI15" s="483"/>
      <c r="KDJ15" s="483"/>
      <c r="KDK15" s="483"/>
      <c r="KDL15" s="483"/>
      <c r="KDM15" s="483"/>
      <c r="KDN15" s="483"/>
      <c r="KDO15" s="483"/>
      <c r="KDP15" s="483"/>
      <c r="KDQ15" s="483"/>
      <c r="KDR15" s="483"/>
      <c r="KDS15" s="483"/>
      <c r="KDT15" s="483"/>
      <c r="KDU15" s="483"/>
      <c r="KDV15" s="483"/>
      <c r="KDW15" s="483"/>
      <c r="KDX15" s="483"/>
      <c r="KDY15" s="483"/>
      <c r="KDZ15" s="483"/>
      <c r="KEA15" s="483"/>
      <c r="KEB15" s="483"/>
      <c r="KEC15" s="483"/>
      <c r="KED15" s="483"/>
      <c r="KEE15" s="483"/>
      <c r="KEF15" s="483"/>
      <c r="KEG15" s="483"/>
      <c r="KEH15" s="483"/>
      <c r="KEI15" s="483"/>
      <c r="KEJ15" s="483"/>
      <c r="KEK15" s="483"/>
      <c r="KEL15" s="483"/>
      <c r="KEM15" s="483"/>
      <c r="KEN15" s="483"/>
      <c r="KEO15" s="483"/>
      <c r="KEP15" s="483"/>
      <c r="KEQ15" s="483"/>
      <c r="KER15" s="483"/>
      <c r="KES15" s="483"/>
      <c r="KET15" s="483"/>
      <c r="KEU15" s="483"/>
      <c r="KEV15" s="483"/>
      <c r="KEW15" s="483"/>
      <c r="KEX15" s="483"/>
      <c r="KEY15" s="483"/>
      <c r="KEZ15" s="483"/>
      <c r="KFA15" s="483"/>
      <c r="KFB15" s="483"/>
      <c r="KFC15" s="483"/>
      <c r="KFD15" s="483"/>
      <c r="KFE15" s="483"/>
      <c r="KFF15" s="483"/>
      <c r="KFG15" s="483"/>
      <c r="KFH15" s="483"/>
      <c r="KFI15" s="483"/>
      <c r="KFJ15" s="483"/>
      <c r="KFK15" s="483"/>
      <c r="KFL15" s="483"/>
      <c r="KFM15" s="483"/>
      <c r="KFN15" s="483"/>
      <c r="KFO15" s="483"/>
      <c r="KFP15" s="483"/>
      <c r="KFQ15" s="483"/>
      <c r="KFR15" s="483"/>
      <c r="KFS15" s="483"/>
      <c r="KFT15" s="483"/>
      <c r="KFU15" s="483"/>
      <c r="KFV15" s="483"/>
      <c r="KFW15" s="483"/>
      <c r="KFX15" s="483"/>
      <c r="KFY15" s="483"/>
      <c r="KFZ15" s="483"/>
      <c r="KGA15" s="483"/>
      <c r="KGB15" s="483"/>
      <c r="KGC15" s="483"/>
      <c r="KGD15" s="483"/>
      <c r="KGE15" s="483"/>
      <c r="KGF15" s="483"/>
      <c r="KGG15" s="483"/>
      <c r="KGH15" s="483"/>
      <c r="KGI15" s="483"/>
      <c r="KGJ15" s="483"/>
      <c r="KGK15" s="483"/>
      <c r="KGL15" s="483"/>
      <c r="KGM15" s="483"/>
      <c r="KGN15" s="483"/>
      <c r="KGO15" s="483"/>
      <c r="KGP15" s="483"/>
      <c r="KGQ15" s="483"/>
      <c r="KGR15" s="483"/>
      <c r="KGS15" s="483"/>
      <c r="KGT15" s="483"/>
      <c r="KGU15" s="483"/>
      <c r="KGV15" s="483"/>
      <c r="KGW15" s="483"/>
      <c r="KGX15" s="483"/>
      <c r="KGY15" s="483"/>
      <c r="KGZ15" s="483"/>
      <c r="KHA15" s="483"/>
      <c r="KHB15" s="483"/>
      <c r="KHC15" s="483"/>
      <c r="KHD15" s="483"/>
      <c r="KHE15" s="483"/>
      <c r="KHF15" s="483"/>
      <c r="KHG15" s="483"/>
      <c r="KHH15" s="483"/>
      <c r="KHI15" s="483"/>
      <c r="KHJ15" s="483"/>
      <c r="KHK15" s="483"/>
      <c r="KHL15" s="483"/>
      <c r="KHM15" s="483"/>
      <c r="KHN15" s="483"/>
      <c r="KHO15" s="483"/>
      <c r="KHP15" s="483"/>
      <c r="KHQ15" s="483"/>
      <c r="KHR15" s="483"/>
      <c r="KHS15" s="483"/>
      <c r="KHT15" s="483"/>
      <c r="KHU15" s="483"/>
      <c r="KHV15" s="483"/>
      <c r="KHW15" s="483"/>
      <c r="KHX15" s="483"/>
      <c r="KHY15" s="483"/>
      <c r="KHZ15" s="483"/>
      <c r="KIA15" s="483"/>
      <c r="KIB15" s="483"/>
      <c r="KIC15" s="483"/>
      <c r="KID15" s="483"/>
      <c r="KIE15" s="483"/>
      <c r="KIF15" s="483"/>
      <c r="KIG15" s="483"/>
      <c r="KIH15" s="483"/>
      <c r="KII15" s="483"/>
      <c r="KIJ15" s="483"/>
      <c r="KIK15" s="483"/>
      <c r="KIL15" s="483"/>
      <c r="KIM15" s="483"/>
      <c r="KIN15" s="483"/>
      <c r="KIO15" s="483"/>
      <c r="KIP15" s="483"/>
      <c r="KIQ15" s="483"/>
      <c r="KIR15" s="483"/>
      <c r="KIS15" s="483"/>
      <c r="KIT15" s="483"/>
      <c r="KIU15" s="483"/>
      <c r="KIV15" s="483"/>
      <c r="KIW15" s="483"/>
      <c r="KIX15" s="483"/>
      <c r="KIY15" s="483"/>
      <c r="KIZ15" s="483"/>
      <c r="KJA15" s="483"/>
      <c r="KJB15" s="483"/>
      <c r="KJC15" s="483"/>
      <c r="KJD15" s="483"/>
      <c r="KJE15" s="483"/>
      <c r="KJF15" s="483"/>
      <c r="KJG15" s="483"/>
      <c r="KJH15" s="483"/>
      <c r="KJI15" s="483"/>
      <c r="KJJ15" s="483"/>
      <c r="KJK15" s="483"/>
      <c r="KJL15" s="483"/>
      <c r="KJM15" s="483"/>
      <c r="KJN15" s="483"/>
      <c r="KJO15" s="483"/>
      <c r="KJP15" s="483"/>
      <c r="KJQ15" s="483"/>
      <c r="KJR15" s="483"/>
      <c r="KJS15" s="483"/>
      <c r="KJT15" s="483"/>
      <c r="KJU15" s="483"/>
      <c r="KJV15" s="483"/>
      <c r="KJW15" s="483"/>
      <c r="KJX15" s="483"/>
      <c r="KJY15" s="483"/>
      <c r="KJZ15" s="483"/>
      <c r="KKA15" s="483"/>
      <c r="KKB15" s="483"/>
      <c r="KKC15" s="483"/>
      <c r="KKD15" s="483"/>
      <c r="KKE15" s="483"/>
      <c r="KKF15" s="483"/>
      <c r="KKG15" s="483"/>
      <c r="KKH15" s="483"/>
      <c r="KKI15" s="483"/>
      <c r="KKJ15" s="483"/>
      <c r="KKK15" s="483"/>
      <c r="KKL15" s="483"/>
      <c r="KKM15" s="483"/>
      <c r="KKN15" s="483"/>
      <c r="KKO15" s="483"/>
      <c r="KKP15" s="483"/>
      <c r="KKQ15" s="483"/>
      <c r="KKR15" s="483"/>
      <c r="KKS15" s="483"/>
      <c r="KKT15" s="483"/>
      <c r="KKU15" s="483"/>
      <c r="KKV15" s="483"/>
      <c r="KKW15" s="483"/>
      <c r="KKX15" s="483"/>
      <c r="KKY15" s="483"/>
      <c r="KKZ15" s="483"/>
      <c r="KLA15" s="483"/>
      <c r="KLB15" s="483"/>
      <c r="KLC15" s="483"/>
      <c r="KLD15" s="483"/>
      <c r="KLE15" s="483"/>
      <c r="KLF15" s="483"/>
      <c r="KLG15" s="483"/>
      <c r="KLH15" s="483"/>
      <c r="KLI15" s="483"/>
      <c r="KLJ15" s="483"/>
      <c r="KLK15" s="483"/>
      <c r="KLL15" s="483"/>
      <c r="KLM15" s="483"/>
      <c r="KLN15" s="483"/>
      <c r="KLO15" s="483"/>
      <c r="KLP15" s="483"/>
      <c r="KLQ15" s="483"/>
      <c r="KLR15" s="483"/>
      <c r="KLS15" s="483"/>
      <c r="KLT15" s="483"/>
      <c r="KLU15" s="483"/>
      <c r="KLV15" s="483"/>
      <c r="KLW15" s="483"/>
      <c r="KLX15" s="483"/>
      <c r="KLY15" s="483"/>
      <c r="KLZ15" s="483"/>
      <c r="KMA15" s="483"/>
      <c r="KMB15" s="483"/>
      <c r="KMC15" s="483"/>
      <c r="KMD15" s="483"/>
      <c r="KME15" s="483"/>
      <c r="KMF15" s="483"/>
      <c r="KMG15" s="483"/>
      <c r="KMH15" s="483"/>
      <c r="KMI15" s="483"/>
      <c r="KMJ15" s="483"/>
      <c r="KMK15" s="483"/>
      <c r="KML15" s="483"/>
      <c r="KMM15" s="483"/>
      <c r="KMN15" s="483"/>
      <c r="KMO15" s="483"/>
      <c r="KMP15" s="483"/>
      <c r="KMQ15" s="483"/>
      <c r="KMR15" s="483"/>
      <c r="KMS15" s="483"/>
      <c r="KMT15" s="483"/>
      <c r="KMU15" s="483"/>
      <c r="KMV15" s="483"/>
      <c r="KMW15" s="483"/>
      <c r="KMX15" s="483"/>
      <c r="KMY15" s="483"/>
      <c r="KMZ15" s="483"/>
      <c r="KNA15" s="483"/>
      <c r="KNB15" s="483"/>
      <c r="KNC15" s="483"/>
      <c r="KND15" s="483"/>
      <c r="KNE15" s="483"/>
      <c r="KNF15" s="483"/>
      <c r="KNG15" s="483"/>
      <c r="KNH15" s="483"/>
      <c r="KNI15" s="483"/>
      <c r="KNJ15" s="483"/>
      <c r="KNK15" s="483"/>
      <c r="KNL15" s="483"/>
      <c r="KNM15" s="483"/>
      <c r="KNN15" s="483"/>
      <c r="KNO15" s="483"/>
      <c r="KNP15" s="483"/>
      <c r="KNQ15" s="483"/>
      <c r="KNR15" s="483"/>
      <c r="KNS15" s="483"/>
      <c r="KNT15" s="483"/>
      <c r="KNU15" s="483"/>
      <c r="KNV15" s="483"/>
      <c r="KNW15" s="483"/>
      <c r="KNX15" s="483"/>
      <c r="KNY15" s="483"/>
      <c r="KNZ15" s="483"/>
      <c r="KOA15" s="483"/>
      <c r="KOB15" s="483"/>
      <c r="KOC15" s="483"/>
      <c r="KOD15" s="483"/>
      <c r="KOE15" s="483"/>
      <c r="KOF15" s="483"/>
      <c r="KOG15" s="483"/>
      <c r="KOH15" s="483"/>
      <c r="KOI15" s="483"/>
      <c r="KOJ15" s="483"/>
      <c r="KOK15" s="483"/>
      <c r="KOL15" s="483"/>
      <c r="KOM15" s="483"/>
      <c r="KON15" s="483"/>
      <c r="KOO15" s="483"/>
      <c r="KOP15" s="483"/>
      <c r="KOQ15" s="483"/>
      <c r="KOR15" s="483"/>
      <c r="KOS15" s="483"/>
      <c r="KOT15" s="483"/>
      <c r="KOU15" s="483"/>
      <c r="KOV15" s="483"/>
      <c r="KOW15" s="483"/>
      <c r="KOX15" s="483"/>
      <c r="KOY15" s="483"/>
      <c r="KOZ15" s="483"/>
      <c r="KPA15" s="483"/>
      <c r="KPB15" s="483"/>
      <c r="KPC15" s="483"/>
      <c r="KPD15" s="483"/>
      <c r="KPE15" s="483"/>
      <c r="KPF15" s="483"/>
      <c r="KPG15" s="483"/>
      <c r="KPH15" s="483"/>
      <c r="KPI15" s="483"/>
      <c r="KPJ15" s="483"/>
      <c r="KPK15" s="483"/>
      <c r="KPL15" s="483"/>
      <c r="KPM15" s="483"/>
      <c r="KPN15" s="483"/>
      <c r="KPO15" s="483"/>
      <c r="KPP15" s="483"/>
      <c r="KPQ15" s="483"/>
      <c r="KPR15" s="483"/>
      <c r="KPS15" s="483"/>
      <c r="KPT15" s="483"/>
      <c r="KPU15" s="483"/>
      <c r="KPV15" s="483"/>
      <c r="KPW15" s="483"/>
      <c r="KPX15" s="483"/>
      <c r="KPY15" s="483"/>
      <c r="KPZ15" s="483"/>
      <c r="KQA15" s="483"/>
      <c r="KQB15" s="483"/>
      <c r="KQC15" s="483"/>
      <c r="KQD15" s="483"/>
      <c r="KQE15" s="483"/>
      <c r="KQF15" s="483"/>
      <c r="KQG15" s="483"/>
      <c r="KQH15" s="483"/>
      <c r="KQI15" s="483"/>
      <c r="KQJ15" s="483"/>
      <c r="KQK15" s="483"/>
      <c r="KQL15" s="483"/>
      <c r="KQM15" s="483"/>
      <c r="KQN15" s="483"/>
      <c r="KQO15" s="483"/>
      <c r="KQP15" s="483"/>
      <c r="KQQ15" s="483"/>
      <c r="KQR15" s="483"/>
      <c r="KQS15" s="483"/>
      <c r="KQT15" s="483"/>
      <c r="KQU15" s="483"/>
      <c r="KQV15" s="483"/>
      <c r="KQW15" s="483"/>
      <c r="KQX15" s="483"/>
      <c r="KQY15" s="483"/>
      <c r="KQZ15" s="483"/>
      <c r="KRA15" s="483"/>
      <c r="KRB15" s="483"/>
      <c r="KRC15" s="483"/>
      <c r="KRD15" s="483"/>
      <c r="KRE15" s="483"/>
      <c r="KRF15" s="483"/>
      <c r="KRG15" s="483"/>
      <c r="KRH15" s="483"/>
      <c r="KRI15" s="483"/>
      <c r="KRJ15" s="483"/>
      <c r="KRK15" s="483"/>
      <c r="KRL15" s="483"/>
      <c r="KRM15" s="483"/>
      <c r="KRN15" s="483"/>
      <c r="KRO15" s="483"/>
      <c r="KRP15" s="483"/>
      <c r="KRQ15" s="483"/>
      <c r="KRR15" s="483"/>
      <c r="KRS15" s="483"/>
      <c r="KRT15" s="483"/>
      <c r="KRU15" s="483"/>
      <c r="KRV15" s="483"/>
      <c r="KRW15" s="483"/>
      <c r="KRX15" s="483"/>
      <c r="KRY15" s="483"/>
      <c r="KRZ15" s="483"/>
      <c r="KSA15" s="483"/>
      <c r="KSB15" s="483"/>
      <c r="KSC15" s="483"/>
      <c r="KSD15" s="483"/>
      <c r="KSE15" s="483"/>
      <c r="KSF15" s="483"/>
      <c r="KSG15" s="483"/>
      <c r="KSH15" s="483"/>
      <c r="KSI15" s="483"/>
      <c r="KSJ15" s="483"/>
      <c r="KSK15" s="483"/>
      <c r="KSL15" s="483"/>
      <c r="KSM15" s="483"/>
      <c r="KSN15" s="483"/>
      <c r="KSO15" s="483"/>
      <c r="KSP15" s="483"/>
      <c r="KSQ15" s="483"/>
      <c r="KSR15" s="483"/>
      <c r="KSS15" s="483"/>
      <c r="KST15" s="483"/>
      <c r="KSU15" s="483"/>
      <c r="KSV15" s="483"/>
      <c r="KSW15" s="483"/>
      <c r="KSX15" s="483"/>
      <c r="KSY15" s="483"/>
      <c r="KSZ15" s="483"/>
      <c r="KTA15" s="483"/>
      <c r="KTB15" s="483"/>
      <c r="KTC15" s="483"/>
      <c r="KTD15" s="483"/>
      <c r="KTE15" s="483"/>
      <c r="KTF15" s="483"/>
      <c r="KTG15" s="483"/>
      <c r="KTH15" s="483"/>
      <c r="KTI15" s="483"/>
      <c r="KTJ15" s="483"/>
      <c r="KTK15" s="483"/>
      <c r="KTL15" s="483"/>
      <c r="KTM15" s="483"/>
      <c r="KTN15" s="483"/>
      <c r="KTO15" s="483"/>
      <c r="KTP15" s="483"/>
      <c r="KTQ15" s="483"/>
      <c r="KTR15" s="483"/>
      <c r="KTS15" s="483"/>
      <c r="KTT15" s="483"/>
      <c r="KTU15" s="483"/>
      <c r="KTV15" s="483"/>
      <c r="KTW15" s="483"/>
      <c r="KTX15" s="483"/>
      <c r="KTY15" s="483"/>
      <c r="KTZ15" s="483"/>
      <c r="KUA15" s="483"/>
      <c r="KUB15" s="483"/>
      <c r="KUC15" s="483"/>
      <c r="KUD15" s="483"/>
      <c r="KUE15" s="483"/>
      <c r="KUF15" s="483"/>
      <c r="KUG15" s="483"/>
      <c r="KUH15" s="483"/>
      <c r="KUI15" s="483"/>
      <c r="KUJ15" s="483"/>
      <c r="KUK15" s="483"/>
      <c r="KUL15" s="483"/>
      <c r="KUM15" s="483"/>
      <c r="KUN15" s="483"/>
      <c r="KUO15" s="483"/>
      <c r="KUP15" s="483"/>
      <c r="KUQ15" s="483"/>
      <c r="KUR15" s="483"/>
      <c r="KUS15" s="483"/>
      <c r="KUT15" s="483"/>
      <c r="KUU15" s="483"/>
      <c r="KUV15" s="483"/>
      <c r="KUW15" s="483"/>
      <c r="KUX15" s="483"/>
      <c r="KUY15" s="483"/>
      <c r="KUZ15" s="483"/>
      <c r="KVA15" s="483"/>
      <c r="KVB15" s="483"/>
      <c r="KVC15" s="483"/>
      <c r="KVD15" s="483"/>
      <c r="KVE15" s="483"/>
      <c r="KVF15" s="483"/>
      <c r="KVG15" s="483"/>
      <c r="KVH15" s="483"/>
      <c r="KVI15" s="483"/>
      <c r="KVJ15" s="483"/>
      <c r="KVK15" s="483"/>
      <c r="KVL15" s="483"/>
      <c r="KVM15" s="483"/>
      <c r="KVN15" s="483"/>
      <c r="KVO15" s="483"/>
      <c r="KVP15" s="483"/>
      <c r="KVQ15" s="483"/>
      <c r="KVR15" s="483"/>
      <c r="KVS15" s="483"/>
      <c r="KVT15" s="483"/>
      <c r="KVU15" s="483"/>
      <c r="KVV15" s="483"/>
      <c r="KVW15" s="483"/>
      <c r="KVX15" s="483"/>
      <c r="KVY15" s="483"/>
      <c r="KVZ15" s="483"/>
      <c r="KWA15" s="483"/>
      <c r="KWB15" s="483"/>
      <c r="KWC15" s="483"/>
      <c r="KWD15" s="483"/>
      <c r="KWE15" s="483"/>
      <c r="KWF15" s="483"/>
      <c r="KWG15" s="483"/>
      <c r="KWH15" s="483"/>
      <c r="KWI15" s="483"/>
      <c r="KWJ15" s="483"/>
      <c r="KWK15" s="483"/>
      <c r="KWL15" s="483"/>
      <c r="KWM15" s="483"/>
      <c r="KWN15" s="483"/>
      <c r="KWO15" s="483"/>
      <c r="KWP15" s="483"/>
      <c r="KWQ15" s="483"/>
      <c r="KWR15" s="483"/>
      <c r="KWS15" s="483"/>
      <c r="KWT15" s="483"/>
      <c r="KWU15" s="483"/>
      <c r="KWV15" s="483"/>
      <c r="KWW15" s="483"/>
      <c r="KWX15" s="483"/>
      <c r="KWY15" s="483"/>
      <c r="KWZ15" s="483"/>
      <c r="KXA15" s="483"/>
      <c r="KXB15" s="483"/>
      <c r="KXC15" s="483"/>
      <c r="KXD15" s="483"/>
      <c r="KXE15" s="483"/>
      <c r="KXF15" s="483"/>
      <c r="KXG15" s="483"/>
      <c r="KXH15" s="483"/>
      <c r="KXI15" s="483"/>
      <c r="KXJ15" s="483"/>
      <c r="KXK15" s="483"/>
      <c r="KXL15" s="483"/>
      <c r="KXM15" s="483"/>
      <c r="KXN15" s="483"/>
      <c r="KXO15" s="483"/>
      <c r="KXP15" s="483"/>
      <c r="KXQ15" s="483"/>
      <c r="KXR15" s="483"/>
      <c r="KXS15" s="483"/>
      <c r="KXT15" s="483"/>
      <c r="KXU15" s="483"/>
      <c r="KXV15" s="483"/>
      <c r="KXW15" s="483"/>
      <c r="KXX15" s="483"/>
      <c r="KXY15" s="483"/>
      <c r="KXZ15" s="483"/>
      <c r="KYA15" s="483"/>
      <c r="KYB15" s="483"/>
      <c r="KYC15" s="483"/>
      <c r="KYD15" s="483"/>
      <c r="KYE15" s="483"/>
      <c r="KYF15" s="483"/>
      <c r="KYG15" s="483"/>
      <c r="KYH15" s="483"/>
      <c r="KYI15" s="483"/>
      <c r="KYJ15" s="483"/>
      <c r="KYK15" s="483"/>
      <c r="KYL15" s="483"/>
      <c r="KYM15" s="483"/>
      <c r="KYN15" s="483"/>
      <c r="KYO15" s="483"/>
      <c r="KYP15" s="483"/>
      <c r="KYQ15" s="483"/>
      <c r="KYR15" s="483"/>
      <c r="KYS15" s="483"/>
      <c r="KYT15" s="483"/>
      <c r="KYU15" s="483"/>
      <c r="KYV15" s="483"/>
      <c r="KYW15" s="483"/>
      <c r="KYX15" s="483"/>
      <c r="KYY15" s="483"/>
      <c r="KYZ15" s="483"/>
      <c r="KZA15" s="483"/>
      <c r="KZB15" s="483"/>
      <c r="KZC15" s="483"/>
      <c r="KZD15" s="483"/>
      <c r="KZE15" s="483"/>
      <c r="KZF15" s="483"/>
      <c r="KZG15" s="483"/>
      <c r="KZH15" s="483"/>
      <c r="KZI15" s="483"/>
      <c r="KZJ15" s="483"/>
      <c r="KZK15" s="483"/>
      <c r="KZL15" s="483"/>
      <c r="KZM15" s="483"/>
      <c r="KZN15" s="483"/>
      <c r="KZO15" s="483"/>
      <c r="KZP15" s="483"/>
      <c r="KZQ15" s="483"/>
      <c r="KZR15" s="483"/>
      <c r="KZS15" s="483"/>
      <c r="KZT15" s="483"/>
      <c r="KZU15" s="483"/>
      <c r="KZV15" s="483"/>
      <c r="KZW15" s="483"/>
      <c r="KZX15" s="483"/>
      <c r="KZY15" s="483"/>
      <c r="KZZ15" s="483"/>
      <c r="LAA15" s="483"/>
      <c r="LAB15" s="483"/>
      <c r="LAC15" s="483"/>
      <c r="LAD15" s="483"/>
      <c r="LAE15" s="483"/>
      <c r="LAF15" s="483"/>
      <c r="LAG15" s="483"/>
      <c r="LAH15" s="483"/>
      <c r="LAI15" s="483"/>
      <c r="LAJ15" s="483"/>
      <c r="LAK15" s="483"/>
      <c r="LAL15" s="483"/>
      <c r="LAM15" s="483"/>
      <c r="LAN15" s="483"/>
      <c r="LAO15" s="483"/>
      <c r="LAP15" s="483"/>
      <c r="LAQ15" s="483"/>
      <c r="LAR15" s="483"/>
      <c r="LAS15" s="483"/>
      <c r="LAT15" s="483"/>
      <c r="LAU15" s="483"/>
      <c r="LAV15" s="483"/>
      <c r="LAW15" s="483"/>
      <c r="LAX15" s="483"/>
      <c r="LAY15" s="483"/>
      <c r="LAZ15" s="483"/>
      <c r="LBA15" s="483"/>
      <c r="LBB15" s="483"/>
      <c r="LBC15" s="483"/>
      <c r="LBD15" s="483"/>
      <c r="LBE15" s="483"/>
      <c r="LBF15" s="483"/>
      <c r="LBG15" s="483"/>
      <c r="LBH15" s="483"/>
      <c r="LBI15" s="483"/>
      <c r="LBJ15" s="483"/>
      <c r="LBK15" s="483"/>
      <c r="LBL15" s="483"/>
      <c r="LBM15" s="483"/>
      <c r="LBN15" s="483"/>
      <c r="LBO15" s="483"/>
      <c r="LBP15" s="483"/>
      <c r="LBQ15" s="483"/>
      <c r="LBR15" s="483"/>
      <c r="LBS15" s="483"/>
      <c r="LBT15" s="483"/>
      <c r="LBU15" s="483"/>
      <c r="LBV15" s="483"/>
      <c r="LBW15" s="483"/>
      <c r="LBX15" s="483"/>
      <c r="LBY15" s="483"/>
      <c r="LBZ15" s="483"/>
      <c r="LCA15" s="483"/>
      <c r="LCB15" s="483"/>
      <c r="LCC15" s="483"/>
      <c r="LCD15" s="483"/>
      <c r="LCE15" s="483"/>
      <c r="LCF15" s="483"/>
      <c r="LCG15" s="483"/>
      <c r="LCH15" s="483"/>
      <c r="LCI15" s="483"/>
      <c r="LCJ15" s="483"/>
      <c r="LCK15" s="483"/>
      <c r="LCL15" s="483"/>
      <c r="LCM15" s="483"/>
      <c r="LCN15" s="483"/>
      <c r="LCO15" s="483"/>
      <c r="LCP15" s="483"/>
      <c r="LCQ15" s="483"/>
      <c r="LCR15" s="483"/>
      <c r="LCS15" s="483"/>
      <c r="LCT15" s="483"/>
      <c r="LCU15" s="483"/>
      <c r="LCV15" s="483"/>
      <c r="LCW15" s="483"/>
      <c r="LCX15" s="483"/>
      <c r="LCY15" s="483"/>
      <c r="LCZ15" s="483"/>
      <c r="LDA15" s="483"/>
      <c r="LDB15" s="483"/>
      <c r="LDC15" s="483"/>
      <c r="LDD15" s="483"/>
      <c r="LDE15" s="483"/>
      <c r="LDF15" s="483"/>
      <c r="LDG15" s="483"/>
      <c r="LDH15" s="483"/>
      <c r="LDI15" s="483"/>
      <c r="LDJ15" s="483"/>
      <c r="LDK15" s="483"/>
      <c r="LDL15" s="483"/>
      <c r="LDM15" s="483"/>
      <c r="LDN15" s="483"/>
      <c r="LDO15" s="483"/>
      <c r="LDP15" s="483"/>
      <c r="LDQ15" s="483"/>
      <c r="LDR15" s="483"/>
      <c r="LDS15" s="483"/>
      <c r="LDT15" s="483"/>
      <c r="LDU15" s="483"/>
      <c r="LDV15" s="483"/>
      <c r="LDW15" s="483"/>
      <c r="LDX15" s="483"/>
      <c r="LDY15" s="483"/>
      <c r="LDZ15" s="483"/>
      <c r="LEA15" s="483"/>
      <c r="LEB15" s="483"/>
      <c r="LEC15" s="483"/>
      <c r="LED15" s="483"/>
      <c r="LEE15" s="483"/>
      <c r="LEF15" s="483"/>
      <c r="LEG15" s="483"/>
      <c r="LEH15" s="483"/>
      <c r="LEI15" s="483"/>
      <c r="LEJ15" s="483"/>
      <c r="LEK15" s="483"/>
      <c r="LEL15" s="483"/>
      <c r="LEM15" s="483"/>
      <c r="LEN15" s="483"/>
      <c r="LEO15" s="483"/>
      <c r="LEP15" s="483"/>
      <c r="LEQ15" s="483"/>
      <c r="LER15" s="483"/>
      <c r="LES15" s="483"/>
      <c r="LET15" s="483"/>
      <c r="LEU15" s="483"/>
      <c r="LEV15" s="483"/>
      <c r="LEW15" s="483"/>
      <c r="LEX15" s="483"/>
      <c r="LEY15" s="483"/>
      <c r="LEZ15" s="483"/>
      <c r="LFA15" s="483"/>
      <c r="LFB15" s="483"/>
      <c r="LFC15" s="483"/>
      <c r="LFD15" s="483"/>
      <c r="LFE15" s="483"/>
      <c r="LFF15" s="483"/>
      <c r="LFG15" s="483"/>
      <c r="LFH15" s="483"/>
      <c r="LFI15" s="483"/>
      <c r="LFJ15" s="483"/>
      <c r="LFK15" s="483"/>
      <c r="LFL15" s="483"/>
      <c r="LFM15" s="483"/>
      <c r="LFN15" s="483"/>
      <c r="LFO15" s="483"/>
      <c r="LFP15" s="483"/>
      <c r="LFQ15" s="483"/>
      <c r="LFR15" s="483"/>
      <c r="LFS15" s="483"/>
      <c r="LFT15" s="483"/>
      <c r="LFU15" s="483"/>
      <c r="LFV15" s="483"/>
      <c r="LFW15" s="483"/>
      <c r="LFX15" s="483"/>
      <c r="LFY15" s="483"/>
      <c r="LFZ15" s="483"/>
      <c r="LGA15" s="483"/>
      <c r="LGB15" s="483"/>
      <c r="LGC15" s="483"/>
      <c r="LGD15" s="483"/>
      <c r="LGE15" s="483"/>
      <c r="LGF15" s="483"/>
      <c r="LGG15" s="483"/>
      <c r="LGH15" s="483"/>
      <c r="LGI15" s="483"/>
      <c r="LGJ15" s="483"/>
      <c r="LGK15" s="483"/>
      <c r="LGL15" s="483"/>
      <c r="LGM15" s="483"/>
      <c r="LGN15" s="483"/>
      <c r="LGO15" s="483"/>
      <c r="LGP15" s="483"/>
      <c r="LGQ15" s="483"/>
      <c r="LGR15" s="483"/>
      <c r="LGS15" s="483"/>
      <c r="LGT15" s="483"/>
      <c r="LGU15" s="483"/>
      <c r="LGV15" s="483"/>
      <c r="LGW15" s="483"/>
      <c r="LGX15" s="483"/>
      <c r="LGY15" s="483"/>
      <c r="LGZ15" s="483"/>
      <c r="LHA15" s="483"/>
      <c r="LHB15" s="483"/>
      <c r="LHC15" s="483"/>
      <c r="LHD15" s="483"/>
      <c r="LHE15" s="483"/>
      <c r="LHF15" s="483"/>
      <c r="LHG15" s="483"/>
      <c r="LHH15" s="483"/>
      <c r="LHI15" s="483"/>
      <c r="LHJ15" s="483"/>
      <c r="LHK15" s="483"/>
      <c r="LHL15" s="483"/>
      <c r="LHM15" s="483"/>
      <c r="LHN15" s="483"/>
      <c r="LHO15" s="483"/>
      <c r="LHP15" s="483"/>
      <c r="LHQ15" s="483"/>
      <c r="LHR15" s="483"/>
      <c r="LHS15" s="483"/>
      <c r="LHT15" s="483"/>
      <c r="LHU15" s="483"/>
      <c r="LHV15" s="483"/>
      <c r="LHW15" s="483"/>
      <c r="LHX15" s="483"/>
      <c r="LHY15" s="483"/>
      <c r="LHZ15" s="483"/>
      <c r="LIA15" s="483"/>
      <c r="LIB15" s="483"/>
      <c r="LIC15" s="483"/>
      <c r="LID15" s="483"/>
      <c r="LIE15" s="483"/>
      <c r="LIF15" s="483"/>
      <c r="LIG15" s="483"/>
      <c r="LIH15" s="483"/>
      <c r="LII15" s="483"/>
      <c r="LIJ15" s="483"/>
      <c r="LIK15" s="483"/>
      <c r="LIL15" s="483"/>
      <c r="LIM15" s="483"/>
      <c r="LIN15" s="483"/>
      <c r="LIO15" s="483"/>
      <c r="LIP15" s="483"/>
      <c r="LIQ15" s="483"/>
      <c r="LIR15" s="483"/>
      <c r="LIS15" s="483"/>
      <c r="LIT15" s="483"/>
      <c r="LIU15" s="483"/>
      <c r="LIV15" s="483"/>
      <c r="LIW15" s="483"/>
      <c r="LIX15" s="483"/>
      <c r="LIY15" s="483"/>
      <c r="LIZ15" s="483"/>
      <c r="LJA15" s="483"/>
      <c r="LJB15" s="483"/>
      <c r="LJC15" s="483"/>
      <c r="LJD15" s="483"/>
      <c r="LJE15" s="483"/>
      <c r="LJF15" s="483"/>
      <c r="LJG15" s="483"/>
      <c r="LJH15" s="483"/>
      <c r="LJI15" s="483"/>
      <c r="LJJ15" s="483"/>
      <c r="LJK15" s="483"/>
      <c r="LJL15" s="483"/>
      <c r="LJM15" s="483"/>
      <c r="LJN15" s="483"/>
      <c r="LJO15" s="483"/>
      <c r="LJP15" s="483"/>
      <c r="LJQ15" s="483"/>
      <c r="LJR15" s="483"/>
      <c r="LJS15" s="483"/>
      <c r="LJT15" s="483"/>
      <c r="LJU15" s="483"/>
      <c r="LJV15" s="483"/>
      <c r="LJW15" s="483"/>
      <c r="LJX15" s="483"/>
      <c r="LJY15" s="483"/>
      <c r="LJZ15" s="483"/>
      <c r="LKA15" s="483"/>
      <c r="LKB15" s="483"/>
      <c r="LKC15" s="483"/>
      <c r="LKD15" s="483"/>
      <c r="LKE15" s="483"/>
      <c r="LKF15" s="483"/>
      <c r="LKG15" s="483"/>
      <c r="LKH15" s="483"/>
      <c r="LKI15" s="483"/>
      <c r="LKJ15" s="483"/>
      <c r="LKK15" s="483"/>
      <c r="LKL15" s="483"/>
      <c r="LKM15" s="483"/>
      <c r="LKN15" s="483"/>
      <c r="LKO15" s="483"/>
      <c r="LKP15" s="483"/>
      <c r="LKQ15" s="483"/>
      <c r="LKR15" s="483"/>
      <c r="LKS15" s="483"/>
      <c r="LKT15" s="483"/>
      <c r="LKU15" s="483"/>
      <c r="LKV15" s="483"/>
      <c r="LKW15" s="483"/>
      <c r="LKX15" s="483"/>
      <c r="LKY15" s="483"/>
      <c r="LKZ15" s="483"/>
      <c r="LLA15" s="483"/>
      <c r="LLB15" s="483"/>
      <c r="LLC15" s="483"/>
      <c r="LLD15" s="483"/>
      <c r="LLE15" s="483"/>
      <c r="LLF15" s="483"/>
      <c r="LLG15" s="483"/>
      <c r="LLH15" s="483"/>
      <c r="LLI15" s="483"/>
      <c r="LLJ15" s="483"/>
      <c r="LLK15" s="483"/>
      <c r="LLL15" s="483"/>
      <c r="LLM15" s="483"/>
      <c r="LLN15" s="483"/>
      <c r="LLO15" s="483"/>
      <c r="LLP15" s="483"/>
      <c r="LLQ15" s="483"/>
      <c r="LLR15" s="483"/>
      <c r="LLS15" s="483"/>
      <c r="LLT15" s="483"/>
      <c r="LLU15" s="483"/>
      <c r="LLV15" s="483"/>
      <c r="LLW15" s="483"/>
      <c r="LLX15" s="483"/>
      <c r="LLY15" s="483"/>
      <c r="LLZ15" s="483"/>
      <c r="LMA15" s="483"/>
      <c r="LMB15" s="483"/>
      <c r="LMC15" s="483"/>
      <c r="LMD15" s="483"/>
      <c r="LME15" s="483"/>
      <c r="LMF15" s="483"/>
      <c r="LMG15" s="483"/>
      <c r="LMH15" s="483"/>
      <c r="LMI15" s="483"/>
      <c r="LMJ15" s="483"/>
      <c r="LMK15" s="483"/>
      <c r="LML15" s="483"/>
      <c r="LMM15" s="483"/>
      <c r="LMN15" s="483"/>
      <c r="LMO15" s="483"/>
      <c r="LMP15" s="483"/>
      <c r="LMQ15" s="483"/>
      <c r="LMR15" s="483"/>
      <c r="LMS15" s="483"/>
      <c r="LMT15" s="483"/>
      <c r="LMU15" s="483"/>
      <c r="LMV15" s="483"/>
      <c r="LMW15" s="483"/>
      <c r="LMX15" s="483"/>
      <c r="LMY15" s="483"/>
      <c r="LMZ15" s="483"/>
      <c r="LNA15" s="483"/>
      <c r="LNB15" s="483"/>
      <c r="LNC15" s="483"/>
      <c r="LND15" s="483"/>
      <c r="LNE15" s="483"/>
      <c r="LNF15" s="483"/>
      <c r="LNG15" s="483"/>
      <c r="LNH15" s="483"/>
      <c r="LNI15" s="483"/>
      <c r="LNJ15" s="483"/>
      <c r="LNK15" s="483"/>
      <c r="LNL15" s="483"/>
      <c r="LNM15" s="483"/>
      <c r="LNN15" s="483"/>
      <c r="LNO15" s="483"/>
      <c r="LNP15" s="483"/>
      <c r="LNQ15" s="483"/>
      <c r="LNR15" s="483"/>
      <c r="LNS15" s="483"/>
      <c r="LNT15" s="483"/>
      <c r="LNU15" s="483"/>
      <c r="LNV15" s="483"/>
      <c r="LNW15" s="483"/>
      <c r="LNX15" s="483"/>
      <c r="LNY15" s="483"/>
      <c r="LNZ15" s="483"/>
      <c r="LOA15" s="483"/>
      <c r="LOB15" s="483"/>
      <c r="LOC15" s="483"/>
      <c r="LOD15" s="483"/>
      <c r="LOE15" s="483"/>
      <c r="LOF15" s="483"/>
      <c r="LOG15" s="483"/>
      <c r="LOH15" s="483"/>
      <c r="LOI15" s="483"/>
      <c r="LOJ15" s="483"/>
      <c r="LOK15" s="483"/>
      <c r="LOL15" s="483"/>
      <c r="LOM15" s="483"/>
      <c r="LON15" s="483"/>
      <c r="LOO15" s="483"/>
      <c r="LOP15" s="483"/>
      <c r="LOQ15" s="483"/>
      <c r="LOR15" s="483"/>
      <c r="LOS15" s="483"/>
      <c r="LOT15" s="483"/>
      <c r="LOU15" s="483"/>
      <c r="LOV15" s="483"/>
      <c r="LOW15" s="483"/>
      <c r="LOX15" s="483"/>
      <c r="LOY15" s="483"/>
      <c r="LOZ15" s="483"/>
      <c r="LPA15" s="483"/>
      <c r="LPB15" s="483"/>
      <c r="LPC15" s="483"/>
      <c r="LPD15" s="483"/>
      <c r="LPE15" s="483"/>
      <c r="LPF15" s="483"/>
      <c r="LPG15" s="483"/>
      <c r="LPH15" s="483"/>
      <c r="LPI15" s="483"/>
      <c r="LPJ15" s="483"/>
      <c r="LPK15" s="483"/>
      <c r="LPL15" s="483"/>
      <c r="LPM15" s="483"/>
      <c r="LPN15" s="483"/>
      <c r="LPO15" s="483"/>
      <c r="LPP15" s="483"/>
      <c r="LPQ15" s="483"/>
      <c r="LPR15" s="483"/>
      <c r="LPS15" s="483"/>
      <c r="LPT15" s="483"/>
      <c r="LPU15" s="483"/>
      <c r="LPV15" s="483"/>
      <c r="LPW15" s="483"/>
      <c r="LPX15" s="483"/>
      <c r="LPY15" s="483"/>
      <c r="LPZ15" s="483"/>
      <c r="LQA15" s="483"/>
      <c r="LQB15" s="483"/>
      <c r="LQC15" s="483"/>
      <c r="LQD15" s="483"/>
      <c r="LQE15" s="483"/>
      <c r="LQF15" s="483"/>
      <c r="LQG15" s="483"/>
      <c r="LQH15" s="483"/>
      <c r="LQI15" s="483"/>
      <c r="LQJ15" s="483"/>
      <c r="LQK15" s="483"/>
      <c r="LQL15" s="483"/>
      <c r="LQM15" s="483"/>
      <c r="LQN15" s="483"/>
      <c r="LQO15" s="483"/>
      <c r="LQP15" s="483"/>
      <c r="LQQ15" s="483"/>
      <c r="LQR15" s="483"/>
      <c r="LQS15" s="483"/>
      <c r="LQT15" s="483"/>
      <c r="LQU15" s="483"/>
      <c r="LQV15" s="483"/>
      <c r="LQW15" s="483"/>
      <c r="LQX15" s="483"/>
      <c r="LQY15" s="483"/>
      <c r="LQZ15" s="483"/>
      <c r="LRA15" s="483"/>
      <c r="LRB15" s="483"/>
      <c r="LRC15" s="483"/>
      <c r="LRD15" s="483"/>
      <c r="LRE15" s="483"/>
      <c r="LRF15" s="483"/>
      <c r="LRG15" s="483"/>
      <c r="LRH15" s="483"/>
      <c r="LRI15" s="483"/>
      <c r="LRJ15" s="483"/>
      <c r="LRK15" s="483"/>
      <c r="LRL15" s="483"/>
      <c r="LRM15" s="483"/>
      <c r="LRN15" s="483"/>
      <c r="LRO15" s="483"/>
      <c r="LRP15" s="483"/>
      <c r="LRQ15" s="483"/>
      <c r="LRR15" s="483"/>
      <c r="LRS15" s="483"/>
      <c r="LRT15" s="483"/>
      <c r="LRU15" s="483"/>
      <c r="LRV15" s="483"/>
      <c r="LRW15" s="483"/>
      <c r="LRX15" s="483"/>
      <c r="LRY15" s="483"/>
      <c r="LRZ15" s="483"/>
      <c r="LSA15" s="483"/>
      <c r="LSB15" s="483"/>
      <c r="LSC15" s="483"/>
      <c r="LSD15" s="483"/>
      <c r="LSE15" s="483"/>
      <c r="LSF15" s="483"/>
      <c r="LSG15" s="483"/>
      <c r="LSH15" s="483"/>
      <c r="LSI15" s="483"/>
      <c r="LSJ15" s="483"/>
      <c r="LSK15" s="483"/>
      <c r="LSL15" s="483"/>
      <c r="LSM15" s="483"/>
      <c r="LSN15" s="483"/>
      <c r="LSO15" s="483"/>
      <c r="LSP15" s="483"/>
      <c r="LSQ15" s="483"/>
      <c r="LSR15" s="483"/>
      <c r="LSS15" s="483"/>
      <c r="LST15" s="483"/>
      <c r="LSU15" s="483"/>
      <c r="LSV15" s="483"/>
      <c r="LSW15" s="483"/>
      <c r="LSX15" s="483"/>
      <c r="LSY15" s="483"/>
      <c r="LSZ15" s="483"/>
      <c r="LTA15" s="483"/>
      <c r="LTB15" s="483"/>
      <c r="LTC15" s="483"/>
      <c r="LTD15" s="483"/>
      <c r="LTE15" s="483"/>
      <c r="LTF15" s="483"/>
      <c r="LTG15" s="483"/>
      <c r="LTH15" s="483"/>
      <c r="LTI15" s="483"/>
      <c r="LTJ15" s="483"/>
      <c r="LTK15" s="483"/>
      <c r="LTL15" s="483"/>
      <c r="LTM15" s="483"/>
      <c r="LTN15" s="483"/>
      <c r="LTO15" s="483"/>
      <c r="LTP15" s="483"/>
      <c r="LTQ15" s="483"/>
      <c r="LTR15" s="483"/>
      <c r="LTS15" s="483"/>
      <c r="LTT15" s="483"/>
      <c r="LTU15" s="483"/>
      <c r="LTV15" s="483"/>
      <c r="LTW15" s="483"/>
      <c r="LTX15" s="483"/>
      <c r="LTY15" s="483"/>
      <c r="LTZ15" s="483"/>
      <c r="LUA15" s="483"/>
      <c r="LUB15" s="483"/>
      <c r="LUC15" s="483"/>
      <c r="LUD15" s="483"/>
      <c r="LUE15" s="483"/>
      <c r="LUF15" s="483"/>
      <c r="LUG15" s="483"/>
      <c r="LUH15" s="483"/>
      <c r="LUI15" s="483"/>
      <c r="LUJ15" s="483"/>
      <c r="LUK15" s="483"/>
      <c r="LUL15" s="483"/>
      <c r="LUM15" s="483"/>
      <c r="LUN15" s="483"/>
      <c r="LUO15" s="483"/>
      <c r="LUP15" s="483"/>
      <c r="LUQ15" s="483"/>
      <c r="LUR15" s="483"/>
      <c r="LUS15" s="483"/>
      <c r="LUT15" s="483"/>
      <c r="LUU15" s="483"/>
      <c r="LUV15" s="483"/>
      <c r="LUW15" s="483"/>
      <c r="LUX15" s="483"/>
      <c r="LUY15" s="483"/>
      <c r="LUZ15" s="483"/>
      <c r="LVA15" s="483"/>
      <c r="LVB15" s="483"/>
      <c r="LVC15" s="483"/>
      <c r="LVD15" s="483"/>
      <c r="LVE15" s="483"/>
      <c r="LVF15" s="483"/>
      <c r="LVG15" s="483"/>
      <c r="LVH15" s="483"/>
      <c r="LVI15" s="483"/>
      <c r="LVJ15" s="483"/>
      <c r="LVK15" s="483"/>
      <c r="LVL15" s="483"/>
      <c r="LVM15" s="483"/>
      <c r="LVN15" s="483"/>
      <c r="LVO15" s="483"/>
      <c r="LVP15" s="483"/>
      <c r="LVQ15" s="483"/>
      <c r="LVR15" s="483"/>
      <c r="LVS15" s="483"/>
      <c r="LVT15" s="483"/>
      <c r="LVU15" s="483"/>
      <c r="LVV15" s="483"/>
      <c r="LVW15" s="483"/>
      <c r="LVX15" s="483"/>
      <c r="LVY15" s="483"/>
      <c r="LVZ15" s="483"/>
      <c r="LWA15" s="483"/>
      <c r="LWB15" s="483"/>
      <c r="LWC15" s="483"/>
      <c r="LWD15" s="483"/>
      <c r="LWE15" s="483"/>
      <c r="LWF15" s="483"/>
      <c r="LWG15" s="483"/>
      <c r="LWH15" s="483"/>
      <c r="LWI15" s="483"/>
      <c r="LWJ15" s="483"/>
      <c r="LWK15" s="483"/>
      <c r="LWL15" s="483"/>
      <c r="LWM15" s="483"/>
      <c r="LWN15" s="483"/>
      <c r="LWO15" s="483"/>
      <c r="LWP15" s="483"/>
      <c r="LWQ15" s="483"/>
      <c r="LWR15" s="483"/>
      <c r="LWS15" s="483"/>
      <c r="LWT15" s="483"/>
      <c r="LWU15" s="483"/>
      <c r="LWV15" s="483"/>
      <c r="LWW15" s="483"/>
      <c r="LWX15" s="483"/>
      <c r="LWY15" s="483"/>
      <c r="LWZ15" s="483"/>
      <c r="LXA15" s="483"/>
      <c r="LXB15" s="483"/>
      <c r="LXC15" s="483"/>
      <c r="LXD15" s="483"/>
      <c r="LXE15" s="483"/>
      <c r="LXF15" s="483"/>
      <c r="LXG15" s="483"/>
      <c r="LXH15" s="483"/>
      <c r="LXI15" s="483"/>
      <c r="LXJ15" s="483"/>
      <c r="LXK15" s="483"/>
      <c r="LXL15" s="483"/>
      <c r="LXM15" s="483"/>
      <c r="LXN15" s="483"/>
      <c r="LXO15" s="483"/>
      <c r="LXP15" s="483"/>
      <c r="LXQ15" s="483"/>
      <c r="LXR15" s="483"/>
      <c r="LXS15" s="483"/>
      <c r="LXT15" s="483"/>
      <c r="LXU15" s="483"/>
      <c r="LXV15" s="483"/>
      <c r="LXW15" s="483"/>
      <c r="LXX15" s="483"/>
      <c r="LXY15" s="483"/>
      <c r="LXZ15" s="483"/>
      <c r="LYA15" s="483"/>
      <c r="LYB15" s="483"/>
      <c r="LYC15" s="483"/>
      <c r="LYD15" s="483"/>
      <c r="LYE15" s="483"/>
      <c r="LYF15" s="483"/>
      <c r="LYG15" s="483"/>
      <c r="LYH15" s="483"/>
      <c r="LYI15" s="483"/>
      <c r="LYJ15" s="483"/>
      <c r="LYK15" s="483"/>
      <c r="LYL15" s="483"/>
      <c r="LYM15" s="483"/>
      <c r="LYN15" s="483"/>
      <c r="LYO15" s="483"/>
      <c r="LYP15" s="483"/>
      <c r="LYQ15" s="483"/>
      <c r="LYR15" s="483"/>
      <c r="LYS15" s="483"/>
      <c r="LYT15" s="483"/>
      <c r="LYU15" s="483"/>
      <c r="LYV15" s="483"/>
      <c r="LYW15" s="483"/>
      <c r="LYX15" s="483"/>
      <c r="LYY15" s="483"/>
      <c r="LYZ15" s="483"/>
      <c r="LZA15" s="483"/>
      <c r="LZB15" s="483"/>
      <c r="LZC15" s="483"/>
      <c r="LZD15" s="483"/>
      <c r="LZE15" s="483"/>
      <c r="LZF15" s="483"/>
      <c r="LZG15" s="483"/>
      <c r="LZH15" s="483"/>
      <c r="LZI15" s="483"/>
      <c r="LZJ15" s="483"/>
      <c r="LZK15" s="483"/>
      <c r="LZL15" s="483"/>
      <c r="LZM15" s="483"/>
      <c r="LZN15" s="483"/>
      <c r="LZO15" s="483"/>
      <c r="LZP15" s="483"/>
      <c r="LZQ15" s="483"/>
      <c r="LZR15" s="483"/>
      <c r="LZS15" s="483"/>
      <c r="LZT15" s="483"/>
      <c r="LZU15" s="483"/>
      <c r="LZV15" s="483"/>
      <c r="LZW15" s="483"/>
      <c r="LZX15" s="483"/>
      <c r="LZY15" s="483"/>
      <c r="LZZ15" s="483"/>
      <c r="MAA15" s="483"/>
      <c r="MAB15" s="483"/>
      <c r="MAC15" s="483"/>
      <c r="MAD15" s="483"/>
      <c r="MAE15" s="483"/>
      <c r="MAF15" s="483"/>
      <c r="MAG15" s="483"/>
      <c r="MAH15" s="483"/>
      <c r="MAI15" s="483"/>
      <c r="MAJ15" s="483"/>
      <c r="MAK15" s="483"/>
      <c r="MAL15" s="483"/>
      <c r="MAM15" s="483"/>
      <c r="MAN15" s="483"/>
      <c r="MAO15" s="483"/>
      <c r="MAP15" s="483"/>
      <c r="MAQ15" s="483"/>
      <c r="MAR15" s="483"/>
      <c r="MAS15" s="483"/>
      <c r="MAT15" s="483"/>
      <c r="MAU15" s="483"/>
      <c r="MAV15" s="483"/>
      <c r="MAW15" s="483"/>
      <c r="MAX15" s="483"/>
      <c r="MAY15" s="483"/>
      <c r="MAZ15" s="483"/>
      <c r="MBA15" s="483"/>
      <c r="MBB15" s="483"/>
      <c r="MBC15" s="483"/>
      <c r="MBD15" s="483"/>
      <c r="MBE15" s="483"/>
      <c r="MBF15" s="483"/>
      <c r="MBG15" s="483"/>
      <c r="MBH15" s="483"/>
      <c r="MBI15" s="483"/>
      <c r="MBJ15" s="483"/>
      <c r="MBK15" s="483"/>
      <c r="MBL15" s="483"/>
      <c r="MBM15" s="483"/>
      <c r="MBN15" s="483"/>
      <c r="MBO15" s="483"/>
      <c r="MBP15" s="483"/>
      <c r="MBQ15" s="483"/>
      <c r="MBR15" s="483"/>
      <c r="MBS15" s="483"/>
      <c r="MBT15" s="483"/>
      <c r="MBU15" s="483"/>
      <c r="MBV15" s="483"/>
      <c r="MBW15" s="483"/>
      <c r="MBX15" s="483"/>
      <c r="MBY15" s="483"/>
      <c r="MBZ15" s="483"/>
      <c r="MCA15" s="483"/>
      <c r="MCB15" s="483"/>
      <c r="MCC15" s="483"/>
      <c r="MCD15" s="483"/>
      <c r="MCE15" s="483"/>
      <c r="MCF15" s="483"/>
      <c r="MCG15" s="483"/>
      <c r="MCH15" s="483"/>
      <c r="MCI15" s="483"/>
      <c r="MCJ15" s="483"/>
      <c r="MCK15" s="483"/>
      <c r="MCL15" s="483"/>
      <c r="MCM15" s="483"/>
      <c r="MCN15" s="483"/>
      <c r="MCO15" s="483"/>
      <c r="MCP15" s="483"/>
      <c r="MCQ15" s="483"/>
      <c r="MCR15" s="483"/>
      <c r="MCS15" s="483"/>
      <c r="MCT15" s="483"/>
      <c r="MCU15" s="483"/>
      <c r="MCV15" s="483"/>
      <c r="MCW15" s="483"/>
      <c r="MCX15" s="483"/>
      <c r="MCY15" s="483"/>
      <c r="MCZ15" s="483"/>
      <c r="MDA15" s="483"/>
      <c r="MDB15" s="483"/>
      <c r="MDC15" s="483"/>
      <c r="MDD15" s="483"/>
      <c r="MDE15" s="483"/>
      <c r="MDF15" s="483"/>
      <c r="MDG15" s="483"/>
      <c r="MDH15" s="483"/>
      <c r="MDI15" s="483"/>
      <c r="MDJ15" s="483"/>
      <c r="MDK15" s="483"/>
      <c r="MDL15" s="483"/>
      <c r="MDM15" s="483"/>
      <c r="MDN15" s="483"/>
      <c r="MDO15" s="483"/>
      <c r="MDP15" s="483"/>
      <c r="MDQ15" s="483"/>
      <c r="MDR15" s="483"/>
      <c r="MDS15" s="483"/>
      <c r="MDT15" s="483"/>
      <c r="MDU15" s="483"/>
      <c r="MDV15" s="483"/>
      <c r="MDW15" s="483"/>
      <c r="MDX15" s="483"/>
      <c r="MDY15" s="483"/>
      <c r="MDZ15" s="483"/>
      <c r="MEA15" s="483"/>
      <c r="MEB15" s="483"/>
      <c r="MEC15" s="483"/>
      <c r="MED15" s="483"/>
      <c r="MEE15" s="483"/>
      <c r="MEF15" s="483"/>
      <c r="MEG15" s="483"/>
      <c r="MEH15" s="483"/>
      <c r="MEI15" s="483"/>
      <c r="MEJ15" s="483"/>
      <c r="MEK15" s="483"/>
      <c r="MEL15" s="483"/>
      <c r="MEM15" s="483"/>
      <c r="MEN15" s="483"/>
      <c r="MEO15" s="483"/>
      <c r="MEP15" s="483"/>
      <c r="MEQ15" s="483"/>
      <c r="MER15" s="483"/>
      <c r="MES15" s="483"/>
      <c r="MET15" s="483"/>
      <c r="MEU15" s="483"/>
      <c r="MEV15" s="483"/>
      <c r="MEW15" s="483"/>
      <c r="MEX15" s="483"/>
      <c r="MEY15" s="483"/>
      <c r="MEZ15" s="483"/>
      <c r="MFA15" s="483"/>
      <c r="MFB15" s="483"/>
      <c r="MFC15" s="483"/>
      <c r="MFD15" s="483"/>
      <c r="MFE15" s="483"/>
      <c r="MFF15" s="483"/>
      <c r="MFG15" s="483"/>
      <c r="MFH15" s="483"/>
      <c r="MFI15" s="483"/>
      <c r="MFJ15" s="483"/>
      <c r="MFK15" s="483"/>
      <c r="MFL15" s="483"/>
      <c r="MFM15" s="483"/>
      <c r="MFN15" s="483"/>
      <c r="MFO15" s="483"/>
      <c r="MFP15" s="483"/>
      <c r="MFQ15" s="483"/>
      <c r="MFR15" s="483"/>
      <c r="MFS15" s="483"/>
      <c r="MFT15" s="483"/>
      <c r="MFU15" s="483"/>
      <c r="MFV15" s="483"/>
      <c r="MFW15" s="483"/>
      <c r="MFX15" s="483"/>
      <c r="MFY15" s="483"/>
      <c r="MFZ15" s="483"/>
      <c r="MGA15" s="483"/>
      <c r="MGB15" s="483"/>
      <c r="MGC15" s="483"/>
      <c r="MGD15" s="483"/>
      <c r="MGE15" s="483"/>
      <c r="MGF15" s="483"/>
      <c r="MGG15" s="483"/>
      <c r="MGH15" s="483"/>
      <c r="MGI15" s="483"/>
      <c r="MGJ15" s="483"/>
      <c r="MGK15" s="483"/>
      <c r="MGL15" s="483"/>
      <c r="MGM15" s="483"/>
      <c r="MGN15" s="483"/>
      <c r="MGO15" s="483"/>
      <c r="MGP15" s="483"/>
      <c r="MGQ15" s="483"/>
      <c r="MGR15" s="483"/>
      <c r="MGS15" s="483"/>
      <c r="MGT15" s="483"/>
      <c r="MGU15" s="483"/>
      <c r="MGV15" s="483"/>
      <c r="MGW15" s="483"/>
      <c r="MGX15" s="483"/>
      <c r="MGY15" s="483"/>
      <c r="MGZ15" s="483"/>
      <c r="MHA15" s="483"/>
      <c r="MHB15" s="483"/>
      <c r="MHC15" s="483"/>
      <c r="MHD15" s="483"/>
      <c r="MHE15" s="483"/>
      <c r="MHF15" s="483"/>
      <c r="MHG15" s="483"/>
      <c r="MHH15" s="483"/>
      <c r="MHI15" s="483"/>
      <c r="MHJ15" s="483"/>
      <c r="MHK15" s="483"/>
      <c r="MHL15" s="483"/>
      <c r="MHM15" s="483"/>
      <c r="MHN15" s="483"/>
      <c r="MHO15" s="483"/>
      <c r="MHP15" s="483"/>
      <c r="MHQ15" s="483"/>
      <c r="MHR15" s="483"/>
      <c r="MHS15" s="483"/>
      <c r="MHT15" s="483"/>
      <c r="MHU15" s="483"/>
      <c r="MHV15" s="483"/>
      <c r="MHW15" s="483"/>
      <c r="MHX15" s="483"/>
      <c r="MHY15" s="483"/>
      <c r="MHZ15" s="483"/>
      <c r="MIA15" s="483"/>
      <c r="MIB15" s="483"/>
      <c r="MIC15" s="483"/>
      <c r="MID15" s="483"/>
      <c r="MIE15" s="483"/>
      <c r="MIF15" s="483"/>
      <c r="MIG15" s="483"/>
      <c r="MIH15" s="483"/>
      <c r="MII15" s="483"/>
      <c r="MIJ15" s="483"/>
      <c r="MIK15" s="483"/>
      <c r="MIL15" s="483"/>
      <c r="MIM15" s="483"/>
      <c r="MIN15" s="483"/>
      <c r="MIO15" s="483"/>
      <c r="MIP15" s="483"/>
      <c r="MIQ15" s="483"/>
      <c r="MIR15" s="483"/>
      <c r="MIS15" s="483"/>
      <c r="MIT15" s="483"/>
      <c r="MIU15" s="483"/>
      <c r="MIV15" s="483"/>
      <c r="MIW15" s="483"/>
      <c r="MIX15" s="483"/>
      <c r="MIY15" s="483"/>
      <c r="MIZ15" s="483"/>
      <c r="MJA15" s="483"/>
      <c r="MJB15" s="483"/>
      <c r="MJC15" s="483"/>
      <c r="MJD15" s="483"/>
      <c r="MJE15" s="483"/>
      <c r="MJF15" s="483"/>
      <c r="MJG15" s="483"/>
      <c r="MJH15" s="483"/>
      <c r="MJI15" s="483"/>
      <c r="MJJ15" s="483"/>
      <c r="MJK15" s="483"/>
      <c r="MJL15" s="483"/>
      <c r="MJM15" s="483"/>
      <c r="MJN15" s="483"/>
      <c r="MJO15" s="483"/>
      <c r="MJP15" s="483"/>
      <c r="MJQ15" s="483"/>
      <c r="MJR15" s="483"/>
      <c r="MJS15" s="483"/>
      <c r="MJT15" s="483"/>
      <c r="MJU15" s="483"/>
      <c r="MJV15" s="483"/>
      <c r="MJW15" s="483"/>
      <c r="MJX15" s="483"/>
      <c r="MJY15" s="483"/>
      <c r="MJZ15" s="483"/>
      <c r="MKA15" s="483"/>
      <c r="MKB15" s="483"/>
      <c r="MKC15" s="483"/>
      <c r="MKD15" s="483"/>
      <c r="MKE15" s="483"/>
      <c r="MKF15" s="483"/>
      <c r="MKG15" s="483"/>
      <c r="MKH15" s="483"/>
      <c r="MKI15" s="483"/>
      <c r="MKJ15" s="483"/>
      <c r="MKK15" s="483"/>
      <c r="MKL15" s="483"/>
      <c r="MKM15" s="483"/>
      <c r="MKN15" s="483"/>
      <c r="MKO15" s="483"/>
      <c r="MKP15" s="483"/>
      <c r="MKQ15" s="483"/>
      <c r="MKR15" s="483"/>
      <c r="MKS15" s="483"/>
      <c r="MKT15" s="483"/>
      <c r="MKU15" s="483"/>
      <c r="MKV15" s="483"/>
      <c r="MKW15" s="483"/>
      <c r="MKX15" s="483"/>
      <c r="MKY15" s="483"/>
      <c r="MKZ15" s="483"/>
      <c r="MLA15" s="483"/>
      <c r="MLB15" s="483"/>
      <c r="MLC15" s="483"/>
      <c r="MLD15" s="483"/>
      <c r="MLE15" s="483"/>
      <c r="MLF15" s="483"/>
      <c r="MLG15" s="483"/>
      <c r="MLH15" s="483"/>
      <c r="MLI15" s="483"/>
      <c r="MLJ15" s="483"/>
      <c r="MLK15" s="483"/>
      <c r="MLL15" s="483"/>
      <c r="MLM15" s="483"/>
      <c r="MLN15" s="483"/>
      <c r="MLO15" s="483"/>
      <c r="MLP15" s="483"/>
      <c r="MLQ15" s="483"/>
      <c r="MLR15" s="483"/>
      <c r="MLS15" s="483"/>
      <c r="MLT15" s="483"/>
      <c r="MLU15" s="483"/>
      <c r="MLV15" s="483"/>
      <c r="MLW15" s="483"/>
      <c r="MLX15" s="483"/>
      <c r="MLY15" s="483"/>
      <c r="MLZ15" s="483"/>
      <c r="MMA15" s="483"/>
      <c r="MMB15" s="483"/>
      <c r="MMC15" s="483"/>
      <c r="MMD15" s="483"/>
      <c r="MME15" s="483"/>
      <c r="MMF15" s="483"/>
      <c r="MMG15" s="483"/>
      <c r="MMH15" s="483"/>
      <c r="MMI15" s="483"/>
      <c r="MMJ15" s="483"/>
      <c r="MMK15" s="483"/>
      <c r="MML15" s="483"/>
      <c r="MMM15" s="483"/>
      <c r="MMN15" s="483"/>
      <c r="MMO15" s="483"/>
      <c r="MMP15" s="483"/>
      <c r="MMQ15" s="483"/>
      <c r="MMR15" s="483"/>
      <c r="MMS15" s="483"/>
      <c r="MMT15" s="483"/>
      <c r="MMU15" s="483"/>
      <c r="MMV15" s="483"/>
      <c r="MMW15" s="483"/>
      <c r="MMX15" s="483"/>
      <c r="MMY15" s="483"/>
      <c r="MMZ15" s="483"/>
      <c r="MNA15" s="483"/>
      <c r="MNB15" s="483"/>
      <c r="MNC15" s="483"/>
      <c r="MND15" s="483"/>
      <c r="MNE15" s="483"/>
      <c r="MNF15" s="483"/>
      <c r="MNG15" s="483"/>
      <c r="MNH15" s="483"/>
      <c r="MNI15" s="483"/>
      <c r="MNJ15" s="483"/>
      <c r="MNK15" s="483"/>
      <c r="MNL15" s="483"/>
      <c r="MNM15" s="483"/>
      <c r="MNN15" s="483"/>
      <c r="MNO15" s="483"/>
      <c r="MNP15" s="483"/>
      <c r="MNQ15" s="483"/>
      <c r="MNR15" s="483"/>
      <c r="MNS15" s="483"/>
      <c r="MNT15" s="483"/>
      <c r="MNU15" s="483"/>
      <c r="MNV15" s="483"/>
      <c r="MNW15" s="483"/>
      <c r="MNX15" s="483"/>
      <c r="MNY15" s="483"/>
      <c r="MNZ15" s="483"/>
      <c r="MOA15" s="483"/>
      <c r="MOB15" s="483"/>
      <c r="MOC15" s="483"/>
      <c r="MOD15" s="483"/>
      <c r="MOE15" s="483"/>
      <c r="MOF15" s="483"/>
      <c r="MOG15" s="483"/>
      <c r="MOH15" s="483"/>
      <c r="MOI15" s="483"/>
      <c r="MOJ15" s="483"/>
      <c r="MOK15" s="483"/>
      <c r="MOL15" s="483"/>
      <c r="MOM15" s="483"/>
      <c r="MON15" s="483"/>
      <c r="MOO15" s="483"/>
      <c r="MOP15" s="483"/>
      <c r="MOQ15" s="483"/>
      <c r="MOR15" s="483"/>
      <c r="MOS15" s="483"/>
      <c r="MOT15" s="483"/>
      <c r="MOU15" s="483"/>
      <c r="MOV15" s="483"/>
      <c r="MOW15" s="483"/>
      <c r="MOX15" s="483"/>
      <c r="MOY15" s="483"/>
      <c r="MOZ15" s="483"/>
      <c r="MPA15" s="483"/>
      <c r="MPB15" s="483"/>
      <c r="MPC15" s="483"/>
      <c r="MPD15" s="483"/>
      <c r="MPE15" s="483"/>
      <c r="MPF15" s="483"/>
      <c r="MPG15" s="483"/>
      <c r="MPH15" s="483"/>
      <c r="MPI15" s="483"/>
      <c r="MPJ15" s="483"/>
      <c r="MPK15" s="483"/>
      <c r="MPL15" s="483"/>
      <c r="MPM15" s="483"/>
      <c r="MPN15" s="483"/>
      <c r="MPO15" s="483"/>
      <c r="MPP15" s="483"/>
      <c r="MPQ15" s="483"/>
      <c r="MPR15" s="483"/>
      <c r="MPS15" s="483"/>
      <c r="MPT15" s="483"/>
      <c r="MPU15" s="483"/>
      <c r="MPV15" s="483"/>
      <c r="MPW15" s="483"/>
      <c r="MPX15" s="483"/>
      <c r="MPY15" s="483"/>
      <c r="MPZ15" s="483"/>
      <c r="MQA15" s="483"/>
      <c r="MQB15" s="483"/>
      <c r="MQC15" s="483"/>
      <c r="MQD15" s="483"/>
      <c r="MQE15" s="483"/>
      <c r="MQF15" s="483"/>
      <c r="MQG15" s="483"/>
      <c r="MQH15" s="483"/>
      <c r="MQI15" s="483"/>
      <c r="MQJ15" s="483"/>
      <c r="MQK15" s="483"/>
      <c r="MQL15" s="483"/>
      <c r="MQM15" s="483"/>
      <c r="MQN15" s="483"/>
      <c r="MQO15" s="483"/>
      <c r="MQP15" s="483"/>
      <c r="MQQ15" s="483"/>
      <c r="MQR15" s="483"/>
      <c r="MQS15" s="483"/>
      <c r="MQT15" s="483"/>
      <c r="MQU15" s="483"/>
      <c r="MQV15" s="483"/>
      <c r="MQW15" s="483"/>
      <c r="MQX15" s="483"/>
      <c r="MQY15" s="483"/>
      <c r="MQZ15" s="483"/>
      <c r="MRA15" s="483"/>
      <c r="MRB15" s="483"/>
      <c r="MRC15" s="483"/>
      <c r="MRD15" s="483"/>
      <c r="MRE15" s="483"/>
      <c r="MRF15" s="483"/>
      <c r="MRG15" s="483"/>
      <c r="MRH15" s="483"/>
      <c r="MRI15" s="483"/>
      <c r="MRJ15" s="483"/>
      <c r="MRK15" s="483"/>
      <c r="MRL15" s="483"/>
      <c r="MRM15" s="483"/>
      <c r="MRN15" s="483"/>
      <c r="MRO15" s="483"/>
      <c r="MRP15" s="483"/>
      <c r="MRQ15" s="483"/>
      <c r="MRR15" s="483"/>
      <c r="MRS15" s="483"/>
      <c r="MRT15" s="483"/>
      <c r="MRU15" s="483"/>
      <c r="MRV15" s="483"/>
      <c r="MRW15" s="483"/>
      <c r="MRX15" s="483"/>
      <c r="MRY15" s="483"/>
      <c r="MRZ15" s="483"/>
      <c r="MSA15" s="483"/>
      <c r="MSB15" s="483"/>
      <c r="MSC15" s="483"/>
      <c r="MSD15" s="483"/>
      <c r="MSE15" s="483"/>
      <c r="MSF15" s="483"/>
      <c r="MSG15" s="483"/>
      <c r="MSH15" s="483"/>
      <c r="MSI15" s="483"/>
      <c r="MSJ15" s="483"/>
      <c r="MSK15" s="483"/>
      <c r="MSL15" s="483"/>
      <c r="MSM15" s="483"/>
      <c r="MSN15" s="483"/>
      <c r="MSO15" s="483"/>
      <c r="MSP15" s="483"/>
      <c r="MSQ15" s="483"/>
      <c r="MSR15" s="483"/>
      <c r="MSS15" s="483"/>
      <c r="MST15" s="483"/>
      <c r="MSU15" s="483"/>
      <c r="MSV15" s="483"/>
      <c r="MSW15" s="483"/>
      <c r="MSX15" s="483"/>
      <c r="MSY15" s="483"/>
      <c r="MSZ15" s="483"/>
      <c r="MTA15" s="483"/>
      <c r="MTB15" s="483"/>
      <c r="MTC15" s="483"/>
      <c r="MTD15" s="483"/>
      <c r="MTE15" s="483"/>
      <c r="MTF15" s="483"/>
      <c r="MTG15" s="483"/>
      <c r="MTH15" s="483"/>
      <c r="MTI15" s="483"/>
      <c r="MTJ15" s="483"/>
      <c r="MTK15" s="483"/>
      <c r="MTL15" s="483"/>
      <c r="MTM15" s="483"/>
      <c r="MTN15" s="483"/>
      <c r="MTO15" s="483"/>
      <c r="MTP15" s="483"/>
      <c r="MTQ15" s="483"/>
      <c r="MTR15" s="483"/>
      <c r="MTS15" s="483"/>
      <c r="MTT15" s="483"/>
      <c r="MTU15" s="483"/>
      <c r="MTV15" s="483"/>
      <c r="MTW15" s="483"/>
      <c r="MTX15" s="483"/>
      <c r="MTY15" s="483"/>
      <c r="MTZ15" s="483"/>
      <c r="MUA15" s="483"/>
      <c r="MUB15" s="483"/>
      <c r="MUC15" s="483"/>
      <c r="MUD15" s="483"/>
      <c r="MUE15" s="483"/>
      <c r="MUF15" s="483"/>
      <c r="MUG15" s="483"/>
      <c r="MUH15" s="483"/>
      <c r="MUI15" s="483"/>
      <c r="MUJ15" s="483"/>
      <c r="MUK15" s="483"/>
      <c r="MUL15" s="483"/>
      <c r="MUM15" s="483"/>
      <c r="MUN15" s="483"/>
      <c r="MUO15" s="483"/>
      <c r="MUP15" s="483"/>
      <c r="MUQ15" s="483"/>
      <c r="MUR15" s="483"/>
      <c r="MUS15" s="483"/>
      <c r="MUT15" s="483"/>
      <c r="MUU15" s="483"/>
      <c r="MUV15" s="483"/>
      <c r="MUW15" s="483"/>
      <c r="MUX15" s="483"/>
      <c r="MUY15" s="483"/>
      <c r="MUZ15" s="483"/>
      <c r="MVA15" s="483"/>
      <c r="MVB15" s="483"/>
      <c r="MVC15" s="483"/>
      <c r="MVD15" s="483"/>
      <c r="MVE15" s="483"/>
      <c r="MVF15" s="483"/>
      <c r="MVG15" s="483"/>
      <c r="MVH15" s="483"/>
      <c r="MVI15" s="483"/>
      <c r="MVJ15" s="483"/>
      <c r="MVK15" s="483"/>
      <c r="MVL15" s="483"/>
      <c r="MVM15" s="483"/>
      <c r="MVN15" s="483"/>
      <c r="MVO15" s="483"/>
      <c r="MVP15" s="483"/>
      <c r="MVQ15" s="483"/>
      <c r="MVR15" s="483"/>
      <c r="MVS15" s="483"/>
      <c r="MVT15" s="483"/>
      <c r="MVU15" s="483"/>
      <c r="MVV15" s="483"/>
      <c r="MVW15" s="483"/>
      <c r="MVX15" s="483"/>
      <c r="MVY15" s="483"/>
      <c r="MVZ15" s="483"/>
      <c r="MWA15" s="483"/>
      <c r="MWB15" s="483"/>
      <c r="MWC15" s="483"/>
      <c r="MWD15" s="483"/>
      <c r="MWE15" s="483"/>
      <c r="MWF15" s="483"/>
      <c r="MWG15" s="483"/>
      <c r="MWH15" s="483"/>
      <c r="MWI15" s="483"/>
      <c r="MWJ15" s="483"/>
      <c r="MWK15" s="483"/>
      <c r="MWL15" s="483"/>
      <c r="MWM15" s="483"/>
      <c r="MWN15" s="483"/>
      <c r="MWO15" s="483"/>
      <c r="MWP15" s="483"/>
      <c r="MWQ15" s="483"/>
      <c r="MWR15" s="483"/>
      <c r="MWS15" s="483"/>
      <c r="MWT15" s="483"/>
      <c r="MWU15" s="483"/>
      <c r="MWV15" s="483"/>
      <c r="MWW15" s="483"/>
      <c r="MWX15" s="483"/>
      <c r="MWY15" s="483"/>
      <c r="MWZ15" s="483"/>
      <c r="MXA15" s="483"/>
      <c r="MXB15" s="483"/>
      <c r="MXC15" s="483"/>
      <c r="MXD15" s="483"/>
      <c r="MXE15" s="483"/>
      <c r="MXF15" s="483"/>
      <c r="MXG15" s="483"/>
      <c r="MXH15" s="483"/>
      <c r="MXI15" s="483"/>
      <c r="MXJ15" s="483"/>
      <c r="MXK15" s="483"/>
      <c r="MXL15" s="483"/>
      <c r="MXM15" s="483"/>
      <c r="MXN15" s="483"/>
      <c r="MXO15" s="483"/>
      <c r="MXP15" s="483"/>
      <c r="MXQ15" s="483"/>
      <c r="MXR15" s="483"/>
      <c r="MXS15" s="483"/>
      <c r="MXT15" s="483"/>
      <c r="MXU15" s="483"/>
      <c r="MXV15" s="483"/>
      <c r="MXW15" s="483"/>
      <c r="MXX15" s="483"/>
      <c r="MXY15" s="483"/>
      <c r="MXZ15" s="483"/>
      <c r="MYA15" s="483"/>
      <c r="MYB15" s="483"/>
      <c r="MYC15" s="483"/>
      <c r="MYD15" s="483"/>
      <c r="MYE15" s="483"/>
      <c r="MYF15" s="483"/>
      <c r="MYG15" s="483"/>
      <c r="MYH15" s="483"/>
      <c r="MYI15" s="483"/>
      <c r="MYJ15" s="483"/>
      <c r="MYK15" s="483"/>
      <c r="MYL15" s="483"/>
      <c r="MYM15" s="483"/>
      <c r="MYN15" s="483"/>
      <c r="MYO15" s="483"/>
      <c r="MYP15" s="483"/>
      <c r="MYQ15" s="483"/>
      <c r="MYR15" s="483"/>
      <c r="MYS15" s="483"/>
      <c r="MYT15" s="483"/>
      <c r="MYU15" s="483"/>
      <c r="MYV15" s="483"/>
      <c r="MYW15" s="483"/>
      <c r="MYX15" s="483"/>
      <c r="MYY15" s="483"/>
      <c r="MYZ15" s="483"/>
      <c r="MZA15" s="483"/>
      <c r="MZB15" s="483"/>
      <c r="MZC15" s="483"/>
      <c r="MZD15" s="483"/>
      <c r="MZE15" s="483"/>
      <c r="MZF15" s="483"/>
      <c r="MZG15" s="483"/>
      <c r="MZH15" s="483"/>
      <c r="MZI15" s="483"/>
      <c r="MZJ15" s="483"/>
      <c r="MZK15" s="483"/>
      <c r="MZL15" s="483"/>
      <c r="MZM15" s="483"/>
      <c r="MZN15" s="483"/>
      <c r="MZO15" s="483"/>
      <c r="MZP15" s="483"/>
      <c r="MZQ15" s="483"/>
      <c r="MZR15" s="483"/>
      <c r="MZS15" s="483"/>
      <c r="MZT15" s="483"/>
      <c r="MZU15" s="483"/>
      <c r="MZV15" s="483"/>
      <c r="MZW15" s="483"/>
      <c r="MZX15" s="483"/>
      <c r="MZY15" s="483"/>
      <c r="MZZ15" s="483"/>
      <c r="NAA15" s="483"/>
      <c r="NAB15" s="483"/>
      <c r="NAC15" s="483"/>
      <c r="NAD15" s="483"/>
      <c r="NAE15" s="483"/>
      <c r="NAF15" s="483"/>
      <c r="NAG15" s="483"/>
      <c r="NAH15" s="483"/>
      <c r="NAI15" s="483"/>
      <c r="NAJ15" s="483"/>
      <c r="NAK15" s="483"/>
      <c r="NAL15" s="483"/>
      <c r="NAM15" s="483"/>
      <c r="NAN15" s="483"/>
      <c r="NAO15" s="483"/>
      <c r="NAP15" s="483"/>
      <c r="NAQ15" s="483"/>
      <c r="NAR15" s="483"/>
      <c r="NAS15" s="483"/>
      <c r="NAT15" s="483"/>
      <c r="NAU15" s="483"/>
      <c r="NAV15" s="483"/>
      <c r="NAW15" s="483"/>
      <c r="NAX15" s="483"/>
      <c r="NAY15" s="483"/>
      <c r="NAZ15" s="483"/>
      <c r="NBA15" s="483"/>
      <c r="NBB15" s="483"/>
      <c r="NBC15" s="483"/>
      <c r="NBD15" s="483"/>
      <c r="NBE15" s="483"/>
      <c r="NBF15" s="483"/>
      <c r="NBG15" s="483"/>
      <c r="NBH15" s="483"/>
      <c r="NBI15" s="483"/>
      <c r="NBJ15" s="483"/>
      <c r="NBK15" s="483"/>
      <c r="NBL15" s="483"/>
      <c r="NBM15" s="483"/>
      <c r="NBN15" s="483"/>
      <c r="NBO15" s="483"/>
      <c r="NBP15" s="483"/>
      <c r="NBQ15" s="483"/>
      <c r="NBR15" s="483"/>
      <c r="NBS15" s="483"/>
      <c r="NBT15" s="483"/>
      <c r="NBU15" s="483"/>
      <c r="NBV15" s="483"/>
      <c r="NBW15" s="483"/>
      <c r="NBX15" s="483"/>
      <c r="NBY15" s="483"/>
      <c r="NBZ15" s="483"/>
      <c r="NCA15" s="483"/>
      <c r="NCB15" s="483"/>
      <c r="NCC15" s="483"/>
      <c r="NCD15" s="483"/>
      <c r="NCE15" s="483"/>
      <c r="NCF15" s="483"/>
      <c r="NCG15" s="483"/>
      <c r="NCH15" s="483"/>
      <c r="NCI15" s="483"/>
      <c r="NCJ15" s="483"/>
      <c r="NCK15" s="483"/>
      <c r="NCL15" s="483"/>
      <c r="NCM15" s="483"/>
      <c r="NCN15" s="483"/>
      <c r="NCO15" s="483"/>
      <c r="NCP15" s="483"/>
      <c r="NCQ15" s="483"/>
      <c r="NCR15" s="483"/>
      <c r="NCS15" s="483"/>
      <c r="NCT15" s="483"/>
      <c r="NCU15" s="483"/>
      <c r="NCV15" s="483"/>
      <c r="NCW15" s="483"/>
      <c r="NCX15" s="483"/>
      <c r="NCY15" s="483"/>
      <c r="NCZ15" s="483"/>
      <c r="NDA15" s="483"/>
      <c r="NDB15" s="483"/>
      <c r="NDC15" s="483"/>
      <c r="NDD15" s="483"/>
      <c r="NDE15" s="483"/>
      <c r="NDF15" s="483"/>
      <c r="NDG15" s="483"/>
      <c r="NDH15" s="483"/>
      <c r="NDI15" s="483"/>
      <c r="NDJ15" s="483"/>
      <c r="NDK15" s="483"/>
      <c r="NDL15" s="483"/>
      <c r="NDM15" s="483"/>
      <c r="NDN15" s="483"/>
      <c r="NDO15" s="483"/>
      <c r="NDP15" s="483"/>
      <c r="NDQ15" s="483"/>
      <c r="NDR15" s="483"/>
      <c r="NDS15" s="483"/>
      <c r="NDT15" s="483"/>
      <c r="NDU15" s="483"/>
      <c r="NDV15" s="483"/>
      <c r="NDW15" s="483"/>
      <c r="NDX15" s="483"/>
      <c r="NDY15" s="483"/>
      <c r="NDZ15" s="483"/>
      <c r="NEA15" s="483"/>
      <c r="NEB15" s="483"/>
      <c r="NEC15" s="483"/>
      <c r="NED15" s="483"/>
      <c r="NEE15" s="483"/>
      <c r="NEF15" s="483"/>
      <c r="NEG15" s="483"/>
      <c r="NEH15" s="483"/>
      <c r="NEI15" s="483"/>
      <c r="NEJ15" s="483"/>
      <c r="NEK15" s="483"/>
      <c r="NEL15" s="483"/>
      <c r="NEM15" s="483"/>
      <c r="NEN15" s="483"/>
      <c r="NEO15" s="483"/>
      <c r="NEP15" s="483"/>
      <c r="NEQ15" s="483"/>
      <c r="NER15" s="483"/>
      <c r="NES15" s="483"/>
      <c r="NET15" s="483"/>
      <c r="NEU15" s="483"/>
      <c r="NEV15" s="483"/>
      <c r="NEW15" s="483"/>
      <c r="NEX15" s="483"/>
      <c r="NEY15" s="483"/>
      <c r="NEZ15" s="483"/>
      <c r="NFA15" s="483"/>
      <c r="NFB15" s="483"/>
      <c r="NFC15" s="483"/>
      <c r="NFD15" s="483"/>
      <c r="NFE15" s="483"/>
      <c r="NFF15" s="483"/>
      <c r="NFG15" s="483"/>
      <c r="NFH15" s="483"/>
      <c r="NFI15" s="483"/>
      <c r="NFJ15" s="483"/>
      <c r="NFK15" s="483"/>
      <c r="NFL15" s="483"/>
      <c r="NFM15" s="483"/>
      <c r="NFN15" s="483"/>
      <c r="NFO15" s="483"/>
      <c r="NFP15" s="483"/>
      <c r="NFQ15" s="483"/>
      <c r="NFR15" s="483"/>
      <c r="NFS15" s="483"/>
      <c r="NFT15" s="483"/>
      <c r="NFU15" s="483"/>
      <c r="NFV15" s="483"/>
      <c r="NFW15" s="483"/>
      <c r="NFX15" s="483"/>
      <c r="NFY15" s="483"/>
      <c r="NFZ15" s="483"/>
      <c r="NGA15" s="483"/>
      <c r="NGB15" s="483"/>
      <c r="NGC15" s="483"/>
      <c r="NGD15" s="483"/>
      <c r="NGE15" s="483"/>
      <c r="NGF15" s="483"/>
      <c r="NGG15" s="483"/>
      <c r="NGH15" s="483"/>
      <c r="NGI15" s="483"/>
      <c r="NGJ15" s="483"/>
      <c r="NGK15" s="483"/>
      <c r="NGL15" s="483"/>
      <c r="NGM15" s="483"/>
      <c r="NGN15" s="483"/>
      <c r="NGO15" s="483"/>
      <c r="NGP15" s="483"/>
      <c r="NGQ15" s="483"/>
      <c r="NGR15" s="483"/>
      <c r="NGS15" s="483"/>
      <c r="NGT15" s="483"/>
      <c r="NGU15" s="483"/>
      <c r="NGV15" s="483"/>
      <c r="NGW15" s="483"/>
      <c r="NGX15" s="483"/>
      <c r="NGY15" s="483"/>
      <c r="NGZ15" s="483"/>
      <c r="NHA15" s="483"/>
      <c r="NHB15" s="483"/>
      <c r="NHC15" s="483"/>
      <c r="NHD15" s="483"/>
      <c r="NHE15" s="483"/>
      <c r="NHF15" s="483"/>
      <c r="NHG15" s="483"/>
      <c r="NHH15" s="483"/>
      <c r="NHI15" s="483"/>
      <c r="NHJ15" s="483"/>
      <c r="NHK15" s="483"/>
      <c r="NHL15" s="483"/>
      <c r="NHM15" s="483"/>
      <c r="NHN15" s="483"/>
      <c r="NHO15" s="483"/>
      <c r="NHP15" s="483"/>
      <c r="NHQ15" s="483"/>
      <c r="NHR15" s="483"/>
      <c r="NHS15" s="483"/>
      <c r="NHT15" s="483"/>
      <c r="NHU15" s="483"/>
      <c r="NHV15" s="483"/>
      <c r="NHW15" s="483"/>
      <c r="NHX15" s="483"/>
      <c r="NHY15" s="483"/>
      <c r="NHZ15" s="483"/>
      <c r="NIA15" s="483"/>
      <c r="NIB15" s="483"/>
      <c r="NIC15" s="483"/>
      <c r="NID15" s="483"/>
      <c r="NIE15" s="483"/>
      <c r="NIF15" s="483"/>
      <c r="NIG15" s="483"/>
      <c r="NIH15" s="483"/>
      <c r="NII15" s="483"/>
      <c r="NIJ15" s="483"/>
      <c r="NIK15" s="483"/>
      <c r="NIL15" s="483"/>
      <c r="NIM15" s="483"/>
      <c r="NIN15" s="483"/>
      <c r="NIO15" s="483"/>
      <c r="NIP15" s="483"/>
      <c r="NIQ15" s="483"/>
      <c r="NIR15" s="483"/>
      <c r="NIS15" s="483"/>
      <c r="NIT15" s="483"/>
      <c r="NIU15" s="483"/>
      <c r="NIV15" s="483"/>
      <c r="NIW15" s="483"/>
      <c r="NIX15" s="483"/>
      <c r="NIY15" s="483"/>
      <c r="NIZ15" s="483"/>
      <c r="NJA15" s="483"/>
      <c r="NJB15" s="483"/>
      <c r="NJC15" s="483"/>
      <c r="NJD15" s="483"/>
      <c r="NJE15" s="483"/>
      <c r="NJF15" s="483"/>
      <c r="NJG15" s="483"/>
      <c r="NJH15" s="483"/>
      <c r="NJI15" s="483"/>
      <c r="NJJ15" s="483"/>
      <c r="NJK15" s="483"/>
      <c r="NJL15" s="483"/>
      <c r="NJM15" s="483"/>
      <c r="NJN15" s="483"/>
      <c r="NJO15" s="483"/>
      <c r="NJP15" s="483"/>
      <c r="NJQ15" s="483"/>
      <c r="NJR15" s="483"/>
      <c r="NJS15" s="483"/>
      <c r="NJT15" s="483"/>
      <c r="NJU15" s="483"/>
      <c r="NJV15" s="483"/>
      <c r="NJW15" s="483"/>
      <c r="NJX15" s="483"/>
      <c r="NJY15" s="483"/>
      <c r="NJZ15" s="483"/>
      <c r="NKA15" s="483"/>
      <c r="NKB15" s="483"/>
      <c r="NKC15" s="483"/>
      <c r="NKD15" s="483"/>
      <c r="NKE15" s="483"/>
      <c r="NKF15" s="483"/>
      <c r="NKG15" s="483"/>
      <c r="NKH15" s="483"/>
      <c r="NKI15" s="483"/>
      <c r="NKJ15" s="483"/>
      <c r="NKK15" s="483"/>
      <c r="NKL15" s="483"/>
      <c r="NKM15" s="483"/>
      <c r="NKN15" s="483"/>
      <c r="NKO15" s="483"/>
      <c r="NKP15" s="483"/>
      <c r="NKQ15" s="483"/>
      <c r="NKR15" s="483"/>
      <c r="NKS15" s="483"/>
      <c r="NKT15" s="483"/>
      <c r="NKU15" s="483"/>
      <c r="NKV15" s="483"/>
      <c r="NKW15" s="483"/>
      <c r="NKX15" s="483"/>
      <c r="NKY15" s="483"/>
      <c r="NKZ15" s="483"/>
      <c r="NLA15" s="483"/>
      <c r="NLB15" s="483"/>
      <c r="NLC15" s="483"/>
      <c r="NLD15" s="483"/>
      <c r="NLE15" s="483"/>
      <c r="NLF15" s="483"/>
      <c r="NLG15" s="483"/>
      <c r="NLH15" s="483"/>
      <c r="NLI15" s="483"/>
      <c r="NLJ15" s="483"/>
      <c r="NLK15" s="483"/>
      <c r="NLL15" s="483"/>
      <c r="NLM15" s="483"/>
      <c r="NLN15" s="483"/>
      <c r="NLO15" s="483"/>
      <c r="NLP15" s="483"/>
      <c r="NLQ15" s="483"/>
      <c r="NLR15" s="483"/>
      <c r="NLS15" s="483"/>
      <c r="NLT15" s="483"/>
      <c r="NLU15" s="483"/>
      <c r="NLV15" s="483"/>
      <c r="NLW15" s="483"/>
      <c r="NLX15" s="483"/>
      <c r="NLY15" s="483"/>
      <c r="NLZ15" s="483"/>
      <c r="NMA15" s="483"/>
      <c r="NMB15" s="483"/>
      <c r="NMC15" s="483"/>
      <c r="NMD15" s="483"/>
      <c r="NME15" s="483"/>
      <c r="NMF15" s="483"/>
      <c r="NMG15" s="483"/>
      <c r="NMH15" s="483"/>
      <c r="NMI15" s="483"/>
      <c r="NMJ15" s="483"/>
      <c r="NMK15" s="483"/>
      <c r="NML15" s="483"/>
      <c r="NMM15" s="483"/>
      <c r="NMN15" s="483"/>
      <c r="NMO15" s="483"/>
      <c r="NMP15" s="483"/>
      <c r="NMQ15" s="483"/>
      <c r="NMR15" s="483"/>
      <c r="NMS15" s="483"/>
      <c r="NMT15" s="483"/>
      <c r="NMU15" s="483"/>
      <c r="NMV15" s="483"/>
      <c r="NMW15" s="483"/>
      <c r="NMX15" s="483"/>
      <c r="NMY15" s="483"/>
      <c r="NMZ15" s="483"/>
      <c r="NNA15" s="483"/>
      <c r="NNB15" s="483"/>
      <c r="NNC15" s="483"/>
      <c r="NND15" s="483"/>
      <c r="NNE15" s="483"/>
      <c r="NNF15" s="483"/>
      <c r="NNG15" s="483"/>
      <c r="NNH15" s="483"/>
      <c r="NNI15" s="483"/>
      <c r="NNJ15" s="483"/>
      <c r="NNK15" s="483"/>
      <c r="NNL15" s="483"/>
      <c r="NNM15" s="483"/>
      <c r="NNN15" s="483"/>
      <c r="NNO15" s="483"/>
      <c r="NNP15" s="483"/>
      <c r="NNQ15" s="483"/>
      <c r="NNR15" s="483"/>
      <c r="NNS15" s="483"/>
      <c r="NNT15" s="483"/>
      <c r="NNU15" s="483"/>
      <c r="NNV15" s="483"/>
      <c r="NNW15" s="483"/>
      <c r="NNX15" s="483"/>
      <c r="NNY15" s="483"/>
      <c r="NNZ15" s="483"/>
      <c r="NOA15" s="483"/>
      <c r="NOB15" s="483"/>
      <c r="NOC15" s="483"/>
      <c r="NOD15" s="483"/>
      <c r="NOE15" s="483"/>
      <c r="NOF15" s="483"/>
      <c r="NOG15" s="483"/>
      <c r="NOH15" s="483"/>
      <c r="NOI15" s="483"/>
      <c r="NOJ15" s="483"/>
      <c r="NOK15" s="483"/>
      <c r="NOL15" s="483"/>
      <c r="NOM15" s="483"/>
      <c r="NON15" s="483"/>
      <c r="NOO15" s="483"/>
      <c r="NOP15" s="483"/>
      <c r="NOQ15" s="483"/>
      <c r="NOR15" s="483"/>
      <c r="NOS15" s="483"/>
      <c r="NOT15" s="483"/>
      <c r="NOU15" s="483"/>
      <c r="NOV15" s="483"/>
      <c r="NOW15" s="483"/>
      <c r="NOX15" s="483"/>
      <c r="NOY15" s="483"/>
      <c r="NOZ15" s="483"/>
      <c r="NPA15" s="483"/>
      <c r="NPB15" s="483"/>
      <c r="NPC15" s="483"/>
      <c r="NPD15" s="483"/>
      <c r="NPE15" s="483"/>
      <c r="NPF15" s="483"/>
      <c r="NPG15" s="483"/>
      <c r="NPH15" s="483"/>
      <c r="NPI15" s="483"/>
      <c r="NPJ15" s="483"/>
      <c r="NPK15" s="483"/>
      <c r="NPL15" s="483"/>
      <c r="NPM15" s="483"/>
      <c r="NPN15" s="483"/>
      <c r="NPO15" s="483"/>
      <c r="NPP15" s="483"/>
      <c r="NPQ15" s="483"/>
      <c r="NPR15" s="483"/>
      <c r="NPS15" s="483"/>
      <c r="NPT15" s="483"/>
      <c r="NPU15" s="483"/>
      <c r="NPV15" s="483"/>
      <c r="NPW15" s="483"/>
      <c r="NPX15" s="483"/>
      <c r="NPY15" s="483"/>
      <c r="NPZ15" s="483"/>
      <c r="NQA15" s="483"/>
      <c r="NQB15" s="483"/>
      <c r="NQC15" s="483"/>
      <c r="NQD15" s="483"/>
      <c r="NQE15" s="483"/>
      <c r="NQF15" s="483"/>
      <c r="NQG15" s="483"/>
      <c r="NQH15" s="483"/>
      <c r="NQI15" s="483"/>
      <c r="NQJ15" s="483"/>
      <c r="NQK15" s="483"/>
      <c r="NQL15" s="483"/>
      <c r="NQM15" s="483"/>
      <c r="NQN15" s="483"/>
      <c r="NQO15" s="483"/>
      <c r="NQP15" s="483"/>
      <c r="NQQ15" s="483"/>
      <c r="NQR15" s="483"/>
      <c r="NQS15" s="483"/>
      <c r="NQT15" s="483"/>
      <c r="NQU15" s="483"/>
      <c r="NQV15" s="483"/>
      <c r="NQW15" s="483"/>
      <c r="NQX15" s="483"/>
      <c r="NQY15" s="483"/>
      <c r="NQZ15" s="483"/>
      <c r="NRA15" s="483"/>
      <c r="NRB15" s="483"/>
      <c r="NRC15" s="483"/>
      <c r="NRD15" s="483"/>
      <c r="NRE15" s="483"/>
      <c r="NRF15" s="483"/>
      <c r="NRG15" s="483"/>
      <c r="NRH15" s="483"/>
      <c r="NRI15" s="483"/>
      <c r="NRJ15" s="483"/>
      <c r="NRK15" s="483"/>
      <c r="NRL15" s="483"/>
      <c r="NRM15" s="483"/>
      <c r="NRN15" s="483"/>
      <c r="NRO15" s="483"/>
      <c r="NRP15" s="483"/>
      <c r="NRQ15" s="483"/>
      <c r="NRR15" s="483"/>
      <c r="NRS15" s="483"/>
      <c r="NRT15" s="483"/>
      <c r="NRU15" s="483"/>
      <c r="NRV15" s="483"/>
      <c r="NRW15" s="483"/>
      <c r="NRX15" s="483"/>
      <c r="NRY15" s="483"/>
      <c r="NRZ15" s="483"/>
      <c r="NSA15" s="483"/>
      <c r="NSB15" s="483"/>
      <c r="NSC15" s="483"/>
      <c r="NSD15" s="483"/>
      <c r="NSE15" s="483"/>
      <c r="NSF15" s="483"/>
      <c r="NSG15" s="483"/>
      <c r="NSH15" s="483"/>
      <c r="NSI15" s="483"/>
      <c r="NSJ15" s="483"/>
      <c r="NSK15" s="483"/>
      <c r="NSL15" s="483"/>
      <c r="NSM15" s="483"/>
      <c r="NSN15" s="483"/>
      <c r="NSO15" s="483"/>
      <c r="NSP15" s="483"/>
      <c r="NSQ15" s="483"/>
      <c r="NSR15" s="483"/>
      <c r="NSS15" s="483"/>
      <c r="NST15" s="483"/>
      <c r="NSU15" s="483"/>
      <c r="NSV15" s="483"/>
      <c r="NSW15" s="483"/>
      <c r="NSX15" s="483"/>
      <c r="NSY15" s="483"/>
      <c r="NSZ15" s="483"/>
      <c r="NTA15" s="483"/>
      <c r="NTB15" s="483"/>
      <c r="NTC15" s="483"/>
      <c r="NTD15" s="483"/>
      <c r="NTE15" s="483"/>
      <c r="NTF15" s="483"/>
      <c r="NTG15" s="483"/>
      <c r="NTH15" s="483"/>
      <c r="NTI15" s="483"/>
      <c r="NTJ15" s="483"/>
      <c r="NTK15" s="483"/>
      <c r="NTL15" s="483"/>
      <c r="NTM15" s="483"/>
      <c r="NTN15" s="483"/>
      <c r="NTO15" s="483"/>
      <c r="NTP15" s="483"/>
      <c r="NTQ15" s="483"/>
      <c r="NTR15" s="483"/>
      <c r="NTS15" s="483"/>
      <c r="NTT15" s="483"/>
      <c r="NTU15" s="483"/>
      <c r="NTV15" s="483"/>
      <c r="NTW15" s="483"/>
      <c r="NTX15" s="483"/>
      <c r="NTY15" s="483"/>
      <c r="NTZ15" s="483"/>
      <c r="NUA15" s="483"/>
      <c r="NUB15" s="483"/>
      <c r="NUC15" s="483"/>
      <c r="NUD15" s="483"/>
      <c r="NUE15" s="483"/>
      <c r="NUF15" s="483"/>
      <c r="NUG15" s="483"/>
      <c r="NUH15" s="483"/>
      <c r="NUI15" s="483"/>
      <c r="NUJ15" s="483"/>
      <c r="NUK15" s="483"/>
      <c r="NUL15" s="483"/>
      <c r="NUM15" s="483"/>
      <c r="NUN15" s="483"/>
      <c r="NUO15" s="483"/>
      <c r="NUP15" s="483"/>
      <c r="NUQ15" s="483"/>
      <c r="NUR15" s="483"/>
      <c r="NUS15" s="483"/>
      <c r="NUT15" s="483"/>
      <c r="NUU15" s="483"/>
      <c r="NUV15" s="483"/>
      <c r="NUW15" s="483"/>
      <c r="NUX15" s="483"/>
      <c r="NUY15" s="483"/>
      <c r="NUZ15" s="483"/>
      <c r="NVA15" s="483"/>
      <c r="NVB15" s="483"/>
      <c r="NVC15" s="483"/>
      <c r="NVD15" s="483"/>
      <c r="NVE15" s="483"/>
      <c r="NVF15" s="483"/>
      <c r="NVG15" s="483"/>
      <c r="NVH15" s="483"/>
      <c r="NVI15" s="483"/>
      <c r="NVJ15" s="483"/>
      <c r="NVK15" s="483"/>
      <c r="NVL15" s="483"/>
      <c r="NVM15" s="483"/>
      <c r="NVN15" s="483"/>
      <c r="NVO15" s="483"/>
      <c r="NVP15" s="483"/>
      <c r="NVQ15" s="483"/>
      <c r="NVR15" s="483"/>
      <c r="NVS15" s="483"/>
      <c r="NVT15" s="483"/>
      <c r="NVU15" s="483"/>
      <c r="NVV15" s="483"/>
      <c r="NVW15" s="483"/>
      <c r="NVX15" s="483"/>
      <c r="NVY15" s="483"/>
      <c r="NVZ15" s="483"/>
      <c r="NWA15" s="483"/>
      <c r="NWB15" s="483"/>
      <c r="NWC15" s="483"/>
      <c r="NWD15" s="483"/>
      <c r="NWE15" s="483"/>
      <c r="NWF15" s="483"/>
      <c r="NWG15" s="483"/>
      <c r="NWH15" s="483"/>
      <c r="NWI15" s="483"/>
      <c r="NWJ15" s="483"/>
      <c r="NWK15" s="483"/>
      <c r="NWL15" s="483"/>
      <c r="NWM15" s="483"/>
      <c r="NWN15" s="483"/>
      <c r="NWO15" s="483"/>
      <c r="NWP15" s="483"/>
      <c r="NWQ15" s="483"/>
      <c r="NWR15" s="483"/>
      <c r="NWS15" s="483"/>
      <c r="NWT15" s="483"/>
      <c r="NWU15" s="483"/>
      <c r="NWV15" s="483"/>
      <c r="NWW15" s="483"/>
      <c r="NWX15" s="483"/>
      <c r="NWY15" s="483"/>
      <c r="NWZ15" s="483"/>
      <c r="NXA15" s="483"/>
      <c r="NXB15" s="483"/>
      <c r="NXC15" s="483"/>
      <c r="NXD15" s="483"/>
      <c r="NXE15" s="483"/>
      <c r="NXF15" s="483"/>
      <c r="NXG15" s="483"/>
      <c r="NXH15" s="483"/>
      <c r="NXI15" s="483"/>
      <c r="NXJ15" s="483"/>
      <c r="NXK15" s="483"/>
      <c r="NXL15" s="483"/>
      <c r="NXM15" s="483"/>
      <c r="NXN15" s="483"/>
      <c r="NXO15" s="483"/>
      <c r="NXP15" s="483"/>
      <c r="NXQ15" s="483"/>
      <c r="NXR15" s="483"/>
      <c r="NXS15" s="483"/>
      <c r="NXT15" s="483"/>
      <c r="NXU15" s="483"/>
      <c r="NXV15" s="483"/>
      <c r="NXW15" s="483"/>
      <c r="NXX15" s="483"/>
      <c r="NXY15" s="483"/>
      <c r="NXZ15" s="483"/>
      <c r="NYA15" s="483"/>
      <c r="NYB15" s="483"/>
      <c r="NYC15" s="483"/>
      <c r="NYD15" s="483"/>
      <c r="NYE15" s="483"/>
      <c r="NYF15" s="483"/>
      <c r="NYG15" s="483"/>
      <c r="NYH15" s="483"/>
      <c r="NYI15" s="483"/>
      <c r="NYJ15" s="483"/>
      <c r="NYK15" s="483"/>
      <c r="NYL15" s="483"/>
      <c r="NYM15" s="483"/>
      <c r="NYN15" s="483"/>
      <c r="NYO15" s="483"/>
      <c r="NYP15" s="483"/>
      <c r="NYQ15" s="483"/>
      <c r="NYR15" s="483"/>
      <c r="NYS15" s="483"/>
      <c r="NYT15" s="483"/>
      <c r="NYU15" s="483"/>
      <c r="NYV15" s="483"/>
      <c r="NYW15" s="483"/>
      <c r="NYX15" s="483"/>
      <c r="NYY15" s="483"/>
      <c r="NYZ15" s="483"/>
      <c r="NZA15" s="483"/>
      <c r="NZB15" s="483"/>
      <c r="NZC15" s="483"/>
      <c r="NZD15" s="483"/>
      <c r="NZE15" s="483"/>
      <c r="NZF15" s="483"/>
      <c r="NZG15" s="483"/>
      <c r="NZH15" s="483"/>
      <c r="NZI15" s="483"/>
      <c r="NZJ15" s="483"/>
      <c r="NZK15" s="483"/>
      <c r="NZL15" s="483"/>
      <c r="NZM15" s="483"/>
      <c r="NZN15" s="483"/>
      <c r="NZO15" s="483"/>
      <c r="NZP15" s="483"/>
      <c r="NZQ15" s="483"/>
      <c r="NZR15" s="483"/>
      <c r="NZS15" s="483"/>
      <c r="NZT15" s="483"/>
      <c r="NZU15" s="483"/>
      <c r="NZV15" s="483"/>
      <c r="NZW15" s="483"/>
      <c r="NZX15" s="483"/>
      <c r="NZY15" s="483"/>
      <c r="NZZ15" s="483"/>
      <c r="OAA15" s="483"/>
      <c r="OAB15" s="483"/>
      <c r="OAC15" s="483"/>
      <c r="OAD15" s="483"/>
      <c r="OAE15" s="483"/>
      <c r="OAF15" s="483"/>
      <c r="OAG15" s="483"/>
      <c r="OAH15" s="483"/>
      <c r="OAI15" s="483"/>
      <c r="OAJ15" s="483"/>
      <c r="OAK15" s="483"/>
      <c r="OAL15" s="483"/>
      <c r="OAM15" s="483"/>
      <c r="OAN15" s="483"/>
      <c r="OAO15" s="483"/>
      <c r="OAP15" s="483"/>
      <c r="OAQ15" s="483"/>
      <c r="OAR15" s="483"/>
      <c r="OAS15" s="483"/>
      <c r="OAT15" s="483"/>
      <c r="OAU15" s="483"/>
      <c r="OAV15" s="483"/>
      <c r="OAW15" s="483"/>
      <c r="OAX15" s="483"/>
      <c r="OAY15" s="483"/>
      <c r="OAZ15" s="483"/>
      <c r="OBA15" s="483"/>
      <c r="OBB15" s="483"/>
      <c r="OBC15" s="483"/>
      <c r="OBD15" s="483"/>
      <c r="OBE15" s="483"/>
      <c r="OBF15" s="483"/>
      <c r="OBG15" s="483"/>
      <c r="OBH15" s="483"/>
      <c r="OBI15" s="483"/>
      <c r="OBJ15" s="483"/>
      <c r="OBK15" s="483"/>
      <c r="OBL15" s="483"/>
      <c r="OBM15" s="483"/>
      <c r="OBN15" s="483"/>
      <c r="OBO15" s="483"/>
      <c r="OBP15" s="483"/>
      <c r="OBQ15" s="483"/>
      <c r="OBR15" s="483"/>
      <c r="OBS15" s="483"/>
      <c r="OBT15" s="483"/>
      <c r="OBU15" s="483"/>
      <c r="OBV15" s="483"/>
      <c r="OBW15" s="483"/>
      <c r="OBX15" s="483"/>
      <c r="OBY15" s="483"/>
      <c r="OBZ15" s="483"/>
      <c r="OCA15" s="483"/>
      <c r="OCB15" s="483"/>
      <c r="OCC15" s="483"/>
      <c r="OCD15" s="483"/>
      <c r="OCE15" s="483"/>
      <c r="OCF15" s="483"/>
      <c r="OCG15" s="483"/>
      <c r="OCH15" s="483"/>
      <c r="OCI15" s="483"/>
      <c r="OCJ15" s="483"/>
      <c r="OCK15" s="483"/>
      <c r="OCL15" s="483"/>
      <c r="OCM15" s="483"/>
      <c r="OCN15" s="483"/>
      <c r="OCO15" s="483"/>
      <c r="OCP15" s="483"/>
      <c r="OCQ15" s="483"/>
      <c r="OCR15" s="483"/>
      <c r="OCS15" s="483"/>
      <c r="OCT15" s="483"/>
      <c r="OCU15" s="483"/>
      <c r="OCV15" s="483"/>
      <c r="OCW15" s="483"/>
      <c r="OCX15" s="483"/>
      <c r="OCY15" s="483"/>
      <c r="OCZ15" s="483"/>
      <c r="ODA15" s="483"/>
      <c r="ODB15" s="483"/>
      <c r="ODC15" s="483"/>
      <c r="ODD15" s="483"/>
      <c r="ODE15" s="483"/>
      <c r="ODF15" s="483"/>
      <c r="ODG15" s="483"/>
      <c r="ODH15" s="483"/>
      <c r="ODI15" s="483"/>
      <c r="ODJ15" s="483"/>
      <c r="ODK15" s="483"/>
      <c r="ODL15" s="483"/>
      <c r="ODM15" s="483"/>
      <c r="ODN15" s="483"/>
      <c r="ODO15" s="483"/>
      <c r="ODP15" s="483"/>
      <c r="ODQ15" s="483"/>
      <c r="ODR15" s="483"/>
      <c r="ODS15" s="483"/>
      <c r="ODT15" s="483"/>
      <c r="ODU15" s="483"/>
      <c r="ODV15" s="483"/>
      <c r="ODW15" s="483"/>
      <c r="ODX15" s="483"/>
      <c r="ODY15" s="483"/>
      <c r="ODZ15" s="483"/>
      <c r="OEA15" s="483"/>
      <c r="OEB15" s="483"/>
      <c r="OEC15" s="483"/>
      <c r="OED15" s="483"/>
      <c r="OEE15" s="483"/>
      <c r="OEF15" s="483"/>
      <c r="OEG15" s="483"/>
      <c r="OEH15" s="483"/>
      <c r="OEI15" s="483"/>
      <c r="OEJ15" s="483"/>
      <c r="OEK15" s="483"/>
      <c r="OEL15" s="483"/>
      <c r="OEM15" s="483"/>
      <c r="OEN15" s="483"/>
      <c r="OEO15" s="483"/>
      <c r="OEP15" s="483"/>
      <c r="OEQ15" s="483"/>
      <c r="OER15" s="483"/>
      <c r="OES15" s="483"/>
      <c r="OET15" s="483"/>
      <c r="OEU15" s="483"/>
      <c r="OEV15" s="483"/>
      <c r="OEW15" s="483"/>
      <c r="OEX15" s="483"/>
      <c r="OEY15" s="483"/>
      <c r="OEZ15" s="483"/>
      <c r="OFA15" s="483"/>
      <c r="OFB15" s="483"/>
      <c r="OFC15" s="483"/>
      <c r="OFD15" s="483"/>
      <c r="OFE15" s="483"/>
      <c r="OFF15" s="483"/>
      <c r="OFG15" s="483"/>
      <c r="OFH15" s="483"/>
      <c r="OFI15" s="483"/>
      <c r="OFJ15" s="483"/>
      <c r="OFK15" s="483"/>
      <c r="OFL15" s="483"/>
      <c r="OFM15" s="483"/>
      <c r="OFN15" s="483"/>
      <c r="OFO15" s="483"/>
      <c r="OFP15" s="483"/>
      <c r="OFQ15" s="483"/>
      <c r="OFR15" s="483"/>
      <c r="OFS15" s="483"/>
      <c r="OFT15" s="483"/>
      <c r="OFU15" s="483"/>
      <c r="OFV15" s="483"/>
      <c r="OFW15" s="483"/>
      <c r="OFX15" s="483"/>
      <c r="OFY15" s="483"/>
      <c r="OFZ15" s="483"/>
      <c r="OGA15" s="483"/>
      <c r="OGB15" s="483"/>
      <c r="OGC15" s="483"/>
      <c r="OGD15" s="483"/>
      <c r="OGE15" s="483"/>
      <c r="OGF15" s="483"/>
      <c r="OGG15" s="483"/>
      <c r="OGH15" s="483"/>
      <c r="OGI15" s="483"/>
      <c r="OGJ15" s="483"/>
      <c r="OGK15" s="483"/>
      <c r="OGL15" s="483"/>
      <c r="OGM15" s="483"/>
      <c r="OGN15" s="483"/>
      <c r="OGO15" s="483"/>
      <c r="OGP15" s="483"/>
      <c r="OGQ15" s="483"/>
      <c r="OGR15" s="483"/>
      <c r="OGS15" s="483"/>
      <c r="OGT15" s="483"/>
      <c r="OGU15" s="483"/>
      <c r="OGV15" s="483"/>
      <c r="OGW15" s="483"/>
      <c r="OGX15" s="483"/>
      <c r="OGY15" s="483"/>
      <c r="OGZ15" s="483"/>
      <c r="OHA15" s="483"/>
      <c r="OHB15" s="483"/>
      <c r="OHC15" s="483"/>
      <c r="OHD15" s="483"/>
      <c r="OHE15" s="483"/>
      <c r="OHF15" s="483"/>
      <c r="OHG15" s="483"/>
      <c r="OHH15" s="483"/>
      <c r="OHI15" s="483"/>
      <c r="OHJ15" s="483"/>
      <c r="OHK15" s="483"/>
      <c r="OHL15" s="483"/>
      <c r="OHM15" s="483"/>
      <c r="OHN15" s="483"/>
      <c r="OHO15" s="483"/>
      <c r="OHP15" s="483"/>
      <c r="OHQ15" s="483"/>
      <c r="OHR15" s="483"/>
      <c r="OHS15" s="483"/>
      <c r="OHT15" s="483"/>
      <c r="OHU15" s="483"/>
      <c r="OHV15" s="483"/>
      <c r="OHW15" s="483"/>
      <c r="OHX15" s="483"/>
      <c r="OHY15" s="483"/>
      <c r="OHZ15" s="483"/>
      <c r="OIA15" s="483"/>
      <c r="OIB15" s="483"/>
      <c r="OIC15" s="483"/>
      <c r="OID15" s="483"/>
      <c r="OIE15" s="483"/>
      <c r="OIF15" s="483"/>
      <c r="OIG15" s="483"/>
      <c r="OIH15" s="483"/>
      <c r="OII15" s="483"/>
      <c r="OIJ15" s="483"/>
      <c r="OIK15" s="483"/>
      <c r="OIL15" s="483"/>
      <c r="OIM15" s="483"/>
      <c r="OIN15" s="483"/>
      <c r="OIO15" s="483"/>
      <c r="OIP15" s="483"/>
      <c r="OIQ15" s="483"/>
      <c r="OIR15" s="483"/>
      <c r="OIS15" s="483"/>
      <c r="OIT15" s="483"/>
      <c r="OIU15" s="483"/>
      <c r="OIV15" s="483"/>
      <c r="OIW15" s="483"/>
      <c r="OIX15" s="483"/>
      <c r="OIY15" s="483"/>
      <c r="OIZ15" s="483"/>
      <c r="OJA15" s="483"/>
      <c r="OJB15" s="483"/>
      <c r="OJC15" s="483"/>
      <c r="OJD15" s="483"/>
      <c r="OJE15" s="483"/>
      <c r="OJF15" s="483"/>
      <c r="OJG15" s="483"/>
      <c r="OJH15" s="483"/>
      <c r="OJI15" s="483"/>
      <c r="OJJ15" s="483"/>
      <c r="OJK15" s="483"/>
      <c r="OJL15" s="483"/>
      <c r="OJM15" s="483"/>
      <c r="OJN15" s="483"/>
      <c r="OJO15" s="483"/>
      <c r="OJP15" s="483"/>
      <c r="OJQ15" s="483"/>
      <c r="OJR15" s="483"/>
      <c r="OJS15" s="483"/>
      <c r="OJT15" s="483"/>
      <c r="OJU15" s="483"/>
      <c r="OJV15" s="483"/>
      <c r="OJW15" s="483"/>
      <c r="OJX15" s="483"/>
      <c r="OJY15" s="483"/>
      <c r="OJZ15" s="483"/>
      <c r="OKA15" s="483"/>
      <c r="OKB15" s="483"/>
      <c r="OKC15" s="483"/>
      <c r="OKD15" s="483"/>
      <c r="OKE15" s="483"/>
      <c r="OKF15" s="483"/>
      <c r="OKG15" s="483"/>
      <c r="OKH15" s="483"/>
      <c r="OKI15" s="483"/>
      <c r="OKJ15" s="483"/>
      <c r="OKK15" s="483"/>
      <c r="OKL15" s="483"/>
      <c r="OKM15" s="483"/>
      <c r="OKN15" s="483"/>
      <c r="OKO15" s="483"/>
      <c r="OKP15" s="483"/>
      <c r="OKQ15" s="483"/>
      <c r="OKR15" s="483"/>
      <c r="OKS15" s="483"/>
      <c r="OKT15" s="483"/>
      <c r="OKU15" s="483"/>
      <c r="OKV15" s="483"/>
      <c r="OKW15" s="483"/>
      <c r="OKX15" s="483"/>
      <c r="OKY15" s="483"/>
      <c r="OKZ15" s="483"/>
      <c r="OLA15" s="483"/>
      <c r="OLB15" s="483"/>
      <c r="OLC15" s="483"/>
      <c r="OLD15" s="483"/>
      <c r="OLE15" s="483"/>
      <c r="OLF15" s="483"/>
      <c r="OLG15" s="483"/>
      <c r="OLH15" s="483"/>
      <c r="OLI15" s="483"/>
      <c r="OLJ15" s="483"/>
      <c r="OLK15" s="483"/>
      <c r="OLL15" s="483"/>
      <c r="OLM15" s="483"/>
      <c r="OLN15" s="483"/>
      <c r="OLO15" s="483"/>
      <c r="OLP15" s="483"/>
      <c r="OLQ15" s="483"/>
      <c r="OLR15" s="483"/>
      <c r="OLS15" s="483"/>
      <c r="OLT15" s="483"/>
      <c r="OLU15" s="483"/>
      <c r="OLV15" s="483"/>
      <c r="OLW15" s="483"/>
      <c r="OLX15" s="483"/>
      <c r="OLY15" s="483"/>
      <c r="OLZ15" s="483"/>
      <c r="OMA15" s="483"/>
      <c r="OMB15" s="483"/>
      <c r="OMC15" s="483"/>
      <c r="OMD15" s="483"/>
      <c r="OME15" s="483"/>
      <c r="OMF15" s="483"/>
      <c r="OMG15" s="483"/>
      <c r="OMH15" s="483"/>
      <c r="OMI15" s="483"/>
      <c r="OMJ15" s="483"/>
      <c r="OMK15" s="483"/>
      <c r="OML15" s="483"/>
      <c r="OMM15" s="483"/>
      <c r="OMN15" s="483"/>
      <c r="OMO15" s="483"/>
      <c r="OMP15" s="483"/>
      <c r="OMQ15" s="483"/>
      <c r="OMR15" s="483"/>
      <c r="OMS15" s="483"/>
      <c r="OMT15" s="483"/>
      <c r="OMU15" s="483"/>
      <c r="OMV15" s="483"/>
      <c r="OMW15" s="483"/>
      <c r="OMX15" s="483"/>
      <c r="OMY15" s="483"/>
      <c r="OMZ15" s="483"/>
      <c r="ONA15" s="483"/>
      <c r="ONB15" s="483"/>
      <c r="ONC15" s="483"/>
      <c r="OND15" s="483"/>
      <c r="ONE15" s="483"/>
      <c r="ONF15" s="483"/>
      <c r="ONG15" s="483"/>
      <c r="ONH15" s="483"/>
      <c r="ONI15" s="483"/>
      <c r="ONJ15" s="483"/>
      <c r="ONK15" s="483"/>
      <c r="ONL15" s="483"/>
      <c r="ONM15" s="483"/>
      <c r="ONN15" s="483"/>
      <c r="ONO15" s="483"/>
      <c r="ONP15" s="483"/>
      <c r="ONQ15" s="483"/>
      <c r="ONR15" s="483"/>
      <c r="ONS15" s="483"/>
      <c r="ONT15" s="483"/>
      <c r="ONU15" s="483"/>
      <c r="ONV15" s="483"/>
      <c r="ONW15" s="483"/>
      <c r="ONX15" s="483"/>
      <c r="ONY15" s="483"/>
      <c r="ONZ15" s="483"/>
      <c r="OOA15" s="483"/>
      <c r="OOB15" s="483"/>
      <c r="OOC15" s="483"/>
      <c r="OOD15" s="483"/>
      <c r="OOE15" s="483"/>
      <c r="OOF15" s="483"/>
      <c r="OOG15" s="483"/>
      <c r="OOH15" s="483"/>
      <c r="OOI15" s="483"/>
      <c r="OOJ15" s="483"/>
      <c r="OOK15" s="483"/>
      <c r="OOL15" s="483"/>
      <c r="OOM15" s="483"/>
      <c r="OON15" s="483"/>
      <c r="OOO15" s="483"/>
      <c r="OOP15" s="483"/>
      <c r="OOQ15" s="483"/>
      <c r="OOR15" s="483"/>
      <c r="OOS15" s="483"/>
      <c r="OOT15" s="483"/>
      <c r="OOU15" s="483"/>
      <c r="OOV15" s="483"/>
      <c r="OOW15" s="483"/>
      <c r="OOX15" s="483"/>
      <c r="OOY15" s="483"/>
      <c r="OOZ15" s="483"/>
      <c r="OPA15" s="483"/>
      <c r="OPB15" s="483"/>
      <c r="OPC15" s="483"/>
      <c r="OPD15" s="483"/>
      <c r="OPE15" s="483"/>
      <c r="OPF15" s="483"/>
      <c r="OPG15" s="483"/>
      <c r="OPH15" s="483"/>
      <c r="OPI15" s="483"/>
      <c r="OPJ15" s="483"/>
      <c r="OPK15" s="483"/>
      <c r="OPL15" s="483"/>
      <c r="OPM15" s="483"/>
      <c r="OPN15" s="483"/>
      <c r="OPO15" s="483"/>
      <c r="OPP15" s="483"/>
      <c r="OPQ15" s="483"/>
      <c r="OPR15" s="483"/>
      <c r="OPS15" s="483"/>
      <c r="OPT15" s="483"/>
      <c r="OPU15" s="483"/>
      <c r="OPV15" s="483"/>
      <c r="OPW15" s="483"/>
      <c r="OPX15" s="483"/>
      <c r="OPY15" s="483"/>
      <c r="OPZ15" s="483"/>
      <c r="OQA15" s="483"/>
      <c r="OQB15" s="483"/>
      <c r="OQC15" s="483"/>
      <c r="OQD15" s="483"/>
      <c r="OQE15" s="483"/>
      <c r="OQF15" s="483"/>
      <c r="OQG15" s="483"/>
      <c r="OQH15" s="483"/>
      <c r="OQI15" s="483"/>
      <c r="OQJ15" s="483"/>
      <c r="OQK15" s="483"/>
      <c r="OQL15" s="483"/>
      <c r="OQM15" s="483"/>
      <c r="OQN15" s="483"/>
      <c r="OQO15" s="483"/>
      <c r="OQP15" s="483"/>
      <c r="OQQ15" s="483"/>
      <c r="OQR15" s="483"/>
      <c r="OQS15" s="483"/>
      <c r="OQT15" s="483"/>
      <c r="OQU15" s="483"/>
      <c r="OQV15" s="483"/>
      <c r="OQW15" s="483"/>
      <c r="OQX15" s="483"/>
      <c r="OQY15" s="483"/>
      <c r="OQZ15" s="483"/>
      <c r="ORA15" s="483"/>
      <c r="ORB15" s="483"/>
      <c r="ORC15" s="483"/>
      <c r="ORD15" s="483"/>
      <c r="ORE15" s="483"/>
      <c r="ORF15" s="483"/>
      <c r="ORG15" s="483"/>
      <c r="ORH15" s="483"/>
      <c r="ORI15" s="483"/>
      <c r="ORJ15" s="483"/>
      <c r="ORK15" s="483"/>
      <c r="ORL15" s="483"/>
      <c r="ORM15" s="483"/>
      <c r="ORN15" s="483"/>
      <c r="ORO15" s="483"/>
      <c r="ORP15" s="483"/>
      <c r="ORQ15" s="483"/>
      <c r="ORR15" s="483"/>
      <c r="ORS15" s="483"/>
      <c r="ORT15" s="483"/>
      <c r="ORU15" s="483"/>
      <c r="ORV15" s="483"/>
      <c r="ORW15" s="483"/>
      <c r="ORX15" s="483"/>
      <c r="ORY15" s="483"/>
      <c r="ORZ15" s="483"/>
      <c r="OSA15" s="483"/>
      <c r="OSB15" s="483"/>
      <c r="OSC15" s="483"/>
      <c r="OSD15" s="483"/>
      <c r="OSE15" s="483"/>
      <c r="OSF15" s="483"/>
      <c r="OSG15" s="483"/>
      <c r="OSH15" s="483"/>
      <c r="OSI15" s="483"/>
      <c r="OSJ15" s="483"/>
      <c r="OSK15" s="483"/>
      <c r="OSL15" s="483"/>
      <c r="OSM15" s="483"/>
      <c r="OSN15" s="483"/>
      <c r="OSO15" s="483"/>
      <c r="OSP15" s="483"/>
      <c r="OSQ15" s="483"/>
      <c r="OSR15" s="483"/>
      <c r="OSS15" s="483"/>
      <c r="OST15" s="483"/>
      <c r="OSU15" s="483"/>
      <c r="OSV15" s="483"/>
      <c r="OSW15" s="483"/>
      <c r="OSX15" s="483"/>
      <c r="OSY15" s="483"/>
      <c r="OSZ15" s="483"/>
      <c r="OTA15" s="483"/>
      <c r="OTB15" s="483"/>
      <c r="OTC15" s="483"/>
      <c r="OTD15" s="483"/>
      <c r="OTE15" s="483"/>
      <c r="OTF15" s="483"/>
      <c r="OTG15" s="483"/>
      <c r="OTH15" s="483"/>
      <c r="OTI15" s="483"/>
      <c r="OTJ15" s="483"/>
      <c r="OTK15" s="483"/>
      <c r="OTL15" s="483"/>
      <c r="OTM15" s="483"/>
      <c r="OTN15" s="483"/>
      <c r="OTO15" s="483"/>
      <c r="OTP15" s="483"/>
      <c r="OTQ15" s="483"/>
      <c r="OTR15" s="483"/>
      <c r="OTS15" s="483"/>
      <c r="OTT15" s="483"/>
      <c r="OTU15" s="483"/>
      <c r="OTV15" s="483"/>
      <c r="OTW15" s="483"/>
      <c r="OTX15" s="483"/>
      <c r="OTY15" s="483"/>
      <c r="OTZ15" s="483"/>
      <c r="OUA15" s="483"/>
      <c r="OUB15" s="483"/>
      <c r="OUC15" s="483"/>
      <c r="OUD15" s="483"/>
      <c r="OUE15" s="483"/>
      <c r="OUF15" s="483"/>
      <c r="OUG15" s="483"/>
      <c r="OUH15" s="483"/>
      <c r="OUI15" s="483"/>
      <c r="OUJ15" s="483"/>
      <c r="OUK15" s="483"/>
      <c r="OUL15" s="483"/>
      <c r="OUM15" s="483"/>
      <c r="OUN15" s="483"/>
      <c r="OUO15" s="483"/>
      <c r="OUP15" s="483"/>
      <c r="OUQ15" s="483"/>
      <c r="OUR15" s="483"/>
      <c r="OUS15" s="483"/>
      <c r="OUT15" s="483"/>
      <c r="OUU15" s="483"/>
      <c r="OUV15" s="483"/>
      <c r="OUW15" s="483"/>
      <c r="OUX15" s="483"/>
      <c r="OUY15" s="483"/>
      <c r="OUZ15" s="483"/>
      <c r="OVA15" s="483"/>
      <c r="OVB15" s="483"/>
      <c r="OVC15" s="483"/>
      <c r="OVD15" s="483"/>
      <c r="OVE15" s="483"/>
      <c r="OVF15" s="483"/>
      <c r="OVG15" s="483"/>
      <c r="OVH15" s="483"/>
      <c r="OVI15" s="483"/>
      <c r="OVJ15" s="483"/>
      <c r="OVK15" s="483"/>
      <c r="OVL15" s="483"/>
      <c r="OVM15" s="483"/>
      <c r="OVN15" s="483"/>
      <c r="OVO15" s="483"/>
      <c r="OVP15" s="483"/>
      <c r="OVQ15" s="483"/>
      <c r="OVR15" s="483"/>
      <c r="OVS15" s="483"/>
      <c r="OVT15" s="483"/>
      <c r="OVU15" s="483"/>
      <c r="OVV15" s="483"/>
      <c r="OVW15" s="483"/>
      <c r="OVX15" s="483"/>
      <c r="OVY15" s="483"/>
      <c r="OVZ15" s="483"/>
      <c r="OWA15" s="483"/>
      <c r="OWB15" s="483"/>
      <c r="OWC15" s="483"/>
      <c r="OWD15" s="483"/>
      <c r="OWE15" s="483"/>
      <c r="OWF15" s="483"/>
      <c r="OWG15" s="483"/>
      <c r="OWH15" s="483"/>
      <c r="OWI15" s="483"/>
      <c r="OWJ15" s="483"/>
      <c r="OWK15" s="483"/>
      <c r="OWL15" s="483"/>
      <c r="OWM15" s="483"/>
      <c r="OWN15" s="483"/>
      <c r="OWO15" s="483"/>
      <c r="OWP15" s="483"/>
      <c r="OWQ15" s="483"/>
      <c r="OWR15" s="483"/>
      <c r="OWS15" s="483"/>
      <c r="OWT15" s="483"/>
      <c r="OWU15" s="483"/>
      <c r="OWV15" s="483"/>
      <c r="OWW15" s="483"/>
      <c r="OWX15" s="483"/>
      <c r="OWY15" s="483"/>
      <c r="OWZ15" s="483"/>
      <c r="OXA15" s="483"/>
      <c r="OXB15" s="483"/>
      <c r="OXC15" s="483"/>
      <c r="OXD15" s="483"/>
      <c r="OXE15" s="483"/>
      <c r="OXF15" s="483"/>
      <c r="OXG15" s="483"/>
      <c r="OXH15" s="483"/>
      <c r="OXI15" s="483"/>
      <c r="OXJ15" s="483"/>
      <c r="OXK15" s="483"/>
      <c r="OXL15" s="483"/>
      <c r="OXM15" s="483"/>
      <c r="OXN15" s="483"/>
      <c r="OXO15" s="483"/>
      <c r="OXP15" s="483"/>
      <c r="OXQ15" s="483"/>
      <c r="OXR15" s="483"/>
      <c r="OXS15" s="483"/>
      <c r="OXT15" s="483"/>
      <c r="OXU15" s="483"/>
      <c r="OXV15" s="483"/>
      <c r="OXW15" s="483"/>
      <c r="OXX15" s="483"/>
      <c r="OXY15" s="483"/>
      <c r="OXZ15" s="483"/>
      <c r="OYA15" s="483"/>
      <c r="OYB15" s="483"/>
      <c r="OYC15" s="483"/>
      <c r="OYD15" s="483"/>
      <c r="OYE15" s="483"/>
      <c r="OYF15" s="483"/>
      <c r="OYG15" s="483"/>
      <c r="OYH15" s="483"/>
      <c r="OYI15" s="483"/>
      <c r="OYJ15" s="483"/>
      <c r="OYK15" s="483"/>
      <c r="OYL15" s="483"/>
      <c r="OYM15" s="483"/>
      <c r="OYN15" s="483"/>
      <c r="OYO15" s="483"/>
      <c r="OYP15" s="483"/>
      <c r="OYQ15" s="483"/>
      <c r="OYR15" s="483"/>
      <c r="OYS15" s="483"/>
      <c r="OYT15" s="483"/>
      <c r="OYU15" s="483"/>
      <c r="OYV15" s="483"/>
      <c r="OYW15" s="483"/>
      <c r="OYX15" s="483"/>
      <c r="OYY15" s="483"/>
      <c r="OYZ15" s="483"/>
      <c r="OZA15" s="483"/>
      <c r="OZB15" s="483"/>
      <c r="OZC15" s="483"/>
      <c r="OZD15" s="483"/>
      <c r="OZE15" s="483"/>
      <c r="OZF15" s="483"/>
      <c r="OZG15" s="483"/>
      <c r="OZH15" s="483"/>
      <c r="OZI15" s="483"/>
      <c r="OZJ15" s="483"/>
      <c r="OZK15" s="483"/>
      <c r="OZL15" s="483"/>
      <c r="OZM15" s="483"/>
      <c r="OZN15" s="483"/>
      <c r="OZO15" s="483"/>
      <c r="OZP15" s="483"/>
      <c r="OZQ15" s="483"/>
      <c r="OZR15" s="483"/>
      <c r="OZS15" s="483"/>
      <c r="OZT15" s="483"/>
      <c r="OZU15" s="483"/>
      <c r="OZV15" s="483"/>
      <c r="OZW15" s="483"/>
      <c r="OZX15" s="483"/>
      <c r="OZY15" s="483"/>
      <c r="OZZ15" s="483"/>
      <c r="PAA15" s="483"/>
      <c r="PAB15" s="483"/>
      <c r="PAC15" s="483"/>
      <c r="PAD15" s="483"/>
      <c r="PAE15" s="483"/>
      <c r="PAF15" s="483"/>
      <c r="PAG15" s="483"/>
      <c r="PAH15" s="483"/>
      <c r="PAI15" s="483"/>
      <c r="PAJ15" s="483"/>
      <c r="PAK15" s="483"/>
      <c r="PAL15" s="483"/>
      <c r="PAM15" s="483"/>
      <c r="PAN15" s="483"/>
      <c r="PAO15" s="483"/>
      <c r="PAP15" s="483"/>
      <c r="PAQ15" s="483"/>
      <c r="PAR15" s="483"/>
      <c r="PAS15" s="483"/>
      <c r="PAT15" s="483"/>
      <c r="PAU15" s="483"/>
      <c r="PAV15" s="483"/>
      <c r="PAW15" s="483"/>
      <c r="PAX15" s="483"/>
      <c r="PAY15" s="483"/>
      <c r="PAZ15" s="483"/>
      <c r="PBA15" s="483"/>
      <c r="PBB15" s="483"/>
      <c r="PBC15" s="483"/>
      <c r="PBD15" s="483"/>
      <c r="PBE15" s="483"/>
      <c r="PBF15" s="483"/>
      <c r="PBG15" s="483"/>
      <c r="PBH15" s="483"/>
      <c r="PBI15" s="483"/>
      <c r="PBJ15" s="483"/>
      <c r="PBK15" s="483"/>
      <c r="PBL15" s="483"/>
      <c r="PBM15" s="483"/>
      <c r="PBN15" s="483"/>
      <c r="PBO15" s="483"/>
      <c r="PBP15" s="483"/>
      <c r="PBQ15" s="483"/>
      <c r="PBR15" s="483"/>
      <c r="PBS15" s="483"/>
      <c r="PBT15" s="483"/>
      <c r="PBU15" s="483"/>
      <c r="PBV15" s="483"/>
      <c r="PBW15" s="483"/>
      <c r="PBX15" s="483"/>
      <c r="PBY15" s="483"/>
      <c r="PBZ15" s="483"/>
      <c r="PCA15" s="483"/>
      <c r="PCB15" s="483"/>
      <c r="PCC15" s="483"/>
      <c r="PCD15" s="483"/>
      <c r="PCE15" s="483"/>
      <c r="PCF15" s="483"/>
      <c r="PCG15" s="483"/>
      <c r="PCH15" s="483"/>
      <c r="PCI15" s="483"/>
      <c r="PCJ15" s="483"/>
      <c r="PCK15" s="483"/>
      <c r="PCL15" s="483"/>
      <c r="PCM15" s="483"/>
      <c r="PCN15" s="483"/>
      <c r="PCO15" s="483"/>
      <c r="PCP15" s="483"/>
      <c r="PCQ15" s="483"/>
      <c r="PCR15" s="483"/>
      <c r="PCS15" s="483"/>
      <c r="PCT15" s="483"/>
      <c r="PCU15" s="483"/>
      <c r="PCV15" s="483"/>
      <c r="PCW15" s="483"/>
      <c r="PCX15" s="483"/>
      <c r="PCY15" s="483"/>
      <c r="PCZ15" s="483"/>
      <c r="PDA15" s="483"/>
      <c r="PDB15" s="483"/>
      <c r="PDC15" s="483"/>
      <c r="PDD15" s="483"/>
      <c r="PDE15" s="483"/>
      <c r="PDF15" s="483"/>
      <c r="PDG15" s="483"/>
      <c r="PDH15" s="483"/>
      <c r="PDI15" s="483"/>
      <c r="PDJ15" s="483"/>
      <c r="PDK15" s="483"/>
      <c r="PDL15" s="483"/>
      <c r="PDM15" s="483"/>
      <c r="PDN15" s="483"/>
      <c r="PDO15" s="483"/>
      <c r="PDP15" s="483"/>
      <c r="PDQ15" s="483"/>
      <c r="PDR15" s="483"/>
      <c r="PDS15" s="483"/>
      <c r="PDT15" s="483"/>
      <c r="PDU15" s="483"/>
      <c r="PDV15" s="483"/>
      <c r="PDW15" s="483"/>
      <c r="PDX15" s="483"/>
      <c r="PDY15" s="483"/>
      <c r="PDZ15" s="483"/>
      <c r="PEA15" s="483"/>
      <c r="PEB15" s="483"/>
      <c r="PEC15" s="483"/>
      <c r="PED15" s="483"/>
      <c r="PEE15" s="483"/>
      <c r="PEF15" s="483"/>
      <c r="PEG15" s="483"/>
      <c r="PEH15" s="483"/>
      <c r="PEI15" s="483"/>
      <c r="PEJ15" s="483"/>
      <c r="PEK15" s="483"/>
      <c r="PEL15" s="483"/>
      <c r="PEM15" s="483"/>
      <c r="PEN15" s="483"/>
      <c r="PEO15" s="483"/>
      <c r="PEP15" s="483"/>
      <c r="PEQ15" s="483"/>
      <c r="PER15" s="483"/>
      <c r="PES15" s="483"/>
      <c r="PET15" s="483"/>
      <c r="PEU15" s="483"/>
      <c r="PEV15" s="483"/>
      <c r="PEW15" s="483"/>
      <c r="PEX15" s="483"/>
      <c r="PEY15" s="483"/>
      <c r="PEZ15" s="483"/>
      <c r="PFA15" s="483"/>
      <c r="PFB15" s="483"/>
      <c r="PFC15" s="483"/>
      <c r="PFD15" s="483"/>
      <c r="PFE15" s="483"/>
      <c r="PFF15" s="483"/>
      <c r="PFG15" s="483"/>
      <c r="PFH15" s="483"/>
      <c r="PFI15" s="483"/>
      <c r="PFJ15" s="483"/>
      <c r="PFK15" s="483"/>
      <c r="PFL15" s="483"/>
      <c r="PFM15" s="483"/>
      <c r="PFN15" s="483"/>
      <c r="PFO15" s="483"/>
      <c r="PFP15" s="483"/>
      <c r="PFQ15" s="483"/>
      <c r="PFR15" s="483"/>
      <c r="PFS15" s="483"/>
      <c r="PFT15" s="483"/>
      <c r="PFU15" s="483"/>
      <c r="PFV15" s="483"/>
      <c r="PFW15" s="483"/>
      <c r="PFX15" s="483"/>
      <c r="PFY15" s="483"/>
      <c r="PFZ15" s="483"/>
      <c r="PGA15" s="483"/>
      <c r="PGB15" s="483"/>
      <c r="PGC15" s="483"/>
      <c r="PGD15" s="483"/>
      <c r="PGE15" s="483"/>
      <c r="PGF15" s="483"/>
      <c r="PGG15" s="483"/>
      <c r="PGH15" s="483"/>
      <c r="PGI15" s="483"/>
      <c r="PGJ15" s="483"/>
      <c r="PGK15" s="483"/>
      <c r="PGL15" s="483"/>
      <c r="PGM15" s="483"/>
      <c r="PGN15" s="483"/>
      <c r="PGO15" s="483"/>
      <c r="PGP15" s="483"/>
      <c r="PGQ15" s="483"/>
      <c r="PGR15" s="483"/>
      <c r="PGS15" s="483"/>
      <c r="PGT15" s="483"/>
      <c r="PGU15" s="483"/>
      <c r="PGV15" s="483"/>
      <c r="PGW15" s="483"/>
      <c r="PGX15" s="483"/>
      <c r="PGY15" s="483"/>
      <c r="PGZ15" s="483"/>
      <c r="PHA15" s="483"/>
      <c r="PHB15" s="483"/>
      <c r="PHC15" s="483"/>
      <c r="PHD15" s="483"/>
      <c r="PHE15" s="483"/>
      <c r="PHF15" s="483"/>
      <c r="PHG15" s="483"/>
      <c r="PHH15" s="483"/>
      <c r="PHI15" s="483"/>
      <c r="PHJ15" s="483"/>
      <c r="PHK15" s="483"/>
      <c r="PHL15" s="483"/>
      <c r="PHM15" s="483"/>
      <c r="PHN15" s="483"/>
      <c r="PHO15" s="483"/>
      <c r="PHP15" s="483"/>
      <c r="PHQ15" s="483"/>
      <c r="PHR15" s="483"/>
      <c r="PHS15" s="483"/>
      <c r="PHT15" s="483"/>
      <c r="PHU15" s="483"/>
      <c r="PHV15" s="483"/>
      <c r="PHW15" s="483"/>
      <c r="PHX15" s="483"/>
      <c r="PHY15" s="483"/>
      <c r="PHZ15" s="483"/>
      <c r="PIA15" s="483"/>
      <c r="PIB15" s="483"/>
      <c r="PIC15" s="483"/>
      <c r="PID15" s="483"/>
      <c r="PIE15" s="483"/>
      <c r="PIF15" s="483"/>
      <c r="PIG15" s="483"/>
      <c r="PIH15" s="483"/>
      <c r="PII15" s="483"/>
      <c r="PIJ15" s="483"/>
      <c r="PIK15" s="483"/>
      <c r="PIL15" s="483"/>
      <c r="PIM15" s="483"/>
      <c r="PIN15" s="483"/>
      <c r="PIO15" s="483"/>
      <c r="PIP15" s="483"/>
      <c r="PIQ15" s="483"/>
      <c r="PIR15" s="483"/>
      <c r="PIS15" s="483"/>
      <c r="PIT15" s="483"/>
      <c r="PIU15" s="483"/>
      <c r="PIV15" s="483"/>
      <c r="PIW15" s="483"/>
      <c r="PIX15" s="483"/>
      <c r="PIY15" s="483"/>
      <c r="PIZ15" s="483"/>
      <c r="PJA15" s="483"/>
      <c r="PJB15" s="483"/>
      <c r="PJC15" s="483"/>
      <c r="PJD15" s="483"/>
      <c r="PJE15" s="483"/>
      <c r="PJF15" s="483"/>
      <c r="PJG15" s="483"/>
      <c r="PJH15" s="483"/>
      <c r="PJI15" s="483"/>
      <c r="PJJ15" s="483"/>
      <c r="PJK15" s="483"/>
      <c r="PJL15" s="483"/>
      <c r="PJM15" s="483"/>
      <c r="PJN15" s="483"/>
      <c r="PJO15" s="483"/>
      <c r="PJP15" s="483"/>
      <c r="PJQ15" s="483"/>
      <c r="PJR15" s="483"/>
      <c r="PJS15" s="483"/>
      <c r="PJT15" s="483"/>
      <c r="PJU15" s="483"/>
      <c r="PJV15" s="483"/>
      <c r="PJW15" s="483"/>
      <c r="PJX15" s="483"/>
      <c r="PJY15" s="483"/>
      <c r="PJZ15" s="483"/>
      <c r="PKA15" s="483"/>
      <c r="PKB15" s="483"/>
      <c r="PKC15" s="483"/>
      <c r="PKD15" s="483"/>
      <c r="PKE15" s="483"/>
      <c r="PKF15" s="483"/>
      <c r="PKG15" s="483"/>
      <c r="PKH15" s="483"/>
      <c r="PKI15" s="483"/>
      <c r="PKJ15" s="483"/>
      <c r="PKK15" s="483"/>
      <c r="PKL15" s="483"/>
      <c r="PKM15" s="483"/>
      <c r="PKN15" s="483"/>
      <c r="PKO15" s="483"/>
      <c r="PKP15" s="483"/>
      <c r="PKQ15" s="483"/>
      <c r="PKR15" s="483"/>
      <c r="PKS15" s="483"/>
      <c r="PKT15" s="483"/>
      <c r="PKU15" s="483"/>
      <c r="PKV15" s="483"/>
      <c r="PKW15" s="483"/>
      <c r="PKX15" s="483"/>
      <c r="PKY15" s="483"/>
      <c r="PKZ15" s="483"/>
      <c r="PLA15" s="483"/>
      <c r="PLB15" s="483"/>
      <c r="PLC15" s="483"/>
      <c r="PLD15" s="483"/>
      <c r="PLE15" s="483"/>
      <c r="PLF15" s="483"/>
      <c r="PLG15" s="483"/>
      <c r="PLH15" s="483"/>
      <c r="PLI15" s="483"/>
      <c r="PLJ15" s="483"/>
      <c r="PLK15" s="483"/>
      <c r="PLL15" s="483"/>
      <c r="PLM15" s="483"/>
      <c r="PLN15" s="483"/>
      <c r="PLO15" s="483"/>
      <c r="PLP15" s="483"/>
      <c r="PLQ15" s="483"/>
      <c r="PLR15" s="483"/>
      <c r="PLS15" s="483"/>
      <c r="PLT15" s="483"/>
      <c r="PLU15" s="483"/>
      <c r="PLV15" s="483"/>
      <c r="PLW15" s="483"/>
      <c r="PLX15" s="483"/>
      <c r="PLY15" s="483"/>
      <c r="PLZ15" s="483"/>
      <c r="PMA15" s="483"/>
      <c r="PMB15" s="483"/>
      <c r="PMC15" s="483"/>
      <c r="PMD15" s="483"/>
      <c r="PME15" s="483"/>
      <c r="PMF15" s="483"/>
      <c r="PMG15" s="483"/>
      <c r="PMH15" s="483"/>
      <c r="PMI15" s="483"/>
      <c r="PMJ15" s="483"/>
      <c r="PMK15" s="483"/>
      <c r="PML15" s="483"/>
      <c r="PMM15" s="483"/>
      <c r="PMN15" s="483"/>
      <c r="PMO15" s="483"/>
      <c r="PMP15" s="483"/>
      <c r="PMQ15" s="483"/>
      <c r="PMR15" s="483"/>
      <c r="PMS15" s="483"/>
      <c r="PMT15" s="483"/>
      <c r="PMU15" s="483"/>
      <c r="PMV15" s="483"/>
      <c r="PMW15" s="483"/>
      <c r="PMX15" s="483"/>
      <c r="PMY15" s="483"/>
      <c r="PMZ15" s="483"/>
      <c r="PNA15" s="483"/>
      <c r="PNB15" s="483"/>
      <c r="PNC15" s="483"/>
      <c r="PND15" s="483"/>
      <c r="PNE15" s="483"/>
      <c r="PNF15" s="483"/>
      <c r="PNG15" s="483"/>
      <c r="PNH15" s="483"/>
      <c r="PNI15" s="483"/>
      <c r="PNJ15" s="483"/>
      <c r="PNK15" s="483"/>
      <c r="PNL15" s="483"/>
      <c r="PNM15" s="483"/>
      <c r="PNN15" s="483"/>
      <c r="PNO15" s="483"/>
      <c r="PNP15" s="483"/>
      <c r="PNQ15" s="483"/>
      <c r="PNR15" s="483"/>
      <c r="PNS15" s="483"/>
      <c r="PNT15" s="483"/>
      <c r="PNU15" s="483"/>
      <c r="PNV15" s="483"/>
      <c r="PNW15" s="483"/>
      <c r="PNX15" s="483"/>
      <c r="PNY15" s="483"/>
      <c r="PNZ15" s="483"/>
      <c r="POA15" s="483"/>
      <c r="POB15" s="483"/>
      <c r="POC15" s="483"/>
      <c r="POD15" s="483"/>
      <c r="POE15" s="483"/>
      <c r="POF15" s="483"/>
      <c r="POG15" s="483"/>
      <c r="POH15" s="483"/>
      <c r="POI15" s="483"/>
      <c r="POJ15" s="483"/>
      <c r="POK15" s="483"/>
      <c r="POL15" s="483"/>
      <c r="POM15" s="483"/>
      <c r="PON15" s="483"/>
      <c r="POO15" s="483"/>
      <c r="POP15" s="483"/>
      <c r="POQ15" s="483"/>
      <c r="POR15" s="483"/>
      <c r="POS15" s="483"/>
      <c r="POT15" s="483"/>
      <c r="POU15" s="483"/>
      <c r="POV15" s="483"/>
      <c r="POW15" s="483"/>
      <c r="POX15" s="483"/>
      <c r="POY15" s="483"/>
      <c r="POZ15" s="483"/>
      <c r="PPA15" s="483"/>
      <c r="PPB15" s="483"/>
      <c r="PPC15" s="483"/>
      <c r="PPD15" s="483"/>
      <c r="PPE15" s="483"/>
      <c r="PPF15" s="483"/>
      <c r="PPG15" s="483"/>
      <c r="PPH15" s="483"/>
      <c r="PPI15" s="483"/>
      <c r="PPJ15" s="483"/>
      <c r="PPK15" s="483"/>
      <c r="PPL15" s="483"/>
      <c r="PPM15" s="483"/>
      <c r="PPN15" s="483"/>
      <c r="PPO15" s="483"/>
      <c r="PPP15" s="483"/>
      <c r="PPQ15" s="483"/>
      <c r="PPR15" s="483"/>
      <c r="PPS15" s="483"/>
      <c r="PPT15" s="483"/>
      <c r="PPU15" s="483"/>
      <c r="PPV15" s="483"/>
      <c r="PPW15" s="483"/>
      <c r="PPX15" s="483"/>
      <c r="PPY15" s="483"/>
      <c r="PPZ15" s="483"/>
      <c r="PQA15" s="483"/>
      <c r="PQB15" s="483"/>
      <c r="PQC15" s="483"/>
      <c r="PQD15" s="483"/>
      <c r="PQE15" s="483"/>
      <c r="PQF15" s="483"/>
      <c r="PQG15" s="483"/>
      <c r="PQH15" s="483"/>
      <c r="PQI15" s="483"/>
      <c r="PQJ15" s="483"/>
      <c r="PQK15" s="483"/>
      <c r="PQL15" s="483"/>
      <c r="PQM15" s="483"/>
      <c r="PQN15" s="483"/>
      <c r="PQO15" s="483"/>
      <c r="PQP15" s="483"/>
      <c r="PQQ15" s="483"/>
      <c r="PQR15" s="483"/>
      <c r="PQS15" s="483"/>
      <c r="PQT15" s="483"/>
      <c r="PQU15" s="483"/>
      <c r="PQV15" s="483"/>
      <c r="PQW15" s="483"/>
      <c r="PQX15" s="483"/>
      <c r="PQY15" s="483"/>
      <c r="PQZ15" s="483"/>
      <c r="PRA15" s="483"/>
      <c r="PRB15" s="483"/>
      <c r="PRC15" s="483"/>
      <c r="PRD15" s="483"/>
      <c r="PRE15" s="483"/>
      <c r="PRF15" s="483"/>
      <c r="PRG15" s="483"/>
      <c r="PRH15" s="483"/>
      <c r="PRI15" s="483"/>
      <c r="PRJ15" s="483"/>
      <c r="PRK15" s="483"/>
      <c r="PRL15" s="483"/>
      <c r="PRM15" s="483"/>
      <c r="PRN15" s="483"/>
      <c r="PRO15" s="483"/>
      <c r="PRP15" s="483"/>
      <c r="PRQ15" s="483"/>
      <c r="PRR15" s="483"/>
      <c r="PRS15" s="483"/>
      <c r="PRT15" s="483"/>
      <c r="PRU15" s="483"/>
      <c r="PRV15" s="483"/>
      <c r="PRW15" s="483"/>
      <c r="PRX15" s="483"/>
      <c r="PRY15" s="483"/>
      <c r="PRZ15" s="483"/>
      <c r="PSA15" s="483"/>
      <c r="PSB15" s="483"/>
      <c r="PSC15" s="483"/>
      <c r="PSD15" s="483"/>
      <c r="PSE15" s="483"/>
      <c r="PSF15" s="483"/>
      <c r="PSG15" s="483"/>
      <c r="PSH15" s="483"/>
      <c r="PSI15" s="483"/>
      <c r="PSJ15" s="483"/>
      <c r="PSK15" s="483"/>
      <c r="PSL15" s="483"/>
      <c r="PSM15" s="483"/>
      <c r="PSN15" s="483"/>
      <c r="PSO15" s="483"/>
      <c r="PSP15" s="483"/>
      <c r="PSQ15" s="483"/>
      <c r="PSR15" s="483"/>
      <c r="PSS15" s="483"/>
      <c r="PST15" s="483"/>
      <c r="PSU15" s="483"/>
      <c r="PSV15" s="483"/>
      <c r="PSW15" s="483"/>
      <c r="PSX15" s="483"/>
      <c r="PSY15" s="483"/>
      <c r="PSZ15" s="483"/>
      <c r="PTA15" s="483"/>
      <c r="PTB15" s="483"/>
      <c r="PTC15" s="483"/>
      <c r="PTD15" s="483"/>
      <c r="PTE15" s="483"/>
      <c r="PTF15" s="483"/>
      <c r="PTG15" s="483"/>
      <c r="PTH15" s="483"/>
      <c r="PTI15" s="483"/>
      <c r="PTJ15" s="483"/>
      <c r="PTK15" s="483"/>
      <c r="PTL15" s="483"/>
      <c r="PTM15" s="483"/>
      <c r="PTN15" s="483"/>
      <c r="PTO15" s="483"/>
      <c r="PTP15" s="483"/>
      <c r="PTQ15" s="483"/>
      <c r="PTR15" s="483"/>
      <c r="PTS15" s="483"/>
      <c r="PTT15" s="483"/>
      <c r="PTU15" s="483"/>
      <c r="PTV15" s="483"/>
      <c r="PTW15" s="483"/>
      <c r="PTX15" s="483"/>
      <c r="PTY15" s="483"/>
      <c r="PTZ15" s="483"/>
      <c r="PUA15" s="483"/>
      <c r="PUB15" s="483"/>
      <c r="PUC15" s="483"/>
      <c r="PUD15" s="483"/>
      <c r="PUE15" s="483"/>
      <c r="PUF15" s="483"/>
      <c r="PUG15" s="483"/>
      <c r="PUH15" s="483"/>
      <c r="PUI15" s="483"/>
      <c r="PUJ15" s="483"/>
      <c r="PUK15" s="483"/>
      <c r="PUL15" s="483"/>
      <c r="PUM15" s="483"/>
      <c r="PUN15" s="483"/>
      <c r="PUO15" s="483"/>
      <c r="PUP15" s="483"/>
      <c r="PUQ15" s="483"/>
      <c r="PUR15" s="483"/>
      <c r="PUS15" s="483"/>
      <c r="PUT15" s="483"/>
      <c r="PUU15" s="483"/>
      <c r="PUV15" s="483"/>
      <c r="PUW15" s="483"/>
      <c r="PUX15" s="483"/>
      <c r="PUY15" s="483"/>
      <c r="PUZ15" s="483"/>
      <c r="PVA15" s="483"/>
      <c r="PVB15" s="483"/>
      <c r="PVC15" s="483"/>
      <c r="PVD15" s="483"/>
      <c r="PVE15" s="483"/>
      <c r="PVF15" s="483"/>
      <c r="PVG15" s="483"/>
      <c r="PVH15" s="483"/>
      <c r="PVI15" s="483"/>
      <c r="PVJ15" s="483"/>
      <c r="PVK15" s="483"/>
      <c r="PVL15" s="483"/>
      <c r="PVM15" s="483"/>
      <c r="PVN15" s="483"/>
      <c r="PVO15" s="483"/>
      <c r="PVP15" s="483"/>
      <c r="PVQ15" s="483"/>
      <c r="PVR15" s="483"/>
      <c r="PVS15" s="483"/>
      <c r="PVT15" s="483"/>
      <c r="PVU15" s="483"/>
      <c r="PVV15" s="483"/>
      <c r="PVW15" s="483"/>
      <c r="PVX15" s="483"/>
      <c r="PVY15" s="483"/>
      <c r="PVZ15" s="483"/>
      <c r="PWA15" s="483"/>
      <c r="PWB15" s="483"/>
      <c r="PWC15" s="483"/>
      <c r="PWD15" s="483"/>
      <c r="PWE15" s="483"/>
      <c r="PWF15" s="483"/>
      <c r="PWG15" s="483"/>
      <c r="PWH15" s="483"/>
      <c r="PWI15" s="483"/>
      <c r="PWJ15" s="483"/>
      <c r="PWK15" s="483"/>
      <c r="PWL15" s="483"/>
      <c r="PWM15" s="483"/>
      <c r="PWN15" s="483"/>
      <c r="PWO15" s="483"/>
      <c r="PWP15" s="483"/>
      <c r="PWQ15" s="483"/>
      <c r="PWR15" s="483"/>
      <c r="PWS15" s="483"/>
      <c r="PWT15" s="483"/>
      <c r="PWU15" s="483"/>
      <c r="PWV15" s="483"/>
      <c r="PWW15" s="483"/>
      <c r="PWX15" s="483"/>
      <c r="PWY15" s="483"/>
      <c r="PWZ15" s="483"/>
      <c r="PXA15" s="483"/>
      <c r="PXB15" s="483"/>
      <c r="PXC15" s="483"/>
      <c r="PXD15" s="483"/>
      <c r="PXE15" s="483"/>
      <c r="PXF15" s="483"/>
      <c r="PXG15" s="483"/>
      <c r="PXH15" s="483"/>
      <c r="PXI15" s="483"/>
      <c r="PXJ15" s="483"/>
      <c r="PXK15" s="483"/>
      <c r="PXL15" s="483"/>
      <c r="PXM15" s="483"/>
      <c r="PXN15" s="483"/>
      <c r="PXO15" s="483"/>
      <c r="PXP15" s="483"/>
      <c r="PXQ15" s="483"/>
      <c r="PXR15" s="483"/>
      <c r="PXS15" s="483"/>
      <c r="PXT15" s="483"/>
      <c r="PXU15" s="483"/>
      <c r="PXV15" s="483"/>
      <c r="PXW15" s="483"/>
      <c r="PXX15" s="483"/>
      <c r="PXY15" s="483"/>
      <c r="PXZ15" s="483"/>
      <c r="PYA15" s="483"/>
      <c r="PYB15" s="483"/>
      <c r="PYC15" s="483"/>
      <c r="PYD15" s="483"/>
      <c r="PYE15" s="483"/>
      <c r="PYF15" s="483"/>
      <c r="PYG15" s="483"/>
      <c r="PYH15" s="483"/>
      <c r="PYI15" s="483"/>
      <c r="PYJ15" s="483"/>
      <c r="PYK15" s="483"/>
      <c r="PYL15" s="483"/>
      <c r="PYM15" s="483"/>
      <c r="PYN15" s="483"/>
      <c r="PYO15" s="483"/>
      <c r="PYP15" s="483"/>
      <c r="PYQ15" s="483"/>
      <c r="PYR15" s="483"/>
      <c r="PYS15" s="483"/>
      <c r="PYT15" s="483"/>
      <c r="PYU15" s="483"/>
      <c r="PYV15" s="483"/>
      <c r="PYW15" s="483"/>
      <c r="PYX15" s="483"/>
      <c r="PYY15" s="483"/>
      <c r="PYZ15" s="483"/>
      <c r="PZA15" s="483"/>
      <c r="PZB15" s="483"/>
      <c r="PZC15" s="483"/>
      <c r="PZD15" s="483"/>
      <c r="PZE15" s="483"/>
      <c r="PZF15" s="483"/>
      <c r="PZG15" s="483"/>
      <c r="PZH15" s="483"/>
      <c r="PZI15" s="483"/>
      <c r="PZJ15" s="483"/>
      <c r="PZK15" s="483"/>
      <c r="PZL15" s="483"/>
      <c r="PZM15" s="483"/>
      <c r="PZN15" s="483"/>
      <c r="PZO15" s="483"/>
      <c r="PZP15" s="483"/>
      <c r="PZQ15" s="483"/>
      <c r="PZR15" s="483"/>
      <c r="PZS15" s="483"/>
      <c r="PZT15" s="483"/>
      <c r="PZU15" s="483"/>
      <c r="PZV15" s="483"/>
      <c r="PZW15" s="483"/>
      <c r="PZX15" s="483"/>
      <c r="PZY15" s="483"/>
      <c r="PZZ15" s="483"/>
      <c r="QAA15" s="483"/>
      <c r="QAB15" s="483"/>
      <c r="QAC15" s="483"/>
      <c r="QAD15" s="483"/>
      <c r="QAE15" s="483"/>
      <c r="QAF15" s="483"/>
      <c r="QAG15" s="483"/>
      <c r="QAH15" s="483"/>
      <c r="QAI15" s="483"/>
      <c r="QAJ15" s="483"/>
      <c r="QAK15" s="483"/>
      <c r="QAL15" s="483"/>
      <c r="QAM15" s="483"/>
      <c r="QAN15" s="483"/>
      <c r="QAO15" s="483"/>
      <c r="QAP15" s="483"/>
      <c r="QAQ15" s="483"/>
      <c r="QAR15" s="483"/>
      <c r="QAS15" s="483"/>
      <c r="QAT15" s="483"/>
      <c r="QAU15" s="483"/>
      <c r="QAV15" s="483"/>
      <c r="QAW15" s="483"/>
      <c r="QAX15" s="483"/>
      <c r="QAY15" s="483"/>
      <c r="QAZ15" s="483"/>
      <c r="QBA15" s="483"/>
      <c r="QBB15" s="483"/>
      <c r="QBC15" s="483"/>
      <c r="QBD15" s="483"/>
      <c r="QBE15" s="483"/>
      <c r="QBF15" s="483"/>
      <c r="QBG15" s="483"/>
      <c r="QBH15" s="483"/>
      <c r="QBI15" s="483"/>
      <c r="QBJ15" s="483"/>
      <c r="QBK15" s="483"/>
      <c r="QBL15" s="483"/>
      <c r="QBM15" s="483"/>
      <c r="QBN15" s="483"/>
      <c r="QBO15" s="483"/>
      <c r="QBP15" s="483"/>
      <c r="QBQ15" s="483"/>
      <c r="QBR15" s="483"/>
      <c r="QBS15" s="483"/>
      <c r="QBT15" s="483"/>
      <c r="QBU15" s="483"/>
      <c r="QBV15" s="483"/>
      <c r="QBW15" s="483"/>
      <c r="QBX15" s="483"/>
      <c r="QBY15" s="483"/>
      <c r="QBZ15" s="483"/>
      <c r="QCA15" s="483"/>
      <c r="QCB15" s="483"/>
      <c r="QCC15" s="483"/>
      <c r="QCD15" s="483"/>
      <c r="QCE15" s="483"/>
      <c r="QCF15" s="483"/>
      <c r="QCG15" s="483"/>
      <c r="QCH15" s="483"/>
      <c r="QCI15" s="483"/>
      <c r="QCJ15" s="483"/>
      <c r="QCK15" s="483"/>
      <c r="QCL15" s="483"/>
      <c r="QCM15" s="483"/>
      <c r="QCN15" s="483"/>
      <c r="QCO15" s="483"/>
      <c r="QCP15" s="483"/>
      <c r="QCQ15" s="483"/>
      <c r="QCR15" s="483"/>
      <c r="QCS15" s="483"/>
      <c r="QCT15" s="483"/>
      <c r="QCU15" s="483"/>
      <c r="QCV15" s="483"/>
      <c r="QCW15" s="483"/>
      <c r="QCX15" s="483"/>
      <c r="QCY15" s="483"/>
      <c r="QCZ15" s="483"/>
      <c r="QDA15" s="483"/>
      <c r="QDB15" s="483"/>
      <c r="QDC15" s="483"/>
      <c r="QDD15" s="483"/>
      <c r="QDE15" s="483"/>
      <c r="QDF15" s="483"/>
      <c r="QDG15" s="483"/>
      <c r="QDH15" s="483"/>
      <c r="QDI15" s="483"/>
      <c r="QDJ15" s="483"/>
      <c r="QDK15" s="483"/>
      <c r="QDL15" s="483"/>
      <c r="QDM15" s="483"/>
      <c r="QDN15" s="483"/>
      <c r="QDO15" s="483"/>
      <c r="QDP15" s="483"/>
      <c r="QDQ15" s="483"/>
      <c r="QDR15" s="483"/>
      <c r="QDS15" s="483"/>
      <c r="QDT15" s="483"/>
      <c r="QDU15" s="483"/>
      <c r="QDV15" s="483"/>
      <c r="QDW15" s="483"/>
      <c r="QDX15" s="483"/>
      <c r="QDY15" s="483"/>
      <c r="QDZ15" s="483"/>
      <c r="QEA15" s="483"/>
      <c r="QEB15" s="483"/>
      <c r="QEC15" s="483"/>
      <c r="QED15" s="483"/>
      <c r="QEE15" s="483"/>
      <c r="QEF15" s="483"/>
      <c r="QEG15" s="483"/>
      <c r="QEH15" s="483"/>
      <c r="QEI15" s="483"/>
      <c r="QEJ15" s="483"/>
      <c r="QEK15" s="483"/>
      <c r="QEL15" s="483"/>
      <c r="QEM15" s="483"/>
      <c r="QEN15" s="483"/>
      <c r="QEO15" s="483"/>
      <c r="QEP15" s="483"/>
      <c r="QEQ15" s="483"/>
      <c r="QER15" s="483"/>
      <c r="QES15" s="483"/>
      <c r="QET15" s="483"/>
      <c r="QEU15" s="483"/>
      <c r="QEV15" s="483"/>
      <c r="QEW15" s="483"/>
      <c r="QEX15" s="483"/>
      <c r="QEY15" s="483"/>
      <c r="QEZ15" s="483"/>
      <c r="QFA15" s="483"/>
      <c r="QFB15" s="483"/>
      <c r="QFC15" s="483"/>
      <c r="QFD15" s="483"/>
      <c r="QFE15" s="483"/>
      <c r="QFF15" s="483"/>
      <c r="QFG15" s="483"/>
      <c r="QFH15" s="483"/>
      <c r="QFI15" s="483"/>
      <c r="QFJ15" s="483"/>
      <c r="QFK15" s="483"/>
      <c r="QFL15" s="483"/>
      <c r="QFM15" s="483"/>
      <c r="QFN15" s="483"/>
      <c r="QFO15" s="483"/>
      <c r="QFP15" s="483"/>
      <c r="QFQ15" s="483"/>
      <c r="QFR15" s="483"/>
      <c r="QFS15" s="483"/>
      <c r="QFT15" s="483"/>
      <c r="QFU15" s="483"/>
      <c r="QFV15" s="483"/>
      <c r="QFW15" s="483"/>
      <c r="QFX15" s="483"/>
      <c r="QFY15" s="483"/>
      <c r="QFZ15" s="483"/>
      <c r="QGA15" s="483"/>
      <c r="QGB15" s="483"/>
      <c r="QGC15" s="483"/>
      <c r="QGD15" s="483"/>
      <c r="QGE15" s="483"/>
      <c r="QGF15" s="483"/>
      <c r="QGG15" s="483"/>
      <c r="QGH15" s="483"/>
      <c r="QGI15" s="483"/>
      <c r="QGJ15" s="483"/>
      <c r="QGK15" s="483"/>
      <c r="QGL15" s="483"/>
      <c r="QGM15" s="483"/>
      <c r="QGN15" s="483"/>
      <c r="QGO15" s="483"/>
      <c r="QGP15" s="483"/>
      <c r="QGQ15" s="483"/>
      <c r="QGR15" s="483"/>
      <c r="QGS15" s="483"/>
      <c r="QGT15" s="483"/>
      <c r="QGU15" s="483"/>
      <c r="QGV15" s="483"/>
      <c r="QGW15" s="483"/>
      <c r="QGX15" s="483"/>
      <c r="QGY15" s="483"/>
      <c r="QGZ15" s="483"/>
      <c r="QHA15" s="483"/>
      <c r="QHB15" s="483"/>
      <c r="QHC15" s="483"/>
      <c r="QHD15" s="483"/>
      <c r="QHE15" s="483"/>
      <c r="QHF15" s="483"/>
      <c r="QHG15" s="483"/>
      <c r="QHH15" s="483"/>
      <c r="QHI15" s="483"/>
      <c r="QHJ15" s="483"/>
      <c r="QHK15" s="483"/>
      <c r="QHL15" s="483"/>
      <c r="QHM15" s="483"/>
      <c r="QHN15" s="483"/>
      <c r="QHO15" s="483"/>
      <c r="QHP15" s="483"/>
      <c r="QHQ15" s="483"/>
      <c r="QHR15" s="483"/>
      <c r="QHS15" s="483"/>
      <c r="QHT15" s="483"/>
      <c r="QHU15" s="483"/>
      <c r="QHV15" s="483"/>
      <c r="QHW15" s="483"/>
      <c r="QHX15" s="483"/>
      <c r="QHY15" s="483"/>
      <c r="QHZ15" s="483"/>
      <c r="QIA15" s="483"/>
      <c r="QIB15" s="483"/>
      <c r="QIC15" s="483"/>
      <c r="QID15" s="483"/>
      <c r="QIE15" s="483"/>
      <c r="QIF15" s="483"/>
      <c r="QIG15" s="483"/>
      <c r="QIH15" s="483"/>
      <c r="QII15" s="483"/>
      <c r="QIJ15" s="483"/>
      <c r="QIK15" s="483"/>
      <c r="QIL15" s="483"/>
      <c r="QIM15" s="483"/>
      <c r="QIN15" s="483"/>
      <c r="QIO15" s="483"/>
      <c r="QIP15" s="483"/>
      <c r="QIQ15" s="483"/>
      <c r="QIR15" s="483"/>
      <c r="QIS15" s="483"/>
      <c r="QIT15" s="483"/>
      <c r="QIU15" s="483"/>
      <c r="QIV15" s="483"/>
      <c r="QIW15" s="483"/>
      <c r="QIX15" s="483"/>
      <c r="QIY15" s="483"/>
      <c r="QIZ15" s="483"/>
      <c r="QJA15" s="483"/>
      <c r="QJB15" s="483"/>
      <c r="QJC15" s="483"/>
      <c r="QJD15" s="483"/>
      <c r="QJE15" s="483"/>
      <c r="QJF15" s="483"/>
      <c r="QJG15" s="483"/>
      <c r="QJH15" s="483"/>
      <c r="QJI15" s="483"/>
      <c r="QJJ15" s="483"/>
      <c r="QJK15" s="483"/>
      <c r="QJL15" s="483"/>
      <c r="QJM15" s="483"/>
      <c r="QJN15" s="483"/>
      <c r="QJO15" s="483"/>
      <c r="QJP15" s="483"/>
      <c r="QJQ15" s="483"/>
      <c r="QJR15" s="483"/>
      <c r="QJS15" s="483"/>
      <c r="QJT15" s="483"/>
      <c r="QJU15" s="483"/>
      <c r="QJV15" s="483"/>
      <c r="QJW15" s="483"/>
      <c r="QJX15" s="483"/>
      <c r="QJY15" s="483"/>
      <c r="QJZ15" s="483"/>
      <c r="QKA15" s="483"/>
      <c r="QKB15" s="483"/>
      <c r="QKC15" s="483"/>
      <c r="QKD15" s="483"/>
      <c r="QKE15" s="483"/>
      <c r="QKF15" s="483"/>
      <c r="QKG15" s="483"/>
      <c r="QKH15" s="483"/>
      <c r="QKI15" s="483"/>
      <c r="QKJ15" s="483"/>
      <c r="QKK15" s="483"/>
      <c r="QKL15" s="483"/>
      <c r="QKM15" s="483"/>
      <c r="QKN15" s="483"/>
      <c r="QKO15" s="483"/>
      <c r="QKP15" s="483"/>
      <c r="QKQ15" s="483"/>
      <c r="QKR15" s="483"/>
      <c r="QKS15" s="483"/>
      <c r="QKT15" s="483"/>
      <c r="QKU15" s="483"/>
      <c r="QKV15" s="483"/>
      <c r="QKW15" s="483"/>
      <c r="QKX15" s="483"/>
      <c r="QKY15" s="483"/>
      <c r="QKZ15" s="483"/>
      <c r="QLA15" s="483"/>
      <c r="QLB15" s="483"/>
      <c r="QLC15" s="483"/>
      <c r="QLD15" s="483"/>
      <c r="QLE15" s="483"/>
      <c r="QLF15" s="483"/>
      <c r="QLG15" s="483"/>
      <c r="QLH15" s="483"/>
      <c r="QLI15" s="483"/>
      <c r="QLJ15" s="483"/>
      <c r="QLK15" s="483"/>
      <c r="QLL15" s="483"/>
      <c r="QLM15" s="483"/>
      <c r="QLN15" s="483"/>
      <c r="QLO15" s="483"/>
      <c r="QLP15" s="483"/>
      <c r="QLQ15" s="483"/>
      <c r="QLR15" s="483"/>
      <c r="QLS15" s="483"/>
      <c r="QLT15" s="483"/>
      <c r="QLU15" s="483"/>
      <c r="QLV15" s="483"/>
      <c r="QLW15" s="483"/>
      <c r="QLX15" s="483"/>
      <c r="QLY15" s="483"/>
      <c r="QLZ15" s="483"/>
      <c r="QMA15" s="483"/>
      <c r="QMB15" s="483"/>
      <c r="QMC15" s="483"/>
      <c r="QMD15" s="483"/>
      <c r="QME15" s="483"/>
      <c r="QMF15" s="483"/>
      <c r="QMG15" s="483"/>
      <c r="QMH15" s="483"/>
      <c r="QMI15" s="483"/>
      <c r="QMJ15" s="483"/>
      <c r="QMK15" s="483"/>
      <c r="QML15" s="483"/>
      <c r="QMM15" s="483"/>
      <c r="QMN15" s="483"/>
      <c r="QMO15" s="483"/>
      <c r="QMP15" s="483"/>
      <c r="QMQ15" s="483"/>
      <c r="QMR15" s="483"/>
      <c r="QMS15" s="483"/>
      <c r="QMT15" s="483"/>
      <c r="QMU15" s="483"/>
      <c r="QMV15" s="483"/>
      <c r="QMW15" s="483"/>
      <c r="QMX15" s="483"/>
      <c r="QMY15" s="483"/>
      <c r="QMZ15" s="483"/>
      <c r="QNA15" s="483"/>
      <c r="QNB15" s="483"/>
      <c r="QNC15" s="483"/>
      <c r="QND15" s="483"/>
      <c r="QNE15" s="483"/>
      <c r="QNF15" s="483"/>
      <c r="QNG15" s="483"/>
      <c r="QNH15" s="483"/>
      <c r="QNI15" s="483"/>
      <c r="QNJ15" s="483"/>
      <c r="QNK15" s="483"/>
      <c r="QNL15" s="483"/>
      <c r="QNM15" s="483"/>
      <c r="QNN15" s="483"/>
      <c r="QNO15" s="483"/>
      <c r="QNP15" s="483"/>
      <c r="QNQ15" s="483"/>
      <c r="QNR15" s="483"/>
      <c r="QNS15" s="483"/>
      <c r="QNT15" s="483"/>
      <c r="QNU15" s="483"/>
      <c r="QNV15" s="483"/>
      <c r="QNW15" s="483"/>
      <c r="QNX15" s="483"/>
      <c r="QNY15" s="483"/>
      <c r="QNZ15" s="483"/>
      <c r="QOA15" s="483"/>
      <c r="QOB15" s="483"/>
      <c r="QOC15" s="483"/>
      <c r="QOD15" s="483"/>
      <c r="QOE15" s="483"/>
      <c r="QOF15" s="483"/>
      <c r="QOG15" s="483"/>
      <c r="QOH15" s="483"/>
      <c r="QOI15" s="483"/>
      <c r="QOJ15" s="483"/>
      <c r="QOK15" s="483"/>
      <c r="QOL15" s="483"/>
      <c r="QOM15" s="483"/>
      <c r="QON15" s="483"/>
      <c r="QOO15" s="483"/>
      <c r="QOP15" s="483"/>
      <c r="QOQ15" s="483"/>
      <c r="QOR15" s="483"/>
      <c r="QOS15" s="483"/>
      <c r="QOT15" s="483"/>
      <c r="QOU15" s="483"/>
      <c r="QOV15" s="483"/>
      <c r="QOW15" s="483"/>
      <c r="QOX15" s="483"/>
      <c r="QOY15" s="483"/>
      <c r="QOZ15" s="483"/>
      <c r="QPA15" s="483"/>
      <c r="QPB15" s="483"/>
      <c r="QPC15" s="483"/>
      <c r="QPD15" s="483"/>
      <c r="QPE15" s="483"/>
      <c r="QPF15" s="483"/>
      <c r="QPG15" s="483"/>
      <c r="QPH15" s="483"/>
      <c r="QPI15" s="483"/>
      <c r="QPJ15" s="483"/>
      <c r="QPK15" s="483"/>
      <c r="QPL15" s="483"/>
      <c r="QPM15" s="483"/>
      <c r="QPN15" s="483"/>
      <c r="QPO15" s="483"/>
      <c r="QPP15" s="483"/>
      <c r="QPQ15" s="483"/>
      <c r="QPR15" s="483"/>
      <c r="QPS15" s="483"/>
      <c r="QPT15" s="483"/>
      <c r="QPU15" s="483"/>
      <c r="QPV15" s="483"/>
      <c r="QPW15" s="483"/>
      <c r="QPX15" s="483"/>
      <c r="QPY15" s="483"/>
      <c r="QPZ15" s="483"/>
      <c r="QQA15" s="483"/>
      <c r="QQB15" s="483"/>
      <c r="QQC15" s="483"/>
      <c r="QQD15" s="483"/>
      <c r="QQE15" s="483"/>
      <c r="QQF15" s="483"/>
      <c r="QQG15" s="483"/>
      <c r="QQH15" s="483"/>
      <c r="QQI15" s="483"/>
      <c r="QQJ15" s="483"/>
      <c r="QQK15" s="483"/>
      <c r="QQL15" s="483"/>
      <c r="QQM15" s="483"/>
      <c r="QQN15" s="483"/>
      <c r="QQO15" s="483"/>
      <c r="QQP15" s="483"/>
      <c r="QQQ15" s="483"/>
      <c r="QQR15" s="483"/>
      <c r="QQS15" s="483"/>
      <c r="QQT15" s="483"/>
      <c r="QQU15" s="483"/>
      <c r="QQV15" s="483"/>
      <c r="QQW15" s="483"/>
      <c r="QQX15" s="483"/>
      <c r="QQY15" s="483"/>
      <c r="QQZ15" s="483"/>
      <c r="QRA15" s="483"/>
      <c r="QRB15" s="483"/>
      <c r="QRC15" s="483"/>
      <c r="QRD15" s="483"/>
      <c r="QRE15" s="483"/>
      <c r="QRF15" s="483"/>
      <c r="QRG15" s="483"/>
      <c r="QRH15" s="483"/>
      <c r="QRI15" s="483"/>
      <c r="QRJ15" s="483"/>
      <c r="QRK15" s="483"/>
      <c r="QRL15" s="483"/>
      <c r="QRM15" s="483"/>
      <c r="QRN15" s="483"/>
      <c r="QRO15" s="483"/>
      <c r="QRP15" s="483"/>
      <c r="QRQ15" s="483"/>
      <c r="QRR15" s="483"/>
      <c r="QRS15" s="483"/>
      <c r="QRT15" s="483"/>
      <c r="QRU15" s="483"/>
      <c r="QRV15" s="483"/>
      <c r="QRW15" s="483"/>
      <c r="QRX15" s="483"/>
      <c r="QRY15" s="483"/>
      <c r="QRZ15" s="483"/>
      <c r="QSA15" s="483"/>
      <c r="QSB15" s="483"/>
      <c r="QSC15" s="483"/>
      <c r="QSD15" s="483"/>
      <c r="QSE15" s="483"/>
      <c r="QSF15" s="483"/>
      <c r="QSG15" s="483"/>
      <c r="QSH15" s="483"/>
      <c r="QSI15" s="483"/>
      <c r="QSJ15" s="483"/>
      <c r="QSK15" s="483"/>
      <c r="QSL15" s="483"/>
      <c r="QSM15" s="483"/>
      <c r="QSN15" s="483"/>
      <c r="QSO15" s="483"/>
      <c r="QSP15" s="483"/>
      <c r="QSQ15" s="483"/>
      <c r="QSR15" s="483"/>
      <c r="QSS15" s="483"/>
      <c r="QST15" s="483"/>
      <c r="QSU15" s="483"/>
      <c r="QSV15" s="483"/>
      <c r="QSW15" s="483"/>
      <c r="QSX15" s="483"/>
      <c r="QSY15" s="483"/>
      <c r="QSZ15" s="483"/>
      <c r="QTA15" s="483"/>
      <c r="QTB15" s="483"/>
      <c r="QTC15" s="483"/>
      <c r="QTD15" s="483"/>
      <c r="QTE15" s="483"/>
      <c r="QTF15" s="483"/>
      <c r="QTG15" s="483"/>
      <c r="QTH15" s="483"/>
      <c r="QTI15" s="483"/>
      <c r="QTJ15" s="483"/>
      <c r="QTK15" s="483"/>
      <c r="QTL15" s="483"/>
      <c r="QTM15" s="483"/>
      <c r="QTN15" s="483"/>
      <c r="QTO15" s="483"/>
      <c r="QTP15" s="483"/>
      <c r="QTQ15" s="483"/>
      <c r="QTR15" s="483"/>
      <c r="QTS15" s="483"/>
      <c r="QTT15" s="483"/>
      <c r="QTU15" s="483"/>
      <c r="QTV15" s="483"/>
      <c r="QTW15" s="483"/>
      <c r="QTX15" s="483"/>
      <c r="QTY15" s="483"/>
      <c r="QTZ15" s="483"/>
      <c r="QUA15" s="483"/>
      <c r="QUB15" s="483"/>
      <c r="QUC15" s="483"/>
      <c r="QUD15" s="483"/>
      <c r="QUE15" s="483"/>
      <c r="QUF15" s="483"/>
      <c r="QUG15" s="483"/>
      <c r="QUH15" s="483"/>
      <c r="QUI15" s="483"/>
      <c r="QUJ15" s="483"/>
      <c r="QUK15" s="483"/>
      <c r="QUL15" s="483"/>
      <c r="QUM15" s="483"/>
      <c r="QUN15" s="483"/>
      <c r="QUO15" s="483"/>
      <c r="QUP15" s="483"/>
      <c r="QUQ15" s="483"/>
      <c r="QUR15" s="483"/>
      <c r="QUS15" s="483"/>
      <c r="QUT15" s="483"/>
      <c r="QUU15" s="483"/>
      <c r="QUV15" s="483"/>
      <c r="QUW15" s="483"/>
      <c r="QUX15" s="483"/>
      <c r="QUY15" s="483"/>
      <c r="QUZ15" s="483"/>
      <c r="QVA15" s="483"/>
      <c r="QVB15" s="483"/>
      <c r="QVC15" s="483"/>
      <c r="QVD15" s="483"/>
      <c r="QVE15" s="483"/>
      <c r="QVF15" s="483"/>
      <c r="QVG15" s="483"/>
      <c r="QVH15" s="483"/>
      <c r="QVI15" s="483"/>
      <c r="QVJ15" s="483"/>
      <c r="QVK15" s="483"/>
      <c r="QVL15" s="483"/>
      <c r="QVM15" s="483"/>
      <c r="QVN15" s="483"/>
      <c r="QVO15" s="483"/>
      <c r="QVP15" s="483"/>
      <c r="QVQ15" s="483"/>
      <c r="QVR15" s="483"/>
      <c r="QVS15" s="483"/>
      <c r="QVT15" s="483"/>
      <c r="QVU15" s="483"/>
      <c r="QVV15" s="483"/>
      <c r="QVW15" s="483"/>
      <c r="QVX15" s="483"/>
      <c r="QVY15" s="483"/>
      <c r="QVZ15" s="483"/>
      <c r="QWA15" s="483"/>
      <c r="QWB15" s="483"/>
      <c r="QWC15" s="483"/>
      <c r="QWD15" s="483"/>
      <c r="QWE15" s="483"/>
      <c r="QWF15" s="483"/>
      <c r="QWG15" s="483"/>
      <c r="QWH15" s="483"/>
      <c r="QWI15" s="483"/>
      <c r="QWJ15" s="483"/>
      <c r="QWK15" s="483"/>
      <c r="QWL15" s="483"/>
      <c r="QWM15" s="483"/>
      <c r="QWN15" s="483"/>
      <c r="QWO15" s="483"/>
      <c r="QWP15" s="483"/>
      <c r="QWQ15" s="483"/>
      <c r="QWR15" s="483"/>
      <c r="QWS15" s="483"/>
      <c r="QWT15" s="483"/>
      <c r="QWU15" s="483"/>
      <c r="QWV15" s="483"/>
      <c r="QWW15" s="483"/>
      <c r="QWX15" s="483"/>
      <c r="QWY15" s="483"/>
      <c r="QWZ15" s="483"/>
      <c r="QXA15" s="483"/>
      <c r="QXB15" s="483"/>
      <c r="QXC15" s="483"/>
      <c r="QXD15" s="483"/>
      <c r="QXE15" s="483"/>
      <c r="QXF15" s="483"/>
      <c r="QXG15" s="483"/>
      <c r="QXH15" s="483"/>
      <c r="QXI15" s="483"/>
      <c r="QXJ15" s="483"/>
      <c r="QXK15" s="483"/>
      <c r="QXL15" s="483"/>
      <c r="QXM15" s="483"/>
      <c r="QXN15" s="483"/>
      <c r="QXO15" s="483"/>
      <c r="QXP15" s="483"/>
      <c r="QXQ15" s="483"/>
      <c r="QXR15" s="483"/>
      <c r="QXS15" s="483"/>
      <c r="QXT15" s="483"/>
      <c r="QXU15" s="483"/>
      <c r="QXV15" s="483"/>
      <c r="QXW15" s="483"/>
      <c r="QXX15" s="483"/>
      <c r="QXY15" s="483"/>
      <c r="QXZ15" s="483"/>
      <c r="QYA15" s="483"/>
      <c r="QYB15" s="483"/>
      <c r="QYC15" s="483"/>
      <c r="QYD15" s="483"/>
      <c r="QYE15" s="483"/>
      <c r="QYF15" s="483"/>
      <c r="QYG15" s="483"/>
      <c r="QYH15" s="483"/>
      <c r="QYI15" s="483"/>
      <c r="QYJ15" s="483"/>
      <c r="QYK15" s="483"/>
      <c r="QYL15" s="483"/>
      <c r="QYM15" s="483"/>
      <c r="QYN15" s="483"/>
      <c r="QYO15" s="483"/>
      <c r="QYP15" s="483"/>
      <c r="QYQ15" s="483"/>
      <c r="QYR15" s="483"/>
      <c r="QYS15" s="483"/>
      <c r="QYT15" s="483"/>
      <c r="QYU15" s="483"/>
      <c r="QYV15" s="483"/>
      <c r="QYW15" s="483"/>
      <c r="QYX15" s="483"/>
      <c r="QYY15" s="483"/>
      <c r="QYZ15" s="483"/>
      <c r="QZA15" s="483"/>
      <c r="QZB15" s="483"/>
      <c r="QZC15" s="483"/>
      <c r="QZD15" s="483"/>
      <c r="QZE15" s="483"/>
      <c r="QZF15" s="483"/>
      <c r="QZG15" s="483"/>
      <c r="QZH15" s="483"/>
      <c r="QZI15" s="483"/>
      <c r="QZJ15" s="483"/>
      <c r="QZK15" s="483"/>
      <c r="QZL15" s="483"/>
      <c r="QZM15" s="483"/>
      <c r="QZN15" s="483"/>
      <c r="QZO15" s="483"/>
      <c r="QZP15" s="483"/>
      <c r="QZQ15" s="483"/>
      <c r="QZR15" s="483"/>
      <c r="QZS15" s="483"/>
      <c r="QZT15" s="483"/>
      <c r="QZU15" s="483"/>
      <c r="QZV15" s="483"/>
      <c r="QZW15" s="483"/>
      <c r="QZX15" s="483"/>
      <c r="QZY15" s="483"/>
      <c r="QZZ15" s="483"/>
      <c r="RAA15" s="483"/>
      <c r="RAB15" s="483"/>
      <c r="RAC15" s="483"/>
      <c r="RAD15" s="483"/>
      <c r="RAE15" s="483"/>
      <c r="RAF15" s="483"/>
      <c r="RAG15" s="483"/>
      <c r="RAH15" s="483"/>
      <c r="RAI15" s="483"/>
      <c r="RAJ15" s="483"/>
      <c r="RAK15" s="483"/>
      <c r="RAL15" s="483"/>
      <c r="RAM15" s="483"/>
      <c r="RAN15" s="483"/>
      <c r="RAO15" s="483"/>
      <c r="RAP15" s="483"/>
      <c r="RAQ15" s="483"/>
      <c r="RAR15" s="483"/>
      <c r="RAS15" s="483"/>
      <c r="RAT15" s="483"/>
      <c r="RAU15" s="483"/>
      <c r="RAV15" s="483"/>
      <c r="RAW15" s="483"/>
      <c r="RAX15" s="483"/>
      <c r="RAY15" s="483"/>
      <c r="RAZ15" s="483"/>
      <c r="RBA15" s="483"/>
      <c r="RBB15" s="483"/>
      <c r="RBC15" s="483"/>
      <c r="RBD15" s="483"/>
      <c r="RBE15" s="483"/>
      <c r="RBF15" s="483"/>
      <c r="RBG15" s="483"/>
      <c r="RBH15" s="483"/>
      <c r="RBI15" s="483"/>
      <c r="RBJ15" s="483"/>
      <c r="RBK15" s="483"/>
      <c r="RBL15" s="483"/>
      <c r="RBM15" s="483"/>
      <c r="RBN15" s="483"/>
      <c r="RBO15" s="483"/>
      <c r="RBP15" s="483"/>
      <c r="RBQ15" s="483"/>
      <c r="RBR15" s="483"/>
      <c r="RBS15" s="483"/>
      <c r="RBT15" s="483"/>
      <c r="RBU15" s="483"/>
      <c r="RBV15" s="483"/>
      <c r="RBW15" s="483"/>
      <c r="RBX15" s="483"/>
      <c r="RBY15" s="483"/>
      <c r="RBZ15" s="483"/>
      <c r="RCA15" s="483"/>
      <c r="RCB15" s="483"/>
      <c r="RCC15" s="483"/>
      <c r="RCD15" s="483"/>
      <c r="RCE15" s="483"/>
      <c r="RCF15" s="483"/>
      <c r="RCG15" s="483"/>
      <c r="RCH15" s="483"/>
      <c r="RCI15" s="483"/>
      <c r="RCJ15" s="483"/>
      <c r="RCK15" s="483"/>
      <c r="RCL15" s="483"/>
      <c r="RCM15" s="483"/>
      <c r="RCN15" s="483"/>
      <c r="RCO15" s="483"/>
      <c r="RCP15" s="483"/>
      <c r="RCQ15" s="483"/>
      <c r="RCR15" s="483"/>
      <c r="RCS15" s="483"/>
      <c r="RCT15" s="483"/>
      <c r="RCU15" s="483"/>
      <c r="RCV15" s="483"/>
      <c r="RCW15" s="483"/>
      <c r="RCX15" s="483"/>
      <c r="RCY15" s="483"/>
      <c r="RCZ15" s="483"/>
      <c r="RDA15" s="483"/>
      <c r="RDB15" s="483"/>
      <c r="RDC15" s="483"/>
      <c r="RDD15" s="483"/>
      <c r="RDE15" s="483"/>
      <c r="RDF15" s="483"/>
      <c r="RDG15" s="483"/>
      <c r="RDH15" s="483"/>
      <c r="RDI15" s="483"/>
      <c r="RDJ15" s="483"/>
      <c r="RDK15" s="483"/>
      <c r="RDL15" s="483"/>
      <c r="RDM15" s="483"/>
      <c r="RDN15" s="483"/>
      <c r="RDO15" s="483"/>
      <c r="RDP15" s="483"/>
      <c r="RDQ15" s="483"/>
      <c r="RDR15" s="483"/>
      <c r="RDS15" s="483"/>
      <c r="RDT15" s="483"/>
      <c r="RDU15" s="483"/>
      <c r="RDV15" s="483"/>
      <c r="RDW15" s="483"/>
      <c r="RDX15" s="483"/>
      <c r="RDY15" s="483"/>
      <c r="RDZ15" s="483"/>
      <c r="REA15" s="483"/>
      <c r="REB15" s="483"/>
      <c r="REC15" s="483"/>
      <c r="RED15" s="483"/>
      <c r="REE15" s="483"/>
      <c r="REF15" s="483"/>
      <c r="REG15" s="483"/>
      <c r="REH15" s="483"/>
      <c r="REI15" s="483"/>
      <c r="REJ15" s="483"/>
      <c r="REK15" s="483"/>
      <c r="REL15" s="483"/>
      <c r="REM15" s="483"/>
      <c r="REN15" s="483"/>
      <c r="REO15" s="483"/>
      <c r="REP15" s="483"/>
      <c r="REQ15" s="483"/>
      <c r="RER15" s="483"/>
      <c r="RES15" s="483"/>
      <c r="RET15" s="483"/>
      <c r="REU15" s="483"/>
      <c r="REV15" s="483"/>
      <c r="REW15" s="483"/>
      <c r="REX15" s="483"/>
      <c r="REY15" s="483"/>
      <c r="REZ15" s="483"/>
      <c r="RFA15" s="483"/>
      <c r="RFB15" s="483"/>
      <c r="RFC15" s="483"/>
      <c r="RFD15" s="483"/>
      <c r="RFE15" s="483"/>
      <c r="RFF15" s="483"/>
      <c r="RFG15" s="483"/>
      <c r="RFH15" s="483"/>
      <c r="RFI15" s="483"/>
      <c r="RFJ15" s="483"/>
      <c r="RFK15" s="483"/>
      <c r="RFL15" s="483"/>
      <c r="RFM15" s="483"/>
      <c r="RFN15" s="483"/>
      <c r="RFO15" s="483"/>
      <c r="RFP15" s="483"/>
      <c r="RFQ15" s="483"/>
      <c r="RFR15" s="483"/>
      <c r="RFS15" s="483"/>
      <c r="RFT15" s="483"/>
      <c r="RFU15" s="483"/>
      <c r="RFV15" s="483"/>
      <c r="RFW15" s="483"/>
      <c r="RFX15" s="483"/>
      <c r="RFY15" s="483"/>
      <c r="RFZ15" s="483"/>
      <c r="RGA15" s="483"/>
      <c r="RGB15" s="483"/>
      <c r="RGC15" s="483"/>
      <c r="RGD15" s="483"/>
      <c r="RGE15" s="483"/>
      <c r="RGF15" s="483"/>
      <c r="RGG15" s="483"/>
      <c r="RGH15" s="483"/>
      <c r="RGI15" s="483"/>
      <c r="RGJ15" s="483"/>
      <c r="RGK15" s="483"/>
      <c r="RGL15" s="483"/>
      <c r="RGM15" s="483"/>
      <c r="RGN15" s="483"/>
      <c r="RGO15" s="483"/>
      <c r="RGP15" s="483"/>
      <c r="RGQ15" s="483"/>
      <c r="RGR15" s="483"/>
      <c r="RGS15" s="483"/>
      <c r="RGT15" s="483"/>
      <c r="RGU15" s="483"/>
      <c r="RGV15" s="483"/>
      <c r="RGW15" s="483"/>
      <c r="RGX15" s="483"/>
      <c r="RGY15" s="483"/>
      <c r="RGZ15" s="483"/>
      <c r="RHA15" s="483"/>
      <c r="RHB15" s="483"/>
      <c r="RHC15" s="483"/>
      <c r="RHD15" s="483"/>
      <c r="RHE15" s="483"/>
      <c r="RHF15" s="483"/>
      <c r="RHG15" s="483"/>
      <c r="RHH15" s="483"/>
      <c r="RHI15" s="483"/>
      <c r="RHJ15" s="483"/>
      <c r="RHK15" s="483"/>
      <c r="RHL15" s="483"/>
      <c r="RHM15" s="483"/>
      <c r="RHN15" s="483"/>
      <c r="RHO15" s="483"/>
      <c r="RHP15" s="483"/>
      <c r="RHQ15" s="483"/>
      <c r="RHR15" s="483"/>
      <c r="RHS15" s="483"/>
      <c r="RHT15" s="483"/>
      <c r="RHU15" s="483"/>
      <c r="RHV15" s="483"/>
      <c r="RHW15" s="483"/>
      <c r="RHX15" s="483"/>
      <c r="RHY15" s="483"/>
      <c r="RHZ15" s="483"/>
      <c r="RIA15" s="483"/>
      <c r="RIB15" s="483"/>
      <c r="RIC15" s="483"/>
      <c r="RID15" s="483"/>
      <c r="RIE15" s="483"/>
      <c r="RIF15" s="483"/>
      <c r="RIG15" s="483"/>
      <c r="RIH15" s="483"/>
      <c r="RII15" s="483"/>
      <c r="RIJ15" s="483"/>
      <c r="RIK15" s="483"/>
      <c r="RIL15" s="483"/>
      <c r="RIM15" s="483"/>
      <c r="RIN15" s="483"/>
      <c r="RIO15" s="483"/>
      <c r="RIP15" s="483"/>
      <c r="RIQ15" s="483"/>
      <c r="RIR15" s="483"/>
      <c r="RIS15" s="483"/>
      <c r="RIT15" s="483"/>
      <c r="RIU15" s="483"/>
      <c r="RIV15" s="483"/>
      <c r="RIW15" s="483"/>
      <c r="RIX15" s="483"/>
      <c r="RIY15" s="483"/>
      <c r="RIZ15" s="483"/>
      <c r="RJA15" s="483"/>
      <c r="RJB15" s="483"/>
      <c r="RJC15" s="483"/>
      <c r="RJD15" s="483"/>
      <c r="RJE15" s="483"/>
      <c r="RJF15" s="483"/>
      <c r="RJG15" s="483"/>
      <c r="RJH15" s="483"/>
      <c r="RJI15" s="483"/>
      <c r="RJJ15" s="483"/>
      <c r="RJK15" s="483"/>
      <c r="RJL15" s="483"/>
      <c r="RJM15" s="483"/>
      <c r="RJN15" s="483"/>
      <c r="RJO15" s="483"/>
      <c r="RJP15" s="483"/>
      <c r="RJQ15" s="483"/>
      <c r="RJR15" s="483"/>
      <c r="RJS15" s="483"/>
      <c r="RJT15" s="483"/>
      <c r="RJU15" s="483"/>
      <c r="RJV15" s="483"/>
      <c r="RJW15" s="483"/>
      <c r="RJX15" s="483"/>
      <c r="RJY15" s="483"/>
      <c r="RJZ15" s="483"/>
      <c r="RKA15" s="483"/>
      <c r="RKB15" s="483"/>
      <c r="RKC15" s="483"/>
      <c r="RKD15" s="483"/>
      <c r="RKE15" s="483"/>
      <c r="RKF15" s="483"/>
      <c r="RKG15" s="483"/>
      <c r="RKH15" s="483"/>
      <c r="RKI15" s="483"/>
      <c r="RKJ15" s="483"/>
      <c r="RKK15" s="483"/>
      <c r="RKL15" s="483"/>
      <c r="RKM15" s="483"/>
      <c r="RKN15" s="483"/>
      <c r="RKO15" s="483"/>
      <c r="RKP15" s="483"/>
      <c r="RKQ15" s="483"/>
      <c r="RKR15" s="483"/>
      <c r="RKS15" s="483"/>
      <c r="RKT15" s="483"/>
      <c r="RKU15" s="483"/>
      <c r="RKV15" s="483"/>
      <c r="RKW15" s="483"/>
      <c r="RKX15" s="483"/>
      <c r="RKY15" s="483"/>
      <c r="RKZ15" s="483"/>
      <c r="RLA15" s="483"/>
      <c r="RLB15" s="483"/>
      <c r="RLC15" s="483"/>
      <c r="RLD15" s="483"/>
      <c r="RLE15" s="483"/>
      <c r="RLF15" s="483"/>
      <c r="RLG15" s="483"/>
      <c r="RLH15" s="483"/>
      <c r="RLI15" s="483"/>
      <c r="RLJ15" s="483"/>
      <c r="RLK15" s="483"/>
      <c r="RLL15" s="483"/>
      <c r="RLM15" s="483"/>
      <c r="RLN15" s="483"/>
      <c r="RLO15" s="483"/>
      <c r="RLP15" s="483"/>
      <c r="RLQ15" s="483"/>
      <c r="RLR15" s="483"/>
      <c r="RLS15" s="483"/>
      <c r="RLT15" s="483"/>
      <c r="RLU15" s="483"/>
      <c r="RLV15" s="483"/>
      <c r="RLW15" s="483"/>
      <c r="RLX15" s="483"/>
      <c r="RLY15" s="483"/>
      <c r="RLZ15" s="483"/>
      <c r="RMA15" s="483"/>
      <c r="RMB15" s="483"/>
      <c r="RMC15" s="483"/>
      <c r="RMD15" s="483"/>
      <c r="RME15" s="483"/>
      <c r="RMF15" s="483"/>
      <c r="RMG15" s="483"/>
      <c r="RMH15" s="483"/>
      <c r="RMI15" s="483"/>
      <c r="RMJ15" s="483"/>
      <c r="RMK15" s="483"/>
      <c r="RML15" s="483"/>
      <c r="RMM15" s="483"/>
      <c r="RMN15" s="483"/>
      <c r="RMO15" s="483"/>
      <c r="RMP15" s="483"/>
      <c r="RMQ15" s="483"/>
      <c r="RMR15" s="483"/>
      <c r="RMS15" s="483"/>
      <c r="RMT15" s="483"/>
      <c r="RMU15" s="483"/>
      <c r="RMV15" s="483"/>
      <c r="RMW15" s="483"/>
      <c r="RMX15" s="483"/>
      <c r="RMY15" s="483"/>
      <c r="RMZ15" s="483"/>
      <c r="RNA15" s="483"/>
      <c r="RNB15" s="483"/>
      <c r="RNC15" s="483"/>
      <c r="RND15" s="483"/>
      <c r="RNE15" s="483"/>
      <c r="RNF15" s="483"/>
      <c r="RNG15" s="483"/>
      <c r="RNH15" s="483"/>
      <c r="RNI15" s="483"/>
      <c r="RNJ15" s="483"/>
      <c r="RNK15" s="483"/>
      <c r="RNL15" s="483"/>
      <c r="RNM15" s="483"/>
      <c r="RNN15" s="483"/>
      <c r="RNO15" s="483"/>
      <c r="RNP15" s="483"/>
      <c r="RNQ15" s="483"/>
      <c r="RNR15" s="483"/>
      <c r="RNS15" s="483"/>
      <c r="RNT15" s="483"/>
      <c r="RNU15" s="483"/>
      <c r="RNV15" s="483"/>
      <c r="RNW15" s="483"/>
      <c r="RNX15" s="483"/>
      <c r="RNY15" s="483"/>
      <c r="RNZ15" s="483"/>
      <c r="ROA15" s="483"/>
      <c r="ROB15" s="483"/>
      <c r="ROC15" s="483"/>
      <c r="ROD15" s="483"/>
      <c r="ROE15" s="483"/>
      <c r="ROF15" s="483"/>
      <c r="ROG15" s="483"/>
      <c r="ROH15" s="483"/>
      <c r="ROI15" s="483"/>
      <c r="ROJ15" s="483"/>
      <c r="ROK15" s="483"/>
      <c r="ROL15" s="483"/>
      <c r="ROM15" s="483"/>
      <c r="RON15" s="483"/>
      <c r="ROO15" s="483"/>
      <c r="ROP15" s="483"/>
      <c r="ROQ15" s="483"/>
      <c r="ROR15" s="483"/>
      <c r="ROS15" s="483"/>
      <c r="ROT15" s="483"/>
      <c r="ROU15" s="483"/>
      <c r="ROV15" s="483"/>
      <c r="ROW15" s="483"/>
      <c r="ROX15" s="483"/>
      <c r="ROY15" s="483"/>
      <c r="ROZ15" s="483"/>
      <c r="RPA15" s="483"/>
      <c r="RPB15" s="483"/>
      <c r="RPC15" s="483"/>
      <c r="RPD15" s="483"/>
      <c r="RPE15" s="483"/>
      <c r="RPF15" s="483"/>
      <c r="RPG15" s="483"/>
      <c r="RPH15" s="483"/>
      <c r="RPI15" s="483"/>
      <c r="RPJ15" s="483"/>
      <c r="RPK15" s="483"/>
      <c r="RPL15" s="483"/>
      <c r="RPM15" s="483"/>
      <c r="RPN15" s="483"/>
      <c r="RPO15" s="483"/>
      <c r="RPP15" s="483"/>
      <c r="RPQ15" s="483"/>
      <c r="RPR15" s="483"/>
      <c r="RPS15" s="483"/>
      <c r="RPT15" s="483"/>
      <c r="RPU15" s="483"/>
      <c r="RPV15" s="483"/>
      <c r="RPW15" s="483"/>
      <c r="RPX15" s="483"/>
      <c r="RPY15" s="483"/>
      <c r="RPZ15" s="483"/>
      <c r="RQA15" s="483"/>
      <c r="RQB15" s="483"/>
      <c r="RQC15" s="483"/>
      <c r="RQD15" s="483"/>
      <c r="RQE15" s="483"/>
      <c r="RQF15" s="483"/>
      <c r="RQG15" s="483"/>
      <c r="RQH15" s="483"/>
      <c r="RQI15" s="483"/>
      <c r="RQJ15" s="483"/>
      <c r="RQK15" s="483"/>
      <c r="RQL15" s="483"/>
      <c r="RQM15" s="483"/>
      <c r="RQN15" s="483"/>
      <c r="RQO15" s="483"/>
      <c r="RQP15" s="483"/>
      <c r="RQQ15" s="483"/>
      <c r="RQR15" s="483"/>
      <c r="RQS15" s="483"/>
      <c r="RQT15" s="483"/>
      <c r="RQU15" s="483"/>
      <c r="RQV15" s="483"/>
      <c r="RQW15" s="483"/>
      <c r="RQX15" s="483"/>
      <c r="RQY15" s="483"/>
      <c r="RQZ15" s="483"/>
      <c r="RRA15" s="483"/>
      <c r="RRB15" s="483"/>
      <c r="RRC15" s="483"/>
      <c r="RRD15" s="483"/>
      <c r="RRE15" s="483"/>
      <c r="RRF15" s="483"/>
      <c r="RRG15" s="483"/>
      <c r="RRH15" s="483"/>
      <c r="RRI15" s="483"/>
      <c r="RRJ15" s="483"/>
      <c r="RRK15" s="483"/>
      <c r="RRL15" s="483"/>
      <c r="RRM15" s="483"/>
      <c r="RRN15" s="483"/>
      <c r="RRO15" s="483"/>
      <c r="RRP15" s="483"/>
      <c r="RRQ15" s="483"/>
      <c r="RRR15" s="483"/>
      <c r="RRS15" s="483"/>
      <c r="RRT15" s="483"/>
      <c r="RRU15" s="483"/>
      <c r="RRV15" s="483"/>
      <c r="RRW15" s="483"/>
      <c r="RRX15" s="483"/>
      <c r="RRY15" s="483"/>
      <c r="RRZ15" s="483"/>
      <c r="RSA15" s="483"/>
      <c r="RSB15" s="483"/>
      <c r="RSC15" s="483"/>
      <c r="RSD15" s="483"/>
      <c r="RSE15" s="483"/>
      <c r="RSF15" s="483"/>
      <c r="RSG15" s="483"/>
      <c r="RSH15" s="483"/>
      <c r="RSI15" s="483"/>
      <c r="RSJ15" s="483"/>
      <c r="RSK15" s="483"/>
      <c r="RSL15" s="483"/>
      <c r="RSM15" s="483"/>
      <c r="RSN15" s="483"/>
      <c r="RSO15" s="483"/>
      <c r="RSP15" s="483"/>
      <c r="RSQ15" s="483"/>
      <c r="RSR15" s="483"/>
      <c r="RSS15" s="483"/>
      <c r="RST15" s="483"/>
      <c r="RSU15" s="483"/>
      <c r="RSV15" s="483"/>
      <c r="RSW15" s="483"/>
      <c r="RSX15" s="483"/>
      <c r="RSY15" s="483"/>
      <c r="RSZ15" s="483"/>
      <c r="RTA15" s="483"/>
      <c r="RTB15" s="483"/>
      <c r="RTC15" s="483"/>
      <c r="RTD15" s="483"/>
      <c r="RTE15" s="483"/>
      <c r="RTF15" s="483"/>
      <c r="RTG15" s="483"/>
      <c r="RTH15" s="483"/>
      <c r="RTI15" s="483"/>
      <c r="RTJ15" s="483"/>
      <c r="RTK15" s="483"/>
      <c r="RTL15" s="483"/>
      <c r="RTM15" s="483"/>
      <c r="RTN15" s="483"/>
      <c r="RTO15" s="483"/>
      <c r="RTP15" s="483"/>
      <c r="RTQ15" s="483"/>
      <c r="RTR15" s="483"/>
      <c r="RTS15" s="483"/>
      <c r="RTT15" s="483"/>
      <c r="RTU15" s="483"/>
      <c r="RTV15" s="483"/>
      <c r="RTW15" s="483"/>
      <c r="RTX15" s="483"/>
      <c r="RTY15" s="483"/>
      <c r="RTZ15" s="483"/>
      <c r="RUA15" s="483"/>
      <c r="RUB15" s="483"/>
      <c r="RUC15" s="483"/>
      <c r="RUD15" s="483"/>
      <c r="RUE15" s="483"/>
      <c r="RUF15" s="483"/>
      <c r="RUG15" s="483"/>
      <c r="RUH15" s="483"/>
      <c r="RUI15" s="483"/>
      <c r="RUJ15" s="483"/>
      <c r="RUK15" s="483"/>
      <c r="RUL15" s="483"/>
      <c r="RUM15" s="483"/>
      <c r="RUN15" s="483"/>
      <c r="RUO15" s="483"/>
      <c r="RUP15" s="483"/>
      <c r="RUQ15" s="483"/>
      <c r="RUR15" s="483"/>
      <c r="RUS15" s="483"/>
      <c r="RUT15" s="483"/>
      <c r="RUU15" s="483"/>
      <c r="RUV15" s="483"/>
      <c r="RUW15" s="483"/>
      <c r="RUX15" s="483"/>
      <c r="RUY15" s="483"/>
      <c r="RUZ15" s="483"/>
      <c r="RVA15" s="483"/>
      <c r="RVB15" s="483"/>
      <c r="RVC15" s="483"/>
      <c r="RVD15" s="483"/>
      <c r="RVE15" s="483"/>
      <c r="RVF15" s="483"/>
      <c r="RVG15" s="483"/>
      <c r="RVH15" s="483"/>
      <c r="RVI15" s="483"/>
      <c r="RVJ15" s="483"/>
      <c r="RVK15" s="483"/>
      <c r="RVL15" s="483"/>
      <c r="RVM15" s="483"/>
      <c r="RVN15" s="483"/>
      <c r="RVO15" s="483"/>
      <c r="RVP15" s="483"/>
      <c r="RVQ15" s="483"/>
      <c r="RVR15" s="483"/>
      <c r="RVS15" s="483"/>
      <c r="RVT15" s="483"/>
      <c r="RVU15" s="483"/>
      <c r="RVV15" s="483"/>
      <c r="RVW15" s="483"/>
      <c r="RVX15" s="483"/>
      <c r="RVY15" s="483"/>
      <c r="RVZ15" s="483"/>
      <c r="RWA15" s="483"/>
      <c r="RWB15" s="483"/>
      <c r="RWC15" s="483"/>
      <c r="RWD15" s="483"/>
      <c r="RWE15" s="483"/>
      <c r="RWF15" s="483"/>
      <c r="RWG15" s="483"/>
      <c r="RWH15" s="483"/>
      <c r="RWI15" s="483"/>
      <c r="RWJ15" s="483"/>
      <c r="RWK15" s="483"/>
      <c r="RWL15" s="483"/>
      <c r="RWM15" s="483"/>
      <c r="RWN15" s="483"/>
      <c r="RWO15" s="483"/>
      <c r="RWP15" s="483"/>
      <c r="RWQ15" s="483"/>
      <c r="RWR15" s="483"/>
      <c r="RWS15" s="483"/>
      <c r="RWT15" s="483"/>
      <c r="RWU15" s="483"/>
      <c r="RWV15" s="483"/>
      <c r="RWW15" s="483"/>
      <c r="RWX15" s="483"/>
      <c r="RWY15" s="483"/>
      <c r="RWZ15" s="483"/>
      <c r="RXA15" s="483"/>
      <c r="RXB15" s="483"/>
      <c r="RXC15" s="483"/>
      <c r="RXD15" s="483"/>
      <c r="RXE15" s="483"/>
      <c r="RXF15" s="483"/>
      <c r="RXG15" s="483"/>
      <c r="RXH15" s="483"/>
      <c r="RXI15" s="483"/>
      <c r="RXJ15" s="483"/>
      <c r="RXK15" s="483"/>
      <c r="RXL15" s="483"/>
      <c r="RXM15" s="483"/>
      <c r="RXN15" s="483"/>
      <c r="RXO15" s="483"/>
      <c r="RXP15" s="483"/>
      <c r="RXQ15" s="483"/>
      <c r="RXR15" s="483"/>
      <c r="RXS15" s="483"/>
      <c r="RXT15" s="483"/>
      <c r="RXU15" s="483"/>
      <c r="RXV15" s="483"/>
      <c r="RXW15" s="483"/>
      <c r="RXX15" s="483"/>
      <c r="RXY15" s="483"/>
      <c r="RXZ15" s="483"/>
      <c r="RYA15" s="483"/>
      <c r="RYB15" s="483"/>
      <c r="RYC15" s="483"/>
      <c r="RYD15" s="483"/>
      <c r="RYE15" s="483"/>
      <c r="RYF15" s="483"/>
      <c r="RYG15" s="483"/>
      <c r="RYH15" s="483"/>
      <c r="RYI15" s="483"/>
      <c r="RYJ15" s="483"/>
      <c r="RYK15" s="483"/>
      <c r="RYL15" s="483"/>
      <c r="RYM15" s="483"/>
      <c r="RYN15" s="483"/>
      <c r="RYO15" s="483"/>
      <c r="RYP15" s="483"/>
      <c r="RYQ15" s="483"/>
      <c r="RYR15" s="483"/>
      <c r="RYS15" s="483"/>
      <c r="RYT15" s="483"/>
      <c r="RYU15" s="483"/>
      <c r="RYV15" s="483"/>
      <c r="RYW15" s="483"/>
      <c r="RYX15" s="483"/>
      <c r="RYY15" s="483"/>
      <c r="RYZ15" s="483"/>
      <c r="RZA15" s="483"/>
      <c r="RZB15" s="483"/>
      <c r="RZC15" s="483"/>
      <c r="RZD15" s="483"/>
      <c r="RZE15" s="483"/>
      <c r="RZF15" s="483"/>
      <c r="RZG15" s="483"/>
      <c r="RZH15" s="483"/>
      <c r="RZI15" s="483"/>
      <c r="RZJ15" s="483"/>
      <c r="RZK15" s="483"/>
      <c r="RZL15" s="483"/>
      <c r="RZM15" s="483"/>
      <c r="RZN15" s="483"/>
      <c r="RZO15" s="483"/>
      <c r="RZP15" s="483"/>
      <c r="RZQ15" s="483"/>
      <c r="RZR15" s="483"/>
      <c r="RZS15" s="483"/>
      <c r="RZT15" s="483"/>
      <c r="RZU15" s="483"/>
      <c r="RZV15" s="483"/>
      <c r="RZW15" s="483"/>
      <c r="RZX15" s="483"/>
      <c r="RZY15" s="483"/>
      <c r="RZZ15" s="483"/>
      <c r="SAA15" s="483"/>
      <c r="SAB15" s="483"/>
      <c r="SAC15" s="483"/>
      <c r="SAD15" s="483"/>
      <c r="SAE15" s="483"/>
      <c r="SAF15" s="483"/>
      <c r="SAG15" s="483"/>
      <c r="SAH15" s="483"/>
      <c r="SAI15" s="483"/>
      <c r="SAJ15" s="483"/>
      <c r="SAK15" s="483"/>
      <c r="SAL15" s="483"/>
      <c r="SAM15" s="483"/>
      <c r="SAN15" s="483"/>
      <c r="SAO15" s="483"/>
      <c r="SAP15" s="483"/>
      <c r="SAQ15" s="483"/>
      <c r="SAR15" s="483"/>
      <c r="SAS15" s="483"/>
      <c r="SAT15" s="483"/>
      <c r="SAU15" s="483"/>
      <c r="SAV15" s="483"/>
      <c r="SAW15" s="483"/>
      <c r="SAX15" s="483"/>
      <c r="SAY15" s="483"/>
      <c r="SAZ15" s="483"/>
      <c r="SBA15" s="483"/>
      <c r="SBB15" s="483"/>
      <c r="SBC15" s="483"/>
      <c r="SBD15" s="483"/>
      <c r="SBE15" s="483"/>
      <c r="SBF15" s="483"/>
      <c r="SBG15" s="483"/>
      <c r="SBH15" s="483"/>
      <c r="SBI15" s="483"/>
      <c r="SBJ15" s="483"/>
      <c r="SBK15" s="483"/>
      <c r="SBL15" s="483"/>
      <c r="SBM15" s="483"/>
      <c r="SBN15" s="483"/>
      <c r="SBO15" s="483"/>
      <c r="SBP15" s="483"/>
      <c r="SBQ15" s="483"/>
      <c r="SBR15" s="483"/>
      <c r="SBS15" s="483"/>
      <c r="SBT15" s="483"/>
      <c r="SBU15" s="483"/>
      <c r="SBV15" s="483"/>
      <c r="SBW15" s="483"/>
      <c r="SBX15" s="483"/>
      <c r="SBY15" s="483"/>
      <c r="SBZ15" s="483"/>
      <c r="SCA15" s="483"/>
      <c r="SCB15" s="483"/>
      <c r="SCC15" s="483"/>
      <c r="SCD15" s="483"/>
      <c r="SCE15" s="483"/>
      <c r="SCF15" s="483"/>
      <c r="SCG15" s="483"/>
      <c r="SCH15" s="483"/>
      <c r="SCI15" s="483"/>
      <c r="SCJ15" s="483"/>
      <c r="SCK15" s="483"/>
      <c r="SCL15" s="483"/>
      <c r="SCM15" s="483"/>
      <c r="SCN15" s="483"/>
      <c r="SCO15" s="483"/>
      <c r="SCP15" s="483"/>
      <c r="SCQ15" s="483"/>
      <c r="SCR15" s="483"/>
      <c r="SCS15" s="483"/>
      <c r="SCT15" s="483"/>
      <c r="SCU15" s="483"/>
      <c r="SCV15" s="483"/>
      <c r="SCW15" s="483"/>
      <c r="SCX15" s="483"/>
      <c r="SCY15" s="483"/>
      <c r="SCZ15" s="483"/>
      <c r="SDA15" s="483"/>
      <c r="SDB15" s="483"/>
      <c r="SDC15" s="483"/>
      <c r="SDD15" s="483"/>
      <c r="SDE15" s="483"/>
      <c r="SDF15" s="483"/>
      <c r="SDG15" s="483"/>
      <c r="SDH15" s="483"/>
      <c r="SDI15" s="483"/>
      <c r="SDJ15" s="483"/>
      <c r="SDK15" s="483"/>
      <c r="SDL15" s="483"/>
      <c r="SDM15" s="483"/>
      <c r="SDN15" s="483"/>
      <c r="SDO15" s="483"/>
      <c r="SDP15" s="483"/>
      <c r="SDQ15" s="483"/>
      <c r="SDR15" s="483"/>
      <c r="SDS15" s="483"/>
      <c r="SDT15" s="483"/>
      <c r="SDU15" s="483"/>
      <c r="SDV15" s="483"/>
      <c r="SDW15" s="483"/>
      <c r="SDX15" s="483"/>
      <c r="SDY15" s="483"/>
      <c r="SDZ15" s="483"/>
      <c r="SEA15" s="483"/>
      <c r="SEB15" s="483"/>
      <c r="SEC15" s="483"/>
      <c r="SED15" s="483"/>
      <c r="SEE15" s="483"/>
      <c r="SEF15" s="483"/>
      <c r="SEG15" s="483"/>
      <c r="SEH15" s="483"/>
      <c r="SEI15" s="483"/>
      <c r="SEJ15" s="483"/>
      <c r="SEK15" s="483"/>
      <c r="SEL15" s="483"/>
      <c r="SEM15" s="483"/>
      <c r="SEN15" s="483"/>
      <c r="SEO15" s="483"/>
      <c r="SEP15" s="483"/>
      <c r="SEQ15" s="483"/>
      <c r="SER15" s="483"/>
      <c r="SES15" s="483"/>
      <c r="SET15" s="483"/>
      <c r="SEU15" s="483"/>
      <c r="SEV15" s="483"/>
      <c r="SEW15" s="483"/>
      <c r="SEX15" s="483"/>
      <c r="SEY15" s="483"/>
      <c r="SEZ15" s="483"/>
      <c r="SFA15" s="483"/>
      <c r="SFB15" s="483"/>
      <c r="SFC15" s="483"/>
      <c r="SFD15" s="483"/>
      <c r="SFE15" s="483"/>
      <c r="SFF15" s="483"/>
      <c r="SFG15" s="483"/>
      <c r="SFH15" s="483"/>
      <c r="SFI15" s="483"/>
      <c r="SFJ15" s="483"/>
      <c r="SFK15" s="483"/>
      <c r="SFL15" s="483"/>
      <c r="SFM15" s="483"/>
      <c r="SFN15" s="483"/>
      <c r="SFO15" s="483"/>
      <c r="SFP15" s="483"/>
      <c r="SFQ15" s="483"/>
      <c r="SFR15" s="483"/>
      <c r="SFS15" s="483"/>
      <c r="SFT15" s="483"/>
      <c r="SFU15" s="483"/>
      <c r="SFV15" s="483"/>
      <c r="SFW15" s="483"/>
      <c r="SFX15" s="483"/>
      <c r="SFY15" s="483"/>
      <c r="SFZ15" s="483"/>
      <c r="SGA15" s="483"/>
      <c r="SGB15" s="483"/>
      <c r="SGC15" s="483"/>
      <c r="SGD15" s="483"/>
      <c r="SGE15" s="483"/>
      <c r="SGF15" s="483"/>
      <c r="SGG15" s="483"/>
      <c r="SGH15" s="483"/>
      <c r="SGI15" s="483"/>
      <c r="SGJ15" s="483"/>
      <c r="SGK15" s="483"/>
      <c r="SGL15" s="483"/>
      <c r="SGM15" s="483"/>
      <c r="SGN15" s="483"/>
      <c r="SGO15" s="483"/>
      <c r="SGP15" s="483"/>
      <c r="SGQ15" s="483"/>
      <c r="SGR15" s="483"/>
      <c r="SGS15" s="483"/>
      <c r="SGT15" s="483"/>
      <c r="SGU15" s="483"/>
      <c r="SGV15" s="483"/>
      <c r="SGW15" s="483"/>
      <c r="SGX15" s="483"/>
      <c r="SGY15" s="483"/>
      <c r="SGZ15" s="483"/>
      <c r="SHA15" s="483"/>
      <c r="SHB15" s="483"/>
      <c r="SHC15" s="483"/>
      <c r="SHD15" s="483"/>
      <c r="SHE15" s="483"/>
      <c r="SHF15" s="483"/>
      <c r="SHG15" s="483"/>
      <c r="SHH15" s="483"/>
      <c r="SHI15" s="483"/>
      <c r="SHJ15" s="483"/>
      <c r="SHK15" s="483"/>
      <c r="SHL15" s="483"/>
      <c r="SHM15" s="483"/>
      <c r="SHN15" s="483"/>
      <c r="SHO15" s="483"/>
      <c r="SHP15" s="483"/>
      <c r="SHQ15" s="483"/>
      <c r="SHR15" s="483"/>
      <c r="SHS15" s="483"/>
      <c r="SHT15" s="483"/>
      <c r="SHU15" s="483"/>
      <c r="SHV15" s="483"/>
      <c r="SHW15" s="483"/>
      <c r="SHX15" s="483"/>
      <c r="SHY15" s="483"/>
      <c r="SHZ15" s="483"/>
      <c r="SIA15" s="483"/>
      <c r="SIB15" s="483"/>
      <c r="SIC15" s="483"/>
      <c r="SID15" s="483"/>
      <c r="SIE15" s="483"/>
      <c r="SIF15" s="483"/>
      <c r="SIG15" s="483"/>
      <c r="SIH15" s="483"/>
      <c r="SII15" s="483"/>
      <c r="SIJ15" s="483"/>
      <c r="SIK15" s="483"/>
      <c r="SIL15" s="483"/>
      <c r="SIM15" s="483"/>
      <c r="SIN15" s="483"/>
      <c r="SIO15" s="483"/>
      <c r="SIP15" s="483"/>
      <c r="SIQ15" s="483"/>
      <c r="SIR15" s="483"/>
      <c r="SIS15" s="483"/>
      <c r="SIT15" s="483"/>
      <c r="SIU15" s="483"/>
      <c r="SIV15" s="483"/>
      <c r="SIW15" s="483"/>
      <c r="SIX15" s="483"/>
      <c r="SIY15" s="483"/>
      <c r="SIZ15" s="483"/>
      <c r="SJA15" s="483"/>
      <c r="SJB15" s="483"/>
      <c r="SJC15" s="483"/>
      <c r="SJD15" s="483"/>
      <c r="SJE15" s="483"/>
      <c r="SJF15" s="483"/>
      <c r="SJG15" s="483"/>
      <c r="SJH15" s="483"/>
      <c r="SJI15" s="483"/>
      <c r="SJJ15" s="483"/>
      <c r="SJK15" s="483"/>
      <c r="SJL15" s="483"/>
      <c r="SJM15" s="483"/>
      <c r="SJN15" s="483"/>
      <c r="SJO15" s="483"/>
      <c r="SJP15" s="483"/>
      <c r="SJQ15" s="483"/>
      <c r="SJR15" s="483"/>
      <c r="SJS15" s="483"/>
      <c r="SJT15" s="483"/>
      <c r="SJU15" s="483"/>
      <c r="SJV15" s="483"/>
      <c r="SJW15" s="483"/>
      <c r="SJX15" s="483"/>
      <c r="SJY15" s="483"/>
      <c r="SJZ15" s="483"/>
      <c r="SKA15" s="483"/>
      <c r="SKB15" s="483"/>
      <c r="SKC15" s="483"/>
      <c r="SKD15" s="483"/>
      <c r="SKE15" s="483"/>
      <c r="SKF15" s="483"/>
      <c r="SKG15" s="483"/>
      <c r="SKH15" s="483"/>
      <c r="SKI15" s="483"/>
      <c r="SKJ15" s="483"/>
      <c r="SKK15" s="483"/>
      <c r="SKL15" s="483"/>
      <c r="SKM15" s="483"/>
      <c r="SKN15" s="483"/>
      <c r="SKO15" s="483"/>
      <c r="SKP15" s="483"/>
      <c r="SKQ15" s="483"/>
      <c r="SKR15" s="483"/>
      <c r="SKS15" s="483"/>
      <c r="SKT15" s="483"/>
      <c r="SKU15" s="483"/>
      <c r="SKV15" s="483"/>
      <c r="SKW15" s="483"/>
      <c r="SKX15" s="483"/>
      <c r="SKY15" s="483"/>
      <c r="SKZ15" s="483"/>
      <c r="SLA15" s="483"/>
      <c r="SLB15" s="483"/>
      <c r="SLC15" s="483"/>
      <c r="SLD15" s="483"/>
      <c r="SLE15" s="483"/>
      <c r="SLF15" s="483"/>
      <c r="SLG15" s="483"/>
      <c r="SLH15" s="483"/>
      <c r="SLI15" s="483"/>
      <c r="SLJ15" s="483"/>
      <c r="SLK15" s="483"/>
      <c r="SLL15" s="483"/>
      <c r="SLM15" s="483"/>
      <c r="SLN15" s="483"/>
      <c r="SLO15" s="483"/>
      <c r="SLP15" s="483"/>
      <c r="SLQ15" s="483"/>
      <c r="SLR15" s="483"/>
      <c r="SLS15" s="483"/>
      <c r="SLT15" s="483"/>
      <c r="SLU15" s="483"/>
      <c r="SLV15" s="483"/>
      <c r="SLW15" s="483"/>
      <c r="SLX15" s="483"/>
      <c r="SLY15" s="483"/>
      <c r="SLZ15" s="483"/>
      <c r="SMA15" s="483"/>
      <c r="SMB15" s="483"/>
      <c r="SMC15" s="483"/>
      <c r="SMD15" s="483"/>
      <c r="SME15" s="483"/>
      <c r="SMF15" s="483"/>
      <c r="SMG15" s="483"/>
      <c r="SMH15" s="483"/>
      <c r="SMI15" s="483"/>
      <c r="SMJ15" s="483"/>
      <c r="SMK15" s="483"/>
      <c r="SML15" s="483"/>
      <c r="SMM15" s="483"/>
      <c r="SMN15" s="483"/>
      <c r="SMO15" s="483"/>
      <c r="SMP15" s="483"/>
      <c r="SMQ15" s="483"/>
      <c r="SMR15" s="483"/>
      <c r="SMS15" s="483"/>
      <c r="SMT15" s="483"/>
      <c r="SMU15" s="483"/>
      <c r="SMV15" s="483"/>
      <c r="SMW15" s="483"/>
      <c r="SMX15" s="483"/>
      <c r="SMY15" s="483"/>
      <c r="SMZ15" s="483"/>
      <c r="SNA15" s="483"/>
      <c r="SNB15" s="483"/>
      <c r="SNC15" s="483"/>
      <c r="SND15" s="483"/>
      <c r="SNE15" s="483"/>
      <c r="SNF15" s="483"/>
      <c r="SNG15" s="483"/>
      <c r="SNH15" s="483"/>
      <c r="SNI15" s="483"/>
      <c r="SNJ15" s="483"/>
      <c r="SNK15" s="483"/>
      <c r="SNL15" s="483"/>
      <c r="SNM15" s="483"/>
      <c r="SNN15" s="483"/>
      <c r="SNO15" s="483"/>
      <c r="SNP15" s="483"/>
      <c r="SNQ15" s="483"/>
      <c r="SNR15" s="483"/>
      <c r="SNS15" s="483"/>
      <c r="SNT15" s="483"/>
      <c r="SNU15" s="483"/>
      <c r="SNV15" s="483"/>
      <c r="SNW15" s="483"/>
      <c r="SNX15" s="483"/>
      <c r="SNY15" s="483"/>
      <c r="SNZ15" s="483"/>
      <c r="SOA15" s="483"/>
      <c r="SOB15" s="483"/>
      <c r="SOC15" s="483"/>
      <c r="SOD15" s="483"/>
      <c r="SOE15" s="483"/>
      <c r="SOF15" s="483"/>
      <c r="SOG15" s="483"/>
      <c r="SOH15" s="483"/>
      <c r="SOI15" s="483"/>
      <c r="SOJ15" s="483"/>
      <c r="SOK15" s="483"/>
      <c r="SOL15" s="483"/>
      <c r="SOM15" s="483"/>
      <c r="SON15" s="483"/>
      <c r="SOO15" s="483"/>
      <c r="SOP15" s="483"/>
      <c r="SOQ15" s="483"/>
      <c r="SOR15" s="483"/>
      <c r="SOS15" s="483"/>
      <c r="SOT15" s="483"/>
      <c r="SOU15" s="483"/>
      <c r="SOV15" s="483"/>
      <c r="SOW15" s="483"/>
      <c r="SOX15" s="483"/>
      <c r="SOY15" s="483"/>
      <c r="SOZ15" s="483"/>
      <c r="SPA15" s="483"/>
      <c r="SPB15" s="483"/>
      <c r="SPC15" s="483"/>
      <c r="SPD15" s="483"/>
      <c r="SPE15" s="483"/>
      <c r="SPF15" s="483"/>
      <c r="SPG15" s="483"/>
      <c r="SPH15" s="483"/>
      <c r="SPI15" s="483"/>
      <c r="SPJ15" s="483"/>
      <c r="SPK15" s="483"/>
      <c r="SPL15" s="483"/>
      <c r="SPM15" s="483"/>
      <c r="SPN15" s="483"/>
      <c r="SPO15" s="483"/>
      <c r="SPP15" s="483"/>
      <c r="SPQ15" s="483"/>
      <c r="SPR15" s="483"/>
      <c r="SPS15" s="483"/>
      <c r="SPT15" s="483"/>
      <c r="SPU15" s="483"/>
      <c r="SPV15" s="483"/>
      <c r="SPW15" s="483"/>
      <c r="SPX15" s="483"/>
      <c r="SPY15" s="483"/>
      <c r="SPZ15" s="483"/>
      <c r="SQA15" s="483"/>
      <c r="SQB15" s="483"/>
      <c r="SQC15" s="483"/>
      <c r="SQD15" s="483"/>
      <c r="SQE15" s="483"/>
      <c r="SQF15" s="483"/>
      <c r="SQG15" s="483"/>
      <c r="SQH15" s="483"/>
      <c r="SQI15" s="483"/>
      <c r="SQJ15" s="483"/>
      <c r="SQK15" s="483"/>
      <c r="SQL15" s="483"/>
      <c r="SQM15" s="483"/>
      <c r="SQN15" s="483"/>
      <c r="SQO15" s="483"/>
      <c r="SQP15" s="483"/>
      <c r="SQQ15" s="483"/>
      <c r="SQR15" s="483"/>
      <c r="SQS15" s="483"/>
      <c r="SQT15" s="483"/>
      <c r="SQU15" s="483"/>
      <c r="SQV15" s="483"/>
      <c r="SQW15" s="483"/>
      <c r="SQX15" s="483"/>
      <c r="SQY15" s="483"/>
      <c r="SQZ15" s="483"/>
      <c r="SRA15" s="483"/>
      <c r="SRB15" s="483"/>
      <c r="SRC15" s="483"/>
      <c r="SRD15" s="483"/>
      <c r="SRE15" s="483"/>
      <c r="SRF15" s="483"/>
      <c r="SRG15" s="483"/>
      <c r="SRH15" s="483"/>
      <c r="SRI15" s="483"/>
      <c r="SRJ15" s="483"/>
      <c r="SRK15" s="483"/>
      <c r="SRL15" s="483"/>
      <c r="SRM15" s="483"/>
      <c r="SRN15" s="483"/>
      <c r="SRO15" s="483"/>
      <c r="SRP15" s="483"/>
      <c r="SRQ15" s="483"/>
      <c r="SRR15" s="483"/>
      <c r="SRS15" s="483"/>
      <c r="SRT15" s="483"/>
      <c r="SRU15" s="483"/>
      <c r="SRV15" s="483"/>
      <c r="SRW15" s="483"/>
      <c r="SRX15" s="483"/>
      <c r="SRY15" s="483"/>
      <c r="SRZ15" s="483"/>
      <c r="SSA15" s="483"/>
      <c r="SSB15" s="483"/>
      <c r="SSC15" s="483"/>
      <c r="SSD15" s="483"/>
      <c r="SSE15" s="483"/>
      <c r="SSF15" s="483"/>
      <c r="SSG15" s="483"/>
      <c r="SSH15" s="483"/>
      <c r="SSI15" s="483"/>
      <c r="SSJ15" s="483"/>
      <c r="SSK15" s="483"/>
      <c r="SSL15" s="483"/>
      <c r="SSM15" s="483"/>
      <c r="SSN15" s="483"/>
      <c r="SSO15" s="483"/>
      <c r="SSP15" s="483"/>
      <c r="SSQ15" s="483"/>
      <c r="SSR15" s="483"/>
      <c r="SSS15" s="483"/>
      <c r="SST15" s="483"/>
      <c r="SSU15" s="483"/>
      <c r="SSV15" s="483"/>
      <c r="SSW15" s="483"/>
      <c r="SSX15" s="483"/>
      <c r="SSY15" s="483"/>
      <c r="SSZ15" s="483"/>
      <c r="STA15" s="483"/>
      <c r="STB15" s="483"/>
      <c r="STC15" s="483"/>
      <c r="STD15" s="483"/>
      <c r="STE15" s="483"/>
      <c r="STF15" s="483"/>
      <c r="STG15" s="483"/>
      <c r="STH15" s="483"/>
      <c r="STI15" s="483"/>
      <c r="STJ15" s="483"/>
      <c r="STK15" s="483"/>
      <c r="STL15" s="483"/>
      <c r="STM15" s="483"/>
      <c r="STN15" s="483"/>
      <c r="STO15" s="483"/>
      <c r="STP15" s="483"/>
      <c r="STQ15" s="483"/>
      <c r="STR15" s="483"/>
      <c r="STS15" s="483"/>
      <c r="STT15" s="483"/>
      <c r="STU15" s="483"/>
      <c r="STV15" s="483"/>
      <c r="STW15" s="483"/>
      <c r="STX15" s="483"/>
      <c r="STY15" s="483"/>
      <c r="STZ15" s="483"/>
      <c r="SUA15" s="483"/>
      <c r="SUB15" s="483"/>
      <c r="SUC15" s="483"/>
      <c r="SUD15" s="483"/>
      <c r="SUE15" s="483"/>
      <c r="SUF15" s="483"/>
      <c r="SUG15" s="483"/>
      <c r="SUH15" s="483"/>
      <c r="SUI15" s="483"/>
      <c r="SUJ15" s="483"/>
      <c r="SUK15" s="483"/>
      <c r="SUL15" s="483"/>
      <c r="SUM15" s="483"/>
      <c r="SUN15" s="483"/>
      <c r="SUO15" s="483"/>
      <c r="SUP15" s="483"/>
      <c r="SUQ15" s="483"/>
      <c r="SUR15" s="483"/>
      <c r="SUS15" s="483"/>
      <c r="SUT15" s="483"/>
      <c r="SUU15" s="483"/>
      <c r="SUV15" s="483"/>
      <c r="SUW15" s="483"/>
      <c r="SUX15" s="483"/>
      <c r="SUY15" s="483"/>
      <c r="SUZ15" s="483"/>
      <c r="SVA15" s="483"/>
      <c r="SVB15" s="483"/>
      <c r="SVC15" s="483"/>
      <c r="SVD15" s="483"/>
      <c r="SVE15" s="483"/>
      <c r="SVF15" s="483"/>
      <c r="SVG15" s="483"/>
      <c r="SVH15" s="483"/>
      <c r="SVI15" s="483"/>
      <c r="SVJ15" s="483"/>
      <c r="SVK15" s="483"/>
      <c r="SVL15" s="483"/>
      <c r="SVM15" s="483"/>
      <c r="SVN15" s="483"/>
      <c r="SVO15" s="483"/>
      <c r="SVP15" s="483"/>
      <c r="SVQ15" s="483"/>
      <c r="SVR15" s="483"/>
      <c r="SVS15" s="483"/>
      <c r="SVT15" s="483"/>
      <c r="SVU15" s="483"/>
      <c r="SVV15" s="483"/>
      <c r="SVW15" s="483"/>
      <c r="SVX15" s="483"/>
      <c r="SVY15" s="483"/>
      <c r="SVZ15" s="483"/>
      <c r="SWA15" s="483"/>
      <c r="SWB15" s="483"/>
      <c r="SWC15" s="483"/>
      <c r="SWD15" s="483"/>
      <c r="SWE15" s="483"/>
      <c r="SWF15" s="483"/>
      <c r="SWG15" s="483"/>
      <c r="SWH15" s="483"/>
      <c r="SWI15" s="483"/>
      <c r="SWJ15" s="483"/>
      <c r="SWK15" s="483"/>
      <c r="SWL15" s="483"/>
      <c r="SWM15" s="483"/>
      <c r="SWN15" s="483"/>
      <c r="SWO15" s="483"/>
      <c r="SWP15" s="483"/>
      <c r="SWQ15" s="483"/>
      <c r="SWR15" s="483"/>
      <c r="SWS15" s="483"/>
      <c r="SWT15" s="483"/>
      <c r="SWU15" s="483"/>
      <c r="SWV15" s="483"/>
      <c r="SWW15" s="483"/>
      <c r="SWX15" s="483"/>
      <c r="SWY15" s="483"/>
      <c r="SWZ15" s="483"/>
      <c r="SXA15" s="483"/>
      <c r="SXB15" s="483"/>
      <c r="SXC15" s="483"/>
      <c r="SXD15" s="483"/>
      <c r="SXE15" s="483"/>
      <c r="SXF15" s="483"/>
      <c r="SXG15" s="483"/>
      <c r="SXH15" s="483"/>
      <c r="SXI15" s="483"/>
      <c r="SXJ15" s="483"/>
      <c r="SXK15" s="483"/>
      <c r="SXL15" s="483"/>
      <c r="SXM15" s="483"/>
      <c r="SXN15" s="483"/>
      <c r="SXO15" s="483"/>
      <c r="SXP15" s="483"/>
      <c r="SXQ15" s="483"/>
      <c r="SXR15" s="483"/>
      <c r="SXS15" s="483"/>
      <c r="SXT15" s="483"/>
      <c r="SXU15" s="483"/>
      <c r="SXV15" s="483"/>
      <c r="SXW15" s="483"/>
      <c r="SXX15" s="483"/>
      <c r="SXY15" s="483"/>
      <c r="SXZ15" s="483"/>
      <c r="SYA15" s="483"/>
      <c r="SYB15" s="483"/>
      <c r="SYC15" s="483"/>
      <c r="SYD15" s="483"/>
      <c r="SYE15" s="483"/>
      <c r="SYF15" s="483"/>
      <c r="SYG15" s="483"/>
      <c r="SYH15" s="483"/>
      <c r="SYI15" s="483"/>
      <c r="SYJ15" s="483"/>
      <c r="SYK15" s="483"/>
      <c r="SYL15" s="483"/>
      <c r="SYM15" s="483"/>
      <c r="SYN15" s="483"/>
      <c r="SYO15" s="483"/>
      <c r="SYP15" s="483"/>
      <c r="SYQ15" s="483"/>
      <c r="SYR15" s="483"/>
      <c r="SYS15" s="483"/>
      <c r="SYT15" s="483"/>
      <c r="SYU15" s="483"/>
      <c r="SYV15" s="483"/>
      <c r="SYW15" s="483"/>
      <c r="SYX15" s="483"/>
      <c r="SYY15" s="483"/>
      <c r="SYZ15" s="483"/>
      <c r="SZA15" s="483"/>
      <c r="SZB15" s="483"/>
      <c r="SZC15" s="483"/>
      <c r="SZD15" s="483"/>
      <c r="SZE15" s="483"/>
      <c r="SZF15" s="483"/>
      <c r="SZG15" s="483"/>
      <c r="SZH15" s="483"/>
      <c r="SZI15" s="483"/>
      <c r="SZJ15" s="483"/>
      <c r="SZK15" s="483"/>
      <c r="SZL15" s="483"/>
      <c r="SZM15" s="483"/>
      <c r="SZN15" s="483"/>
      <c r="SZO15" s="483"/>
      <c r="SZP15" s="483"/>
      <c r="SZQ15" s="483"/>
      <c r="SZR15" s="483"/>
      <c r="SZS15" s="483"/>
      <c r="SZT15" s="483"/>
      <c r="SZU15" s="483"/>
      <c r="SZV15" s="483"/>
      <c r="SZW15" s="483"/>
      <c r="SZX15" s="483"/>
      <c r="SZY15" s="483"/>
      <c r="SZZ15" s="483"/>
      <c r="TAA15" s="483"/>
      <c r="TAB15" s="483"/>
      <c r="TAC15" s="483"/>
      <c r="TAD15" s="483"/>
      <c r="TAE15" s="483"/>
      <c r="TAF15" s="483"/>
      <c r="TAG15" s="483"/>
      <c r="TAH15" s="483"/>
      <c r="TAI15" s="483"/>
      <c r="TAJ15" s="483"/>
      <c r="TAK15" s="483"/>
      <c r="TAL15" s="483"/>
      <c r="TAM15" s="483"/>
      <c r="TAN15" s="483"/>
      <c r="TAO15" s="483"/>
      <c r="TAP15" s="483"/>
      <c r="TAQ15" s="483"/>
      <c r="TAR15" s="483"/>
      <c r="TAS15" s="483"/>
      <c r="TAT15" s="483"/>
      <c r="TAU15" s="483"/>
      <c r="TAV15" s="483"/>
      <c r="TAW15" s="483"/>
      <c r="TAX15" s="483"/>
      <c r="TAY15" s="483"/>
      <c r="TAZ15" s="483"/>
      <c r="TBA15" s="483"/>
      <c r="TBB15" s="483"/>
      <c r="TBC15" s="483"/>
      <c r="TBD15" s="483"/>
      <c r="TBE15" s="483"/>
      <c r="TBF15" s="483"/>
      <c r="TBG15" s="483"/>
      <c r="TBH15" s="483"/>
      <c r="TBI15" s="483"/>
      <c r="TBJ15" s="483"/>
      <c r="TBK15" s="483"/>
      <c r="TBL15" s="483"/>
      <c r="TBM15" s="483"/>
      <c r="TBN15" s="483"/>
      <c r="TBO15" s="483"/>
      <c r="TBP15" s="483"/>
      <c r="TBQ15" s="483"/>
      <c r="TBR15" s="483"/>
      <c r="TBS15" s="483"/>
      <c r="TBT15" s="483"/>
      <c r="TBU15" s="483"/>
      <c r="TBV15" s="483"/>
      <c r="TBW15" s="483"/>
      <c r="TBX15" s="483"/>
      <c r="TBY15" s="483"/>
      <c r="TBZ15" s="483"/>
      <c r="TCA15" s="483"/>
      <c r="TCB15" s="483"/>
      <c r="TCC15" s="483"/>
      <c r="TCD15" s="483"/>
      <c r="TCE15" s="483"/>
      <c r="TCF15" s="483"/>
      <c r="TCG15" s="483"/>
      <c r="TCH15" s="483"/>
      <c r="TCI15" s="483"/>
      <c r="TCJ15" s="483"/>
      <c r="TCK15" s="483"/>
      <c r="TCL15" s="483"/>
      <c r="TCM15" s="483"/>
      <c r="TCN15" s="483"/>
      <c r="TCO15" s="483"/>
      <c r="TCP15" s="483"/>
      <c r="TCQ15" s="483"/>
      <c r="TCR15" s="483"/>
      <c r="TCS15" s="483"/>
      <c r="TCT15" s="483"/>
      <c r="TCU15" s="483"/>
      <c r="TCV15" s="483"/>
      <c r="TCW15" s="483"/>
      <c r="TCX15" s="483"/>
      <c r="TCY15" s="483"/>
      <c r="TCZ15" s="483"/>
      <c r="TDA15" s="483"/>
      <c r="TDB15" s="483"/>
      <c r="TDC15" s="483"/>
      <c r="TDD15" s="483"/>
      <c r="TDE15" s="483"/>
      <c r="TDF15" s="483"/>
      <c r="TDG15" s="483"/>
      <c r="TDH15" s="483"/>
      <c r="TDI15" s="483"/>
      <c r="TDJ15" s="483"/>
      <c r="TDK15" s="483"/>
      <c r="TDL15" s="483"/>
      <c r="TDM15" s="483"/>
      <c r="TDN15" s="483"/>
      <c r="TDO15" s="483"/>
      <c r="TDP15" s="483"/>
      <c r="TDQ15" s="483"/>
      <c r="TDR15" s="483"/>
      <c r="TDS15" s="483"/>
      <c r="TDT15" s="483"/>
      <c r="TDU15" s="483"/>
      <c r="TDV15" s="483"/>
      <c r="TDW15" s="483"/>
      <c r="TDX15" s="483"/>
      <c r="TDY15" s="483"/>
      <c r="TDZ15" s="483"/>
      <c r="TEA15" s="483"/>
      <c r="TEB15" s="483"/>
      <c r="TEC15" s="483"/>
      <c r="TED15" s="483"/>
      <c r="TEE15" s="483"/>
      <c r="TEF15" s="483"/>
      <c r="TEG15" s="483"/>
      <c r="TEH15" s="483"/>
      <c r="TEI15" s="483"/>
      <c r="TEJ15" s="483"/>
      <c r="TEK15" s="483"/>
      <c r="TEL15" s="483"/>
      <c r="TEM15" s="483"/>
      <c r="TEN15" s="483"/>
      <c r="TEO15" s="483"/>
      <c r="TEP15" s="483"/>
      <c r="TEQ15" s="483"/>
      <c r="TER15" s="483"/>
      <c r="TES15" s="483"/>
      <c r="TET15" s="483"/>
      <c r="TEU15" s="483"/>
      <c r="TEV15" s="483"/>
      <c r="TEW15" s="483"/>
      <c r="TEX15" s="483"/>
      <c r="TEY15" s="483"/>
      <c r="TEZ15" s="483"/>
      <c r="TFA15" s="483"/>
      <c r="TFB15" s="483"/>
      <c r="TFC15" s="483"/>
      <c r="TFD15" s="483"/>
      <c r="TFE15" s="483"/>
      <c r="TFF15" s="483"/>
      <c r="TFG15" s="483"/>
      <c r="TFH15" s="483"/>
      <c r="TFI15" s="483"/>
      <c r="TFJ15" s="483"/>
      <c r="TFK15" s="483"/>
      <c r="TFL15" s="483"/>
      <c r="TFM15" s="483"/>
      <c r="TFN15" s="483"/>
      <c r="TFO15" s="483"/>
      <c r="TFP15" s="483"/>
      <c r="TFQ15" s="483"/>
      <c r="TFR15" s="483"/>
      <c r="TFS15" s="483"/>
      <c r="TFT15" s="483"/>
      <c r="TFU15" s="483"/>
      <c r="TFV15" s="483"/>
      <c r="TFW15" s="483"/>
      <c r="TFX15" s="483"/>
      <c r="TFY15" s="483"/>
      <c r="TFZ15" s="483"/>
      <c r="TGA15" s="483"/>
      <c r="TGB15" s="483"/>
      <c r="TGC15" s="483"/>
      <c r="TGD15" s="483"/>
      <c r="TGE15" s="483"/>
      <c r="TGF15" s="483"/>
      <c r="TGG15" s="483"/>
      <c r="TGH15" s="483"/>
      <c r="TGI15" s="483"/>
      <c r="TGJ15" s="483"/>
      <c r="TGK15" s="483"/>
      <c r="TGL15" s="483"/>
      <c r="TGM15" s="483"/>
      <c r="TGN15" s="483"/>
      <c r="TGO15" s="483"/>
      <c r="TGP15" s="483"/>
      <c r="TGQ15" s="483"/>
      <c r="TGR15" s="483"/>
      <c r="TGS15" s="483"/>
      <c r="TGT15" s="483"/>
      <c r="TGU15" s="483"/>
      <c r="TGV15" s="483"/>
      <c r="TGW15" s="483"/>
      <c r="TGX15" s="483"/>
      <c r="TGY15" s="483"/>
      <c r="TGZ15" s="483"/>
      <c r="THA15" s="483"/>
      <c r="THB15" s="483"/>
      <c r="THC15" s="483"/>
      <c r="THD15" s="483"/>
      <c r="THE15" s="483"/>
      <c r="THF15" s="483"/>
      <c r="THG15" s="483"/>
      <c r="THH15" s="483"/>
      <c r="THI15" s="483"/>
      <c r="THJ15" s="483"/>
      <c r="THK15" s="483"/>
      <c r="THL15" s="483"/>
      <c r="THM15" s="483"/>
      <c r="THN15" s="483"/>
      <c r="THO15" s="483"/>
      <c r="THP15" s="483"/>
      <c r="THQ15" s="483"/>
      <c r="THR15" s="483"/>
      <c r="THS15" s="483"/>
      <c r="THT15" s="483"/>
      <c r="THU15" s="483"/>
      <c r="THV15" s="483"/>
      <c r="THW15" s="483"/>
      <c r="THX15" s="483"/>
      <c r="THY15" s="483"/>
      <c r="THZ15" s="483"/>
      <c r="TIA15" s="483"/>
      <c r="TIB15" s="483"/>
      <c r="TIC15" s="483"/>
      <c r="TID15" s="483"/>
      <c r="TIE15" s="483"/>
      <c r="TIF15" s="483"/>
      <c r="TIG15" s="483"/>
      <c r="TIH15" s="483"/>
      <c r="TII15" s="483"/>
      <c r="TIJ15" s="483"/>
      <c r="TIK15" s="483"/>
      <c r="TIL15" s="483"/>
      <c r="TIM15" s="483"/>
      <c r="TIN15" s="483"/>
      <c r="TIO15" s="483"/>
      <c r="TIP15" s="483"/>
      <c r="TIQ15" s="483"/>
      <c r="TIR15" s="483"/>
      <c r="TIS15" s="483"/>
      <c r="TIT15" s="483"/>
      <c r="TIU15" s="483"/>
      <c r="TIV15" s="483"/>
      <c r="TIW15" s="483"/>
      <c r="TIX15" s="483"/>
      <c r="TIY15" s="483"/>
      <c r="TIZ15" s="483"/>
      <c r="TJA15" s="483"/>
      <c r="TJB15" s="483"/>
      <c r="TJC15" s="483"/>
      <c r="TJD15" s="483"/>
      <c r="TJE15" s="483"/>
      <c r="TJF15" s="483"/>
      <c r="TJG15" s="483"/>
      <c r="TJH15" s="483"/>
      <c r="TJI15" s="483"/>
      <c r="TJJ15" s="483"/>
      <c r="TJK15" s="483"/>
      <c r="TJL15" s="483"/>
      <c r="TJM15" s="483"/>
      <c r="TJN15" s="483"/>
      <c r="TJO15" s="483"/>
      <c r="TJP15" s="483"/>
      <c r="TJQ15" s="483"/>
      <c r="TJR15" s="483"/>
      <c r="TJS15" s="483"/>
      <c r="TJT15" s="483"/>
      <c r="TJU15" s="483"/>
      <c r="TJV15" s="483"/>
      <c r="TJW15" s="483"/>
      <c r="TJX15" s="483"/>
      <c r="TJY15" s="483"/>
      <c r="TJZ15" s="483"/>
      <c r="TKA15" s="483"/>
      <c r="TKB15" s="483"/>
      <c r="TKC15" s="483"/>
      <c r="TKD15" s="483"/>
      <c r="TKE15" s="483"/>
      <c r="TKF15" s="483"/>
      <c r="TKG15" s="483"/>
      <c r="TKH15" s="483"/>
      <c r="TKI15" s="483"/>
      <c r="TKJ15" s="483"/>
      <c r="TKK15" s="483"/>
      <c r="TKL15" s="483"/>
      <c r="TKM15" s="483"/>
      <c r="TKN15" s="483"/>
      <c r="TKO15" s="483"/>
      <c r="TKP15" s="483"/>
      <c r="TKQ15" s="483"/>
      <c r="TKR15" s="483"/>
      <c r="TKS15" s="483"/>
      <c r="TKT15" s="483"/>
      <c r="TKU15" s="483"/>
      <c r="TKV15" s="483"/>
      <c r="TKW15" s="483"/>
      <c r="TKX15" s="483"/>
      <c r="TKY15" s="483"/>
      <c r="TKZ15" s="483"/>
      <c r="TLA15" s="483"/>
      <c r="TLB15" s="483"/>
      <c r="TLC15" s="483"/>
      <c r="TLD15" s="483"/>
      <c r="TLE15" s="483"/>
      <c r="TLF15" s="483"/>
      <c r="TLG15" s="483"/>
      <c r="TLH15" s="483"/>
      <c r="TLI15" s="483"/>
      <c r="TLJ15" s="483"/>
      <c r="TLK15" s="483"/>
      <c r="TLL15" s="483"/>
      <c r="TLM15" s="483"/>
      <c r="TLN15" s="483"/>
      <c r="TLO15" s="483"/>
      <c r="TLP15" s="483"/>
      <c r="TLQ15" s="483"/>
      <c r="TLR15" s="483"/>
      <c r="TLS15" s="483"/>
      <c r="TLT15" s="483"/>
      <c r="TLU15" s="483"/>
      <c r="TLV15" s="483"/>
      <c r="TLW15" s="483"/>
      <c r="TLX15" s="483"/>
      <c r="TLY15" s="483"/>
      <c r="TLZ15" s="483"/>
      <c r="TMA15" s="483"/>
      <c r="TMB15" s="483"/>
      <c r="TMC15" s="483"/>
      <c r="TMD15" s="483"/>
      <c r="TME15" s="483"/>
      <c r="TMF15" s="483"/>
      <c r="TMG15" s="483"/>
      <c r="TMH15" s="483"/>
      <c r="TMI15" s="483"/>
      <c r="TMJ15" s="483"/>
      <c r="TMK15" s="483"/>
      <c r="TML15" s="483"/>
      <c r="TMM15" s="483"/>
      <c r="TMN15" s="483"/>
      <c r="TMO15" s="483"/>
      <c r="TMP15" s="483"/>
      <c r="TMQ15" s="483"/>
      <c r="TMR15" s="483"/>
      <c r="TMS15" s="483"/>
      <c r="TMT15" s="483"/>
      <c r="TMU15" s="483"/>
      <c r="TMV15" s="483"/>
      <c r="TMW15" s="483"/>
      <c r="TMX15" s="483"/>
      <c r="TMY15" s="483"/>
      <c r="TMZ15" s="483"/>
      <c r="TNA15" s="483"/>
      <c r="TNB15" s="483"/>
      <c r="TNC15" s="483"/>
      <c r="TND15" s="483"/>
      <c r="TNE15" s="483"/>
      <c r="TNF15" s="483"/>
      <c r="TNG15" s="483"/>
      <c r="TNH15" s="483"/>
      <c r="TNI15" s="483"/>
      <c r="TNJ15" s="483"/>
      <c r="TNK15" s="483"/>
      <c r="TNL15" s="483"/>
      <c r="TNM15" s="483"/>
      <c r="TNN15" s="483"/>
      <c r="TNO15" s="483"/>
      <c r="TNP15" s="483"/>
      <c r="TNQ15" s="483"/>
      <c r="TNR15" s="483"/>
      <c r="TNS15" s="483"/>
      <c r="TNT15" s="483"/>
      <c r="TNU15" s="483"/>
      <c r="TNV15" s="483"/>
      <c r="TNW15" s="483"/>
      <c r="TNX15" s="483"/>
      <c r="TNY15" s="483"/>
      <c r="TNZ15" s="483"/>
      <c r="TOA15" s="483"/>
      <c r="TOB15" s="483"/>
      <c r="TOC15" s="483"/>
      <c r="TOD15" s="483"/>
      <c r="TOE15" s="483"/>
      <c r="TOF15" s="483"/>
      <c r="TOG15" s="483"/>
      <c r="TOH15" s="483"/>
      <c r="TOI15" s="483"/>
      <c r="TOJ15" s="483"/>
      <c r="TOK15" s="483"/>
      <c r="TOL15" s="483"/>
      <c r="TOM15" s="483"/>
      <c r="TON15" s="483"/>
      <c r="TOO15" s="483"/>
      <c r="TOP15" s="483"/>
      <c r="TOQ15" s="483"/>
      <c r="TOR15" s="483"/>
      <c r="TOS15" s="483"/>
      <c r="TOT15" s="483"/>
      <c r="TOU15" s="483"/>
      <c r="TOV15" s="483"/>
      <c r="TOW15" s="483"/>
      <c r="TOX15" s="483"/>
      <c r="TOY15" s="483"/>
      <c r="TOZ15" s="483"/>
      <c r="TPA15" s="483"/>
      <c r="TPB15" s="483"/>
      <c r="TPC15" s="483"/>
      <c r="TPD15" s="483"/>
      <c r="TPE15" s="483"/>
      <c r="TPF15" s="483"/>
      <c r="TPG15" s="483"/>
      <c r="TPH15" s="483"/>
      <c r="TPI15" s="483"/>
      <c r="TPJ15" s="483"/>
      <c r="TPK15" s="483"/>
      <c r="TPL15" s="483"/>
      <c r="TPM15" s="483"/>
      <c r="TPN15" s="483"/>
      <c r="TPO15" s="483"/>
      <c r="TPP15" s="483"/>
      <c r="TPQ15" s="483"/>
      <c r="TPR15" s="483"/>
      <c r="TPS15" s="483"/>
      <c r="TPT15" s="483"/>
      <c r="TPU15" s="483"/>
      <c r="TPV15" s="483"/>
      <c r="TPW15" s="483"/>
      <c r="TPX15" s="483"/>
      <c r="TPY15" s="483"/>
      <c r="TPZ15" s="483"/>
      <c r="TQA15" s="483"/>
      <c r="TQB15" s="483"/>
      <c r="TQC15" s="483"/>
      <c r="TQD15" s="483"/>
      <c r="TQE15" s="483"/>
      <c r="TQF15" s="483"/>
      <c r="TQG15" s="483"/>
      <c r="TQH15" s="483"/>
      <c r="TQI15" s="483"/>
      <c r="TQJ15" s="483"/>
      <c r="TQK15" s="483"/>
      <c r="TQL15" s="483"/>
      <c r="TQM15" s="483"/>
      <c r="TQN15" s="483"/>
      <c r="TQO15" s="483"/>
      <c r="TQP15" s="483"/>
      <c r="TQQ15" s="483"/>
      <c r="TQR15" s="483"/>
      <c r="TQS15" s="483"/>
      <c r="TQT15" s="483"/>
      <c r="TQU15" s="483"/>
      <c r="TQV15" s="483"/>
      <c r="TQW15" s="483"/>
      <c r="TQX15" s="483"/>
      <c r="TQY15" s="483"/>
      <c r="TQZ15" s="483"/>
      <c r="TRA15" s="483"/>
      <c r="TRB15" s="483"/>
      <c r="TRC15" s="483"/>
      <c r="TRD15" s="483"/>
      <c r="TRE15" s="483"/>
      <c r="TRF15" s="483"/>
      <c r="TRG15" s="483"/>
      <c r="TRH15" s="483"/>
      <c r="TRI15" s="483"/>
      <c r="TRJ15" s="483"/>
      <c r="TRK15" s="483"/>
      <c r="TRL15" s="483"/>
      <c r="TRM15" s="483"/>
      <c r="TRN15" s="483"/>
      <c r="TRO15" s="483"/>
      <c r="TRP15" s="483"/>
      <c r="TRQ15" s="483"/>
      <c r="TRR15" s="483"/>
      <c r="TRS15" s="483"/>
      <c r="TRT15" s="483"/>
      <c r="TRU15" s="483"/>
      <c r="TRV15" s="483"/>
      <c r="TRW15" s="483"/>
      <c r="TRX15" s="483"/>
      <c r="TRY15" s="483"/>
      <c r="TRZ15" s="483"/>
      <c r="TSA15" s="483"/>
      <c r="TSB15" s="483"/>
      <c r="TSC15" s="483"/>
      <c r="TSD15" s="483"/>
      <c r="TSE15" s="483"/>
      <c r="TSF15" s="483"/>
      <c r="TSG15" s="483"/>
      <c r="TSH15" s="483"/>
      <c r="TSI15" s="483"/>
      <c r="TSJ15" s="483"/>
      <c r="TSK15" s="483"/>
      <c r="TSL15" s="483"/>
      <c r="TSM15" s="483"/>
      <c r="TSN15" s="483"/>
      <c r="TSO15" s="483"/>
      <c r="TSP15" s="483"/>
      <c r="TSQ15" s="483"/>
      <c r="TSR15" s="483"/>
      <c r="TSS15" s="483"/>
      <c r="TST15" s="483"/>
      <c r="TSU15" s="483"/>
      <c r="TSV15" s="483"/>
      <c r="TSW15" s="483"/>
      <c r="TSX15" s="483"/>
      <c r="TSY15" s="483"/>
      <c r="TSZ15" s="483"/>
      <c r="TTA15" s="483"/>
      <c r="TTB15" s="483"/>
      <c r="TTC15" s="483"/>
      <c r="TTD15" s="483"/>
      <c r="TTE15" s="483"/>
      <c r="TTF15" s="483"/>
      <c r="TTG15" s="483"/>
      <c r="TTH15" s="483"/>
      <c r="TTI15" s="483"/>
      <c r="TTJ15" s="483"/>
      <c r="TTK15" s="483"/>
      <c r="TTL15" s="483"/>
      <c r="TTM15" s="483"/>
      <c r="TTN15" s="483"/>
      <c r="TTO15" s="483"/>
      <c r="TTP15" s="483"/>
      <c r="TTQ15" s="483"/>
      <c r="TTR15" s="483"/>
      <c r="TTS15" s="483"/>
      <c r="TTT15" s="483"/>
      <c r="TTU15" s="483"/>
      <c r="TTV15" s="483"/>
      <c r="TTW15" s="483"/>
      <c r="TTX15" s="483"/>
      <c r="TTY15" s="483"/>
      <c r="TTZ15" s="483"/>
      <c r="TUA15" s="483"/>
      <c r="TUB15" s="483"/>
      <c r="TUC15" s="483"/>
      <c r="TUD15" s="483"/>
      <c r="TUE15" s="483"/>
      <c r="TUF15" s="483"/>
      <c r="TUG15" s="483"/>
      <c r="TUH15" s="483"/>
      <c r="TUI15" s="483"/>
      <c r="TUJ15" s="483"/>
      <c r="TUK15" s="483"/>
      <c r="TUL15" s="483"/>
      <c r="TUM15" s="483"/>
      <c r="TUN15" s="483"/>
      <c r="TUO15" s="483"/>
      <c r="TUP15" s="483"/>
      <c r="TUQ15" s="483"/>
      <c r="TUR15" s="483"/>
      <c r="TUS15" s="483"/>
      <c r="TUT15" s="483"/>
      <c r="TUU15" s="483"/>
      <c r="TUV15" s="483"/>
      <c r="TUW15" s="483"/>
      <c r="TUX15" s="483"/>
      <c r="TUY15" s="483"/>
      <c r="TUZ15" s="483"/>
      <c r="TVA15" s="483"/>
      <c r="TVB15" s="483"/>
      <c r="TVC15" s="483"/>
      <c r="TVD15" s="483"/>
      <c r="TVE15" s="483"/>
      <c r="TVF15" s="483"/>
      <c r="TVG15" s="483"/>
      <c r="TVH15" s="483"/>
      <c r="TVI15" s="483"/>
      <c r="TVJ15" s="483"/>
      <c r="TVK15" s="483"/>
      <c r="TVL15" s="483"/>
      <c r="TVM15" s="483"/>
      <c r="TVN15" s="483"/>
      <c r="TVO15" s="483"/>
      <c r="TVP15" s="483"/>
      <c r="TVQ15" s="483"/>
      <c r="TVR15" s="483"/>
      <c r="TVS15" s="483"/>
      <c r="TVT15" s="483"/>
      <c r="TVU15" s="483"/>
      <c r="TVV15" s="483"/>
      <c r="TVW15" s="483"/>
      <c r="TVX15" s="483"/>
      <c r="TVY15" s="483"/>
      <c r="TVZ15" s="483"/>
      <c r="TWA15" s="483"/>
      <c r="TWB15" s="483"/>
      <c r="TWC15" s="483"/>
      <c r="TWD15" s="483"/>
      <c r="TWE15" s="483"/>
      <c r="TWF15" s="483"/>
      <c r="TWG15" s="483"/>
      <c r="TWH15" s="483"/>
      <c r="TWI15" s="483"/>
      <c r="TWJ15" s="483"/>
      <c r="TWK15" s="483"/>
      <c r="TWL15" s="483"/>
      <c r="TWM15" s="483"/>
      <c r="TWN15" s="483"/>
      <c r="TWO15" s="483"/>
      <c r="TWP15" s="483"/>
      <c r="TWQ15" s="483"/>
      <c r="TWR15" s="483"/>
      <c r="TWS15" s="483"/>
      <c r="TWT15" s="483"/>
      <c r="TWU15" s="483"/>
      <c r="TWV15" s="483"/>
      <c r="TWW15" s="483"/>
      <c r="TWX15" s="483"/>
      <c r="TWY15" s="483"/>
      <c r="TWZ15" s="483"/>
      <c r="TXA15" s="483"/>
      <c r="TXB15" s="483"/>
      <c r="TXC15" s="483"/>
      <c r="TXD15" s="483"/>
      <c r="TXE15" s="483"/>
      <c r="TXF15" s="483"/>
      <c r="TXG15" s="483"/>
      <c r="TXH15" s="483"/>
      <c r="TXI15" s="483"/>
      <c r="TXJ15" s="483"/>
      <c r="TXK15" s="483"/>
      <c r="TXL15" s="483"/>
      <c r="TXM15" s="483"/>
      <c r="TXN15" s="483"/>
      <c r="TXO15" s="483"/>
      <c r="TXP15" s="483"/>
      <c r="TXQ15" s="483"/>
      <c r="TXR15" s="483"/>
      <c r="TXS15" s="483"/>
      <c r="TXT15" s="483"/>
      <c r="TXU15" s="483"/>
      <c r="TXV15" s="483"/>
      <c r="TXW15" s="483"/>
      <c r="TXX15" s="483"/>
      <c r="TXY15" s="483"/>
      <c r="TXZ15" s="483"/>
      <c r="TYA15" s="483"/>
      <c r="TYB15" s="483"/>
      <c r="TYC15" s="483"/>
      <c r="TYD15" s="483"/>
      <c r="TYE15" s="483"/>
      <c r="TYF15" s="483"/>
      <c r="TYG15" s="483"/>
      <c r="TYH15" s="483"/>
      <c r="TYI15" s="483"/>
      <c r="TYJ15" s="483"/>
      <c r="TYK15" s="483"/>
      <c r="TYL15" s="483"/>
      <c r="TYM15" s="483"/>
      <c r="TYN15" s="483"/>
      <c r="TYO15" s="483"/>
      <c r="TYP15" s="483"/>
      <c r="TYQ15" s="483"/>
      <c r="TYR15" s="483"/>
      <c r="TYS15" s="483"/>
      <c r="TYT15" s="483"/>
      <c r="TYU15" s="483"/>
      <c r="TYV15" s="483"/>
      <c r="TYW15" s="483"/>
      <c r="TYX15" s="483"/>
      <c r="TYY15" s="483"/>
      <c r="TYZ15" s="483"/>
      <c r="TZA15" s="483"/>
      <c r="TZB15" s="483"/>
      <c r="TZC15" s="483"/>
      <c r="TZD15" s="483"/>
      <c r="TZE15" s="483"/>
      <c r="TZF15" s="483"/>
      <c r="TZG15" s="483"/>
      <c r="TZH15" s="483"/>
      <c r="TZI15" s="483"/>
      <c r="TZJ15" s="483"/>
      <c r="TZK15" s="483"/>
      <c r="TZL15" s="483"/>
      <c r="TZM15" s="483"/>
      <c r="TZN15" s="483"/>
      <c r="TZO15" s="483"/>
      <c r="TZP15" s="483"/>
      <c r="TZQ15" s="483"/>
      <c r="TZR15" s="483"/>
      <c r="TZS15" s="483"/>
      <c r="TZT15" s="483"/>
      <c r="TZU15" s="483"/>
      <c r="TZV15" s="483"/>
      <c r="TZW15" s="483"/>
      <c r="TZX15" s="483"/>
      <c r="TZY15" s="483"/>
      <c r="TZZ15" s="483"/>
      <c r="UAA15" s="483"/>
      <c r="UAB15" s="483"/>
      <c r="UAC15" s="483"/>
      <c r="UAD15" s="483"/>
      <c r="UAE15" s="483"/>
      <c r="UAF15" s="483"/>
      <c r="UAG15" s="483"/>
      <c r="UAH15" s="483"/>
      <c r="UAI15" s="483"/>
      <c r="UAJ15" s="483"/>
      <c r="UAK15" s="483"/>
      <c r="UAL15" s="483"/>
      <c r="UAM15" s="483"/>
      <c r="UAN15" s="483"/>
      <c r="UAO15" s="483"/>
      <c r="UAP15" s="483"/>
      <c r="UAQ15" s="483"/>
      <c r="UAR15" s="483"/>
      <c r="UAS15" s="483"/>
      <c r="UAT15" s="483"/>
      <c r="UAU15" s="483"/>
      <c r="UAV15" s="483"/>
      <c r="UAW15" s="483"/>
      <c r="UAX15" s="483"/>
      <c r="UAY15" s="483"/>
      <c r="UAZ15" s="483"/>
      <c r="UBA15" s="483"/>
      <c r="UBB15" s="483"/>
      <c r="UBC15" s="483"/>
      <c r="UBD15" s="483"/>
      <c r="UBE15" s="483"/>
      <c r="UBF15" s="483"/>
      <c r="UBG15" s="483"/>
      <c r="UBH15" s="483"/>
      <c r="UBI15" s="483"/>
      <c r="UBJ15" s="483"/>
      <c r="UBK15" s="483"/>
      <c r="UBL15" s="483"/>
      <c r="UBM15" s="483"/>
      <c r="UBN15" s="483"/>
      <c r="UBO15" s="483"/>
      <c r="UBP15" s="483"/>
      <c r="UBQ15" s="483"/>
      <c r="UBR15" s="483"/>
      <c r="UBS15" s="483"/>
      <c r="UBT15" s="483"/>
      <c r="UBU15" s="483"/>
      <c r="UBV15" s="483"/>
      <c r="UBW15" s="483"/>
      <c r="UBX15" s="483"/>
      <c r="UBY15" s="483"/>
      <c r="UBZ15" s="483"/>
      <c r="UCA15" s="483"/>
      <c r="UCB15" s="483"/>
      <c r="UCC15" s="483"/>
      <c r="UCD15" s="483"/>
      <c r="UCE15" s="483"/>
      <c r="UCF15" s="483"/>
      <c r="UCG15" s="483"/>
      <c r="UCH15" s="483"/>
      <c r="UCI15" s="483"/>
      <c r="UCJ15" s="483"/>
      <c r="UCK15" s="483"/>
      <c r="UCL15" s="483"/>
      <c r="UCM15" s="483"/>
      <c r="UCN15" s="483"/>
      <c r="UCO15" s="483"/>
      <c r="UCP15" s="483"/>
      <c r="UCQ15" s="483"/>
      <c r="UCR15" s="483"/>
      <c r="UCS15" s="483"/>
      <c r="UCT15" s="483"/>
      <c r="UCU15" s="483"/>
      <c r="UCV15" s="483"/>
      <c r="UCW15" s="483"/>
      <c r="UCX15" s="483"/>
      <c r="UCY15" s="483"/>
      <c r="UCZ15" s="483"/>
      <c r="UDA15" s="483"/>
      <c r="UDB15" s="483"/>
      <c r="UDC15" s="483"/>
      <c r="UDD15" s="483"/>
      <c r="UDE15" s="483"/>
      <c r="UDF15" s="483"/>
      <c r="UDG15" s="483"/>
      <c r="UDH15" s="483"/>
      <c r="UDI15" s="483"/>
      <c r="UDJ15" s="483"/>
      <c r="UDK15" s="483"/>
      <c r="UDL15" s="483"/>
      <c r="UDM15" s="483"/>
      <c r="UDN15" s="483"/>
      <c r="UDO15" s="483"/>
      <c r="UDP15" s="483"/>
      <c r="UDQ15" s="483"/>
      <c r="UDR15" s="483"/>
      <c r="UDS15" s="483"/>
      <c r="UDT15" s="483"/>
      <c r="UDU15" s="483"/>
      <c r="UDV15" s="483"/>
      <c r="UDW15" s="483"/>
      <c r="UDX15" s="483"/>
      <c r="UDY15" s="483"/>
      <c r="UDZ15" s="483"/>
      <c r="UEA15" s="483"/>
      <c r="UEB15" s="483"/>
      <c r="UEC15" s="483"/>
      <c r="UED15" s="483"/>
      <c r="UEE15" s="483"/>
      <c r="UEF15" s="483"/>
      <c r="UEG15" s="483"/>
      <c r="UEH15" s="483"/>
      <c r="UEI15" s="483"/>
      <c r="UEJ15" s="483"/>
      <c r="UEK15" s="483"/>
      <c r="UEL15" s="483"/>
      <c r="UEM15" s="483"/>
      <c r="UEN15" s="483"/>
      <c r="UEO15" s="483"/>
      <c r="UEP15" s="483"/>
      <c r="UEQ15" s="483"/>
      <c r="UER15" s="483"/>
      <c r="UES15" s="483"/>
      <c r="UET15" s="483"/>
      <c r="UEU15" s="483"/>
      <c r="UEV15" s="483"/>
      <c r="UEW15" s="483"/>
      <c r="UEX15" s="483"/>
      <c r="UEY15" s="483"/>
      <c r="UEZ15" s="483"/>
      <c r="UFA15" s="483"/>
      <c r="UFB15" s="483"/>
      <c r="UFC15" s="483"/>
      <c r="UFD15" s="483"/>
      <c r="UFE15" s="483"/>
      <c r="UFF15" s="483"/>
      <c r="UFG15" s="483"/>
      <c r="UFH15" s="483"/>
      <c r="UFI15" s="483"/>
      <c r="UFJ15" s="483"/>
      <c r="UFK15" s="483"/>
      <c r="UFL15" s="483"/>
      <c r="UFM15" s="483"/>
      <c r="UFN15" s="483"/>
      <c r="UFO15" s="483"/>
      <c r="UFP15" s="483"/>
      <c r="UFQ15" s="483"/>
      <c r="UFR15" s="483"/>
      <c r="UFS15" s="483"/>
      <c r="UFT15" s="483"/>
      <c r="UFU15" s="483"/>
      <c r="UFV15" s="483"/>
      <c r="UFW15" s="483"/>
      <c r="UFX15" s="483"/>
      <c r="UFY15" s="483"/>
      <c r="UFZ15" s="483"/>
      <c r="UGA15" s="483"/>
      <c r="UGB15" s="483"/>
      <c r="UGC15" s="483"/>
      <c r="UGD15" s="483"/>
      <c r="UGE15" s="483"/>
      <c r="UGF15" s="483"/>
      <c r="UGG15" s="483"/>
      <c r="UGH15" s="483"/>
      <c r="UGI15" s="483"/>
      <c r="UGJ15" s="483"/>
      <c r="UGK15" s="483"/>
      <c r="UGL15" s="483"/>
      <c r="UGM15" s="483"/>
      <c r="UGN15" s="483"/>
      <c r="UGO15" s="483"/>
      <c r="UGP15" s="483"/>
      <c r="UGQ15" s="483"/>
      <c r="UGR15" s="483"/>
      <c r="UGS15" s="483"/>
      <c r="UGT15" s="483"/>
      <c r="UGU15" s="483"/>
      <c r="UGV15" s="483"/>
      <c r="UGW15" s="483"/>
      <c r="UGX15" s="483"/>
      <c r="UGY15" s="483"/>
      <c r="UGZ15" s="483"/>
      <c r="UHA15" s="483"/>
      <c r="UHB15" s="483"/>
      <c r="UHC15" s="483"/>
      <c r="UHD15" s="483"/>
      <c r="UHE15" s="483"/>
      <c r="UHF15" s="483"/>
      <c r="UHG15" s="483"/>
      <c r="UHH15" s="483"/>
      <c r="UHI15" s="483"/>
      <c r="UHJ15" s="483"/>
      <c r="UHK15" s="483"/>
      <c r="UHL15" s="483"/>
      <c r="UHM15" s="483"/>
      <c r="UHN15" s="483"/>
      <c r="UHO15" s="483"/>
      <c r="UHP15" s="483"/>
      <c r="UHQ15" s="483"/>
      <c r="UHR15" s="483"/>
      <c r="UHS15" s="483"/>
      <c r="UHT15" s="483"/>
      <c r="UHU15" s="483"/>
      <c r="UHV15" s="483"/>
      <c r="UHW15" s="483"/>
      <c r="UHX15" s="483"/>
      <c r="UHY15" s="483"/>
      <c r="UHZ15" s="483"/>
      <c r="UIA15" s="483"/>
      <c r="UIB15" s="483"/>
      <c r="UIC15" s="483"/>
      <c r="UID15" s="483"/>
      <c r="UIE15" s="483"/>
      <c r="UIF15" s="483"/>
      <c r="UIG15" s="483"/>
      <c r="UIH15" s="483"/>
      <c r="UII15" s="483"/>
      <c r="UIJ15" s="483"/>
      <c r="UIK15" s="483"/>
      <c r="UIL15" s="483"/>
      <c r="UIM15" s="483"/>
      <c r="UIN15" s="483"/>
      <c r="UIO15" s="483"/>
      <c r="UIP15" s="483"/>
      <c r="UIQ15" s="483"/>
      <c r="UIR15" s="483"/>
      <c r="UIS15" s="483"/>
      <c r="UIT15" s="483"/>
      <c r="UIU15" s="483"/>
      <c r="UIV15" s="483"/>
      <c r="UIW15" s="483"/>
      <c r="UIX15" s="483"/>
      <c r="UIY15" s="483"/>
      <c r="UIZ15" s="483"/>
      <c r="UJA15" s="483"/>
      <c r="UJB15" s="483"/>
      <c r="UJC15" s="483"/>
      <c r="UJD15" s="483"/>
      <c r="UJE15" s="483"/>
      <c r="UJF15" s="483"/>
      <c r="UJG15" s="483"/>
      <c r="UJH15" s="483"/>
      <c r="UJI15" s="483"/>
      <c r="UJJ15" s="483"/>
      <c r="UJK15" s="483"/>
      <c r="UJL15" s="483"/>
      <c r="UJM15" s="483"/>
      <c r="UJN15" s="483"/>
      <c r="UJO15" s="483"/>
      <c r="UJP15" s="483"/>
      <c r="UJQ15" s="483"/>
      <c r="UJR15" s="483"/>
      <c r="UJS15" s="483"/>
      <c r="UJT15" s="483"/>
      <c r="UJU15" s="483"/>
      <c r="UJV15" s="483"/>
      <c r="UJW15" s="483"/>
      <c r="UJX15" s="483"/>
      <c r="UJY15" s="483"/>
      <c r="UJZ15" s="483"/>
      <c r="UKA15" s="483"/>
      <c r="UKB15" s="483"/>
      <c r="UKC15" s="483"/>
      <c r="UKD15" s="483"/>
      <c r="UKE15" s="483"/>
      <c r="UKF15" s="483"/>
      <c r="UKG15" s="483"/>
      <c r="UKH15" s="483"/>
      <c r="UKI15" s="483"/>
      <c r="UKJ15" s="483"/>
      <c r="UKK15" s="483"/>
      <c r="UKL15" s="483"/>
      <c r="UKM15" s="483"/>
      <c r="UKN15" s="483"/>
      <c r="UKO15" s="483"/>
      <c r="UKP15" s="483"/>
      <c r="UKQ15" s="483"/>
      <c r="UKR15" s="483"/>
      <c r="UKS15" s="483"/>
      <c r="UKT15" s="483"/>
      <c r="UKU15" s="483"/>
      <c r="UKV15" s="483"/>
      <c r="UKW15" s="483"/>
      <c r="UKX15" s="483"/>
      <c r="UKY15" s="483"/>
      <c r="UKZ15" s="483"/>
      <c r="ULA15" s="483"/>
      <c r="ULB15" s="483"/>
      <c r="ULC15" s="483"/>
      <c r="ULD15" s="483"/>
      <c r="ULE15" s="483"/>
      <c r="ULF15" s="483"/>
      <c r="ULG15" s="483"/>
      <c r="ULH15" s="483"/>
      <c r="ULI15" s="483"/>
      <c r="ULJ15" s="483"/>
      <c r="ULK15" s="483"/>
      <c r="ULL15" s="483"/>
      <c r="ULM15" s="483"/>
      <c r="ULN15" s="483"/>
      <c r="ULO15" s="483"/>
      <c r="ULP15" s="483"/>
      <c r="ULQ15" s="483"/>
      <c r="ULR15" s="483"/>
      <c r="ULS15" s="483"/>
      <c r="ULT15" s="483"/>
      <c r="ULU15" s="483"/>
      <c r="ULV15" s="483"/>
      <c r="ULW15" s="483"/>
      <c r="ULX15" s="483"/>
      <c r="ULY15" s="483"/>
      <c r="ULZ15" s="483"/>
      <c r="UMA15" s="483"/>
      <c r="UMB15" s="483"/>
      <c r="UMC15" s="483"/>
      <c r="UMD15" s="483"/>
      <c r="UME15" s="483"/>
      <c r="UMF15" s="483"/>
      <c r="UMG15" s="483"/>
      <c r="UMH15" s="483"/>
      <c r="UMI15" s="483"/>
      <c r="UMJ15" s="483"/>
      <c r="UMK15" s="483"/>
      <c r="UML15" s="483"/>
      <c r="UMM15" s="483"/>
      <c r="UMN15" s="483"/>
      <c r="UMO15" s="483"/>
      <c r="UMP15" s="483"/>
      <c r="UMQ15" s="483"/>
      <c r="UMR15" s="483"/>
      <c r="UMS15" s="483"/>
      <c r="UMT15" s="483"/>
      <c r="UMU15" s="483"/>
      <c r="UMV15" s="483"/>
      <c r="UMW15" s="483"/>
      <c r="UMX15" s="483"/>
      <c r="UMY15" s="483"/>
      <c r="UMZ15" s="483"/>
      <c r="UNA15" s="483"/>
      <c r="UNB15" s="483"/>
      <c r="UNC15" s="483"/>
      <c r="UND15" s="483"/>
      <c r="UNE15" s="483"/>
      <c r="UNF15" s="483"/>
      <c r="UNG15" s="483"/>
      <c r="UNH15" s="483"/>
      <c r="UNI15" s="483"/>
      <c r="UNJ15" s="483"/>
      <c r="UNK15" s="483"/>
      <c r="UNL15" s="483"/>
      <c r="UNM15" s="483"/>
      <c r="UNN15" s="483"/>
      <c r="UNO15" s="483"/>
      <c r="UNP15" s="483"/>
      <c r="UNQ15" s="483"/>
      <c r="UNR15" s="483"/>
      <c r="UNS15" s="483"/>
      <c r="UNT15" s="483"/>
      <c r="UNU15" s="483"/>
      <c r="UNV15" s="483"/>
      <c r="UNW15" s="483"/>
      <c r="UNX15" s="483"/>
      <c r="UNY15" s="483"/>
      <c r="UNZ15" s="483"/>
      <c r="UOA15" s="483"/>
      <c r="UOB15" s="483"/>
      <c r="UOC15" s="483"/>
      <c r="UOD15" s="483"/>
      <c r="UOE15" s="483"/>
      <c r="UOF15" s="483"/>
      <c r="UOG15" s="483"/>
      <c r="UOH15" s="483"/>
      <c r="UOI15" s="483"/>
      <c r="UOJ15" s="483"/>
      <c r="UOK15" s="483"/>
      <c r="UOL15" s="483"/>
      <c r="UOM15" s="483"/>
      <c r="UON15" s="483"/>
      <c r="UOO15" s="483"/>
      <c r="UOP15" s="483"/>
      <c r="UOQ15" s="483"/>
      <c r="UOR15" s="483"/>
      <c r="UOS15" s="483"/>
      <c r="UOT15" s="483"/>
      <c r="UOU15" s="483"/>
      <c r="UOV15" s="483"/>
      <c r="UOW15" s="483"/>
      <c r="UOX15" s="483"/>
      <c r="UOY15" s="483"/>
      <c r="UOZ15" s="483"/>
      <c r="UPA15" s="483"/>
      <c r="UPB15" s="483"/>
      <c r="UPC15" s="483"/>
      <c r="UPD15" s="483"/>
      <c r="UPE15" s="483"/>
      <c r="UPF15" s="483"/>
      <c r="UPG15" s="483"/>
      <c r="UPH15" s="483"/>
      <c r="UPI15" s="483"/>
      <c r="UPJ15" s="483"/>
      <c r="UPK15" s="483"/>
      <c r="UPL15" s="483"/>
      <c r="UPM15" s="483"/>
      <c r="UPN15" s="483"/>
      <c r="UPO15" s="483"/>
      <c r="UPP15" s="483"/>
      <c r="UPQ15" s="483"/>
      <c r="UPR15" s="483"/>
      <c r="UPS15" s="483"/>
      <c r="UPT15" s="483"/>
      <c r="UPU15" s="483"/>
      <c r="UPV15" s="483"/>
      <c r="UPW15" s="483"/>
      <c r="UPX15" s="483"/>
      <c r="UPY15" s="483"/>
      <c r="UPZ15" s="483"/>
      <c r="UQA15" s="483"/>
      <c r="UQB15" s="483"/>
      <c r="UQC15" s="483"/>
      <c r="UQD15" s="483"/>
      <c r="UQE15" s="483"/>
      <c r="UQF15" s="483"/>
      <c r="UQG15" s="483"/>
      <c r="UQH15" s="483"/>
      <c r="UQI15" s="483"/>
      <c r="UQJ15" s="483"/>
      <c r="UQK15" s="483"/>
      <c r="UQL15" s="483"/>
      <c r="UQM15" s="483"/>
      <c r="UQN15" s="483"/>
      <c r="UQO15" s="483"/>
      <c r="UQP15" s="483"/>
      <c r="UQQ15" s="483"/>
      <c r="UQR15" s="483"/>
      <c r="UQS15" s="483"/>
      <c r="UQT15" s="483"/>
      <c r="UQU15" s="483"/>
      <c r="UQV15" s="483"/>
      <c r="UQW15" s="483"/>
      <c r="UQX15" s="483"/>
      <c r="UQY15" s="483"/>
      <c r="UQZ15" s="483"/>
      <c r="URA15" s="483"/>
      <c r="URB15" s="483"/>
      <c r="URC15" s="483"/>
      <c r="URD15" s="483"/>
      <c r="URE15" s="483"/>
      <c r="URF15" s="483"/>
      <c r="URG15" s="483"/>
      <c r="URH15" s="483"/>
      <c r="URI15" s="483"/>
      <c r="URJ15" s="483"/>
      <c r="URK15" s="483"/>
      <c r="URL15" s="483"/>
      <c r="URM15" s="483"/>
      <c r="URN15" s="483"/>
      <c r="URO15" s="483"/>
      <c r="URP15" s="483"/>
      <c r="URQ15" s="483"/>
      <c r="URR15" s="483"/>
      <c r="URS15" s="483"/>
      <c r="URT15" s="483"/>
      <c r="URU15" s="483"/>
      <c r="URV15" s="483"/>
      <c r="URW15" s="483"/>
      <c r="URX15" s="483"/>
      <c r="URY15" s="483"/>
      <c r="URZ15" s="483"/>
      <c r="USA15" s="483"/>
      <c r="USB15" s="483"/>
      <c r="USC15" s="483"/>
      <c r="USD15" s="483"/>
      <c r="USE15" s="483"/>
      <c r="USF15" s="483"/>
      <c r="USG15" s="483"/>
      <c r="USH15" s="483"/>
      <c r="USI15" s="483"/>
      <c r="USJ15" s="483"/>
      <c r="USK15" s="483"/>
      <c r="USL15" s="483"/>
      <c r="USM15" s="483"/>
      <c r="USN15" s="483"/>
      <c r="USO15" s="483"/>
      <c r="USP15" s="483"/>
      <c r="USQ15" s="483"/>
      <c r="USR15" s="483"/>
      <c r="USS15" s="483"/>
      <c r="UST15" s="483"/>
      <c r="USU15" s="483"/>
      <c r="USV15" s="483"/>
      <c r="USW15" s="483"/>
      <c r="USX15" s="483"/>
      <c r="USY15" s="483"/>
      <c r="USZ15" s="483"/>
      <c r="UTA15" s="483"/>
      <c r="UTB15" s="483"/>
      <c r="UTC15" s="483"/>
      <c r="UTD15" s="483"/>
      <c r="UTE15" s="483"/>
      <c r="UTF15" s="483"/>
      <c r="UTG15" s="483"/>
      <c r="UTH15" s="483"/>
      <c r="UTI15" s="483"/>
      <c r="UTJ15" s="483"/>
      <c r="UTK15" s="483"/>
      <c r="UTL15" s="483"/>
      <c r="UTM15" s="483"/>
      <c r="UTN15" s="483"/>
      <c r="UTO15" s="483"/>
      <c r="UTP15" s="483"/>
      <c r="UTQ15" s="483"/>
      <c r="UTR15" s="483"/>
      <c r="UTS15" s="483"/>
      <c r="UTT15" s="483"/>
      <c r="UTU15" s="483"/>
      <c r="UTV15" s="483"/>
      <c r="UTW15" s="483"/>
      <c r="UTX15" s="483"/>
      <c r="UTY15" s="483"/>
      <c r="UTZ15" s="483"/>
      <c r="UUA15" s="483"/>
      <c r="UUB15" s="483"/>
      <c r="UUC15" s="483"/>
      <c r="UUD15" s="483"/>
      <c r="UUE15" s="483"/>
      <c r="UUF15" s="483"/>
      <c r="UUG15" s="483"/>
      <c r="UUH15" s="483"/>
      <c r="UUI15" s="483"/>
      <c r="UUJ15" s="483"/>
      <c r="UUK15" s="483"/>
      <c r="UUL15" s="483"/>
      <c r="UUM15" s="483"/>
      <c r="UUN15" s="483"/>
      <c r="UUO15" s="483"/>
      <c r="UUP15" s="483"/>
      <c r="UUQ15" s="483"/>
      <c r="UUR15" s="483"/>
      <c r="UUS15" s="483"/>
      <c r="UUT15" s="483"/>
      <c r="UUU15" s="483"/>
      <c r="UUV15" s="483"/>
      <c r="UUW15" s="483"/>
      <c r="UUX15" s="483"/>
      <c r="UUY15" s="483"/>
      <c r="UUZ15" s="483"/>
      <c r="UVA15" s="483"/>
      <c r="UVB15" s="483"/>
      <c r="UVC15" s="483"/>
      <c r="UVD15" s="483"/>
      <c r="UVE15" s="483"/>
      <c r="UVF15" s="483"/>
      <c r="UVG15" s="483"/>
      <c r="UVH15" s="483"/>
      <c r="UVI15" s="483"/>
      <c r="UVJ15" s="483"/>
      <c r="UVK15" s="483"/>
      <c r="UVL15" s="483"/>
      <c r="UVM15" s="483"/>
      <c r="UVN15" s="483"/>
      <c r="UVO15" s="483"/>
      <c r="UVP15" s="483"/>
      <c r="UVQ15" s="483"/>
      <c r="UVR15" s="483"/>
      <c r="UVS15" s="483"/>
      <c r="UVT15" s="483"/>
      <c r="UVU15" s="483"/>
      <c r="UVV15" s="483"/>
      <c r="UVW15" s="483"/>
      <c r="UVX15" s="483"/>
      <c r="UVY15" s="483"/>
      <c r="UVZ15" s="483"/>
      <c r="UWA15" s="483"/>
      <c r="UWB15" s="483"/>
      <c r="UWC15" s="483"/>
      <c r="UWD15" s="483"/>
      <c r="UWE15" s="483"/>
      <c r="UWF15" s="483"/>
      <c r="UWG15" s="483"/>
      <c r="UWH15" s="483"/>
      <c r="UWI15" s="483"/>
      <c r="UWJ15" s="483"/>
      <c r="UWK15" s="483"/>
      <c r="UWL15" s="483"/>
      <c r="UWM15" s="483"/>
      <c r="UWN15" s="483"/>
      <c r="UWO15" s="483"/>
      <c r="UWP15" s="483"/>
      <c r="UWQ15" s="483"/>
      <c r="UWR15" s="483"/>
      <c r="UWS15" s="483"/>
      <c r="UWT15" s="483"/>
      <c r="UWU15" s="483"/>
      <c r="UWV15" s="483"/>
      <c r="UWW15" s="483"/>
      <c r="UWX15" s="483"/>
      <c r="UWY15" s="483"/>
      <c r="UWZ15" s="483"/>
      <c r="UXA15" s="483"/>
      <c r="UXB15" s="483"/>
      <c r="UXC15" s="483"/>
      <c r="UXD15" s="483"/>
      <c r="UXE15" s="483"/>
      <c r="UXF15" s="483"/>
      <c r="UXG15" s="483"/>
      <c r="UXH15" s="483"/>
      <c r="UXI15" s="483"/>
      <c r="UXJ15" s="483"/>
      <c r="UXK15" s="483"/>
      <c r="UXL15" s="483"/>
      <c r="UXM15" s="483"/>
      <c r="UXN15" s="483"/>
      <c r="UXO15" s="483"/>
      <c r="UXP15" s="483"/>
      <c r="UXQ15" s="483"/>
      <c r="UXR15" s="483"/>
      <c r="UXS15" s="483"/>
      <c r="UXT15" s="483"/>
      <c r="UXU15" s="483"/>
      <c r="UXV15" s="483"/>
      <c r="UXW15" s="483"/>
      <c r="UXX15" s="483"/>
      <c r="UXY15" s="483"/>
      <c r="UXZ15" s="483"/>
      <c r="UYA15" s="483"/>
      <c r="UYB15" s="483"/>
      <c r="UYC15" s="483"/>
      <c r="UYD15" s="483"/>
      <c r="UYE15" s="483"/>
      <c r="UYF15" s="483"/>
      <c r="UYG15" s="483"/>
      <c r="UYH15" s="483"/>
      <c r="UYI15" s="483"/>
      <c r="UYJ15" s="483"/>
      <c r="UYK15" s="483"/>
      <c r="UYL15" s="483"/>
      <c r="UYM15" s="483"/>
      <c r="UYN15" s="483"/>
      <c r="UYO15" s="483"/>
      <c r="UYP15" s="483"/>
      <c r="UYQ15" s="483"/>
      <c r="UYR15" s="483"/>
      <c r="UYS15" s="483"/>
      <c r="UYT15" s="483"/>
      <c r="UYU15" s="483"/>
      <c r="UYV15" s="483"/>
      <c r="UYW15" s="483"/>
      <c r="UYX15" s="483"/>
      <c r="UYY15" s="483"/>
      <c r="UYZ15" s="483"/>
      <c r="UZA15" s="483"/>
      <c r="UZB15" s="483"/>
      <c r="UZC15" s="483"/>
      <c r="UZD15" s="483"/>
      <c r="UZE15" s="483"/>
      <c r="UZF15" s="483"/>
      <c r="UZG15" s="483"/>
      <c r="UZH15" s="483"/>
      <c r="UZI15" s="483"/>
      <c r="UZJ15" s="483"/>
      <c r="UZK15" s="483"/>
      <c r="UZL15" s="483"/>
      <c r="UZM15" s="483"/>
      <c r="UZN15" s="483"/>
      <c r="UZO15" s="483"/>
      <c r="UZP15" s="483"/>
      <c r="UZQ15" s="483"/>
      <c r="UZR15" s="483"/>
      <c r="UZS15" s="483"/>
      <c r="UZT15" s="483"/>
      <c r="UZU15" s="483"/>
      <c r="UZV15" s="483"/>
      <c r="UZW15" s="483"/>
      <c r="UZX15" s="483"/>
      <c r="UZY15" s="483"/>
      <c r="UZZ15" s="483"/>
      <c r="VAA15" s="483"/>
      <c r="VAB15" s="483"/>
      <c r="VAC15" s="483"/>
      <c r="VAD15" s="483"/>
      <c r="VAE15" s="483"/>
      <c r="VAF15" s="483"/>
      <c r="VAG15" s="483"/>
      <c r="VAH15" s="483"/>
      <c r="VAI15" s="483"/>
      <c r="VAJ15" s="483"/>
      <c r="VAK15" s="483"/>
      <c r="VAL15" s="483"/>
      <c r="VAM15" s="483"/>
      <c r="VAN15" s="483"/>
      <c r="VAO15" s="483"/>
      <c r="VAP15" s="483"/>
      <c r="VAQ15" s="483"/>
      <c r="VAR15" s="483"/>
      <c r="VAS15" s="483"/>
      <c r="VAT15" s="483"/>
      <c r="VAU15" s="483"/>
      <c r="VAV15" s="483"/>
      <c r="VAW15" s="483"/>
      <c r="VAX15" s="483"/>
      <c r="VAY15" s="483"/>
      <c r="VAZ15" s="483"/>
      <c r="VBA15" s="483"/>
      <c r="VBB15" s="483"/>
      <c r="VBC15" s="483"/>
      <c r="VBD15" s="483"/>
      <c r="VBE15" s="483"/>
      <c r="VBF15" s="483"/>
      <c r="VBG15" s="483"/>
      <c r="VBH15" s="483"/>
      <c r="VBI15" s="483"/>
      <c r="VBJ15" s="483"/>
      <c r="VBK15" s="483"/>
      <c r="VBL15" s="483"/>
      <c r="VBM15" s="483"/>
      <c r="VBN15" s="483"/>
      <c r="VBO15" s="483"/>
      <c r="VBP15" s="483"/>
      <c r="VBQ15" s="483"/>
      <c r="VBR15" s="483"/>
      <c r="VBS15" s="483"/>
      <c r="VBT15" s="483"/>
      <c r="VBU15" s="483"/>
      <c r="VBV15" s="483"/>
      <c r="VBW15" s="483"/>
      <c r="VBX15" s="483"/>
      <c r="VBY15" s="483"/>
      <c r="VBZ15" s="483"/>
      <c r="VCA15" s="483"/>
      <c r="VCB15" s="483"/>
      <c r="VCC15" s="483"/>
      <c r="VCD15" s="483"/>
      <c r="VCE15" s="483"/>
      <c r="VCF15" s="483"/>
      <c r="VCG15" s="483"/>
      <c r="VCH15" s="483"/>
      <c r="VCI15" s="483"/>
      <c r="VCJ15" s="483"/>
      <c r="VCK15" s="483"/>
      <c r="VCL15" s="483"/>
      <c r="VCM15" s="483"/>
      <c r="VCN15" s="483"/>
      <c r="VCO15" s="483"/>
      <c r="VCP15" s="483"/>
      <c r="VCQ15" s="483"/>
      <c r="VCR15" s="483"/>
      <c r="VCS15" s="483"/>
      <c r="VCT15" s="483"/>
      <c r="VCU15" s="483"/>
      <c r="VCV15" s="483"/>
      <c r="VCW15" s="483"/>
      <c r="VCX15" s="483"/>
      <c r="VCY15" s="483"/>
      <c r="VCZ15" s="483"/>
      <c r="VDA15" s="483"/>
      <c r="VDB15" s="483"/>
      <c r="VDC15" s="483"/>
      <c r="VDD15" s="483"/>
      <c r="VDE15" s="483"/>
      <c r="VDF15" s="483"/>
      <c r="VDG15" s="483"/>
      <c r="VDH15" s="483"/>
      <c r="VDI15" s="483"/>
      <c r="VDJ15" s="483"/>
      <c r="VDK15" s="483"/>
      <c r="VDL15" s="483"/>
      <c r="VDM15" s="483"/>
      <c r="VDN15" s="483"/>
      <c r="VDO15" s="483"/>
      <c r="VDP15" s="483"/>
      <c r="VDQ15" s="483"/>
      <c r="VDR15" s="483"/>
      <c r="VDS15" s="483"/>
      <c r="VDT15" s="483"/>
      <c r="VDU15" s="483"/>
      <c r="VDV15" s="483"/>
      <c r="VDW15" s="483"/>
      <c r="VDX15" s="483"/>
      <c r="VDY15" s="483"/>
      <c r="VDZ15" s="483"/>
      <c r="VEA15" s="483"/>
      <c r="VEB15" s="483"/>
      <c r="VEC15" s="483"/>
      <c r="VED15" s="483"/>
      <c r="VEE15" s="483"/>
      <c r="VEF15" s="483"/>
      <c r="VEG15" s="483"/>
      <c r="VEH15" s="483"/>
      <c r="VEI15" s="483"/>
      <c r="VEJ15" s="483"/>
      <c r="VEK15" s="483"/>
      <c r="VEL15" s="483"/>
      <c r="VEM15" s="483"/>
      <c r="VEN15" s="483"/>
      <c r="VEO15" s="483"/>
      <c r="VEP15" s="483"/>
      <c r="VEQ15" s="483"/>
      <c r="VER15" s="483"/>
      <c r="VES15" s="483"/>
      <c r="VET15" s="483"/>
      <c r="VEU15" s="483"/>
      <c r="VEV15" s="483"/>
      <c r="VEW15" s="483"/>
      <c r="VEX15" s="483"/>
      <c r="VEY15" s="483"/>
      <c r="VEZ15" s="483"/>
      <c r="VFA15" s="483"/>
      <c r="VFB15" s="483"/>
      <c r="VFC15" s="483"/>
      <c r="VFD15" s="483"/>
      <c r="VFE15" s="483"/>
      <c r="VFF15" s="483"/>
      <c r="VFG15" s="483"/>
      <c r="VFH15" s="483"/>
      <c r="VFI15" s="483"/>
      <c r="VFJ15" s="483"/>
      <c r="VFK15" s="483"/>
      <c r="VFL15" s="483"/>
      <c r="VFM15" s="483"/>
      <c r="VFN15" s="483"/>
      <c r="VFO15" s="483"/>
      <c r="VFP15" s="483"/>
      <c r="VFQ15" s="483"/>
      <c r="VFR15" s="483"/>
      <c r="VFS15" s="483"/>
      <c r="VFT15" s="483"/>
      <c r="VFU15" s="483"/>
      <c r="VFV15" s="483"/>
      <c r="VFW15" s="483"/>
      <c r="VFX15" s="483"/>
      <c r="VFY15" s="483"/>
      <c r="VFZ15" s="483"/>
      <c r="VGA15" s="483"/>
      <c r="VGB15" s="483"/>
      <c r="VGC15" s="483"/>
      <c r="VGD15" s="483"/>
      <c r="VGE15" s="483"/>
      <c r="VGF15" s="483"/>
      <c r="VGG15" s="483"/>
      <c r="VGH15" s="483"/>
      <c r="VGI15" s="483"/>
      <c r="VGJ15" s="483"/>
      <c r="VGK15" s="483"/>
      <c r="VGL15" s="483"/>
      <c r="VGM15" s="483"/>
      <c r="VGN15" s="483"/>
      <c r="VGO15" s="483"/>
      <c r="VGP15" s="483"/>
      <c r="VGQ15" s="483"/>
      <c r="VGR15" s="483"/>
      <c r="VGS15" s="483"/>
      <c r="VGT15" s="483"/>
      <c r="VGU15" s="483"/>
      <c r="VGV15" s="483"/>
      <c r="VGW15" s="483"/>
      <c r="VGX15" s="483"/>
      <c r="VGY15" s="483"/>
      <c r="VGZ15" s="483"/>
      <c r="VHA15" s="483"/>
      <c r="VHB15" s="483"/>
      <c r="VHC15" s="483"/>
      <c r="VHD15" s="483"/>
      <c r="VHE15" s="483"/>
      <c r="VHF15" s="483"/>
      <c r="VHG15" s="483"/>
      <c r="VHH15" s="483"/>
      <c r="VHI15" s="483"/>
      <c r="VHJ15" s="483"/>
      <c r="VHK15" s="483"/>
      <c r="VHL15" s="483"/>
      <c r="VHM15" s="483"/>
      <c r="VHN15" s="483"/>
      <c r="VHO15" s="483"/>
      <c r="VHP15" s="483"/>
      <c r="VHQ15" s="483"/>
      <c r="VHR15" s="483"/>
      <c r="VHS15" s="483"/>
      <c r="VHT15" s="483"/>
      <c r="VHU15" s="483"/>
      <c r="VHV15" s="483"/>
      <c r="VHW15" s="483"/>
      <c r="VHX15" s="483"/>
      <c r="VHY15" s="483"/>
      <c r="VHZ15" s="483"/>
      <c r="VIA15" s="483"/>
      <c r="VIB15" s="483"/>
      <c r="VIC15" s="483"/>
      <c r="VID15" s="483"/>
      <c r="VIE15" s="483"/>
      <c r="VIF15" s="483"/>
      <c r="VIG15" s="483"/>
      <c r="VIH15" s="483"/>
      <c r="VII15" s="483"/>
      <c r="VIJ15" s="483"/>
      <c r="VIK15" s="483"/>
      <c r="VIL15" s="483"/>
      <c r="VIM15" s="483"/>
      <c r="VIN15" s="483"/>
      <c r="VIO15" s="483"/>
      <c r="VIP15" s="483"/>
      <c r="VIQ15" s="483"/>
      <c r="VIR15" s="483"/>
      <c r="VIS15" s="483"/>
      <c r="VIT15" s="483"/>
      <c r="VIU15" s="483"/>
      <c r="VIV15" s="483"/>
      <c r="VIW15" s="483"/>
      <c r="VIX15" s="483"/>
      <c r="VIY15" s="483"/>
      <c r="VIZ15" s="483"/>
      <c r="VJA15" s="483"/>
      <c r="VJB15" s="483"/>
      <c r="VJC15" s="483"/>
      <c r="VJD15" s="483"/>
      <c r="VJE15" s="483"/>
      <c r="VJF15" s="483"/>
      <c r="VJG15" s="483"/>
      <c r="VJH15" s="483"/>
      <c r="VJI15" s="483"/>
      <c r="VJJ15" s="483"/>
      <c r="VJK15" s="483"/>
      <c r="VJL15" s="483"/>
      <c r="VJM15" s="483"/>
      <c r="VJN15" s="483"/>
      <c r="VJO15" s="483"/>
      <c r="VJP15" s="483"/>
      <c r="VJQ15" s="483"/>
      <c r="VJR15" s="483"/>
      <c r="VJS15" s="483"/>
      <c r="VJT15" s="483"/>
      <c r="VJU15" s="483"/>
      <c r="VJV15" s="483"/>
      <c r="VJW15" s="483"/>
      <c r="VJX15" s="483"/>
      <c r="VJY15" s="483"/>
      <c r="VJZ15" s="483"/>
      <c r="VKA15" s="483"/>
      <c r="VKB15" s="483"/>
      <c r="VKC15" s="483"/>
      <c r="VKD15" s="483"/>
      <c r="VKE15" s="483"/>
      <c r="VKF15" s="483"/>
      <c r="VKG15" s="483"/>
      <c r="VKH15" s="483"/>
      <c r="VKI15" s="483"/>
      <c r="VKJ15" s="483"/>
      <c r="VKK15" s="483"/>
      <c r="VKL15" s="483"/>
      <c r="VKM15" s="483"/>
      <c r="VKN15" s="483"/>
      <c r="VKO15" s="483"/>
      <c r="VKP15" s="483"/>
      <c r="VKQ15" s="483"/>
      <c r="VKR15" s="483"/>
      <c r="VKS15" s="483"/>
      <c r="VKT15" s="483"/>
      <c r="VKU15" s="483"/>
      <c r="VKV15" s="483"/>
      <c r="VKW15" s="483"/>
      <c r="VKX15" s="483"/>
      <c r="VKY15" s="483"/>
      <c r="VKZ15" s="483"/>
      <c r="VLA15" s="483"/>
      <c r="VLB15" s="483"/>
      <c r="VLC15" s="483"/>
      <c r="VLD15" s="483"/>
      <c r="VLE15" s="483"/>
      <c r="VLF15" s="483"/>
      <c r="VLG15" s="483"/>
      <c r="VLH15" s="483"/>
      <c r="VLI15" s="483"/>
      <c r="VLJ15" s="483"/>
      <c r="VLK15" s="483"/>
      <c r="VLL15" s="483"/>
      <c r="VLM15" s="483"/>
      <c r="VLN15" s="483"/>
      <c r="VLO15" s="483"/>
      <c r="VLP15" s="483"/>
      <c r="VLQ15" s="483"/>
      <c r="VLR15" s="483"/>
      <c r="VLS15" s="483"/>
      <c r="VLT15" s="483"/>
      <c r="VLU15" s="483"/>
      <c r="VLV15" s="483"/>
      <c r="VLW15" s="483"/>
      <c r="VLX15" s="483"/>
      <c r="VLY15" s="483"/>
      <c r="VLZ15" s="483"/>
      <c r="VMA15" s="483"/>
      <c r="VMB15" s="483"/>
      <c r="VMC15" s="483"/>
      <c r="VMD15" s="483"/>
      <c r="VME15" s="483"/>
      <c r="VMF15" s="483"/>
      <c r="VMG15" s="483"/>
      <c r="VMH15" s="483"/>
      <c r="VMI15" s="483"/>
      <c r="VMJ15" s="483"/>
      <c r="VMK15" s="483"/>
      <c r="VML15" s="483"/>
      <c r="VMM15" s="483"/>
      <c r="VMN15" s="483"/>
      <c r="VMO15" s="483"/>
      <c r="VMP15" s="483"/>
      <c r="VMQ15" s="483"/>
      <c r="VMR15" s="483"/>
      <c r="VMS15" s="483"/>
      <c r="VMT15" s="483"/>
      <c r="VMU15" s="483"/>
      <c r="VMV15" s="483"/>
      <c r="VMW15" s="483"/>
      <c r="VMX15" s="483"/>
      <c r="VMY15" s="483"/>
      <c r="VMZ15" s="483"/>
      <c r="VNA15" s="483"/>
      <c r="VNB15" s="483"/>
      <c r="VNC15" s="483"/>
      <c r="VND15" s="483"/>
      <c r="VNE15" s="483"/>
      <c r="VNF15" s="483"/>
      <c r="VNG15" s="483"/>
      <c r="VNH15" s="483"/>
      <c r="VNI15" s="483"/>
      <c r="VNJ15" s="483"/>
      <c r="VNK15" s="483"/>
      <c r="VNL15" s="483"/>
      <c r="VNM15" s="483"/>
      <c r="VNN15" s="483"/>
      <c r="VNO15" s="483"/>
      <c r="VNP15" s="483"/>
      <c r="VNQ15" s="483"/>
      <c r="VNR15" s="483"/>
      <c r="VNS15" s="483"/>
      <c r="VNT15" s="483"/>
      <c r="VNU15" s="483"/>
      <c r="VNV15" s="483"/>
      <c r="VNW15" s="483"/>
      <c r="VNX15" s="483"/>
      <c r="VNY15" s="483"/>
      <c r="VNZ15" s="483"/>
      <c r="VOA15" s="483"/>
      <c r="VOB15" s="483"/>
      <c r="VOC15" s="483"/>
      <c r="VOD15" s="483"/>
      <c r="VOE15" s="483"/>
      <c r="VOF15" s="483"/>
      <c r="VOG15" s="483"/>
      <c r="VOH15" s="483"/>
      <c r="VOI15" s="483"/>
      <c r="VOJ15" s="483"/>
      <c r="VOK15" s="483"/>
      <c r="VOL15" s="483"/>
      <c r="VOM15" s="483"/>
      <c r="VON15" s="483"/>
      <c r="VOO15" s="483"/>
      <c r="VOP15" s="483"/>
      <c r="VOQ15" s="483"/>
      <c r="VOR15" s="483"/>
      <c r="VOS15" s="483"/>
      <c r="VOT15" s="483"/>
      <c r="VOU15" s="483"/>
      <c r="VOV15" s="483"/>
      <c r="VOW15" s="483"/>
      <c r="VOX15" s="483"/>
      <c r="VOY15" s="483"/>
      <c r="VOZ15" s="483"/>
      <c r="VPA15" s="483"/>
      <c r="VPB15" s="483"/>
      <c r="VPC15" s="483"/>
      <c r="VPD15" s="483"/>
      <c r="VPE15" s="483"/>
      <c r="VPF15" s="483"/>
      <c r="VPG15" s="483"/>
      <c r="VPH15" s="483"/>
      <c r="VPI15" s="483"/>
      <c r="VPJ15" s="483"/>
      <c r="VPK15" s="483"/>
      <c r="VPL15" s="483"/>
      <c r="VPM15" s="483"/>
      <c r="VPN15" s="483"/>
      <c r="VPO15" s="483"/>
      <c r="VPP15" s="483"/>
      <c r="VPQ15" s="483"/>
      <c r="VPR15" s="483"/>
      <c r="VPS15" s="483"/>
      <c r="VPT15" s="483"/>
      <c r="VPU15" s="483"/>
      <c r="VPV15" s="483"/>
      <c r="VPW15" s="483"/>
      <c r="VPX15" s="483"/>
      <c r="VPY15" s="483"/>
      <c r="VPZ15" s="483"/>
      <c r="VQA15" s="483"/>
      <c r="VQB15" s="483"/>
      <c r="VQC15" s="483"/>
      <c r="VQD15" s="483"/>
      <c r="VQE15" s="483"/>
      <c r="VQF15" s="483"/>
      <c r="VQG15" s="483"/>
      <c r="VQH15" s="483"/>
      <c r="VQI15" s="483"/>
      <c r="VQJ15" s="483"/>
      <c r="VQK15" s="483"/>
      <c r="VQL15" s="483"/>
      <c r="VQM15" s="483"/>
      <c r="VQN15" s="483"/>
      <c r="VQO15" s="483"/>
      <c r="VQP15" s="483"/>
      <c r="VQQ15" s="483"/>
      <c r="VQR15" s="483"/>
      <c r="VQS15" s="483"/>
      <c r="VQT15" s="483"/>
      <c r="VQU15" s="483"/>
      <c r="VQV15" s="483"/>
      <c r="VQW15" s="483"/>
      <c r="VQX15" s="483"/>
      <c r="VQY15" s="483"/>
      <c r="VQZ15" s="483"/>
      <c r="VRA15" s="483"/>
      <c r="VRB15" s="483"/>
      <c r="VRC15" s="483"/>
      <c r="VRD15" s="483"/>
      <c r="VRE15" s="483"/>
      <c r="VRF15" s="483"/>
      <c r="VRG15" s="483"/>
      <c r="VRH15" s="483"/>
      <c r="VRI15" s="483"/>
      <c r="VRJ15" s="483"/>
      <c r="VRK15" s="483"/>
      <c r="VRL15" s="483"/>
      <c r="VRM15" s="483"/>
      <c r="VRN15" s="483"/>
      <c r="VRO15" s="483"/>
      <c r="VRP15" s="483"/>
      <c r="VRQ15" s="483"/>
      <c r="VRR15" s="483"/>
      <c r="VRS15" s="483"/>
      <c r="VRT15" s="483"/>
      <c r="VRU15" s="483"/>
      <c r="VRV15" s="483"/>
      <c r="VRW15" s="483"/>
      <c r="VRX15" s="483"/>
      <c r="VRY15" s="483"/>
      <c r="VRZ15" s="483"/>
      <c r="VSA15" s="483"/>
      <c r="VSB15" s="483"/>
      <c r="VSC15" s="483"/>
      <c r="VSD15" s="483"/>
      <c r="VSE15" s="483"/>
      <c r="VSF15" s="483"/>
      <c r="VSG15" s="483"/>
      <c r="VSH15" s="483"/>
      <c r="VSI15" s="483"/>
      <c r="VSJ15" s="483"/>
      <c r="VSK15" s="483"/>
      <c r="VSL15" s="483"/>
      <c r="VSM15" s="483"/>
      <c r="VSN15" s="483"/>
      <c r="VSO15" s="483"/>
      <c r="VSP15" s="483"/>
      <c r="VSQ15" s="483"/>
      <c r="VSR15" s="483"/>
      <c r="VSS15" s="483"/>
      <c r="VST15" s="483"/>
      <c r="VSU15" s="483"/>
      <c r="VSV15" s="483"/>
      <c r="VSW15" s="483"/>
      <c r="VSX15" s="483"/>
      <c r="VSY15" s="483"/>
      <c r="VSZ15" s="483"/>
      <c r="VTA15" s="483"/>
      <c r="VTB15" s="483"/>
      <c r="VTC15" s="483"/>
      <c r="VTD15" s="483"/>
      <c r="VTE15" s="483"/>
      <c r="VTF15" s="483"/>
      <c r="VTG15" s="483"/>
      <c r="VTH15" s="483"/>
      <c r="VTI15" s="483"/>
      <c r="VTJ15" s="483"/>
      <c r="VTK15" s="483"/>
      <c r="VTL15" s="483"/>
      <c r="VTM15" s="483"/>
      <c r="VTN15" s="483"/>
      <c r="VTO15" s="483"/>
      <c r="VTP15" s="483"/>
      <c r="VTQ15" s="483"/>
      <c r="VTR15" s="483"/>
      <c r="VTS15" s="483"/>
      <c r="VTT15" s="483"/>
      <c r="VTU15" s="483"/>
      <c r="VTV15" s="483"/>
      <c r="VTW15" s="483"/>
      <c r="VTX15" s="483"/>
      <c r="VTY15" s="483"/>
      <c r="VTZ15" s="483"/>
      <c r="VUA15" s="483"/>
      <c r="VUB15" s="483"/>
      <c r="VUC15" s="483"/>
      <c r="VUD15" s="483"/>
      <c r="VUE15" s="483"/>
      <c r="VUF15" s="483"/>
      <c r="VUG15" s="483"/>
      <c r="VUH15" s="483"/>
      <c r="VUI15" s="483"/>
      <c r="VUJ15" s="483"/>
      <c r="VUK15" s="483"/>
      <c r="VUL15" s="483"/>
      <c r="VUM15" s="483"/>
      <c r="VUN15" s="483"/>
      <c r="VUO15" s="483"/>
      <c r="VUP15" s="483"/>
      <c r="VUQ15" s="483"/>
      <c r="VUR15" s="483"/>
      <c r="VUS15" s="483"/>
      <c r="VUT15" s="483"/>
      <c r="VUU15" s="483"/>
      <c r="VUV15" s="483"/>
      <c r="VUW15" s="483"/>
      <c r="VUX15" s="483"/>
      <c r="VUY15" s="483"/>
      <c r="VUZ15" s="483"/>
      <c r="VVA15" s="483"/>
      <c r="VVB15" s="483"/>
      <c r="VVC15" s="483"/>
      <c r="VVD15" s="483"/>
      <c r="VVE15" s="483"/>
      <c r="VVF15" s="483"/>
      <c r="VVG15" s="483"/>
      <c r="VVH15" s="483"/>
      <c r="VVI15" s="483"/>
      <c r="VVJ15" s="483"/>
      <c r="VVK15" s="483"/>
      <c r="VVL15" s="483"/>
      <c r="VVM15" s="483"/>
      <c r="VVN15" s="483"/>
      <c r="VVO15" s="483"/>
      <c r="VVP15" s="483"/>
      <c r="VVQ15" s="483"/>
      <c r="VVR15" s="483"/>
      <c r="VVS15" s="483"/>
      <c r="VVT15" s="483"/>
      <c r="VVU15" s="483"/>
      <c r="VVV15" s="483"/>
      <c r="VVW15" s="483"/>
      <c r="VVX15" s="483"/>
      <c r="VVY15" s="483"/>
      <c r="VVZ15" s="483"/>
      <c r="VWA15" s="483"/>
      <c r="VWB15" s="483"/>
      <c r="VWC15" s="483"/>
      <c r="VWD15" s="483"/>
      <c r="VWE15" s="483"/>
      <c r="VWF15" s="483"/>
      <c r="VWG15" s="483"/>
      <c r="VWH15" s="483"/>
      <c r="VWI15" s="483"/>
      <c r="VWJ15" s="483"/>
      <c r="VWK15" s="483"/>
      <c r="VWL15" s="483"/>
      <c r="VWM15" s="483"/>
      <c r="VWN15" s="483"/>
      <c r="VWO15" s="483"/>
      <c r="VWP15" s="483"/>
      <c r="VWQ15" s="483"/>
      <c r="VWR15" s="483"/>
      <c r="VWS15" s="483"/>
      <c r="VWT15" s="483"/>
      <c r="VWU15" s="483"/>
      <c r="VWV15" s="483"/>
      <c r="VWW15" s="483"/>
      <c r="VWX15" s="483"/>
      <c r="VWY15" s="483"/>
      <c r="VWZ15" s="483"/>
      <c r="VXA15" s="483"/>
      <c r="VXB15" s="483"/>
      <c r="VXC15" s="483"/>
      <c r="VXD15" s="483"/>
      <c r="VXE15" s="483"/>
      <c r="VXF15" s="483"/>
      <c r="VXG15" s="483"/>
      <c r="VXH15" s="483"/>
      <c r="VXI15" s="483"/>
      <c r="VXJ15" s="483"/>
      <c r="VXK15" s="483"/>
      <c r="VXL15" s="483"/>
      <c r="VXM15" s="483"/>
      <c r="VXN15" s="483"/>
      <c r="VXO15" s="483"/>
      <c r="VXP15" s="483"/>
      <c r="VXQ15" s="483"/>
      <c r="VXR15" s="483"/>
      <c r="VXS15" s="483"/>
      <c r="VXT15" s="483"/>
      <c r="VXU15" s="483"/>
      <c r="VXV15" s="483"/>
      <c r="VXW15" s="483"/>
      <c r="VXX15" s="483"/>
      <c r="VXY15" s="483"/>
      <c r="VXZ15" s="483"/>
      <c r="VYA15" s="483"/>
      <c r="VYB15" s="483"/>
      <c r="VYC15" s="483"/>
      <c r="VYD15" s="483"/>
      <c r="VYE15" s="483"/>
      <c r="VYF15" s="483"/>
      <c r="VYG15" s="483"/>
      <c r="VYH15" s="483"/>
      <c r="VYI15" s="483"/>
      <c r="VYJ15" s="483"/>
      <c r="VYK15" s="483"/>
      <c r="VYL15" s="483"/>
      <c r="VYM15" s="483"/>
      <c r="VYN15" s="483"/>
      <c r="VYO15" s="483"/>
      <c r="VYP15" s="483"/>
      <c r="VYQ15" s="483"/>
      <c r="VYR15" s="483"/>
      <c r="VYS15" s="483"/>
      <c r="VYT15" s="483"/>
      <c r="VYU15" s="483"/>
      <c r="VYV15" s="483"/>
      <c r="VYW15" s="483"/>
      <c r="VYX15" s="483"/>
      <c r="VYY15" s="483"/>
      <c r="VYZ15" s="483"/>
      <c r="VZA15" s="483"/>
      <c r="VZB15" s="483"/>
      <c r="VZC15" s="483"/>
      <c r="VZD15" s="483"/>
      <c r="VZE15" s="483"/>
      <c r="VZF15" s="483"/>
      <c r="VZG15" s="483"/>
      <c r="VZH15" s="483"/>
      <c r="VZI15" s="483"/>
      <c r="VZJ15" s="483"/>
      <c r="VZK15" s="483"/>
      <c r="VZL15" s="483"/>
      <c r="VZM15" s="483"/>
      <c r="VZN15" s="483"/>
      <c r="VZO15" s="483"/>
      <c r="VZP15" s="483"/>
      <c r="VZQ15" s="483"/>
      <c r="VZR15" s="483"/>
      <c r="VZS15" s="483"/>
      <c r="VZT15" s="483"/>
      <c r="VZU15" s="483"/>
      <c r="VZV15" s="483"/>
      <c r="VZW15" s="483"/>
      <c r="VZX15" s="483"/>
      <c r="VZY15" s="483"/>
      <c r="VZZ15" s="483"/>
      <c r="WAA15" s="483"/>
      <c r="WAB15" s="483"/>
      <c r="WAC15" s="483"/>
      <c r="WAD15" s="483"/>
      <c r="WAE15" s="483"/>
      <c r="WAF15" s="483"/>
      <c r="WAG15" s="483"/>
      <c r="WAH15" s="483"/>
      <c r="WAI15" s="483"/>
      <c r="WAJ15" s="483"/>
      <c r="WAK15" s="483"/>
      <c r="WAL15" s="483"/>
      <c r="WAM15" s="483"/>
      <c r="WAN15" s="483"/>
      <c r="WAO15" s="483"/>
      <c r="WAP15" s="483"/>
      <c r="WAQ15" s="483"/>
      <c r="WAR15" s="483"/>
      <c r="WAS15" s="483"/>
      <c r="WAT15" s="483"/>
      <c r="WAU15" s="483"/>
      <c r="WAV15" s="483"/>
      <c r="WAW15" s="483"/>
      <c r="WAX15" s="483"/>
      <c r="WAY15" s="483"/>
      <c r="WAZ15" s="483"/>
      <c r="WBA15" s="483"/>
      <c r="WBB15" s="483"/>
      <c r="WBC15" s="483"/>
      <c r="WBD15" s="483"/>
      <c r="WBE15" s="483"/>
      <c r="WBF15" s="483"/>
      <c r="WBG15" s="483"/>
      <c r="WBH15" s="483"/>
      <c r="WBI15" s="483"/>
      <c r="WBJ15" s="483"/>
      <c r="WBK15" s="483"/>
      <c r="WBL15" s="483"/>
      <c r="WBM15" s="483"/>
      <c r="WBN15" s="483"/>
      <c r="WBO15" s="483"/>
      <c r="WBP15" s="483"/>
      <c r="WBQ15" s="483"/>
      <c r="WBR15" s="483"/>
      <c r="WBS15" s="483"/>
      <c r="WBT15" s="483"/>
      <c r="WBU15" s="483"/>
      <c r="WBV15" s="483"/>
      <c r="WBW15" s="483"/>
      <c r="WBX15" s="483"/>
      <c r="WBY15" s="483"/>
      <c r="WBZ15" s="483"/>
      <c r="WCA15" s="483"/>
      <c r="WCB15" s="483"/>
      <c r="WCC15" s="483"/>
      <c r="WCD15" s="483"/>
      <c r="WCE15" s="483"/>
      <c r="WCF15" s="483"/>
      <c r="WCG15" s="483"/>
      <c r="WCH15" s="483"/>
      <c r="WCI15" s="483"/>
      <c r="WCJ15" s="483"/>
      <c r="WCK15" s="483"/>
      <c r="WCL15" s="483"/>
      <c r="WCM15" s="483"/>
      <c r="WCN15" s="483"/>
      <c r="WCO15" s="483"/>
      <c r="WCP15" s="483"/>
      <c r="WCQ15" s="483"/>
      <c r="WCR15" s="483"/>
      <c r="WCS15" s="483"/>
      <c r="WCT15" s="483"/>
      <c r="WCU15" s="483"/>
      <c r="WCV15" s="483"/>
      <c r="WCW15" s="483"/>
      <c r="WCX15" s="483"/>
      <c r="WCY15" s="483"/>
      <c r="WCZ15" s="483"/>
      <c r="WDA15" s="483"/>
      <c r="WDB15" s="483"/>
      <c r="WDC15" s="483"/>
      <c r="WDD15" s="483"/>
      <c r="WDE15" s="483"/>
      <c r="WDF15" s="483"/>
      <c r="WDG15" s="483"/>
      <c r="WDH15" s="483"/>
      <c r="WDI15" s="483"/>
      <c r="WDJ15" s="483"/>
      <c r="WDK15" s="483"/>
      <c r="WDL15" s="483"/>
      <c r="WDM15" s="483"/>
      <c r="WDN15" s="483"/>
      <c r="WDO15" s="483"/>
      <c r="WDP15" s="483"/>
      <c r="WDQ15" s="483"/>
      <c r="WDR15" s="483"/>
      <c r="WDS15" s="483"/>
      <c r="WDT15" s="483"/>
      <c r="WDU15" s="483"/>
      <c r="WDV15" s="483"/>
      <c r="WDW15" s="483"/>
      <c r="WDX15" s="483"/>
      <c r="WDY15" s="483"/>
      <c r="WDZ15" s="483"/>
      <c r="WEA15" s="483"/>
      <c r="WEB15" s="483"/>
      <c r="WEC15" s="483"/>
      <c r="WED15" s="483"/>
      <c r="WEE15" s="483"/>
      <c r="WEF15" s="483"/>
      <c r="WEG15" s="483"/>
      <c r="WEH15" s="483"/>
      <c r="WEI15" s="483"/>
      <c r="WEJ15" s="483"/>
      <c r="WEK15" s="483"/>
      <c r="WEL15" s="483"/>
      <c r="WEM15" s="483"/>
      <c r="WEN15" s="483"/>
      <c r="WEO15" s="483"/>
      <c r="WEP15" s="483"/>
      <c r="WEQ15" s="483"/>
      <c r="WER15" s="483"/>
      <c r="WES15" s="483"/>
      <c r="WET15" s="483"/>
      <c r="WEU15" s="483"/>
      <c r="WEV15" s="483"/>
      <c r="WEW15" s="483"/>
      <c r="WEX15" s="483"/>
      <c r="WEY15" s="483"/>
      <c r="WEZ15" s="483"/>
      <c r="WFA15" s="483"/>
      <c r="WFB15" s="483"/>
      <c r="WFC15" s="483"/>
      <c r="WFD15" s="483"/>
      <c r="WFE15" s="483"/>
      <c r="WFF15" s="483"/>
      <c r="WFG15" s="483"/>
      <c r="WFH15" s="483"/>
      <c r="WFI15" s="483"/>
      <c r="WFJ15" s="483"/>
      <c r="WFK15" s="483"/>
      <c r="WFL15" s="483"/>
      <c r="WFM15" s="483"/>
      <c r="WFN15" s="483"/>
      <c r="WFO15" s="483"/>
      <c r="WFP15" s="483"/>
      <c r="WFQ15" s="483"/>
      <c r="WFR15" s="483"/>
      <c r="WFS15" s="483"/>
      <c r="WFT15" s="483"/>
      <c r="WFU15" s="483"/>
      <c r="WFV15" s="483"/>
      <c r="WFW15" s="483"/>
      <c r="WFX15" s="483"/>
      <c r="WFY15" s="483"/>
      <c r="WFZ15" s="483"/>
      <c r="WGA15" s="483"/>
      <c r="WGB15" s="483"/>
      <c r="WGC15" s="483"/>
      <c r="WGD15" s="483"/>
      <c r="WGE15" s="483"/>
      <c r="WGF15" s="483"/>
      <c r="WGG15" s="483"/>
      <c r="WGH15" s="483"/>
      <c r="WGI15" s="483"/>
      <c r="WGJ15" s="483"/>
      <c r="WGK15" s="483"/>
      <c r="WGL15" s="483"/>
      <c r="WGM15" s="483"/>
      <c r="WGN15" s="483"/>
      <c r="WGO15" s="483"/>
      <c r="WGP15" s="483"/>
      <c r="WGQ15" s="483"/>
      <c r="WGR15" s="483"/>
      <c r="WGS15" s="483"/>
      <c r="WGT15" s="483"/>
      <c r="WGU15" s="483"/>
      <c r="WGV15" s="483"/>
      <c r="WGW15" s="483"/>
      <c r="WGX15" s="483"/>
      <c r="WGY15" s="483"/>
      <c r="WGZ15" s="483"/>
      <c r="WHA15" s="483"/>
      <c r="WHB15" s="483"/>
      <c r="WHC15" s="483"/>
      <c r="WHD15" s="483"/>
      <c r="WHE15" s="483"/>
      <c r="WHF15" s="483"/>
      <c r="WHG15" s="483"/>
      <c r="WHH15" s="483"/>
      <c r="WHI15" s="483"/>
      <c r="WHJ15" s="483"/>
      <c r="WHK15" s="483"/>
      <c r="WHL15" s="483"/>
      <c r="WHM15" s="483"/>
      <c r="WHN15" s="483"/>
      <c r="WHO15" s="483"/>
      <c r="WHP15" s="483"/>
      <c r="WHQ15" s="483"/>
      <c r="WHR15" s="483"/>
      <c r="WHS15" s="483"/>
      <c r="WHT15" s="483"/>
      <c r="WHU15" s="483"/>
      <c r="WHV15" s="483"/>
      <c r="WHW15" s="483"/>
      <c r="WHX15" s="483"/>
      <c r="WHY15" s="483"/>
      <c r="WHZ15" s="483"/>
      <c r="WIA15" s="483"/>
      <c r="WIB15" s="483"/>
      <c r="WIC15" s="483"/>
      <c r="WID15" s="483"/>
      <c r="WIE15" s="483"/>
      <c r="WIF15" s="483"/>
      <c r="WIG15" s="483"/>
      <c r="WIH15" s="483"/>
      <c r="WII15" s="483"/>
      <c r="WIJ15" s="483"/>
      <c r="WIK15" s="483"/>
      <c r="WIL15" s="483"/>
      <c r="WIM15" s="483"/>
      <c r="WIN15" s="483"/>
      <c r="WIO15" s="483"/>
      <c r="WIP15" s="483"/>
      <c r="WIQ15" s="483"/>
      <c r="WIR15" s="483"/>
      <c r="WIS15" s="483"/>
      <c r="WIT15" s="483"/>
      <c r="WIU15" s="483"/>
      <c r="WIV15" s="483"/>
      <c r="WIW15" s="483"/>
      <c r="WIX15" s="483"/>
      <c r="WIY15" s="483"/>
      <c r="WIZ15" s="483"/>
      <c r="WJA15" s="483"/>
      <c r="WJB15" s="483"/>
      <c r="WJC15" s="483"/>
      <c r="WJD15" s="483"/>
      <c r="WJE15" s="483"/>
      <c r="WJF15" s="483"/>
      <c r="WJG15" s="483"/>
      <c r="WJH15" s="483"/>
      <c r="WJI15" s="483"/>
      <c r="WJJ15" s="483"/>
      <c r="WJK15" s="483"/>
      <c r="WJL15" s="483"/>
      <c r="WJM15" s="483"/>
      <c r="WJN15" s="483"/>
      <c r="WJO15" s="483"/>
      <c r="WJP15" s="483"/>
      <c r="WJQ15" s="483"/>
      <c r="WJR15" s="483"/>
      <c r="WJS15" s="483"/>
      <c r="WJT15" s="483"/>
      <c r="WJU15" s="483"/>
      <c r="WJV15" s="483"/>
      <c r="WJW15" s="483"/>
      <c r="WJX15" s="483"/>
      <c r="WJY15" s="483"/>
      <c r="WJZ15" s="483"/>
      <c r="WKA15" s="483"/>
      <c r="WKB15" s="483"/>
      <c r="WKC15" s="483"/>
      <c r="WKD15" s="483"/>
      <c r="WKE15" s="483"/>
      <c r="WKF15" s="483"/>
      <c r="WKG15" s="483"/>
      <c r="WKH15" s="483"/>
      <c r="WKI15" s="483"/>
      <c r="WKJ15" s="483"/>
      <c r="WKK15" s="483"/>
      <c r="WKL15" s="483"/>
      <c r="WKM15" s="483"/>
      <c r="WKN15" s="483"/>
      <c r="WKO15" s="483"/>
      <c r="WKP15" s="483"/>
      <c r="WKQ15" s="483"/>
      <c r="WKR15" s="483"/>
      <c r="WKS15" s="483"/>
      <c r="WKT15" s="483"/>
      <c r="WKU15" s="483"/>
      <c r="WKV15" s="483"/>
      <c r="WKW15" s="483"/>
      <c r="WKX15" s="483"/>
      <c r="WKY15" s="483"/>
      <c r="WKZ15" s="483"/>
      <c r="WLA15" s="483"/>
      <c r="WLB15" s="483"/>
      <c r="WLC15" s="483"/>
      <c r="WLD15" s="483"/>
      <c r="WLE15" s="483"/>
      <c r="WLF15" s="483"/>
      <c r="WLG15" s="483"/>
      <c r="WLH15" s="483"/>
      <c r="WLI15" s="483"/>
      <c r="WLJ15" s="483"/>
      <c r="WLK15" s="483"/>
      <c r="WLL15" s="483"/>
      <c r="WLM15" s="483"/>
      <c r="WLN15" s="483"/>
      <c r="WLO15" s="483"/>
      <c r="WLP15" s="483"/>
      <c r="WLQ15" s="483"/>
      <c r="WLR15" s="483"/>
      <c r="WLS15" s="483"/>
      <c r="WLT15" s="483"/>
      <c r="WLU15" s="483"/>
      <c r="WLV15" s="483"/>
      <c r="WLW15" s="483"/>
      <c r="WLX15" s="483"/>
      <c r="WLY15" s="483"/>
      <c r="WLZ15" s="483"/>
      <c r="WMA15" s="483"/>
      <c r="WMB15" s="483"/>
      <c r="WMC15" s="483"/>
      <c r="WMD15" s="483"/>
      <c r="WME15" s="483"/>
      <c r="WMF15" s="483"/>
      <c r="WMG15" s="483"/>
      <c r="WMH15" s="483"/>
      <c r="WMI15" s="483"/>
      <c r="WMJ15" s="483"/>
      <c r="WMK15" s="483"/>
      <c r="WML15" s="483"/>
      <c r="WMM15" s="483"/>
      <c r="WMN15" s="483"/>
      <c r="WMO15" s="483"/>
      <c r="WMP15" s="483"/>
      <c r="WMQ15" s="483"/>
      <c r="WMR15" s="483"/>
      <c r="WMS15" s="483"/>
      <c r="WMT15" s="483"/>
      <c r="WMU15" s="483"/>
      <c r="WMV15" s="483"/>
      <c r="WMW15" s="483"/>
      <c r="WMX15" s="483"/>
      <c r="WMY15" s="483"/>
      <c r="WMZ15" s="483"/>
      <c r="WNA15" s="483"/>
      <c r="WNB15" s="483"/>
      <c r="WNC15" s="483"/>
      <c r="WND15" s="483"/>
      <c r="WNE15" s="483"/>
      <c r="WNF15" s="483"/>
      <c r="WNG15" s="483"/>
      <c r="WNH15" s="483"/>
      <c r="WNI15" s="483"/>
      <c r="WNJ15" s="483"/>
      <c r="WNK15" s="483"/>
      <c r="WNL15" s="483"/>
      <c r="WNM15" s="483"/>
      <c r="WNN15" s="483"/>
      <c r="WNO15" s="483"/>
      <c r="WNP15" s="483"/>
      <c r="WNQ15" s="483"/>
      <c r="WNR15" s="483"/>
      <c r="WNS15" s="483"/>
      <c r="WNT15" s="483"/>
      <c r="WNU15" s="483"/>
      <c r="WNV15" s="483"/>
      <c r="WNW15" s="483"/>
      <c r="WNX15" s="483"/>
      <c r="WNY15" s="483"/>
      <c r="WNZ15" s="483"/>
      <c r="WOA15" s="483"/>
      <c r="WOB15" s="483"/>
      <c r="WOC15" s="483"/>
      <c r="WOD15" s="483"/>
      <c r="WOE15" s="483"/>
      <c r="WOF15" s="483"/>
      <c r="WOG15" s="483"/>
      <c r="WOH15" s="483"/>
      <c r="WOI15" s="483"/>
      <c r="WOJ15" s="483"/>
      <c r="WOK15" s="483"/>
      <c r="WOL15" s="483"/>
      <c r="WOM15" s="483"/>
      <c r="WON15" s="483"/>
      <c r="WOO15" s="483"/>
      <c r="WOP15" s="483"/>
      <c r="WOQ15" s="483"/>
      <c r="WOR15" s="483"/>
      <c r="WOS15" s="483"/>
      <c r="WOT15" s="483"/>
      <c r="WOU15" s="483"/>
      <c r="WOV15" s="483"/>
      <c r="WOW15" s="483"/>
      <c r="WOX15" s="483"/>
      <c r="WOY15" s="483"/>
      <c r="WOZ15" s="483"/>
      <c r="WPA15" s="483"/>
      <c r="WPB15" s="483"/>
      <c r="WPC15" s="483"/>
      <c r="WPD15" s="483"/>
      <c r="WPE15" s="483"/>
      <c r="WPF15" s="483"/>
      <c r="WPG15" s="483"/>
      <c r="WPH15" s="483"/>
      <c r="WPI15" s="483"/>
      <c r="WPJ15" s="483"/>
      <c r="WPK15" s="483"/>
      <c r="WPL15" s="483"/>
      <c r="WPM15" s="483"/>
      <c r="WPN15" s="483"/>
      <c r="WPO15" s="483"/>
      <c r="WPP15" s="483"/>
      <c r="WPQ15" s="483"/>
      <c r="WPR15" s="483"/>
      <c r="WPS15" s="483"/>
      <c r="WPT15" s="483"/>
      <c r="WPU15" s="483"/>
      <c r="WPV15" s="483"/>
      <c r="WPW15" s="483"/>
      <c r="WPX15" s="483"/>
      <c r="WPY15" s="483"/>
      <c r="WPZ15" s="483"/>
      <c r="WQA15" s="483"/>
      <c r="WQB15" s="483"/>
      <c r="WQC15" s="483"/>
      <c r="WQD15" s="483"/>
      <c r="WQE15" s="483"/>
      <c r="WQF15" s="483"/>
      <c r="WQG15" s="483"/>
      <c r="WQH15" s="483"/>
      <c r="WQI15" s="483"/>
      <c r="WQJ15" s="483"/>
      <c r="WQK15" s="483"/>
      <c r="WQL15" s="483"/>
      <c r="WQM15" s="483"/>
      <c r="WQN15" s="483"/>
      <c r="WQO15" s="483"/>
      <c r="WQP15" s="483"/>
      <c r="WQQ15" s="483"/>
      <c r="WQR15" s="483"/>
      <c r="WQS15" s="483"/>
      <c r="WQT15" s="483"/>
      <c r="WQU15" s="483"/>
      <c r="WQV15" s="483"/>
      <c r="WQW15" s="483"/>
      <c r="WQX15" s="483"/>
      <c r="WQY15" s="483"/>
      <c r="WQZ15" s="483"/>
      <c r="WRA15" s="483"/>
      <c r="WRB15" s="483"/>
      <c r="WRC15" s="483"/>
      <c r="WRD15" s="483"/>
      <c r="WRE15" s="483"/>
      <c r="WRF15" s="483"/>
      <c r="WRG15" s="483"/>
      <c r="WRH15" s="483"/>
      <c r="WRI15" s="483"/>
      <c r="WRJ15" s="483"/>
      <c r="WRK15" s="483"/>
      <c r="WRL15" s="483"/>
      <c r="WRM15" s="483"/>
      <c r="WRN15" s="483"/>
      <c r="WRO15" s="483"/>
      <c r="WRP15" s="483"/>
      <c r="WRQ15" s="483"/>
      <c r="WRR15" s="483"/>
      <c r="WRS15" s="483"/>
      <c r="WRT15" s="483"/>
      <c r="WRU15" s="483"/>
      <c r="WRV15" s="483"/>
      <c r="WRW15" s="483"/>
      <c r="WRX15" s="483"/>
      <c r="WRY15" s="483"/>
      <c r="WRZ15" s="483"/>
      <c r="WSA15" s="483"/>
      <c r="WSB15" s="483"/>
      <c r="WSC15" s="483"/>
      <c r="WSD15" s="483"/>
      <c r="WSE15" s="483"/>
      <c r="WSF15" s="483"/>
      <c r="WSG15" s="483"/>
      <c r="WSH15" s="483"/>
      <c r="WSI15" s="483"/>
      <c r="WSJ15" s="483"/>
      <c r="WSK15" s="483"/>
      <c r="WSL15" s="483"/>
      <c r="WSM15" s="483"/>
      <c r="WSN15" s="483"/>
      <c r="WSO15" s="483"/>
      <c r="WSP15" s="483"/>
      <c r="WSQ15" s="483"/>
      <c r="WSR15" s="483"/>
      <c r="WSS15" s="483"/>
      <c r="WST15" s="483"/>
      <c r="WSU15" s="483"/>
      <c r="WSV15" s="483"/>
      <c r="WSW15" s="483"/>
      <c r="WSX15" s="483"/>
      <c r="WSY15" s="483"/>
      <c r="WSZ15" s="483"/>
      <c r="WTA15" s="483"/>
      <c r="WTB15" s="483"/>
      <c r="WTC15" s="483"/>
      <c r="WTD15" s="483"/>
      <c r="WTE15" s="483"/>
      <c r="WTF15" s="483"/>
      <c r="WTG15" s="483"/>
      <c r="WTH15" s="483"/>
      <c r="WTI15" s="483"/>
      <c r="WTJ15" s="483"/>
      <c r="WTK15" s="483"/>
      <c r="WTL15" s="483"/>
      <c r="WTM15" s="483"/>
      <c r="WTN15" s="483"/>
      <c r="WTO15" s="483"/>
      <c r="WTP15" s="483"/>
      <c r="WTQ15" s="483"/>
      <c r="WTR15" s="483"/>
      <c r="WTS15" s="483"/>
      <c r="WTT15" s="483"/>
      <c r="WTU15" s="483"/>
      <c r="WTV15" s="483"/>
      <c r="WTW15" s="483"/>
      <c r="WTX15" s="483"/>
      <c r="WTY15" s="483"/>
      <c r="WTZ15" s="483"/>
      <c r="WUA15" s="483"/>
      <c r="WUB15" s="483"/>
      <c r="WUC15" s="483"/>
      <c r="WUD15" s="483"/>
      <c r="WUE15" s="483"/>
      <c r="WUF15" s="483"/>
      <c r="WUG15" s="483"/>
      <c r="WUH15" s="483"/>
      <c r="WUI15" s="483"/>
      <c r="WUJ15" s="483"/>
      <c r="WUK15" s="483"/>
      <c r="WUL15" s="483"/>
      <c r="WUM15" s="483"/>
      <c r="WUN15" s="483"/>
      <c r="WUO15" s="483"/>
      <c r="WUP15" s="483"/>
      <c r="WUQ15" s="483"/>
      <c r="WUR15" s="483"/>
      <c r="WUS15" s="483"/>
      <c r="WUT15" s="483"/>
      <c r="WUU15" s="483"/>
      <c r="WUV15" s="483"/>
      <c r="WUW15" s="483"/>
      <c r="WUX15" s="483"/>
      <c r="WUY15" s="483"/>
      <c r="WUZ15" s="483"/>
      <c r="WVA15" s="483"/>
      <c r="WVB15" s="483"/>
      <c r="WVC15" s="483"/>
      <c r="WVD15" s="483"/>
      <c r="WVE15" s="483"/>
      <c r="WVF15" s="483"/>
      <c r="WVG15" s="483"/>
      <c r="WVH15" s="483"/>
      <c r="WVI15" s="483"/>
      <c r="WVJ15" s="483"/>
      <c r="WVK15" s="483"/>
      <c r="WVL15" s="483"/>
      <c r="WVM15" s="483"/>
      <c r="WVN15" s="483"/>
      <c r="WVO15" s="483"/>
      <c r="WVP15" s="483"/>
      <c r="WVQ15" s="483"/>
      <c r="WVR15" s="483"/>
      <c r="WVS15" s="483"/>
      <c r="WVT15" s="483"/>
      <c r="WVU15" s="483"/>
      <c r="WVV15" s="483"/>
      <c r="WVW15" s="483"/>
      <c r="WVX15" s="483"/>
      <c r="WVY15" s="483"/>
      <c r="WVZ15" s="483"/>
      <c r="WWA15" s="483"/>
      <c r="WWB15" s="483"/>
      <c r="WWC15" s="483"/>
      <c r="WWD15" s="483"/>
      <c r="WWE15" s="483"/>
      <c r="WWF15" s="483"/>
      <c r="WWG15" s="483"/>
      <c r="WWH15" s="483"/>
      <c r="WWI15" s="483"/>
      <c r="WWJ15" s="483"/>
      <c r="WWK15" s="483"/>
      <c r="WWL15" s="483"/>
      <c r="WWM15" s="483"/>
      <c r="WWN15" s="483"/>
      <c r="WWO15" s="483"/>
      <c r="WWP15" s="483"/>
      <c r="WWQ15" s="483"/>
      <c r="WWR15" s="483"/>
      <c r="WWS15" s="483"/>
      <c r="WWT15" s="483"/>
      <c r="WWU15" s="483"/>
      <c r="WWV15" s="483"/>
      <c r="WWW15" s="483"/>
      <c r="WWX15" s="483"/>
      <c r="WWY15" s="483"/>
      <c r="WWZ15" s="483"/>
      <c r="WXA15" s="483"/>
      <c r="WXB15" s="483"/>
      <c r="WXC15" s="483"/>
      <c r="WXD15" s="483"/>
      <c r="WXE15" s="483"/>
      <c r="WXF15" s="483"/>
      <c r="WXG15" s="483"/>
      <c r="WXH15" s="483"/>
      <c r="WXI15" s="483"/>
      <c r="WXJ15" s="483"/>
      <c r="WXK15" s="483"/>
      <c r="WXL15" s="483"/>
      <c r="WXM15" s="483"/>
      <c r="WXN15" s="483"/>
      <c r="WXO15" s="483"/>
      <c r="WXP15" s="483"/>
      <c r="WXQ15" s="483"/>
      <c r="WXR15" s="483"/>
      <c r="WXS15" s="483"/>
      <c r="WXT15" s="483"/>
      <c r="WXU15" s="483"/>
      <c r="WXV15" s="483"/>
      <c r="WXW15" s="483"/>
      <c r="WXX15" s="483"/>
      <c r="WXY15" s="483"/>
      <c r="WXZ15" s="483"/>
      <c r="WYA15" s="483"/>
      <c r="WYB15" s="483"/>
      <c r="WYC15" s="483"/>
      <c r="WYD15" s="483"/>
      <c r="WYE15" s="483"/>
      <c r="WYF15" s="483"/>
      <c r="WYG15" s="483"/>
      <c r="WYH15" s="483"/>
      <c r="WYI15" s="483"/>
      <c r="WYJ15" s="483"/>
      <c r="WYK15" s="483"/>
      <c r="WYL15" s="483"/>
      <c r="WYM15" s="483"/>
      <c r="WYN15" s="483"/>
      <c r="WYO15" s="483"/>
      <c r="WYP15" s="483"/>
      <c r="WYQ15" s="483"/>
      <c r="WYR15" s="483"/>
      <c r="WYS15" s="483"/>
      <c r="WYT15" s="483"/>
      <c r="WYU15" s="483"/>
      <c r="WYV15" s="483"/>
      <c r="WYW15" s="483"/>
      <c r="WYX15" s="483"/>
      <c r="WYY15" s="483"/>
      <c r="WYZ15" s="483"/>
      <c r="WZA15" s="483"/>
      <c r="WZB15" s="483"/>
      <c r="WZC15" s="483"/>
      <c r="WZD15" s="483"/>
      <c r="WZE15" s="483"/>
      <c r="WZF15" s="483"/>
      <c r="WZG15" s="483"/>
      <c r="WZH15" s="483"/>
      <c r="WZI15" s="483"/>
      <c r="WZJ15" s="483"/>
      <c r="WZK15" s="483"/>
      <c r="WZL15" s="483"/>
      <c r="WZM15" s="483"/>
      <c r="WZN15" s="483"/>
      <c r="WZO15" s="483"/>
      <c r="WZP15" s="483"/>
      <c r="WZQ15" s="483"/>
      <c r="WZR15" s="483"/>
      <c r="WZS15" s="483"/>
      <c r="WZT15" s="483"/>
      <c r="WZU15" s="483"/>
      <c r="WZV15" s="483"/>
      <c r="WZW15" s="483"/>
      <c r="WZX15" s="483"/>
      <c r="WZY15" s="483"/>
      <c r="WZZ15" s="483"/>
      <c r="XAA15" s="483"/>
      <c r="XAB15" s="483"/>
      <c r="XAC15" s="483"/>
      <c r="XAD15" s="483"/>
      <c r="XAE15" s="483"/>
      <c r="XAF15" s="483"/>
      <c r="XAG15" s="483"/>
      <c r="XAH15" s="483"/>
      <c r="XAI15" s="483"/>
      <c r="XAJ15" s="483"/>
      <c r="XAK15" s="483"/>
      <c r="XAL15" s="483"/>
      <c r="XAM15" s="483"/>
      <c r="XAN15" s="483"/>
      <c r="XAO15" s="483"/>
      <c r="XAP15" s="483"/>
      <c r="XAQ15" s="483"/>
      <c r="XAR15" s="483"/>
      <c r="XAS15" s="483"/>
      <c r="XAT15" s="483"/>
      <c r="XAU15" s="483"/>
      <c r="XAV15" s="483"/>
      <c r="XAW15" s="483"/>
      <c r="XAX15" s="483"/>
      <c r="XAY15" s="483"/>
      <c r="XAZ15" s="483"/>
      <c r="XBA15" s="483"/>
      <c r="XBB15" s="483"/>
      <c r="XBC15" s="483"/>
      <c r="XBD15" s="483"/>
      <c r="XBE15" s="483"/>
      <c r="XBF15" s="483"/>
      <c r="XBG15" s="483"/>
      <c r="XBH15" s="483"/>
      <c r="XBI15" s="483"/>
      <c r="XBJ15" s="483"/>
      <c r="XBK15" s="483"/>
      <c r="XBL15" s="483"/>
      <c r="XBM15" s="483"/>
      <c r="XBN15" s="483"/>
      <c r="XBO15" s="483"/>
      <c r="XBP15" s="483"/>
      <c r="XBQ15" s="483"/>
      <c r="XBR15" s="483"/>
      <c r="XBS15" s="483"/>
      <c r="XBT15" s="483"/>
      <c r="XBU15" s="483"/>
      <c r="XBV15" s="483"/>
      <c r="XBW15" s="483"/>
      <c r="XBX15" s="483"/>
      <c r="XBY15" s="483"/>
      <c r="XBZ15" s="483"/>
      <c r="XCA15" s="483"/>
      <c r="XCB15" s="483"/>
      <c r="XCC15" s="483"/>
      <c r="XCD15" s="483"/>
      <c r="XCE15" s="483"/>
      <c r="XCF15" s="483"/>
      <c r="XCG15" s="483"/>
      <c r="XCH15" s="483"/>
      <c r="XCI15" s="483"/>
      <c r="XCJ15" s="483"/>
      <c r="XCK15" s="483"/>
      <c r="XCL15" s="483"/>
      <c r="XCM15" s="483"/>
      <c r="XCN15" s="483"/>
      <c r="XCO15" s="483"/>
      <c r="XCP15" s="483"/>
      <c r="XCQ15" s="483"/>
      <c r="XCR15" s="483"/>
      <c r="XCS15" s="483"/>
      <c r="XCT15" s="483"/>
      <c r="XCU15" s="483"/>
      <c r="XCV15" s="483"/>
      <c r="XCW15" s="483"/>
      <c r="XCX15" s="483"/>
      <c r="XCY15" s="483"/>
      <c r="XCZ15" s="483"/>
      <c r="XDA15" s="483"/>
      <c r="XDB15" s="483"/>
      <c r="XDC15" s="483"/>
      <c r="XDD15" s="483"/>
      <c r="XDE15" s="483"/>
      <c r="XDF15" s="483"/>
      <c r="XDG15" s="483"/>
      <c r="XDH15" s="483"/>
      <c r="XDI15" s="483"/>
      <c r="XDJ15" s="483"/>
      <c r="XDK15" s="483"/>
      <c r="XDL15" s="483"/>
      <c r="XDM15" s="483"/>
      <c r="XDN15" s="483"/>
      <c r="XDO15" s="483"/>
      <c r="XDP15" s="483"/>
      <c r="XDQ15" s="483"/>
      <c r="XDR15" s="483"/>
      <c r="XDS15" s="483"/>
      <c r="XDT15" s="483"/>
      <c r="XDU15" s="483"/>
      <c r="XDV15" s="483"/>
      <c r="XDW15" s="483"/>
      <c r="XDX15" s="483"/>
      <c r="XDY15" s="483"/>
      <c r="XDZ15" s="483"/>
      <c r="XEA15" s="483"/>
      <c r="XEB15" s="483"/>
      <c r="XEC15" s="483"/>
      <c r="XED15" s="483"/>
      <c r="XEE15" s="483"/>
      <c r="XEF15" s="483"/>
      <c r="XEG15" s="483"/>
      <c r="XEH15" s="483"/>
      <c r="XEI15" s="483"/>
      <c r="XEJ15" s="483"/>
      <c r="XEK15" s="483"/>
      <c r="XEL15" s="483"/>
      <c r="XEM15" s="483"/>
      <c r="XEN15" s="483"/>
      <c r="XEO15" s="483"/>
      <c r="XEP15" s="483"/>
      <c r="XEQ15" s="483"/>
      <c r="XER15" s="483"/>
      <c r="XES15" s="483"/>
      <c r="XET15" s="483"/>
      <c r="XEU15" s="483"/>
      <c r="XEV15" s="483"/>
      <c r="XEW15" s="483"/>
      <c r="XEX15" s="483"/>
      <c r="XEY15" s="483"/>
      <c r="XEZ15" s="483"/>
      <c r="XFA15" s="483"/>
      <c r="XFB15" s="483"/>
      <c r="XFC15" s="483"/>
      <c r="XFD15" s="483"/>
    </row>
    <row r="16" spans="1:16384" ht="15" customHeight="1" x14ac:dyDescent="0.25">
      <c r="A16" s="33">
        <v>8</v>
      </c>
      <c r="B16" s="522" t="s">
        <v>520</v>
      </c>
      <c r="C16" s="200">
        <v>76829628.569999993</v>
      </c>
      <c r="D16" s="524">
        <v>75049038.030000001</v>
      </c>
      <c r="E16" s="180">
        <v>60677688.509999998</v>
      </c>
      <c r="F16" s="78">
        <f t="shared" si="0"/>
        <v>0.80850721212102383</v>
      </c>
      <c r="G16" s="180">
        <v>55784972.210000001</v>
      </c>
      <c r="H16" s="78">
        <f t="shared" si="1"/>
        <v>0.7433136209913922</v>
      </c>
      <c r="I16" s="180">
        <v>25836684.170000002</v>
      </c>
      <c r="J16" s="392">
        <f t="shared" si="2"/>
        <v>0.34426402853654275</v>
      </c>
      <c r="K16" s="578">
        <v>157816843.19</v>
      </c>
      <c r="L16" s="390">
        <v>0.91792221960251974</v>
      </c>
      <c r="M16" s="626">
        <f t="shared" si="4"/>
        <v>-0.64652079535744511</v>
      </c>
      <c r="N16" s="578">
        <v>100997466.79000001</v>
      </c>
      <c r="O16" s="390">
        <v>0.58743931899901902</v>
      </c>
      <c r="P16" s="626">
        <f t="shared" si="3"/>
        <v>-0.74418482966784516</v>
      </c>
    </row>
    <row r="17" spans="1:18" ht="15" customHeight="1" x14ac:dyDescent="0.25">
      <c r="A17" s="525"/>
      <c r="B17" s="2" t="s">
        <v>24</v>
      </c>
      <c r="C17" s="201">
        <f>SUM(C5:C16)</f>
        <v>2400856617.0800004</v>
      </c>
      <c r="D17" s="207">
        <f>SUM(D5:D16)</f>
        <v>2405297033.3900003</v>
      </c>
      <c r="E17" s="203">
        <f>SUM(E5:E16)</f>
        <v>1697364230.7499998</v>
      </c>
      <c r="F17" s="90">
        <f t="shared" ref="F17:F29" si="5">+E17/D17</f>
        <v>0.70567759706490485</v>
      </c>
      <c r="G17" s="203">
        <f>SUM(G5:G16)</f>
        <v>1642948369.3000002</v>
      </c>
      <c r="H17" s="90">
        <f t="shared" ref="H17:H29" si="6">+G17/D17</f>
        <v>0.68305425338027626</v>
      </c>
      <c r="I17" s="203">
        <f>SUM(I5:I16)</f>
        <v>907012013.24999988</v>
      </c>
      <c r="J17" s="170">
        <f>+I17/D17</f>
        <v>0.37708939921306378</v>
      </c>
      <c r="K17" s="566">
        <f>SUM(K5:K16)</f>
        <v>1682509682.48</v>
      </c>
      <c r="L17" s="90">
        <v>0.70077291193275559</v>
      </c>
      <c r="M17" s="627">
        <f t="shared" si="4"/>
        <v>-2.3513275193570937E-2</v>
      </c>
      <c r="N17" s="566">
        <f>SUM(N5:N16)</f>
        <v>1099413796.97</v>
      </c>
      <c r="O17" s="90">
        <v>0.45791083162510859</v>
      </c>
      <c r="P17" s="627">
        <f t="shared" ref="P17:P29" si="7">+I17/N17-1</f>
        <v>-0.17500397416356084</v>
      </c>
    </row>
    <row r="18" spans="1:18" ht="15" customHeight="1" x14ac:dyDescent="0.25">
      <c r="A18" s="29">
        <v>1</v>
      </c>
      <c r="B18" s="21" t="s">
        <v>25</v>
      </c>
      <c r="C18" s="198">
        <v>48735421.579999998</v>
      </c>
      <c r="D18" s="204">
        <v>52095432.140000001</v>
      </c>
      <c r="E18" s="30">
        <v>45504442.159999996</v>
      </c>
      <c r="F18" s="48">
        <f t="shared" si="5"/>
        <v>0.87348238205822848</v>
      </c>
      <c r="G18" s="30">
        <v>44777418.939999998</v>
      </c>
      <c r="H18" s="48">
        <f t="shared" si="6"/>
        <v>0.85952677808039379</v>
      </c>
      <c r="I18" s="30">
        <v>22433439.57</v>
      </c>
      <c r="J18" s="153">
        <f t="shared" ref="J18:J29" si="8">+I18/D18</f>
        <v>0.43062200750562774</v>
      </c>
      <c r="K18" s="576">
        <v>44481824.920000002</v>
      </c>
      <c r="L18" s="48">
        <v>0.9076202512450553</v>
      </c>
      <c r="M18" s="623">
        <f t="shared" si="4"/>
        <v>6.6452763692050887E-3</v>
      </c>
      <c r="N18" s="576">
        <v>22193652.73</v>
      </c>
      <c r="O18" s="48">
        <v>0.45284582417820701</v>
      </c>
      <c r="P18" s="623">
        <f t="shared" si="7"/>
        <v>1.0804298098972653E-2</v>
      </c>
    </row>
    <row r="19" spans="1:18" ht="15" customHeight="1" x14ac:dyDescent="0.25">
      <c r="A19" s="31">
        <v>2</v>
      </c>
      <c r="B19" s="23" t="s">
        <v>26</v>
      </c>
      <c r="C19" s="199">
        <v>43192677.759999998</v>
      </c>
      <c r="D19" s="204">
        <v>43962421.5</v>
      </c>
      <c r="E19" s="30">
        <v>39300387.539999999</v>
      </c>
      <c r="F19" s="280">
        <f t="shared" si="5"/>
        <v>0.89395411351487997</v>
      </c>
      <c r="G19" s="30">
        <v>38637077.939999998</v>
      </c>
      <c r="H19" s="280">
        <f t="shared" si="6"/>
        <v>0.8788660092347278</v>
      </c>
      <c r="I19" s="30">
        <v>17323527.48</v>
      </c>
      <c r="J19" s="178">
        <f t="shared" si="8"/>
        <v>0.39405307735380318</v>
      </c>
      <c r="K19" s="577">
        <v>37714445.75</v>
      </c>
      <c r="L19" s="280">
        <v>0.85660643725033658</v>
      </c>
      <c r="M19" s="624">
        <f t="shared" si="4"/>
        <v>2.4463628502349177E-2</v>
      </c>
      <c r="N19" s="577">
        <v>16505716.91</v>
      </c>
      <c r="O19" s="280">
        <v>0.37489357394408307</v>
      </c>
      <c r="P19" s="624">
        <f>+I19/N19-1</f>
        <v>4.9547109917081444E-2</v>
      </c>
    </row>
    <row r="20" spans="1:18" ht="15" customHeight="1" x14ac:dyDescent="0.25">
      <c r="A20" s="35">
        <v>3</v>
      </c>
      <c r="B20" s="23" t="s">
        <v>27</v>
      </c>
      <c r="C20" s="199">
        <v>37174801.850000001</v>
      </c>
      <c r="D20" s="204">
        <v>38240657.259999998</v>
      </c>
      <c r="E20" s="30">
        <v>33475301.23</v>
      </c>
      <c r="F20" s="280">
        <f t="shared" si="5"/>
        <v>0.87538509085761462</v>
      </c>
      <c r="G20" s="30">
        <v>32483098.489999998</v>
      </c>
      <c r="H20" s="280">
        <f t="shared" si="6"/>
        <v>0.84943881244367503</v>
      </c>
      <c r="I20" s="30">
        <v>13373976.949999999</v>
      </c>
      <c r="J20" s="178">
        <f t="shared" si="8"/>
        <v>0.34973187984374093</v>
      </c>
      <c r="K20" s="577">
        <v>31612757.079999998</v>
      </c>
      <c r="L20" s="280">
        <v>0.82243273153264662</v>
      </c>
      <c r="M20" s="624">
        <f t="shared" si="4"/>
        <v>2.7531335144147517E-2</v>
      </c>
      <c r="N20" s="577">
        <v>13907073.689999999</v>
      </c>
      <c r="O20" s="280">
        <v>0.36180433657045974</v>
      </c>
      <c r="P20" s="624">
        <f t="shared" si="7"/>
        <v>-3.8332775958707099E-2</v>
      </c>
    </row>
    <row r="21" spans="1:18" ht="15" customHeight="1" x14ac:dyDescent="0.25">
      <c r="A21" s="35">
        <v>4</v>
      </c>
      <c r="B21" s="23" t="s">
        <v>28</v>
      </c>
      <c r="C21" s="199">
        <v>16159465.359999999</v>
      </c>
      <c r="D21" s="204">
        <v>16986929.530000001</v>
      </c>
      <c r="E21" s="30">
        <v>13996682.109999999</v>
      </c>
      <c r="F21" s="280">
        <f t="shared" si="5"/>
        <v>0.82396775033892766</v>
      </c>
      <c r="G21" s="30">
        <v>13426293.369999999</v>
      </c>
      <c r="H21" s="280">
        <f t="shared" si="6"/>
        <v>0.79038965495726043</v>
      </c>
      <c r="I21" s="30">
        <v>6847510.5199999996</v>
      </c>
      <c r="J21" s="178">
        <f t="shared" si="8"/>
        <v>0.40310466396571898</v>
      </c>
      <c r="K21" s="577">
        <v>13674274.779999999</v>
      </c>
      <c r="L21" s="280">
        <v>0.77292834994283632</v>
      </c>
      <c r="M21" s="624">
        <f t="shared" si="4"/>
        <v>-1.8134885687882907E-2</v>
      </c>
      <c r="N21" s="577">
        <v>7489562.1600000001</v>
      </c>
      <c r="O21" s="280">
        <v>0.42334200645067815</v>
      </c>
      <c r="P21" s="624">
        <f t="shared" si="7"/>
        <v>-8.5726191502762061E-2</v>
      </c>
      <c r="R21" s="342"/>
    </row>
    <row r="22" spans="1:18" ht="15" customHeight="1" x14ac:dyDescent="0.25">
      <c r="A22" s="35">
        <v>5</v>
      </c>
      <c r="B22" s="23" t="s">
        <v>29</v>
      </c>
      <c r="C22" s="199">
        <v>22086461.75</v>
      </c>
      <c r="D22" s="204">
        <v>23460251.48</v>
      </c>
      <c r="E22" s="30">
        <v>19287043.280000001</v>
      </c>
      <c r="F22" s="280">
        <f t="shared" si="5"/>
        <v>0.82211579430179238</v>
      </c>
      <c r="G22" s="30">
        <v>18617848.059999999</v>
      </c>
      <c r="H22" s="280">
        <f t="shared" si="6"/>
        <v>0.79359115463326646</v>
      </c>
      <c r="I22" s="30">
        <v>9457943.1999999993</v>
      </c>
      <c r="J22" s="178">
        <f t="shared" si="8"/>
        <v>0.40314756250856687</v>
      </c>
      <c r="K22" s="577">
        <v>18654639.530000001</v>
      </c>
      <c r="L22" s="280">
        <v>0.80735268798777637</v>
      </c>
      <c r="M22" s="624">
        <f t="shared" si="4"/>
        <v>-1.9722423443687687E-3</v>
      </c>
      <c r="N22" s="577">
        <v>11240539.75</v>
      </c>
      <c r="O22" s="280">
        <v>0.48647844237363008</v>
      </c>
      <c r="P22" s="624">
        <f t="shared" si="7"/>
        <v>-0.15858638371880684</v>
      </c>
    </row>
    <row r="23" spans="1:18" ht="15" customHeight="1" x14ac:dyDescent="0.25">
      <c r="A23" s="35">
        <v>6</v>
      </c>
      <c r="B23" s="23" t="s">
        <v>30</v>
      </c>
      <c r="C23" s="199">
        <v>25671480.27</v>
      </c>
      <c r="D23" s="204">
        <v>26825331.649999999</v>
      </c>
      <c r="E23" s="30">
        <v>23037944.75</v>
      </c>
      <c r="F23" s="280">
        <f t="shared" si="5"/>
        <v>0.85881304472148068</v>
      </c>
      <c r="G23" s="30">
        <v>22454923.43</v>
      </c>
      <c r="H23" s="280">
        <f t="shared" si="6"/>
        <v>0.8370790610523543</v>
      </c>
      <c r="I23" s="30">
        <v>11169111.51</v>
      </c>
      <c r="J23" s="178">
        <f t="shared" si="8"/>
        <v>0.41636434008449624</v>
      </c>
      <c r="K23" s="577">
        <v>22871009.02</v>
      </c>
      <c r="L23" s="280">
        <v>0.82680121091556336</v>
      </c>
      <c r="M23" s="624">
        <f t="shared" si="4"/>
        <v>-1.8192708053944906E-2</v>
      </c>
      <c r="N23" s="577">
        <v>11597267.26</v>
      </c>
      <c r="O23" s="280">
        <v>0.41924842955089781</v>
      </c>
      <c r="P23" s="624">
        <f t="shared" si="7"/>
        <v>-3.6918675788109812E-2</v>
      </c>
    </row>
    <row r="24" spans="1:18" ht="15" customHeight="1" x14ac:dyDescent="0.25">
      <c r="A24" s="35">
        <v>7</v>
      </c>
      <c r="B24" s="23" t="s">
        <v>31</v>
      </c>
      <c r="C24" s="199">
        <v>31914406.829999998</v>
      </c>
      <c r="D24" s="204">
        <v>32726158.859999999</v>
      </c>
      <c r="E24" s="30">
        <v>29009048.52</v>
      </c>
      <c r="F24" s="280">
        <f t="shared" si="5"/>
        <v>0.88641776274748552</v>
      </c>
      <c r="G24" s="30">
        <v>28160358.239999998</v>
      </c>
      <c r="H24" s="280">
        <f t="shared" si="6"/>
        <v>0.86048467711923826</v>
      </c>
      <c r="I24" s="30">
        <v>13589985.1</v>
      </c>
      <c r="J24" s="178">
        <f t="shared" si="8"/>
        <v>0.41526367815229753</v>
      </c>
      <c r="K24" s="577">
        <v>28004025.129999999</v>
      </c>
      <c r="L24" s="280">
        <v>0.85897699604401723</v>
      </c>
      <c r="M24" s="624">
        <f t="shared" si="4"/>
        <v>5.5825228435653074E-3</v>
      </c>
      <c r="N24" s="577">
        <v>11367134.67</v>
      </c>
      <c r="O24" s="280">
        <v>0.34866799137401011</v>
      </c>
      <c r="P24" s="624">
        <f t="shared" si="7"/>
        <v>0.19555063738855138</v>
      </c>
    </row>
    <row r="25" spans="1:18" ht="15" customHeight="1" x14ac:dyDescent="0.25">
      <c r="A25" s="35">
        <v>8</v>
      </c>
      <c r="B25" s="23" t="s">
        <v>32</v>
      </c>
      <c r="C25" s="199">
        <v>36364709.509999998</v>
      </c>
      <c r="D25" s="204">
        <v>38939146.07</v>
      </c>
      <c r="E25" s="30">
        <v>33438184.039999999</v>
      </c>
      <c r="F25" s="280">
        <f t="shared" si="5"/>
        <v>0.85872925872305861</v>
      </c>
      <c r="G25" s="30">
        <v>31236562.170000002</v>
      </c>
      <c r="H25" s="280">
        <f t="shared" si="6"/>
        <v>0.80218919320538662</v>
      </c>
      <c r="I25" s="30">
        <v>14867807.01</v>
      </c>
      <c r="J25" s="178">
        <f t="shared" si="8"/>
        <v>0.38182159884226757</v>
      </c>
      <c r="K25" s="577">
        <v>29881299.300000001</v>
      </c>
      <c r="L25" s="280">
        <v>0.77872407402338628</v>
      </c>
      <c r="M25" s="624">
        <f t="shared" si="4"/>
        <v>4.535488421683187E-2</v>
      </c>
      <c r="N25" s="577">
        <v>12679407.17</v>
      </c>
      <c r="O25" s="280">
        <v>0.33043274017283897</v>
      </c>
      <c r="P25" s="624">
        <f t="shared" si="7"/>
        <v>0.1725948075220618</v>
      </c>
    </row>
    <row r="26" spans="1:18" ht="15" customHeight="1" x14ac:dyDescent="0.25">
      <c r="A26" s="35">
        <v>9</v>
      </c>
      <c r="B26" s="23" t="s">
        <v>33</v>
      </c>
      <c r="C26" s="199">
        <v>29247888.579999998</v>
      </c>
      <c r="D26" s="204">
        <v>30455039.350000001</v>
      </c>
      <c r="E26" s="30">
        <v>25653907.210000001</v>
      </c>
      <c r="F26" s="280">
        <f t="shared" si="5"/>
        <v>0.84235344158240266</v>
      </c>
      <c r="G26" s="30">
        <v>23862284.16</v>
      </c>
      <c r="H26" s="280">
        <f t="shared" si="6"/>
        <v>0.7835249820486605</v>
      </c>
      <c r="I26" s="30">
        <v>11543274.92</v>
      </c>
      <c r="J26" s="178">
        <f t="shared" si="8"/>
        <v>0.37902676096854226</v>
      </c>
      <c r="K26" s="577">
        <v>24868332.899999999</v>
      </c>
      <c r="L26" s="280">
        <v>0.80024051520056116</v>
      </c>
      <c r="M26" s="624">
        <f t="shared" si="4"/>
        <v>-4.0455013371644144E-2</v>
      </c>
      <c r="N26" s="577">
        <v>11171379.01</v>
      </c>
      <c r="O26" s="280">
        <v>0.35948489713450538</v>
      </c>
      <c r="P26" s="624">
        <f t="shared" si="7"/>
        <v>3.3290062906924822E-2</v>
      </c>
    </row>
    <row r="27" spans="1:18" ht="15" customHeight="1" x14ac:dyDescent="0.25">
      <c r="A27" s="36">
        <v>10</v>
      </c>
      <c r="B27" s="24" t="s">
        <v>34</v>
      </c>
      <c r="C27" s="200">
        <v>44779723.270000003</v>
      </c>
      <c r="D27" s="206">
        <v>45436386.579999998</v>
      </c>
      <c r="E27" s="180">
        <v>41217465.039999999</v>
      </c>
      <c r="F27" s="390">
        <f t="shared" si="5"/>
        <v>0.90714663164132281</v>
      </c>
      <c r="G27" s="180">
        <v>40396590.670000002</v>
      </c>
      <c r="H27" s="390">
        <f t="shared" si="6"/>
        <v>0.889080178039105</v>
      </c>
      <c r="I27" s="180">
        <v>17505047.149999999</v>
      </c>
      <c r="J27" s="392">
        <f t="shared" si="8"/>
        <v>0.38526494881318968</v>
      </c>
      <c r="K27" s="578">
        <v>39720558.039999999</v>
      </c>
      <c r="L27" s="390">
        <v>0.88383285812545953</v>
      </c>
      <c r="M27" s="626">
        <f t="shared" si="4"/>
        <v>1.7019716322193013E-2</v>
      </c>
      <c r="N27" s="578">
        <v>15282463.32</v>
      </c>
      <c r="O27" s="390">
        <v>0.34005421630055982</v>
      </c>
      <c r="P27" s="626">
        <f t="shared" si="7"/>
        <v>0.14543361128773835</v>
      </c>
    </row>
    <row r="28" spans="1:18" ht="15" customHeight="1" thickBot="1" x14ac:dyDescent="0.3">
      <c r="A28" s="10">
        <v>6</v>
      </c>
      <c r="B28" s="2" t="s">
        <v>35</v>
      </c>
      <c r="C28" s="526">
        <f>SUM(C18:C27)</f>
        <v>335327036.75999999</v>
      </c>
      <c r="D28" s="207">
        <f>SUM(D18:D27)</f>
        <v>349127754.42000002</v>
      </c>
      <c r="E28" s="527">
        <f>SUM(E18:E27)</f>
        <v>303920405.88</v>
      </c>
      <c r="F28" s="90">
        <f t="shared" si="5"/>
        <v>0.87051344968233124</v>
      </c>
      <c r="G28" s="527">
        <f>SUM(G18:G27)</f>
        <v>294052455.46999997</v>
      </c>
      <c r="H28" s="90">
        <f t="shared" si="6"/>
        <v>0.84224886663194198</v>
      </c>
      <c r="I28" s="527">
        <f>SUM(I18:I27)</f>
        <v>138111623.41</v>
      </c>
      <c r="J28" s="170">
        <f t="shared" si="8"/>
        <v>0.39559050136086282</v>
      </c>
      <c r="K28" s="566">
        <f>SUM(K18:K27)</f>
        <v>291483166.45000005</v>
      </c>
      <c r="L28" s="90">
        <v>0.84018905601238703</v>
      </c>
      <c r="M28" s="627">
        <f t="shared" si="4"/>
        <v>8.814536534961892E-3</v>
      </c>
      <c r="N28" s="566">
        <f>SUM(N18:N27)</f>
        <v>133434196.67000002</v>
      </c>
      <c r="O28" s="90">
        <v>0.38461895794990769</v>
      </c>
      <c r="P28" s="627">
        <f t="shared" si="7"/>
        <v>3.5054182936086864E-2</v>
      </c>
      <c r="R28" s="342"/>
    </row>
    <row r="29" spans="1:18" s="6" customFormat="1" ht="19.5" customHeight="1" thickBot="1" x14ac:dyDescent="0.3">
      <c r="A29" s="5"/>
      <c r="B29" s="4" t="s">
        <v>11</v>
      </c>
      <c r="C29" s="202">
        <f>+C17+C28</f>
        <v>2736183653.8400002</v>
      </c>
      <c r="D29" s="208">
        <f>+D17+D28</f>
        <v>2754424787.8100004</v>
      </c>
      <c r="E29" s="209">
        <f>+E17+E28</f>
        <v>2001284636.6299996</v>
      </c>
      <c r="F29" s="181">
        <f t="shared" si="5"/>
        <v>0.72657080544979757</v>
      </c>
      <c r="G29" s="209">
        <f>+G17+G28</f>
        <v>1937000824.7700002</v>
      </c>
      <c r="H29" s="181">
        <f t="shared" si="6"/>
        <v>0.70323242563834132</v>
      </c>
      <c r="I29" s="209">
        <f>+I17+I28</f>
        <v>1045123636.6599998</v>
      </c>
      <c r="J29" s="173">
        <f t="shared" si="8"/>
        <v>0.3794344435489056</v>
      </c>
      <c r="K29" s="574">
        <f>K17+K28</f>
        <v>1973992848.9300001</v>
      </c>
      <c r="L29" s="181">
        <v>0.7183746248645716</v>
      </c>
      <c r="M29" s="628">
        <f t="shared" si="4"/>
        <v>-1.8739695121008815E-2</v>
      </c>
      <c r="N29" s="574">
        <f>+N28+N17</f>
        <v>1232847993.6400001</v>
      </c>
      <c r="O29" s="181">
        <v>0.44865750928441217</v>
      </c>
      <c r="P29" s="628">
        <f t="shared" si="7"/>
        <v>-0.15226885873070339</v>
      </c>
    </row>
    <row r="30" spans="1:18" ht="33.6" customHeight="1" x14ac:dyDescent="0.25">
      <c r="A30" s="716" t="s">
        <v>772</v>
      </c>
      <c r="B30" s="779" t="s">
        <v>773</v>
      </c>
      <c r="C30" s="780"/>
      <c r="D30" s="780"/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0"/>
    </row>
    <row r="32" spans="1:18" ht="14.4" thickBot="1" x14ac:dyDescent="0.3">
      <c r="A32" s="7" t="s">
        <v>19</v>
      </c>
    </row>
    <row r="33" spans="1:16" ht="26.25" customHeight="1" x14ac:dyDescent="0.25">
      <c r="A33" s="781" t="s">
        <v>464</v>
      </c>
      <c r="B33" s="780"/>
      <c r="C33" s="164" t="s">
        <v>765</v>
      </c>
      <c r="D33" s="755" t="s">
        <v>783</v>
      </c>
      <c r="E33" s="753"/>
      <c r="F33" s="753"/>
      <c r="G33" s="753"/>
      <c r="H33" s="753"/>
      <c r="I33" s="753"/>
      <c r="J33" s="754"/>
      <c r="K33" s="764" t="s">
        <v>784</v>
      </c>
      <c r="L33" s="762"/>
      <c r="M33" s="762"/>
      <c r="N33" s="762"/>
      <c r="O33" s="762"/>
      <c r="P33" s="765"/>
    </row>
    <row r="34" spans="1:16" x14ac:dyDescent="0.25">
      <c r="C34" s="157">
        <v>1</v>
      </c>
      <c r="D34" s="148">
        <v>2</v>
      </c>
      <c r="E34" s="87">
        <v>3</v>
      </c>
      <c r="F34" s="88" t="s">
        <v>36</v>
      </c>
      <c r="G34" s="87">
        <v>4</v>
      </c>
      <c r="H34" s="88" t="s">
        <v>37</v>
      </c>
      <c r="I34" s="87">
        <v>5</v>
      </c>
      <c r="J34" s="149" t="s">
        <v>38</v>
      </c>
      <c r="K34" s="87" t="s">
        <v>543</v>
      </c>
      <c r="L34" s="88" t="s">
        <v>544</v>
      </c>
      <c r="M34" s="88" t="s">
        <v>545</v>
      </c>
      <c r="N34" s="87" t="s">
        <v>39</v>
      </c>
      <c r="O34" s="88" t="s">
        <v>40</v>
      </c>
      <c r="P34" s="609" t="s">
        <v>362</v>
      </c>
    </row>
    <row r="35" spans="1:16" ht="26.4" x14ac:dyDescent="0.25">
      <c r="A35" s="1"/>
      <c r="B35" s="2" t="s">
        <v>22</v>
      </c>
      <c r="C35" s="158" t="s">
        <v>13</v>
      </c>
      <c r="D35" s="112" t="s">
        <v>14</v>
      </c>
      <c r="E35" s="89" t="s">
        <v>15</v>
      </c>
      <c r="F35" s="89" t="s">
        <v>18</v>
      </c>
      <c r="G35" s="89" t="s">
        <v>16</v>
      </c>
      <c r="H35" s="89" t="s">
        <v>18</v>
      </c>
      <c r="I35" s="89" t="s">
        <v>17</v>
      </c>
      <c r="J35" s="113" t="s">
        <v>18</v>
      </c>
      <c r="K35" s="89" t="s">
        <v>16</v>
      </c>
      <c r="L35" s="89" t="s">
        <v>18</v>
      </c>
      <c r="M35" s="89" t="s">
        <v>764</v>
      </c>
      <c r="N35" s="562" t="s">
        <v>17</v>
      </c>
      <c r="O35" s="89" t="s">
        <v>18</v>
      </c>
      <c r="P35" s="585" t="s">
        <v>764</v>
      </c>
    </row>
    <row r="36" spans="1:16" ht="15" customHeight="1" x14ac:dyDescent="0.25">
      <c r="A36" s="29">
        <v>1</v>
      </c>
      <c r="B36" s="21" t="s">
        <v>512</v>
      </c>
      <c r="C36" s="198">
        <v>147387289.73999998</v>
      </c>
      <c r="D36" s="204">
        <v>149001110.5</v>
      </c>
      <c r="E36" s="30">
        <v>113467018.84999999</v>
      </c>
      <c r="F36" s="48">
        <f t="shared" ref="F36:F47" si="9">+E36/D36</f>
        <v>0.76151794083440738</v>
      </c>
      <c r="G36" s="30">
        <v>105222469.81999999</v>
      </c>
      <c r="H36" s="48">
        <f t="shared" ref="H36:H47" si="10">+G36/D36</f>
        <v>0.70618580940039366</v>
      </c>
      <c r="I36" s="30">
        <v>62432773.579999998</v>
      </c>
      <c r="J36" s="153">
        <f t="shared" ref="J36:J47" si="11">+I36/D36</f>
        <v>0.41900878034060018</v>
      </c>
      <c r="K36" s="576">
        <v>105424830.58</v>
      </c>
      <c r="L36" s="48">
        <v>0.69316463745368662</v>
      </c>
      <c r="M36" s="210">
        <f t="shared" ref="M36:M60" si="12">+G36/K36-1</f>
        <v>-1.9194791102504771E-3</v>
      </c>
      <c r="N36" s="576">
        <v>64469758.280000001</v>
      </c>
      <c r="O36" s="48">
        <v>0.42388644476855097</v>
      </c>
      <c r="P36" s="210">
        <f t="shared" ref="P36:P43" si="13">+I36/N36-1</f>
        <v>-3.1595972349595769E-2</v>
      </c>
    </row>
    <row r="37" spans="1:16" ht="15" customHeight="1" x14ac:dyDescent="0.25">
      <c r="A37" s="31">
        <v>2</v>
      </c>
      <c r="B37" s="23" t="s">
        <v>513</v>
      </c>
      <c r="C37" s="199">
        <v>347088506.07999998</v>
      </c>
      <c r="D37" s="204">
        <v>350015990.75</v>
      </c>
      <c r="E37" s="30">
        <v>311319901.89999998</v>
      </c>
      <c r="F37" s="48">
        <f t="shared" si="9"/>
        <v>0.88944479717317027</v>
      </c>
      <c r="G37" s="30">
        <v>298837170.99000001</v>
      </c>
      <c r="H37" s="280">
        <f t="shared" si="10"/>
        <v>0.85378148109651764</v>
      </c>
      <c r="I37" s="30">
        <v>156215275.00999999</v>
      </c>
      <c r="J37" s="178">
        <f t="shared" si="11"/>
        <v>0.44630896627113598</v>
      </c>
      <c r="K37" s="577">
        <v>276701908.19999999</v>
      </c>
      <c r="L37" s="280">
        <v>0.84876639477587212</v>
      </c>
      <c r="M37" s="211">
        <f t="shared" si="12"/>
        <v>7.9996784026515222E-2</v>
      </c>
      <c r="N37" s="577">
        <v>172253218.49000001</v>
      </c>
      <c r="O37" s="280">
        <v>0.52837634621812091</v>
      </c>
      <c r="P37" s="211">
        <f t="shared" si="13"/>
        <v>-9.3106785583406015E-2</v>
      </c>
    </row>
    <row r="38" spans="1:16" ht="15" customHeight="1" x14ac:dyDescent="0.25">
      <c r="A38" s="31">
        <v>3</v>
      </c>
      <c r="B38" s="23" t="s">
        <v>771</v>
      </c>
      <c r="C38" s="199">
        <v>220166239.43000001</v>
      </c>
      <c r="D38" s="204">
        <v>223810369.88999999</v>
      </c>
      <c r="E38" s="30">
        <v>143674614.94</v>
      </c>
      <c r="F38" s="48">
        <f t="shared" si="9"/>
        <v>0.64194798038452949</v>
      </c>
      <c r="G38" s="30">
        <v>141532674.66999999</v>
      </c>
      <c r="H38" s="280">
        <f t="shared" si="10"/>
        <v>0.63237764514468897</v>
      </c>
      <c r="I38" s="30">
        <v>86818696.609999999</v>
      </c>
      <c r="J38" s="178">
        <f t="shared" si="11"/>
        <v>0.38791185883241386</v>
      </c>
      <c r="K38" s="577">
        <v>0</v>
      </c>
      <c r="L38" s="280" t="s">
        <v>129</v>
      </c>
      <c r="M38" s="211" t="s">
        <v>129</v>
      </c>
      <c r="N38" s="577">
        <v>0</v>
      </c>
      <c r="O38" s="280" t="s">
        <v>129</v>
      </c>
      <c r="P38" s="211" t="s">
        <v>129</v>
      </c>
    </row>
    <row r="39" spans="1:16" ht="15" customHeight="1" x14ac:dyDescent="0.25">
      <c r="A39" s="31">
        <v>4</v>
      </c>
      <c r="B39" s="23" t="s">
        <v>514</v>
      </c>
      <c r="C39" s="199">
        <v>239984203.19</v>
      </c>
      <c r="D39" s="204">
        <v>237652569.05000001</v>
      </c>
      <c r="E39" s="30">
        <v>129328300.55</v>
      </c>
      <c r="F39" s="48">
        <f t="shared" si="9"/>
        <v>0.54419062696010856</v>
      </c>
      <c r="G39" s="30">
        <v>127480802.03</v>
      </c>
      <c r="H39" s="280">
        <f t="shared" si="10"/>
        <v>0.53641667977584184</v>
      </c>
      <c r="I39" s="30">
        <v>117842808.03</v>
      </c>
      <c r="J39" s="178">
        <f t="shared" si="11"/>
        <v>0.49586170476115032</v>
      </c>
      <c r="K39" s="577">
        <v>145642322.88</v>
      </c>
      <c r="L39" s="280">
        <v>0.57091073224877309</v>
      </c>
      <c r="M39" s="211">
        <f t="shared" si="12"/>
        <v>-0.12469947259055958</v>
      </c>
      <c r="N39" s="577">
        <v>136341999.38999999</v>
      </c>
      <c r="O39" s="280">
        <v>0.53445392224443666</v>
      </c>
      <c r="P39" s="211">
        <f t="shared" si="13"/>
        <v>-0.13568226549974449</v>
      </c>
    </row>
    <row r="40" spans="1:16" ht="15" customHeight="1" x14ac:dyDescent="0.25">
      <c r="A40" s="131" t="s">
        <v>420</v>
      </c>
      <c r="B40" s="23" t="s">
        <v>515</v>
      </c>
      <c r="C40" s="199">
        <v>50177184.560000002</v>
      </c>
      <c r="D40" s="204">
        <v>55198306.259999998</v>
      </c>
      <c r="E40" s="30">
        <v>36762895.759999998</v>
      </c>
      <c r="F40" s="48">
        <f t="shared" si="9"/>
        <v>0.66601492420503117</v>
      </c>
      <c r="G40" s="30">
        <v>33177525.670000002</v>
      </c>
      <c r="H40" s="280">
        <f t="shared" si="10"/>
        <v>0.60106057446263395</v>
      </c>
      <c r="I40" s="30">
        <v>19492051.09</v>
      </c>
      <c r="J40" s="178">
        <f t="shared" si="11"/>
        <v>0.35312770283542394</v>
      </c>
      <c r="K40" s="577">
        <v>36139197.359999999</v>
      </c>
      <c r="L40" s="280">
        <v>0.76297343880576862</v>
      </c>
      <c r="M40" s="211">
        <f t="shared" si="12"/>
        <v>-8.1951783834526171E-2</v>
      </c>
      <c r="N40" s="577">
        <v>22433452.890000001</v>
      </c>
      <c r="O40" s="280">
        <v>0.47361673601293591</v>
      </c>
      <c r="P40" s="211">
        <f t="shared" si="13"/>
        <v>-0.13111676630534075</v>
      </c>
    </row>
    <row r="41" spans="1:16" ht="15" customHeight="1" x14ac:dyDescent="0.25">
      <c r="A41" s="131" t="s">
        <v>419</v>
      </c>
      <c r="B41" s="23" t="s">
        <v>516</v>
      </c>
      <c r="C41" s="199">
        <v>283222598.26999998</v>
      </c>
      <c r="D41" s="204">
        <v>283723738.50999999</v>
      </c>
      <c r="E41" s="30">
        <v>271899373.63</v>
      </c>
      <c r="F41" s="48">
        <f t="shared" si="9"/>
        <v>0.95832437235567003</v>
      </c>
      <c r="G41" s="30">
        <v>271149022.99000001</v>
      </c>
      <c r="H41" s="280">
        <f t="shared" si="10"/>
        <v>0.95567972004726431</v>
      </c>
      <c r="I41" s="30">
        <v>86859915.370000005</v>
      </c>
      <c r="J41" s="178">
        <f t="shared" si="11"/>
        <v>0.30614257314580884</v>
      </c>
      <c r="K41" s="577">
        <v>272153316.63999999</v>
      </c>
      <c r="L41" s="280">
        <v>0.93758248997360305</v>
      </c>
      <c r="M41" s="211">
        <f t="shared" si="12"/>
        <v>-3.6901760463512456E-3</v>
      </c>
      <c r="N41" s="577">
        <v>97974495.019999996</v>
      </c>
      <c r="O41" s="280">
        <v>0.33752728840070612</v>
      </c>
      <c r="P41" s="211">
        <f t="shared" si="13"/>
        <v>-0.1134436023143689</v>
      </c>
    </row>
    <row r="42" spans="1:16" ht="15" customHeight="1" x14ac:dyDescent="0.25">
      <c r="A42" s="131" t="s">
        <v>443</v>
      </c>
      <c r="B42" s="23" t="s">
        <v>517</v>
      </c>
      <c r="C42" s="199">
        <v>4757330.3899999997</v>
      </c>
      <c r="D42" s="204">
        <v>4541806.24</v>
      </c>
      <c r="E42" s="30">
        <v>3677930.28</v>
      </c>
      <c r="F42" s="48">
        <f t="shared" si="9"/>
        <v>0.80979462479227193</v>
      </c>
      <c r="G42" s="30">
        <v>3499733.15</v>
      </c>
      <c r="H42" s="280">
        <f t="shared" si="10"/>
        <v>0.77055976522679659</v>
      </c>
      <c r="I42" s="30">
        <v>1813740.7</v>
      </c>
      <c r="J42" s="178">
        <f t="shared" si="11"/>
        <v>0.39934347793753522</v>
      </c>
      <c r="K42" s="564">
        <v>3538808.16</v>
      </c>
      <c r="L42" s="280">
        <v>0.71152482990337251</v>
      </c>
      <c r="M42" s="211">
        <f t="shared" si="12"/>
        <v>-1.1041855967688363E-2</v>
      </c>
      <c r="N42" s="564">
        <v>1199965.8999999999</v>
      </c>
      <c r="O42" s="280">
        <v>0.24126923367537031</v>
      </c>
      <c r="P42" s="211">
        <f t="shared" si="13"/>
        <v>0.51149353494128458</v>
      </c>
    </row>
    <row r="43" spans="1:16" ht="15" customHeight="1" x14ac:dyDescent="0.25">
      <c r="A43" s="131" t="s">
        <v>447</v>
      </c>
      <c r="B43" s="23" t="s">
        <v>518</v>
      </c>
      <c r="C43" s="199">
        <v>36983581.259999998</v>
      </c>
      <c r="D43" s="204">
        <v>36875388.020000003</v>
      </c>
      <c r="E43" s="30">
        <v>31570961.460000001</v>
      </c>
      <c r="F43" s="48">
        <f t="shared" si="9"/>
        <v>0.85615265778022309</v>
      </c>
      <c r="G43" s="30">
        <v>30686369.609999999</v>
      </c>
      <c r="H43" s="280">
        <f t="shared" si="10"/>
        <v>0.8321639786775048</v>
      </c>
      <c r="I43" s="30">
        <v>11663722.6</v>
      </c>
      <c r="J43" s="178">
        <f t="shared" si="11"/>
        <v>0.31630101339337713</v>
      </c>
      <c r="K43" s="564">
        <v>28981777.75</v>
      </c>
      <c r="L43" s="280">
        <v>0.7904956471710185</v>
      </c>
      <c r="M43" s="211">
        <f t="shared" si="12"/>
        <v>5.8815986883344218E-2</v>
      </c>
      <c r="N43" s="564">
        <v>8698550.5399999991</v>
      </c>
      <c r="O43" s="280">
        <v>0.23725826613818096</v>
      </c>
      <c r="P43" s="211">
        <f t="shared" si="13"/>
        <v>0.3408811670823495</v>
      </c>
    </row>
    <row r="44" spans="1:16" ht="15" customHeight="1" x14ac:dyDescent="0.25">
      <c r="A44" s="131" t="s">
        <v>510</v>
      </c>
      <c r="B44" s="23" t="s">
        <v>519</v>
      </c>
      <c r="C44" s="199">
        <v>82667330.079999998</v>
      </c>
      <c r="D44" s="204">
        <v>82639274.519999996</v>
      </c>
      <c r="E44" s="30">
        <v>65295039.950000003</v>
      </c>
      <c r="F44" s="48">
        <f t="shared" si="9"/>
        <v>0.79012116610725547</v>
      </c>
      <c r="G44" s="30">
        <v>55611881.789999999</v>
      </c>
      <c r="H44" s="280">
        <f t="shared" si="10"/>
        <v>0.67294736205048666</v>
      </c>
      <c r="I44" s="30">
        <v>32582946.370000001</v>
      </c>
      <c r="J44" s="178">
        <f t="shared" si="11"/>
        <v>0.39427919181592547</v>
      </c>
      <c r="K44" s="564">
        <v>60225358.469999999</v>
      </c>
      <c r="L44" s="280">
        <v>0.67148612946736252</v>
      </c>
      <c r="M44" s="211">
        <f t="shared" si="12"/>
        <v>-7.6603556993323774E-2</v>
      </c>
      <c r="N44" s="564">
        <v>40043560.07</v>
      </c>
      <c r="O44" s="280">
        <v>0.44646799694670425</v>
      </c>
      <c r="P44" s="211">
        <f t="shared" ref="P44:P45" si="14">+I44/N44-1</f>
        <v>-0.18631244791817025</v>
      </c>
    </row>
    <row r="45" spans="1:16" ht="26.4" x14ac:dyDescent="0.25">
      <c r="A45" s="715" t="s">
        <v>511</v>
      </c>
      <c r="B45" s="726" t="s">
        <v>778</v>
      </c>
      <c r="C45" s="199">
        <v>39407700.859999999</v>
      </c>
      <c r="D45" s="204">
        <v>47238130.020000003</v>
      </c>
      <c r="E45" s="30">
        <v>26077357.960000001</v>
      </c>
      <c r="F45" s="48">
        <f t="shared" si="9"/>
        <v>0.55204043743812869</v>
      </c>
      <c r="G45" s="30">
        <v>20354786.699999999</v>
      </c>
      <c r="H45" s="390">
        <f t="shared" si="10"/>
        <v>0.43089738504428626</v>
      </c>
      <c r="I45" s="30">
        <v>18665446.710000001</v>
      </c>
      <c r="J45" s="392">
        <f t="shared" si="11"/>
        <v>0.39513517368484519</v>
      </c>
      <c r="K45" s="577">
        <v>30698001.260000002</v>
      </c>
      <c r="L45" s="280">
        <v>0.49692122164857006</v>
      </c>
      <c r="M45" s="211">
        <f t="shared" si="12"/>
        <v>-0.33693446268364646</v>
      </c>
      <c r="N45" s="577">
        <v>29530564.41</v>
      </c>
      <c r="O45" s="280">
        <v>0.47802343932111052</v>
      </c>
      <c r="P45" s="211">
        <f t="shared" si="14"/>
        <v>-0.36792787124382631</v>
      </c>
    </row>
    <row r="46" spans="1:16" ht="15" customHeight="1" x14ac:dyDescent="0.25">
      <c r="A46" s="715" t="s">
        <v>421</v>
      </c>
      <c r="B46" s="24" t="s">
        <v>23</v>
      </c>
      <c r="C46" s="199">
        <v>298770260.13</v>
      </c>
      <c r="D46" s="204">
        <v>291298623.14999998</v>
      </c>
      <c r="E46" s="30">
        <v>217990532.97999999</v>
      </c>
      <c r="F46" s="48">
        <f>+E46/D46</f>
        <v>0.74834041652077754</v>
      </c>
      <c r="G46" s="30">
        <v>217990532.97999999</v>
      </c>
      <c r="H46" s="390">
        <f t="shared" si="10"/>
        <v>0.74834041652077754</v>
      </c>
      <c r="I46" s="30">
        <v>122487454.72</v>
      </c>
      <c r="J46" s="392">
        <f t="shared" si="11"/>
        <v>0.42048758554181997</v>
      </c>
      <c r="K46" s="578">
        <v>218137914.21000001</v>
      </c>
      <c r="L46" s="390">
        <v>0.53373015110162159</v>
      </c>
      <c r="M46" s="211">
        <f t="shared" si="12"/>
        <v>-6.7563325950814601E-4</v>
      </c>
      <c r="N46" s="578">
        <v>151443520.00999999</v>
      </c>
      <c r="O46" s="390">
        <v>0.37054527229266637</v>
      </c>
      <c r="P46" s="211">
        <f>+I46/N46-1</f>
        <v>-0.19120042434359685</v>
      </c>
    </row>
    <row r="47" spans="1:16" ht="15" customHeight="1" x14ac:dyDescent="0.25">
      <c r="A47" s="31">
        <v>8</v>
      </c>
      <c r="B47" s="522" t="s">
        <v>520</v>
      </c>
      <c r="C47" s="200">
        <v>72658648.889999986</v>
      </c>
      <c r="D47" s="515">
        <v>73998199.030000001</v>
      </c>
      <c r="E47" s="180">
        <v>60068953.130000003</v>
      </c>
      <c r="F47" s="78">
        <f t="shared" si="9"/>
        <v>0.81176236607660046</v>
      </c>
      <c r="G47" s="180">
        <v>55476236.829999998</v>
      </c>
      <c r="H47" s="390">
        <f t="shared" si="10"/>
        <v>0.74969712178412728</v>
      </c>
      <c r="I47" s="180">
        <v>25735095.43</v>
      </c>
      <c r="J47" s="392">
        <f t="shared" si="11"/>
        <v>0.3477800239376988</v>
      </c>
      <c r="K47" s="578">
        <v>153424461.30000001</v>
      </c>
      <c r="L47" s="390">
        <v>0.92206635727805031</v>
      </c>
      <c r="M47" s="519">
        <f t="shared" si="12"/>
        <v>-0.63841335103974073</v>
      </c>
      <c r="N47" s="578">
        <v>97997466.790000007</v>
      </c>
      <c r="O47" s="390">
        <v>0.58895541467045065</v>
      </c>
      <c r="P47" s="519">
        <f>+I47/N47-1</f>
        <v>-0.73739019718593279</v>
      </c>
    </row>
    <row r="48" spans="1:16" ht="15" customHeight="1" x14ac:dyDescent="0.25">
      <c r="A48" s="9"/>
      <c r="B48" s="2" t="s">
        <v>24</v>
      </c>
      <c r="C48" s="523">
        <f>SUM(C36:C47)</f>
        <v>1823270872.8799996</v>
      </c>
      <c r="D48" s="207">
        <f>SUM(D36:D47)</f>
        <v>1835993505.9399998</v>
      </c>
      <c r="E48" s="203">
        <f>SUM(E36:E47)</f>
        <v>1411132881.3900001</v>
      </c>
      <c r="F48" s="90">
        <f t="shared" ref="F48:F60" si="15">+E48/D48</f>
        <v>0.76859361257245962</v>
      </c>
      <c r="G48" s="203">
        <f>SUM(G36:G47)</f>
        <v>1361019207.2299998</v>
      </c>
      <c r="H48" s="90">
        <f t="shared" ref="H48:H60" si="16">+G48/D48</f>
        <v>0.74129848652878505</v>
      </c>
      <c r="I48" s="203">
        <f>SUM(I36:I47)</f>
        <v>742609926.22000003</v>
      </c>
      <c r="J48" s="170">
        <f t="shared" ref="J48:J60" si="17">+I48/D48</f>
        <v>0.40447306802416788</v>
      </c>
      <c r="K48" s="617">
        <f>SUM(K36:K47)</f>
        <v>1331067896.8099999</v>
      </c>
      <c r="L48" s="90">
        <v>0.72378465756574295</v>
      </c>
      <c r="M48" s="213">
        <f t="shared" si="12"/>
        <v>2.2501714970198261E-2</v>
      </c>
      <c r="N48" s="617">
        <f>SUM(N36:N47)</f>
        <v>822386551.78999984</v>
      </c>
      <c r="O48" s="90">
        <v>0.44718287489354269</v>
      </c>
      <c r="P48" s="213">
        <f t="shared" ref="P48:P60" si="18">+I48/N48-1</f>
        <v>-9.7006237998856659E-2</v>
      </c>
    </row>
    <row r="49" spans="1:16" ht="15" customHeight="1" x14ac:dyDescent="0.25">
      <c r="A49" s="29">
        <v>1</v>
      </c>
      <c r="B49" s="21" t="s">
        <v>25</v>
      </c>
      <c r="C49" s="199">
        <v>48396785.019999996</v>
      </c>
      <c r="D49" s="204">
        <v>49131945.020000003</v>
      </c>
      <c r="E49" s="30">
        <v>45086543.210000001</v>
      </c>
      <c r="F49" s="48">
        <f t="shared" si="15"/>
        <v>0.91766249416030132</v>
      </c>
      <c r="G49" s="30">
        <v>44362141.530000001</v>
      </c>
      <c r="H49" s="48">
        <f t="shared" si="16"/>
        <v>0.90291848840793154</v>
      </c>
      <c r="I49" s="30">
        <v>22318132.699999999</v>
      </c>
      <c r="J49" s="153">
        <f t="shared" si="17"/>
        <v>0.4542489146504381</v>
      </c>
      <c r="K49" s="576">
        <v>44153850</v>
      </c>
      <c r="L49" s="48">
        <v>0.91980671646708467</v>
      </c>
      <c r="M49" s="210">
        <f t="shared" si="12"/>
        <v>4.7174035786234914E-3</v>
      </c>
      <c r="N49" s="576">
        <v>22086136.050000001</v>
      </c>
      <c r="O49" s="48">
        <v>0.46009524151565057</v>
      </c>
      <c r="P49" s="210">
        <f>+I49/N49-1</f>
        <v>1.0504175536852234E-2</v>
      </c>
    </row>
    <row r="50" spans="1:16" ht="15" customHeight="1" x14ac:dyDescent="0.25">
      <c r="A50" s="31">
        <v>2</v>
      </c>
      <c r="B50" s="23" t="s">
        <v>26</v>
      </c>
      <c r="C50" s="199">
        <v>42470037.759999998</v>
      </c>
      <c r="D50" s="204">
        <v>42965781.5</v>
      </c>
      <c r="E50" s="30">
        <v>38658603.759999998</v>
      </c>
      <c r="F50" s="280">
        <f t="shared" si="15"/>
        <v>0.89975330158954514</v>
      </c>
      <c r="G50" s="30">
        <v>38090628.399999999</v>
      </c>
      <c r="H50" s="280">
        <f t="shared" si="16"/>
        <v>0.8865340526856238</v>
      </c>
      <c r="I50" s="30">
        <v>17200006.09</v>
      </c>
      <c r="J50" s="178">
        <f t="shared" si="17"/>
        <v>0.40031870687607535</v>
      </c>
      <c r="K50" s="577">
        <v>37481468.009999998</v>
      </c>
      <c r="L50" s="280">
        <v>0.8854491430750463</v>
      </c>
      <c r="M50" s="211">
        <f t="shared" si="12"/>
        <v>1.6252308736612875E-2</v>
      </c>
      <c r="N50" s="577">
        <v>16495767.560000001</v>
      </c>
      <c r="O50" s="280">
        <v>0.38969026630627823</v>
      </c>
      <c r="P50" s="211">
        <f>+I50/N50-1</f>
        <v>4.269207403889963E-2</v>
      </c>
    </row>
    <row r="51" spans="1:16" ht="15" customHeight="1" x14ac:dyDescent="0.25">
      <c r="A51" s="35">
        <v>3</v>
      </c>
      <c r="B51" s="23" t="s">
        <v>27</v>
      </c>
      <c r="C51" s="199">
        <v>36541747.380000003</v>
      </c>
      <c r="D51" s="204">
        <v>36989804.579999998</v>
      </c>
      <c r="E51" s="30">
        <v>32965974.41</v>
      </c>
      <c r="F51" s="280">
        <f t="shared" si="15"/>
        <v>0.89121785811824372</v>
      </c>
      <c r="G51" s="30">
        <v>32306164.870000001</v>
      </c>
      <c r="H51" s="280">
        <f t="shared" si="16"/>
        <v>0.87338025266204322</v>
      </c>
      <c r="I51" s="30">
        <v>13357410.039999999</v>
      </c>
      <c r="J51" s="178">
        <f t="shared" si="17"/>
        <v>0.36111058686755571</v>
      </c>
      <c r="K51" s="577">
        <v>30847300.07</v>
      </c>
      <c r="L51" s="280">
        <v>0.84917874211298261</v>
      </c>
      <c r="M51" s="211">
        <f t="shared" si="12"/>
        <v>4.7293111445393388E-2</v>
      </c>
      <c r="N51" s="577">
        <v>13903621.6</v>
      </c>
      <c r="O51" s="280">
        <v>0.38274532533838362</v>
      </c>
      <c r="P51" s="211">
        <f t="shared" si="18"/>
        <v>-3.9285559957989657E-2</v>
      </c>
    </row>
    <row r="52" spans="1:16" ht="15" customHeight="1" x14ac:dyDescent="0.25">
      <c r="A52" s="35">
        <v>4</v>
      </c>
      <c r="B52" s="23" t="s">
        <v>28</v>
      </c>
      <c r="C52" s="199">
        <v>15926491.469999999</v>
      </c>
      <c r="D52" s="204">
        <v>16153955.640000001</v>
      </c>
      <c r="E52" s="30">
        <v>13657639.77</v>
      </c>
      <c r="F52" s="280">
        <f t="shared" si="15"/>
        <v>0.84546720780768458</v>
      </c>
      <c r="G52" s="30">
        <v>13283232.189999999</v>
      </c>
      <c r="H52" s="280">
        <f t="shared" si="16"/>
        <v>0.8222897528026144</v>
      </c>
      <c r="I52" s="30">
        <v>6832551.54</v>
      </c>
      <c r="J52" s="178">
        <f t="shared" si="17"/>
        <v>0.42296460955243775</v>
      </c>
      <c r="K52" s="577">
        <v>13274099.539999999</v>
      </c>
      <c r="L52" s="280">
        <v>0.82846513637671204</v>
      </c>
      <c r="M52" s="211">
        <f t="shared" si="12"/>
        <v>6.8800523700152105E-4</v>
      </c>
      <c r="N52" s="577">
        <v>7404425.7300000004</v>
      </c>
      <c r="O52" s="280">
        <v>0.46212615429849985</v>
      </c>
      <c r="P52" s="211">
        <f t="shared" si="18"/>
        <v>-7.7234104419871108E-2</v>
      </c>
    </row>
    <row r="53" spans="1:16" ht="15" customHeight="1" x14ac:dyDescent="0.25">
      <c r="A53" s="35">
        <v>5</v>
      </c>
      <c r="B53" s="23" t="s">
        <v>29</v>
      </c>
      <c r="C53" s="199">
        <v>21490346.219999999</v>
      </c>
      <c r="D53" s="204">
        <v>22313130.640000001</v>
      </c>
      <c r="E53" s="30">
        <v>18683791.309999999</v>
      </c>
      <c r="F53" s="280">
        <f t="shared" si="15"/>
        <v>0.83734513150325007</v>
      </c>
      <c r="G53" s="30">
        <v>18417929.77</v>
      </c>
      <c r="H53" s="280">
        <f t="shared" si="16"/>
        <v>0.82543010513203352</v>
      </c>
      <c r="I53" s="30">
        <v>9406264.9199999999</v>
      </c>
      <c r="J53" s="178">
        <f t="shared" si="17"/>
        <v>0.42155738124607689</v>
      </c>
      <c r="K53" s="577">
        <v>18466553.16</v>
      </c>
      <c r="L53" s="280">
        <v>0.84221576296125711</v>
      </c>
      <c r="M53" s="211">
        <f t="shared" si="12"/>
        <v>-2.6330517438046819E-3</v>
      </c>
      <c r="N53" s="577">
        <v>11182964.300000001</v>
      </c>
      <c r="O53" s="280">
        <v>0.51002852175435431</v>
      </c>
      <c r="P53" s="211">
        <f t="shared" si="18"/>
        <v>-0.15887552998805521</v>
      </c>
    </row>
    <row r="54" spans="1:16" ht="15" customHeight="1" x14ac:dyDescent="0.25">
      <c r="A54" s="35">
        <v>6</v>
      </c>
      <c r="B54" s="23" t="s">
        <v>30</v>
      </c>
      <c r="C54" s="199">
        <v>25137763.800000001</v>
      </c>
      <c r="D54" s="204">
        <v>25604815.18</v>
      </c>
      <c r="E54" s="30">
        <v>22512300.390000001</v>
      </c>
      <c r="F54" s="280">
        <f t="shared" si="15"/>
        <v>0.8792213586288421</v>
      </c>
      <c r="G54" s="30">
        <v>22077423.25</v>
      </c>
      <c r="H54" s="280">
        <f t="shared" si="16"/>
        <v>0.86223716495500202</v>
      </c>
      <c r="I54" s="30">
        <v>11156396.43</v>
      </c>
      <c r="J54" s="178">
        <f t="shared" si="17"/>
        <v>0.43571478066025238</v>
      </c>
      <c r="K54" s="577">
        <v>21985908.91</v>
      </c>
      <c r="L54" s="280">
        <v>0.87747179392628516</v>
      </c>
      <c r="M54" s="211">
        <f t="shared" si="12"/>
        <v>4.1624087671161547E-3</v>
      </c>
      <c r="N54" s="577">
        <v>11586609.560000001</v>
      </c>
      <c r="O54" s="280">
        <v>0.4624290547984739</v>
      </c>
      <c r="P54" s="211">
        <f t="shared" si="18"/>
        <v>-3.7130199975427547E-2</v>
      </c>
    </row>
    <row r="55" spans="1:16" ht="15" customHeight="1" x14ac:dyDescent="0.25">
      <c r="A55" s="35">
        <v>7</v>
      </c>
      <c r="B55" s="23" t="s">
        <v>31</v>
      </c>
      <c r="C55" s="199">
        <v>31142719.069999997</v>
      </c>
      <c r="D55" s="204">
        <v>31568334.77</v>
      </c>
      <c r="E55" s="30">
        <v>28190158.600000001</v>
      </c>
      <c r="F55" s="280">
        <f t="shared" si="15"/>
        <v>0.89298845838360963</v>
      </c>
      <c r="G55" s="30">
        <v>27377288.02</v>
      </c>
      <c r="H55" s="280">
        <f t="shared" si="16"/>
        <v>0.86723890314344887</v>
      </c>
      <c r="I55" s="30">
        <v>13361105.199999999</v>
      </c>
      <c r="J55" s="178">
        <f t="shared" si="17"/>
        <v>0.42324390238972365</v>
      </c>
      <c r="K55" s="577">
        <v>27509713.859999999</v>
      </c>
      <c r="L55" s="280">
        <v>0.88222470820686705</v>
      </c>
      <c r="M55" s="211">
        <f t="shared" si="12"/>
        <v>-4.8137847116087595E-3</v>
      </c>
      <c r="N55" s="577">
        <v>11236470.640000001</v>
      </c>
      <c r="O55" s="280">
        <v>0.36034878741734133</v>
      </c>
      <c r="P55" s="211">
        <f t="shared" si="18"/>
        <v>0.18908379935926201</v>
      </c>
    </row>
    <row r="56" spans="1:16" ht="15" customHeight="1" x14ac:dyDescent="0.25">
      <c r="A56" s="35">
        <v>8</v>
      </c>
      <c r="B56" s="23" t="s">
        <v>32</v>
      </c>
      <c r="C56" s="199">
        <v>34307400.759999998</v>
      </c>
      <c r="D56" s="204">
        <v>35074059.119999997</v>
      </c>
      <c r="E56" s="30">
        <v>30463965.359999999</v>
      </c>
      <c r="F56" s="280">
        <f t="shared" si="15"/>
        <v>0.86856115671621192</v>
      </c>
      <c r="G56" s="30">
        <v>29226652.98</v>
      </c>
      <c r="H56" s="280">
        <f t="shared" si="16"/>
        <v>0.83328401996489543</v>
      </c>
      <c r="I56" s="30">
        <v>14405380.68</v>
      </c>
      <c r="J56" s="178">
        <f t="shared" si="17"/>
        <v>0.41071324624031713</v>
      </c>
      <c r="K56" s="577">
        <v>28782292.98</v>
      </c>
      <c r="L56" s="280">
        <v>0.85816849158384823</v>
      </c>
      <c r="M56" s="211">
        <f t="shared" si="12"/>
        <v>1.5438658772210179E-2</v>
      </c>
      <c r="N56" s="577">
        <v>12551465.59</v>
      </c>
      <c r="O56" s="280">
        <v>0.37423259849455104</v>
      </c>
      <c r="P56" s="211">
        <f t="shared" si="18"/>
        <v>0.14770506891856927</v>
      </c>
    </row>
    <row r="57" spans="1:16" ht="15" customHeight="1" x14ac:dyDescent="0.25">
      <c r="A57" s="35">
        <v>9</v>
      </c>
      <c r="B57" s="23" t="s">
        <v>33</v>
      </c>
      <c r="C57" s="199">
        <v>28673688.939999998</v>
      </c>
      <c r="D57" s="204">
        <v>29241852.829999998</v>
      </c>
      <c r="E57" s="30">
        <v>24600082.699999999</v>
      </c>
      <c r="F57" s="280">
        <f t="shared" si="15"/>
        <v>0.84126279011848792</v>
      </c>
      <c r="G57" s="30">
        <v>23488153.449999999</v>
      </c>
      <c r="H57" s="280">
        <f t="shared" si="16"/>
        <v>0.80323752350955258</v>
      </c>
      <c r="I57" s="30">
        <v>11395877.380000001</v>
      </c>
      <c r="J57" s="178">
        <f t="shared" si="17"/>
        <v>0.38971119396061887</v>
      </c>
      <c r="K57" s="577">
        <v>23571585.739999998</v>
      </c>
      <c r="L57" s="280">
        <v>0.80412634554207529</v>
      </c>
      <c r="M57" s="211">
        <f t="shared" si="12"/>
        <v>-3.5395280962543518E-3</v>
      </c>
      <c r="N57" s="577">
        <v>10529422.52</v>
      </c>
      <c r="O57" s="280">
        <v>0.35920307377996663</v>
      </c>
      <c r="P57" s="211">
        <f t="shared" si="18"/>
        <v>8.2288924996050117E-2</v>
      </c>
    </row>
    <row r="58" spans="1:16" ht="15" customHeight="1" x14ac:dyDescent="0.25">
      <c r="A58" s="36">
        <v>10</v>
      </c>
      <c r="B58" s="24" t="s">
        <v>34</v>
      </c>
      <c r="C58" s="200">
        <v>44042057.960000001</v>
      </c>
      <c r="D58" s="515">
        <v>44383173.539999999</v>
      </c>
      <c r="E58" s="34">
        <v>40644634.719999999</v>
      </c>
      <c r="F58" s="390">
        <f t="shared" si="15"/>
        <v>0.91576675298735299</v>
      </c>
      <c r="G58" s="180">
        <v>39943745.899999999</v>
      </c>
      <c r="H58" s="390">
        <f t="shared" si="16"/>
        <v>0.89997498407816645</v>
      </c>
      <c r="I58" s="180">
        <v>17377229.170000002</v>
      </c>
      <c r="J58" s="392">
        <f t="shared" si="17"/>
        <v>0.39152741419761039</v>
      </c>
      <c r="K58" s="578">
        <v>39465605.969999999</v>
      </c>
      <c r="L58" s="390">
        <v>0.90440134335258515</v>
      </c>
      <c r="M58" s="519">
        <f t="shared" si="12"/>
        <v>1.2115357619580491E-2</v>
      </c>
      <c r="N58" s="578">
        <v>15262056.42</v>
      </c>
      <c r="O58" s="390">
        <v>0.34974819185757322</v>
      </c>
      <c r="P58" s="519">
        <f t="shared" si="18"/>
        <v>0.13859028506985438</v>
      </c>
    </row>
    <row r="59" spans="1:16" ht="15" customHeight="1" thickBot="1" x14ac:dyDescent="0.3">
      <c r="A59" s="10">
        <v>6</v>
      </c>
      <c r="B59" s="2" t="s">
        <v>35</v>
      </c>
      <c r="C59" s="526">
        <f>SUM(C49:C58)</f>
        <v>328129038.37999994</v>
      </c>
      <c r="D59" s="556">
        <f>SUM(D49:D58)</f>
        <v>333426852.82000005</v>
      </c>
      <c r="E59" s="203">
        <f>SUM(E49:E58)</f>
        <v>295463694.2299999</v>
      </c>
      <c r="F59" s="90">
        <f t="shared" si="15"/>
        <v>0.8861424679238582</v>
      </c>
      <c r="G59" s="527">
        <f>SUM(G49:G58)</f>
        <v>288573360.36000001</v>
      </c>
      <c r="H59" s="90">
        <f t="shared" si="16"/>
        <v>0.86547726411161574</v>
      </c>
      <c r="I59" s="527">
        <f>SUM(I49:I58)</f>
        <v>136810354.14999998</v>
      </c>
      <c r="J59" s="170">
        <f t="shared" si="17"/>
        <v>0.41031594484040201</v>
      </c>
      <c r="K59" s="617">
        <f>SUM(K49:K58)</f>
        <v>285538378.23999995</v>
      </c>
      <c r="L59" s="90">
        <v>0.87230834919197819</v>
      </c>
      <c r="M59" s="213">
        <f t="shared" si="12"/>
        <v>1.0628981430472084E-2</v>
      </c>
      <c r="N59" s="617">
        <f>SUM(N49:N58)</f>
        <v>132238939.97</v>
      </c>
      <c r="O59" s="90">
        <v>0.40398468372322094</v>
      </c>
      <c r="P59" s="213">
        <f t="shared" si="18"/>
        <v>3.4569349852903164E-2</v>
      </c>
    </row>
    <row r="60" spans="1:16" s="6" customFormat="1" ht="23.25" customHeight="1" thickBot="1" x14ac:dyDescent="0.3">
      <c r="A60" s="5"/>
      <c r="B60" s="4" t="s">
        <v>130</v>
      </c>
      <c r="C60" s="202">
        <f>+C48+C59</f>
        <v>2151399911.2599998</v>
      </c>
      <c r="D60" s="208">
        <f>+D48+D59</f>
        <v>2169420358.7599998</v>
      </c>
      <c r="E60" s="209">
        <f>+E48+E59</f>
        <v>1706596575.6199999</v>
      </c>
      <c r="F60" s="181">
        <f t="shared" si="15"/>
        <v>0.78666016419033635</v>
      </c>
      <c r="G60" s="209">
        <f>+G48+G59</f>
        <v>1649592567.5899997</v>
      </c>
      <c r="H60" s="181">
        <f t="shared" si="16"/>
        <v>0.76038401729246985</v>
      </c>
      <c r="I60" s="209">
        <f>+I48+I59</f>
        <v>879420280.37</v>
      </c>
      <c r="J60" s="173">
        <f t="shared" si="17"/>
        <v>0.40537108302637126</v>
      </c>
      <c r="K60" s="618">
        <f>K48+K59</f>
        <v>1616606275.05</v>
      </c>
      <c r="L60" s="181">
        <v>0.74622639840838878</v>
      </c>
      <c r="M60" s="605">
        <f t="shared" si="12"/>
        <v>2.0404654521695154E-2</v>
      </c>
      <c r="N60" s="618">
        <f>+N59+N48</f>
        <v>954625491.75999987</v>
      </c>
      <c r="O60" s="181">
        <v>0.44065568316742365</v>
      </c>
      <c r="P60" s="605">
        <f t="shared" si="18"/>
        <v>-7.8779806362961668E-2</v>
      </c>
    </row>
    <row r="61" spans="1:16" ht="32.4" customHeight="1" x14ac:dyDescent="0.25">
      <c r="A61" s="716" t="s">
        <v>772</v>
      </c>
      <c r="B61" s="779" t="s">
        <v>773</v>
      </c>
      <c r="C61" s="780"/>
      <c r="D61" s="780"/>
      <c r="E61" s="780"/>
      <c r="F61" s="780"/>
      <c r="G61" s="780"/>
      <c r="H61" s="780"/>
      <c r="I61" s="780"/>
      <c r="J61" s="780"/>
      <c r="K61" s="780"/>
      <c r="L61" s="780"/>
      <c r="M61" s="780"/>
      <c r="N61" s="780"/>
      <c r="O61" s="780"/>
      <c r="P61" s="780"/>
    </row>
    <row r="65" spans="3:14" x14ac:dyDescent="0.25">
      <c r="C65" s="342"/>
      <c r="D65" s="342"/>
      <c r="E65" s="342"/>
      <c r="F65" s="440"/>
      <c r="G65" s="342"/>
      <c r="H65" s="440"/>
      <c r="I65" s="342"/>
      <c r="J65" s="440"/>
      <c r="K65" s="440"/>
      <c r="L65" s="440"/>
      <c r="M65" s="440"/>
      <c r="N65" s="342"/>
    </row>
    <row r="66" spans="3:14" x14ac:dyDescent="0.25">
      <c r="C66" s="350"/>
      <c r="D66" s="350"/>
      <c r="E66" s="350"/>
      <c r="F66" s="425"/>
      <c r="G66" s="350"/>
      <c r="H66" s="425"/>
      <c r="I66" s="350"/>
      <c r="J66" s="425"/>
      <c r="K66" s="425"/>
      <c r="L66" s="425"/>
      <c r="M66" s="425"/>
      <c r="N66" s="350"/>
    </row>
    <row r="138" spans="12:15" x14ac:dyDescent="0.25">
      <c r="L138" s="684"/>
      <c r="O138" s="684"/>
    </row>
    <row r="139" spans="12:15" x14ac:dyDescent="0.25">
      <c r="L139" s="684"/>
      <c r="N139" s="46"/>
      <c r="O139" s="684"/>
    </row>
  </sheetData>
  <mergeCells count="7">
    <mergeCell ref="B61:P61"/>
    <mergeCell ref="D2:J2"/>
    <mergeCell ref="A33:B33"/>
    <mergeCell ref="D33:J33"/>
    <mergeCell ref="K2:P2"/>
    <mergeCell ref="K33:P33"/>
    <mergeCell ref="B30:P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31"/>
  <sheetViews>
    <sheetView zoomScale="110" zoomScaleNormal="110" workbookViewId="0">
      <selection activeCell="G3" sqref="G3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97" customWidth="1"/>
    <col min="7" max="7" width="12.6640625" customWidth="1"/>
    <col min="8" max="8" width="6.33203125" style="97" customWidth="1"/>
    <col min="9" max="9" width="12.6640625" customWidth="1"/>
    <col min="10" max="10" width="6.33203125" style="97" customWidth="1"/>
    <col min="11" max="11" width="12.6640625" customWidth="1"/>
    <col min="12" max="12" width="6.33203125" style="97" customWidth="1"/>
    <col min="13" max="13" width="8.109375" style="97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83" t="s">
        <v>505</v>
      </c>
      <c r="C18" s="784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FD138"/>
  <sheetViews>
    <sheetView workbookViewId="0">
      <selection activeCell="G26" sqref="G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46" bestFit="1" customWidth="1"/>
    <col min="5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9.21875" style="442" bestFit="1" customWidth="1"/>
    <col min="16" max="16" width="9" style="97" bestFit="1" customWidth="1"/>
  </cols>
  <sheetData>
    <row r="1" spans="1:16384" ht="14.4" thickBot="1" x14ac:dyDescent="0.3">
      <c r="A1" s="7" t="s">
        <v>776</v>
      </c>
    </row>
    <row r="2" spans="1:16384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384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641" t="s">
        <v>544</v>
      </c>
      <c r="M3" s="88" t="s">
        <v>545</v>
      </c>
      <c r="N3" s="217" t="s">
        <v>39</v>
      </c>
      <c r="O3" s="641" t="s">
        <v>40</v>
      </c>
      <c r="P3" s="609" t="s">
        <v>362</v>
      </c>
    </row>
    <row r="4" spans="1:16384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9" t="s">
        <v>17</v>
      </c>
      <c r="O4" s="642" t="s">
        <v>18</v>
      </c>
      <c r="P4" s="585" t="s">
        <v>764</v>
      </c>
    </row>
    <row r="5" spans="1:16384" ht="15" customHeight="1" x14ac:dyDescent="0.25">
      <c r="A5" s="21">
        <v>1</v>
      </c>
      <c r="B5" s="21" t="s">
        <v>0</v>
      </c>
      <c r="C5" s="159">
        <v>331387995.62</v>
      </c>
      <c r="D5" s="204">
        <v>331180232.85000002</v>
      </c>
      <c r="E5" s="30">
        <v>166639853.16</v>
      </c>
      <c r="F5" s="48">
        <f t="shared" ref="F5:F13" si="0">E5/D5</f>
        <v>0.50316968415042884</v>
      </c>
      <c r="G5" s="30">
        <v>166196306.47999999</v>
      </c>
      <c r="H5" s="48">
        <f t="shared" ref="H5:H13" si="1">G5/D5</f>
        <v>0.50183039322662271</v>
      </c>
      <c r="I5" s="30">
        <v>165637124.19999999</v>
      </c>
      <c r="J5" s="153">
        <f t="shared" ref="J5:J13" si="2">I5/D5</f>
        <v>0.5001419401592766</v>
      </c>
      <c r="K5" s="30">
        <v>201613648.99000001</v>
      </c>
      <c r="L5" s="48">
        <v>0.51310652383536992</v>
      </c>
      <c r="M5" s="210">
        <f>+G5/K5-1</f>
        <v>-0.1756693690502904</v>
      </c>
      <c r="N5" s="687">
        <v>201168435.71000001</v>
      </c>
      <c r="O5" s="48">
        <v>0.51197345650778303</v>
      </c>
      <c r="P5" s="210">
        <f>+I5/N5-1</f>
        <v>-0.17662468460619329</v>
      </c>
    </row>
    <row r="6" spans="1:16384" ht="15" customHeight="1" x14ac:dyDescent="0.25">
      <c r="A6" s="23">
        <v>2</v>
      </c>
      <c r="B6" s="23" t="s">
        <v>1</v>
      </c>
      <c r="C6" s="160">
        <v>489247858.38999999</v>
      </c>
      <c r="D6" s="205">
        <v>479524671.32999998</v>
      </c>
      <c r="E6" s="32">
        <v>421206527.82999998</v>
      </c>
      <c r="F6" s="48">
        <f t="shared" si="0"/>
        <v>0.87838343470785352</v>
      </c>
      <c r="G6" s="32">
        <v>395703532.13</v>
      </c>
      <c r="H6" s="48">
        <f t="shared" si="1"/>
        <v>0.82519952734128288</v>
      </c>
      <c r="I6" s="32">
        <v>137716799.62</v>
      </c>
      <c r="J6" s="153">
        <f t="shared" si="2"/>
        <v>0.28719439864904439</v>
      </c>
      <c r="K6" s="32">
        <v>375223319.56</v>
      </c>
      <c r="L6" s="280">
        <v>0.81981395491323827</v>
      </c>
      <c r="M6" s="210">
        <f>+G6/K6-1</f>
        <v>5.458139593779987E-2</v>
      </c>
      <c r="N6" s="32">
        <v>132242720.33</v>
      </c>
      <c r="O6" s="280">
        <v>0.28893307508007005</v>
      </c>
      <c r="P6" s="210">
        <f>+I6/N6-1</f>
        <v>4.1394182427130444E-2</v>
      </c>
    </row>
    <row r="7" spans="1:16384" ht="15" customHeight="1" x14ac:dyDescent="0.25">
      <c r="A7" s="23">
        <v>3</v>
      </c>
      <c r="B7" s="23" t="s">
        <v>2</v>
      </c>
      <c r="C7" s="160">
        <v>22100000</v>
      </c>
      <c r="D7" s="205">
        <v>22100000</v>
      </c>
      <c r="E7" s="32">
        <v>5837783.5300000003</v>
      </c>
      <c r="F7" s="48">
        <f t="shared" si="0"/>
        <v>0.2641531009049774</v>
      </c>
      <c r="G7" s="32">
        <v>5837783.5300000003</v>
      </c>
      <c r="H7" s="48">
        <f t="shared" si="1"/>
        <v>0.2641531009049774</v>
      </c>
      <c r="I7" s="32">
        <v>5837783.5300000003</v>
      </c>
      <c r="J7" s="153">
        <f t="shared" si="2"/>
        <v>0.2641531009049774</v>
      </c>
      <c r="K7" s="32">
        <v>11860854.390000001</v>
      </c>
      <c r="L7" s="280">
        <v>0.47727157727228492</v>
      </c>
      <c r="M7" s="210">
        <f>+G7/K7-1</f>
        <v>-0.50781087617752974</v>
      </c>
      <c r="N7" s="32">
        <v>11860854.390000001</v>
      </c>
      <c r="O7" s="280">
        <v>0.47727157727228492</v>
      </c>
      <c r="P7" s="210">
        <f>+I7/N7-1</f>
        <v>-0.50781087617752974</v>
      </c>
    </row>
    <row r="8" spans="1:16384" ht="15" customHeight="1" x14ac:dyDescent="0.25">
      <c r="A8" s="24">
        <v>4</v>
      </c>
      <c r="B8" s="24" t="s">
        <v>3</v>
      </c>
      <c r="C8" s="161">
        <v>967337199.97000003</v>
      </c>
      <c r="D8" s="206">
        <v>995466988.38999999</v>
      </c>
      <c r="E8" s="34">
        <v>817448716.87</v>
      </c>
      <c r="F8" s="390">
        <f t="shared" si="0"/>
        <v>0.82117109497732865</v>
      </c>
      <c r="G8" s="34">
        <v>793281585.09000003</v>
      </c>
      <c r="H8" s="390">
        <f t="shared" si="1"/>
        <v>0.7968939144561682</v>
      </c>
      <c r="I8" s="34">
        <v>433418218.87</v>
      </c>
      <c r="J8" s="392">
        <f t="shared" si="2"/>
        <v>0.43539185520454166</v>
      </c>
      <c r="K8" s="34">
        <v>742370073.87</v>
      </c>
      <c r="L8" s="390">
        <v>0.78336641082698533</v>
      </c>
      <c r="M8" s="519">
        <f>+G8/K8-1</f>
        <v>6.8579692274766124E-2</v>
      </c>
      <c r="N8" s="34">
        <v>477114541.36000001</v>
      </c>
      <c r="O8" s="390">
        <v>0.50346251684169663</v>
      </c>
      <c r="P8" s="519">
        <f>+I8/N8-1</f>
        <v>-9.1584554026471365E-2</v>
      </c>
    </row>
    <row r="9" spans="1:16384" ht="15" customHeight="1" x14ac:dyDescent="0.25">
      <c r="A9" s="24">
        <v>5</v>
      </c>
      <c r="B9" s="24" t="s">
        <v>453</v>
      </c>
      <c r="C9" s="161">
        <v>13197818.9</v>
      </c>
      <c r="D9" s="206">
        <v>7721613.3700000001</v>
      </c>
      <c r="E9" s="34">
        <v>0</v>
      </c>
      <c r="F9" s="390">
        <f t="shared" si="0"/>
        <v>0</v>
      </c>
      <c r="G9" s="34">
        <v>0</v>
      </c>
      <c r="H9" s="390">
        <f t="shared" si="1"/>
        <v>0</v>
      </c>
      <c r="I9" s="34">
        <v>0</v>
      </c>
      <c r="J9" s="392">
        <f t="shared" si="2"/>
        <v>0</v>
      </c>
      <c r="K9" s="34">
        <v>0</v>
      </c>
      <c r="L9" s="390">
        <v>0</v>
      </c>
      <c r="M9" s="519" t="s">
        <v>129</v>
      </c>
      <c r="N9" s="34">
        <v>0</v>
      </c>
      <c r="O9" s="390">
        <v>0</v>
      </c>
      <c r="P9" s="519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19"/>
      <c r="AD9" s="34"/>
      <c r="AE9" s="390"/>
      <c r="AF9" s="519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19"/>
      <c r="AT9" s="34"/>
      <c r="AU9" s="390"/>
      <c r="AV9" s="519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19"/>
      <c r="BJ9" s="34"/>
      <c r="BK9" s="390"/>
      <c r="BL9" s="519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19"/>
      <c r="BZ9" s="34"/>
      <c r="CA9" s="390"/>
      <c r="CB9" s="519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19"/>
      <c r="CP9" s="34"/>
      <c r="CQ9" s="390"/>
      <c r="CR9" s="519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19"/>
      <c r="DF9" s="34"/>
      <c r="DG9" s="390"/>
      <c r="DH9" s="519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19"/>
      <c r="DV9" s="34"/>
      <c r="DW9" s="390"/>
      <c r="DX9" s="519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19"/>
      <c r="EL9" s="34"/>
      <c r="EM9" s="390"/>
      <c r="EN9" s="519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19"/>
      <c r="FB9" s="34"/>
      <c r="FC9" s="390"/>
      <c r="FD9" s="519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19"/>
      <c r="FR9" s="34"/>
      <c r="FS9" s="390"/>
      <c r="FT9" s="519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19"/>
      <c r="GH9" s="34"/>
      <c r="GI9" s="390"/>
      <c r="GJ9" s="519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19"/>
      <c r="GX9" s="34"/>
      <c r="GY9" s="390"/>
      <c r="GZ9" s="519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19"/>
      <c r="HN9" s="34"/>
      <c r="HO9" s="390"/>
      <c r="HP9" s="519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19"/>
      <c r="ID9" s="34"/>
      <c r="IE9" s="390"/>
      <c r="IF9" s="519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19"/>
      <c r="IT9" s="34"/>
      <c r="IU9" s="390"/>
      <c r="IV9" s="519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19"/>
      <c r="JJ9" s="34"/>
      <c r="JK9" s="390"/>
      <c r="JL9" s="519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19"/>
      <c r="JZ9" s="34"/>
      <c r="KA9" s="390"/>
      <c r="KB9" s="519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19"/>
      <c r="KP9" s="34"/>
      <c r="KQ9" s="390"/>
      <c r="KR9" s="519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19"/>
      <c r="LF9" s="34"/>
      <c r="LG9" s="390"/>
      <c r="LH9" s="519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19"/>
      <c r="LV9" s="34"/>
      <c r="LW9" s="390"/>
      <c r="LX9" s="519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19"/>
      <c r="ML9" s="34"/>
      <c r="MM9" s="390"/>
      <c r="MN9" s="519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19"/>
      <c r="NB9" s="34"/>
      <c r="NC9" s="390"/>
      <c r="ND9" s="519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19"/>
      <c r="NR9" s="34"/>
      <c r="NS9" s="390"/>
      <c r="NT9" s="519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19"/>
      <c r="OH9" s="34"/>
      <c r="OI9" s="390"/>
      <c r="OJ9" s="519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19"/>
      <c r="OX9" s="34"/>
      <c r="OY9" s="390"/>
      <c r="OZ9" s="519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19"/>
      <c r="PN9" s="34"/>
      <c r="PO9" s="390"/>
      <c r="PP9" s="519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19"/>
      <c r="QD9" s="34"/>
      <c r="QE9" s="390"/>
      <c r="QF9" s="519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19"/>
      <c r="QT9" s="34"/>
      <c r="QU9" s="390"/>
      <c r="QV9" s="519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19"/>
      <c r="RJ9" s="34"/>
      <c r="RK9" s="390"/>
      <c r="RL9" s="519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19"/>
      <c r="RZ9" s="34"/>
      <c r="SA9" s="390"/>
      <c r="SB9" s="519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19"/>
      <c r="SP9" s="34"/>
      <c r="SQ9" s="390"/>
      <c r="SR9" s="519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19"/>
      <c r="TF9" s="34"/>
      <c r="TG9" s="390"/>
      <c r="TH9" s="519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19"/>
      <c r="TV9" s="34"/>
      <c r="TW9" s="390"/>
      <c r="TX9" s="519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19"/>
      <c r="UL9" s="34"/>
      <c r="UM9" s="390"/>
      <c r="UN9" s="519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19"/>
      <c r="VB9" s="34"/>
      <c r="VC9" s="390"/>
      <c r="VD9" s="519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19"/>
      <c r="VR9" s="34"/>
      <c r="VS9" s="390"/>
      <c r="VT9" s="519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19"/>
      <c r="WH9" s="34"/>
      <c r="WI9" s="390"/>
      <c r="WJ9" s="519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19"/>
      <c r="WX9" s="34"/>
      <c r="WY9" s="390"/>
      <c r="WZ9" s="519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19"/>
      <c r="XN9" s="34"/>
      <c r="XO9" s="390"/>
      <c r="XP9" s="519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19"/>
      <c r="YD9" s="34"/>
      <c r="YE9" s="390"/>
      <c r="YF9" s="519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19"/>
      <c r="YT9" s="34"/>
      <c r="YU9" s="390"/>
      <c r="YV9" s="519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19"/>
      <c r="ZJ9" s="34"/>
      <c r="ZK9" s="390"/>
      <c r="ZL9" s="519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19"/>
      <c r="ZZ9" s="34"/>
      <c r="AAA9" s="390"/>
      <c r="AAB9" s="519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19"/>
      <c r="AAP9" s="34"/>
      <c r="AAQ9" s="390"/>
      <c r="AAR9" s="519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19"/>
      <c r="ABF9" s="34"/>
      <c r="ABG9" s="390"/>
      <c r="ABH9" s="519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19"/>
      <c r="ABV9" s="34"/>
      <c r="ABW9" s="390"/>
      <c r="ABX9" s="519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19"/>
      <c r="ACL9" s="34"/>
      <c r="ACM9" s="390"/>
      <c r="ACN9" s="519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19"/>
      <c r="ADB9" s="34"/>
      <c r="ADC9" s="390"/>
      <c r="ADD9" s="519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19"/>
      <c r="ADR9" s="34"/>
      <c r="ADS9" s="390"/>
      <c r="ADT9" s="519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19"/>
      <c r="AEH9" s="34"/>
      <c r="AEI9" s="390"/>
      <c r="AEJ9" s="519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19"/>
      <c r="AEX9" s="34"/>
      <c r="AEY9" s="390"/>
      <c r="AEZ9" s="519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19"/>
      <c r="AFN9" s="34"/>
      <c r="AFO9" s="390"/>
      <c r="AFP9" s="519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19"/>
      <c r="AGD9" s="34"/>
      <c r="AGE9" s="390"/>
      <c r="AGF9" s="519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19"/>
      <c r="AGT9" s="34"/>
      <c r="AGU9" s="390"/>
      <c r="AGV9" s="519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19"/>
      <c r="AHJ9" s="34"/>
      <c r="AHK9" s="390"/>
      <c r="AHL9" s="519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19"/>
      <c r="AHZ9" s="34"/>
      <c r="AIA9" s="390"/>
      <c r="AIB9" s="519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19"/>
      <c r="AIP9" s="34"/>
      <c r="AIQ9" s="390"/>
      <c r="AIR9" s="519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19"/>
      <c r="AJF9" s="34"/>
      <c r="AJG9" s="390"/>
      <c r="AJH9" s="519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19"/>
      <c r="AJV9" s="34"/>
      <c r="AJW9" s="390"/>
      <c r="AJX9" s="519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19"/>
      <c r="AKL9" s="34"/>
      <c r="AKM9" s="390"/>
      <c r="AKN9" s="519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19"/>
      <c r="ALB9" s="34"/>
      <c r="ALC9" s="390"/>
      <c r="ALD9" s="519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19"/>
      <c r="ALR9" s="34"/>
      <c r="ALS9" s="390"/>
      <c r="ALT9" s="519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19"/>
      <c r="AMH9" s="34"/>
      <c r="AMI9" s="390"/>
      <c r="AMJ9" s="519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19"/>
      <c r="AMX9" s="34"/>
      <c r="AMY9" s="390"/>
      <c r="AMZ9" s="519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19"/>
      <c r="ANN9" s="34"/>
      <c r="ANO9" s="390"/>
      <c r="ANP9" s="519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19"/>
      <c r="AOD9" s="34"/>
      <c r="AOE9" s="390"/>
      <c r="AOF9" s="519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19"/>
      <c r="AOT9" s="34"/>
      <c r="AOU9" s="390"/>
      <c r="AOV9" s="519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19"/>
      <c r="APJ9" s="34"/>
      <c r="APK9" s="390"/>
      <c r="APL9" s="519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19"/>
      <c r="APZ9" s="34"/>
      <c r="AQA9" s="390"/>
      <c r="AQB9" s="519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19"/>
      <c r="AQP9" s="34"/>
      <c r="AQQ9" s="390"/>
      <c r="AQR9" s="519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19"/>
      <c r="ARF9" s="34"/>
      <c r="ARG9" s="390"/>
      <c r="ARH9" s="519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19"/>
      <c r="ARV9" s="34"/>
      <c r="ARW9" s="390"/>
      <c r="ARX9" s="519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19"/>
      <c r="ASL9" s="34"/>
      <c r="ASM9" s="390"/>
      <c r="ASN9" s="519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19"/>
      <c r="ATB9" s="34"/>
      <c r="ATC9" s="390"/>
      <c r="ATD9" s="519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19"/>
      <c r="ATR9" s="34"/>
      <c r="ATS9" s="390"/>
      <c r="ATT9" s="519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19"/>
      <c r="AUH9" s="34"/>
      <c r="AUI9" s="390"/>
      <c r="AUJ9" s="519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19"/>
      <c r="AUX9" s="34"/>
      <c r="AUY9" s="390"/>
      <c r="AUZ9" s="519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19"/>
      <c r="AVN9" s="34"/>
      <c r="AVO9" s="390"/>
      <c r="AVP9" s="519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19"/>
      <c r="AWD9" s="34"/>
      <c r="AWE9" s="390"/>
      <c r="AWF9" s="519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19"/>
      <c r="AWT9" s="34"/>
      <c r="AWU9" s="390"/>
      <c r="AWV9" s="519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19"/>
      <c r="AXJ9" s="34"/>
      <c r="AXK9" s="390"/>
      <c r="AXL9" s="519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19"/>
      <c r="AXZ9" s="34"/>
      <c r="AYA9" s="390"/>
      <c r="AYB9" s="519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19"/>
      <c r="AYP9" s="34"/>
      <c r="AYQ9" s="390"/>
      <c r="AYR9" s="519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19"/>
      <c r="AZF9" s="34"/>
      <c r="AZG9" s="390"/>
      <c r="AZH9" s="519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19"/>
      <c r="AZV9" s="34"/>
      <c r="AZW9" s="390"/>
      <c r="AZX9" s="519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19"/>
      <c r="BAL9" s="34"/>
      <c r="BAM9" s="390"/>
      <c r="BAN9" s="519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19"/>
      <c r="BBB9" s="34"/>
      <c r="BBC9" s="390"/>
      <c r="BBD9" s="519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19"/>
      <c r="BBR9" s="34"/>
      <c r="BBS9" s="390"/>
      <c r="BBT9" s="519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19"/>
      <c r="BCH9" s="34"/>
      <c r="BCI9" s="390"/>
      <c r="BCJ9" s="519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19"/>
      <c r="BCX9" s="34"/>
      <c r="BCY9" s="390"/>
      <c r="BCZ9" s="519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19"/>
      <c r="BDN9" s="34"/>
      <c r="BDO9" s="390"/>
      <c r="BDP9" s="519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19"/>
      <c r="BED9" s="34"/>
      <c r="BEE9" s="390"/>
      <c r="BEF9" s="519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19"/>
      <c r="BET9" s="34"/>
      <c r="BEU9" s="390"/>
      <c r="BEV9" s="519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19"/>
      <c r="BFJ9" s="34"/>
      <c r="BFK9" s="390"/>
      <c r="BFL9" s="519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19"/>
      <c r="BFZ9" s="34"/>
      <c r="BGA9" s="390"/>
      <c r="BGB9" s="519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19"/>
      <c r="BGP9" s="34"/>
      <c r="BGQ9" s="390"/>
      <c r="BGR9" s="519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19"/>
      <c r="BHF9" s="34"/>
      <c r="BHG9" s="390"/>
      <c r="BHH9" s="519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19"/>
      <c r="BHV9" s="34"/>
      <c r="BHW9" s="390"/>
      <c r="BHX9" s="519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19"/>
      <c r="BIL9" s="34"/>
      <c r="BIM9" s="390"/>
      <c r="BIN9" s="519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19"/>
      <c r="BJB9" s="34"/>
      <c r="BJC9" s="390"/>
      <c r="BJD9" s="519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19"/>
      <c r="BJR9" s="34"/>
      <c r="BJS9" s="390"/>
      <c r="BJT9" s="519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19"/>
      <c r="BKH9" s="34"/>
      <c r="BKI9" s="390"/>
      <c r="BKJ9" s="519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19"/>
      <c r="BKX9" s="34"/>
      <c r="BKY9" s="390"/>
      <c r="BKZ9" s="519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19"/>
      <c r="BLN9" s="34"/>
      <c r="BLO9" s="390"/>
      <c r="BLP9" s="519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19"/>
      <c r="BMD9" s="34"/>
      <c r="BME9" s="390"/>
      <c r="BMF9" s="519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19"/>
      <c r="BMT9" s="34"/>
      <c r="BMU9" s="390"/>
      <c r="BMV9" s="519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19"/>
      <c r="BNJ9" s="34"/>
      <c r="BNK9" s="390"/>
      <c r="BNL9" s="519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19"/>
      <c r="BNZ9" s="34"/>
      <c r="BOA9" s="390"/>
      <c r="BOB9" s="519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19"/>
      <c r="BOP9" s="34"/>
      <c r="BOQ9" s="390"/>
      <c r="BOR9" s="519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19"/>
      <c r="BPF9" s="34"/>
      <c r="BPG9" s="390"/>
      <c r="BPH9" s="519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19"/>
      <c r="BPV9" s="34"/>
      <c r="BPW9" s="390"/>
      <c r="BPX9" s="519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19"/>
      <c r="BQL9" s="34"/>
      <c r="BQM9" s="390"/>
      <c r="BQN9" s="519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19"/>
      <c r="BRB9" s="34"/>
      <c r="BRC9" s="390"/>
      <c r="BRD9" s="519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19"/>
      <c r="BRR9" s="34"/>
      <c r="BRS9" s="390"/>
      <c r="BRT9" s="519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19"/>
      <c r="BSH9" s="34"/>
      <c r="BSI9" s="390"/>
      <c r="BSJ9" s="519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19"/>
      <c r="BSX9" s="34"/>
      <c r="BSY9" s="390"/>
      <c r="BSZ9" s="519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19"/>
      <c r="BTN9" s="34"/>
      <c r="BTO9" s="390"/>
      <c r="BTP9" s="519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19"/>
      <c r="BUD9" s="34"/>
      <c r="BUE9" s="390"/>
      <c r="BUF9" s="519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19"/>
      <c r="BUT9" s="34"/>
      <c r="BUU9" s="390"/>
      <c r="BUV9" s="519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19"/>
      <c r="BVJ9" s="34"/>
      <c r="BVK9" s="390"/>
      <c r="BVL9" s="519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19"/>
      <c r="BVZ9" s="34"/>
      <c r="BWA9" s="390"/>
      <c r="BWB9" s="519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19"/>
      <c r="BWP9" s="34"/>
      <c r="BWQ9" s="390"/>
      <c r="BWR9" s="519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19"/>
      <c r="BXF9" s="34"/>
      <c r="BXG9" s="390"/>
      <c r="BXH9" s="519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19"/>
      <c r="BXV9" s="34"/>
      <c r="BXW9" s="390"/>
      <c r="BXX9" s="519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19"/>
      <c r="BYL9" s="34"/>
      <c r="BYM9" s="390"/>
      <c r="BYN9" s="519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19"/>
      <c r="BZB9" s="34"/>
      <c r="BZC9" s="390"/>
      <c r="BZD9" s="519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19"/>
      <c r="BZR9" s="34"/>
      <c r="BZS9" s="390"/>
      <c r="BZT9" s="519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19"/>
      <c r="CAH9" s="34"/>
      <c r="CAI9" s="390"/>
      <c r="CAJ9" s="519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19"/>
      <c r="CAX9" s="34"/>
      <c r="CAY9" s="390"/>
      <c r="CAZ9" s="519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19"/>
      <c r="CBN9" s="34"/>
      <c r="CBO9" s="390"/>
      <c r="CBP9" s="519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19"/>
      <c r="CCD9" s="34"/>
      <c r="CCE9" s="390"/>
      <c r="CCF9" s="519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19"/>
      <c r="CCT9" s="34"/>
      <c r="CCU9" s="390"/>
      <c r="CCV9" s="519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19"/>
      <c r="CDJ9" s="34"/>
      <c r="CDK9" s="390"/>
      <c r="CDL9" s="519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19"/>
      <c r="CDZ9" s="34"/>
      <c r="CEA9" s="390"/>
      <c r="CEB9" s="519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19"/>
      <c r="CEP9" s="34"/>
      <c r="CEQ9" s="390"/>
      <c r="CER9" s="519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19"/>
      <c r="CFF9" s="34"/>
      <c r="CFG9" s="390"/>
      <c r="CFH9" s="519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19"/>
      <c r="CFV9" s="34"/>
      <c r="CFW9" s="390"/>
      <c r="CFX9" s="519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19"/>
      <c r="CGL9" s="34"/>
      <c r="CGM9" s="390"/>
      <c r="CGN9" s="519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19"/>
      <c r="CHB9" s="34"/>
      <c r="CHC9" s="390"/>
      <c r="CHD9" s="519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19"/>
      <c r="CHR9" s="34"/>
      <c r="CHS9" s="390"/>
      <c r="CHT9" s="519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19"/>
      <c r="CIH9" s="34"/>
      <c r="CII9" s="390"/>
      <c r="CIJ9" s="519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19"/>
      <c r="CIX9" s="34"/>
      <c r="CIY9" s="390"/>
      <c r="CIZ9" s="519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19"/>
      <c r="CJN9" s="34"/>
      <c r="CJO9" s="390"/>
      <c r="CJP9" s="519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19"/>
      <c r="CKD9" s="34"/>
      <c r="CKE9" s="390"/>
      <c r="CKF9" s="519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19"/>
      <c r="CKT9" s="34"/>
      <c r="CKU9" s="390"/>
      <c r="CKV9" s="519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19"/>
      <c r="CLJ9" s="34"/>
      <c r="CLK9" s="390"/>
      <c r="CLL9" s="519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19"/>
      <c r="CLZ9" s="34"/>
      <c r="CMA9" s="390"/>
      <c r="CMB9" s="519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19"/>
      <c r="CMP9" s="34"/>
      <c r="CMQ9" s="390"/>
      <c r="CMR9" s="519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19"/>
      <c r="CNF9" s="34"/>
      <c r="CNG9" s="390"/>
      <c r="CNH9" s="519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19"/>
      <c r="CNV9" s="34"/>
      <c r="CNW9" s="390"/>
      <c r="CNX9" s="519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19"/>
      <c r="COL9" s="34"/>
      <c r="COM9" s="390"/>
      <c r="CON9" s="519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19"/>
      <c r="CPB9" s="34"/>
      <c r="CPC9" s="390"/>
      <c r="CPD9" s="519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19"/>
      <c r="CPR9" s="34"/>
      <c r="CPS9" s="390"/>
      <c r="CPT9" s="519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19"/>
      <c r="CQH9" s="34"/>
      <c r="CQI9" s="390"/>
      <c r="CQJ9" s="519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19"/>
      <c r="CQX9" s="34"/>
      <c r="CQY9" s="390"/>
      <c r="CQZ9" s="519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19"/>
      <c r="CRN9" s="34"/>
      <c r="CRO9" s="390"/>
      <c r="CRP9" s="519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19"/>
      <c r="CSD9" s="34"/>
      <c r="CSE9" s="390"/>
      <c r="CSF9" s="519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19"/>
      <c r="CST9" s="34"/>
      <c r="CSU9" s="390"/>
      <c r="CSV9" s="519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19"/>
      <c r="CTJ9" s="34"/>
      <c r="CTK9" s="390"/>
      <c r="CTL9" s="519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19"/>
      <c r="CTZ9" s="34"/>
      <c r="CUA9" s="390"/>
      <c r="CUB9" s="519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19"/>
      <c r="CUP9" s="34"/>
      <c r="CUQ9" s="390"/>
      <c r="CUR9" s="519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19"/>
      <c r="CVF9" s="34"/>
      <c r="CVG9" s="390"/>
      <c r="CVH9" s="519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19"/>
      <c r="CVV9" s="34"/>
      <c r="CVW9" s="390"/>
      <c r="CVX9" s="519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19"/>
      <c r="CWL9" s="34"/>
      <c r="CWM9" s="390"/>
      <c r="CWN9" s="519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19"/>
      <c r="CXB9" s="34"/>
      <c r="CXC9" s="390"/>
      <c r="CXD9" s="519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19"/>
      <c r="CXR9" s="34"/>
      <c r="CXS9" s="390"/>
      <c r="CXT9" s="519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19"/>
      <c r="CYH9" s="34"/>
      <c r="CYI9" s="390"/>
      <c r="CYJ9" s="519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19"/>
      <c r="CYX9" s="34"/>
      <c r="CYY9" s="390"/>
      <c r="CYZ9" s="519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19"/>
      <c r="CZN9" s="34"/>
      <c r="CZO9" s="390"/>
      <c r="CZP9" s="519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19"/>
      <c r="DAD9" s="34"/>
      <c r="DAE9" s="390"/>
      <c r="DAF9" s="519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19"/>
      <c r="DAT9" s="34"/>
      <c r="DAU9" s="390"/>
      <c r="DAV9" s="519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19"/>
      <c r="DBJ9" s="34"/>
      <c r="DBK9" s="390"/>
      <c r="DBL9" s="519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19"/>
      <c r="DBZ9" s="34"/>
      <c r="DCA9" s="390"/>
      <c r="DCB9" s="519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19"/>
      <c r="DCP9" s="34"/>
      <c r="DCQ9" s="390"/>
      <c r="DCR9" s="519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19"/>
      <c r="DDF9" s="34"/>
      <c r="DDG9" s="390"/>
      <c r="DDH9" s="519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19"/>
      <c r="DDV9" s="34"/>
      <c r="DDW9" s="390"/>
      <c r="DDX9" s="519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19"/>
      <c r="DEL9" s="34"/>
      <c r="DEM9" s="390"/>
      <c r="DEN9" s="519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19"/>
      <c r="DFB9" s="34"/>
      <c r="DFC9" s="390"/>
      <c r="DFD9" s="519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19"/>
      <c r="DFR9" s="34"/>
      <c r="DFS9" s="390"/>
      <c r="DFT9" s="519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19"/>
      <c r="DGH9" s="34"/>
      <c r="DGI9" s="390"/>
      <c r="DGJ9" s="519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19"/>
      <c r="DGX9" s="34"/>
      <c r="DGY9" s="390"/>
      <c r="DGZ9" s="519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19"/>
      <c r="DHN9" s="34"/>
      <c r="DHO9" s="390"/>
      <c r="DHP9" s="519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19"/>
      <c r="DID9" s="34"/>
      <c r="DIE9" s="390"/>
      <c r="DIF9" s="519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19"/>
      <c r="DIT9" s="34"/>
      <c r="DIU9" s="390"/>
      <c r="DIV9" s="519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19"/>
      <c r="DJJ9" s="34"/>
      <c r="DJK9" s="390"/>
      <c r="DJL9" s="519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19"/>
      <c r="DJZ9" s="34"/>
      <c r="DKA9" s="390"/>
      <c r="DKB9" s="519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19"/>
      <c r="DKP9" s="34"/>
      <c r="DKQ9" s="390"/>
      <c r="DKR9" s="519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19"/>
      <c r="DLF9" s="34"/>
      <c r="DLG9" s="390"/>
      <c r="DLH9" s="519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19"/>
      <c r="DLV9" s="34"/>
      <c r="DLW9" s="390"/>
      <c r="DLX9" s="519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19"/>
      <c r="DML9" s="34"/>
      <c r="DMM9" s="390"/>
      <c r="DMN9" s="519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19"/>
      <c r="DNB9" s="34"/>
      <c r="DNC9" s="390"/>
      <c r="DND9" s="519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19"/>
      <c r="DNR9" s="34"/>
      <c r="DNS9" s="390"/>
      <c r="DNT9" s="519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19"/>
      <c r="DOH9" s="34"/>
      <c r="DOI9" s="390"/>
      <c r="DOJ9" s="519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19"/>
      <c r="DOX9" s="34"/>
      <c r="DOY9" s="390"/>
      <c r="DOZ9" s="519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19"/>
      <c r="DPN9" s="34"/>
      <c r="DPO9" s="390"/>
      <c r="DPP9" s="519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19"/>
      <c r="DQD9" s="34"/>
      <c r="DQE9" s="390"/>
      <c r="DQF9" s="519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19"/>
      <c r="DQT9" s="34"/>
      <c r="DQU9" s="390"/>
      <c r="DQV9" s="519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19"/>
      <c r="DRJ9" s="34"/>
      <c r="DRK9" s="390"/>
      <c r="DRL9" s="519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19"/>
      <c r="DRZ9" s="34"/>
      <c r="DSA9" s="390"/>
      <c r="DSB9" s="519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19"/>
      <c r="DSP9" s="34"/>
      <c r="DSQ9" s="390"/>
      <c r="DSR9" s="519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19"/>
      <c r="DTF9" s="34"/>
      <c r="DTG9" s="390"/>
      <c r="DTH9" s="519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19"/>
      <c r="DTV9" s="34"/>
      <c r="DTW9" s="390"/>
      <c r="DTX9" s="519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19"/>
      <c r="DUL9" s="34"/>
      <c r="DUM9" s="390"/>
      <c r="DUN9" s="519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19"/>
      <c r="DVB9" s="34"/>
      <c r="DVC9" s="390"/>
      <c r="DVD9" s="519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19"/>
      <c r="DVR9" s="34"/>
      <c r="DVS9" s="390"/>
      <c r="DVT9" s="519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19"/>
      <c r="DWH9" s="34"/>
      <c r="DWI9" s="390"/>
      <c r="DWJ9" s="519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19"/>
      <c r="DWX9" s="34"/>
      <c r="DWY9" s="390"/>
      <c r="DWZ9" s="519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19"/>
      <c r="DXN9" s="34"/>
      <c r="DXO9" s="390"/>
      <c r="DXP9" s="519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19"/>
      <c r="DYD9" s="34"/>
      <c r="DYE9" s="390"/>
      <c r="DYF9" s="519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19"/>
      <c r="DYT9" s="34"/>
      <c r="DYU9" s="390"/>
      <c r="DYV9" s="519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19"/>
      <c r="DZJ9" s="34"/>
      <c r="DZK9" s="390"/>
      <c r="DZL9" s="519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19"/>
      <c r="DZZ9" s="34"/>
      <c r="EAA9" s="390"/>
      <c r="EAB9" s="519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19"/>
      <c r="EAP9" s="34"/>
      <c r="EAQ9" s="390"/>
      <c r="EAR9" s="519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19"/>
      <c r="EBF9" s="34"/>
      <c r="EBG9" s="390"/>
      <c r="EBH9" s="519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19"/>
      <c r="EBV9" s="34"/>
      <c r="EBW9" s="390"/>
      <c r="EBX9" s="519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19"/>
      <c r="ECL9" s="34"/>
      <c r="ECM9" s="390"/>
      <c r="ECN9" s="519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19"/>
      <c r="EDB9" s="34"/>
      <c r="EDC9" s="390"/>
      <c r="EDD9" s="519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19"/>
      <c r="EDR9" s="34"/>
      <c r="EDS9" s="390"/>
      <c r="EDT9" s="519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19"/>
      <c r="EEH9" s="34"/>
      <c r="EEI9" s="390"/>
      <c r="EEJ9" s="519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19"/>
      <c r="EEX9" s="34"/>
      <c r="EEY9" s="390"/>
      <c r="EEZ9" s="519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19"/>
      <c r="EFN9" s="34"/>
      <c r="EFO9" s="390"/>
      <c r="EFP9" s="519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19"/>
      <c r="EGD9" s="34"/>
      <c r="EGE9" s="390"/>
      <c r="EGF9" s="519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19"/>
      <c r="EGT9" s="34"/>
      <c r="EGU9" s="390"/>
      <c r="EGV9" s="519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19"/>
      <c r="EHJ9" s="34"/>
      <c r="EHK9" s="390"/>
      <c r="EHL9" s="519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19"/>
      <c r="EHZ9" s="34"/>
      <c r="EIA9" s="390"/>
      <c r="EIB9" s="519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19"/>
      <c r="EIP9" s="34"/>
      <c r="EIQ9" s="390"/>
      <c r="EIR9" s="519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19"/>
      <c r="EJF9" s="34"/>
      <c r="EJG9" s="390"/>
      <c r="EJH9" s="519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19"/>
      <c r="EJV9" s="34"/>
      <c r="EJW9" s="390"/>
      <c r="EJX9" s="519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19"/>
      <c r="EKL9" s="34"/>
      <c r="EKM9" s="390"/>
      <c r="EKN9" s="519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19"/>
      <c r="ELB9" s="34"/>
      <c r="ELC9" s="390"/>
      <c r="ELD9" s="519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19"/>
      <c r="ELR9" s="34"/>
      <c r="ELS9" s="390"/>
      <c r="ELT9" s="519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19"/>
      <c r="EMH9" s="34"/>
      <c r="EMI9" s="390"/>
      <c r="EMJ9" s="519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19"/>
      <c r="EMX9" s="34"/>
      <c r="EMY9" s="390"/>
      <c r="EMZ9" s="519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19"/>
      <c r="ENN9" s="34"/>
      <c r="ENO9" s="390"/>
      <c r="ENP9" s="519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19"/>
      <c r="EOD9" s="34"/>
      <c r="EOE9" s="390"/>
      <c r="EOF9" s="519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19"/>
      <c r="EOT9" s="34"/>
      <c r="EOU9" s="390"/>
      <c r="EOV9" s="519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19"/>
      <c r="EPJ9" s="34"/>
      <c r="EPK9" s="390"/>
      <c r="EPL9" s="519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19"/>
      <c r="EPZ9" s="34"/>
      <c r="EQA9" s="390"/>
      <c r="EQB9" s="519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19"/>
      <c r="EQP9" s="34"/>
      <c r="EQQ9" s="390"/>
      <c r="EQR9" s="519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19"/>
      <c r="ERF9" s="34"/>
      <c r="ERG9" s="390"/>
      <c r="ERH9" s="519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19"/>
      <c r="ERV9" s="34"/>
      <c r="ERW9" s="390"/>
      <c r="ERX9" s="519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19"/>
      <c r="ESL9" s="34"/>
      <c r="ESM9" s="390"/>
      <c r="ESN9" s="519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19"/>
      <c r="ETB9" s="34"/>
      <c r="ETC9" s="390"/>
      <c r="ETD9" s="519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19"/>
      <c r="ETR9" s="34"/>
      <c r="ETS9" s="390"/>
      <c r="ETT9" s="519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19"/>
      <c r="EUH9" s="34"/>
      <c r="EUI9" s="390"/>
      <c r="EUJ9" s="519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19"/>
      <c r="EUX9" s="34"/>
      <c r="EUY9" s="390"/>
      <c r="EUZ9" s="519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19"/>
      <c r="EVN9" s="34"/>
      <c r="EVO9" s="390"/>
      <c r="EVP9" s="519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19"/>
      <c r="EWD9" s="34"/>
      <c r="EWE9" s="390"/>
      <c r="EWF9" s="519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19"/>
      <c r="EWT9" s="34"/>
      <c r="EWU9" s="390"/>
      <c r="EWV9" s="519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19"/>
      <c r="EXJ9" s="34"/>
      <c r="EXK9" s="390"/>
      <c r="EXL9" s="519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19"/>
      <c r="EXZ9" s="34"/>
      <c r="EYA9" s="390"/>
      <c r="EYB9" s="519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19"/>
      <c r="EYP9" s="34"/>
      <c r="EYQ9" s="390"/>
      <c r="EYR9" s="519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19"/>
      <c r="EZF9" s="34"/>
      <c r="EZG9" s="390"/>
      <c r="EZH9" s="519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19"/>
      <c r="EZV9" s="34"/>
      <c r="EZW9" s="390"/>
      <c r="EZX9" s="519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19"/>
      <c r="FAL9" s="34"/>
      <c r="FAM9" s="390"/>
      <c r="FAN9" s="519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19"/>
      <c r="FBB9" s="34"/>
      <c r="FBC9" s="390"/>
      <c r="FBD9" s="519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19"/>
      <c r="FBR9" s="34"/>
      <c r="FBS9" s="390"/>
      <c r="FBT9" s="519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19"/>
      <c r="FCH9" s="34"/>
      <c r="FCI9" s="390"/>
      <c r="FCJ9" s="519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19"/>
      <c r="FCX9" s="34"/>
      <c r="FCY9" s="390"/>
      <c r="FCZ9" s="519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19"/>
      <c r="FDN9" s="34"/>
      <c r="FDO9" s="390"/>
      <c r="FDP9" s="519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19"/>
      <c r="FED9" s="34"/>
      <c r="FEE9" s="390"/>
      <c r="FEF9" s="519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19"/>
      <c r="FET9" s="34"/>
      <c r="FEU9" s="390"/>
      <c r="FEV9" s="519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19"/>
      <c r="FFJ9" s="34"/>
      <c r="FFK9" s="390"/>
      <c r="FFL9" s="519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19"/>
      <c r="FFZ9" s="34"/>
      <c r="FGA9" s="390"/>
      <c r="FGB9" s="519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19"/>
      <c r="FGP9" s="34"/>
      <c r="FGQ9" s="390"/>
      <c r="FGR9" s="519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19"/>
      <c r="FHF9" s="34"/>
      <c r="FHG9" s="390"/>
      <c r="FHH9" s="519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19"/>
      <c r="FHV9" s="34"/>
      <c r="FHW9" s="390"/>
      <c r="FHX9" s="519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19"/>
      <c r="FIL9" s="34"/>
      <c r="FIM9" s="390"/>
      <c r="FIN9" s="519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19"/>
      <c r="FJB9" s="34"/>
      <c r="FJC9" s="390"/>
      <c r="FJD9" s="519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19"/>
      <c r="FJR9" s="34"/>
      <c r="FJS9" s="390"/>
      <c r="FJT9" s="519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19"/>
      <c r="FKH9" s="34"/>
      <c r="FKI9" s="390"/>
      <c r="FKJ9" s="519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19"/>
      <c r="FKX9" s="34"/>
      <c r="FKY9" s="390"/>
      <c r="FKZ9" s="519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19"/>
      <c r="FLN9" s="34"/>
      <c r="FLO9" s="390"/>
      <c r="FLP9" s="519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19"/>
      <c r="FMD9" s="34"/>
      <c r="FME9" s="390"/>
      <c r="FMF9" s="519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19"/>
      <c r="FMT9" s="34"/>
      <c r="FMU9" s="390"/>
      <c r="FMV9" s="519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19"/>
      <c r="FNJ9" s="34"/>
      <c r="FNK9" s="390"/>
      <c r="FNL9" s="519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19"/>
      <c r="FNZ9" s="34"/>
      <c r="FOA9" s="390"/>
      <c r="FOB9" s="519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19"/>
      <c r="FOP9" s="34"/>
      <c r="FOQ9" s="390"/>
      <c r="FOR9" s="519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19"/>
      <c r="FPF9" s="34"/>
      <c r="FPG9" s="390"/>
      <c r="FPH9" s="519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19"/>
      <c r="FPV9" s="34"/>
      <c r="FPW9" s="390"/>
      <c r="FPX9" s="519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19"/>
      <c r="FQL9" s="34"/>
      <c r="FQM9" s="390"/>
      <c r="FQN9" s="519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19"/>
      <c r="FRB9" s="34"/>
      <c r="FRC9" s="390"/>
      <c r="FRD9" s="519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19"/>
      <c r="FRR9" s="34"/>
      <c r="FRS9" s="390"/>
      <c r="FRT9" s="519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19"/>
      <c r="FSH9" s="34"/>
      <c r="FSI9" s="390"/>
      <c r="FSJ9" s="519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19"/>
      <c r="FSX9" s="34"/>
      <c r="FSY9" s="390"/>
      <c r="FSZ9" s="519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19"/>
      <c r="FTN9" s="34"/>
      <c r="FTO9" s="390"/>
      <c r="FTP9" s="519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19"/>
      <c r="FUD9" s="34"/>
      <c r="FUE9" s="390"/>
      <c r="FUF9" s="519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19"/>
      <c r="FUT9" s="34"/>
      <c r="FUU9" s="390"/>
      <c r="FUV9" s="519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19"/>
      <c r="FVJ9" s="34"/>
      <c r="FVK9" s="390"/>
      <c r="FVL9" s="519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19"/>
      <c r="FVZ9" s="34"/>
      <c r="FWA9" s="390"/>
      <c r="FWB9" s="519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19"/>
      <c r="FWP9" s="34"/>
      <c r="FWQ9" s="390"/>
      <c r="FWR9" s="519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19"/>
      <c r="FXF9" s="34"/>
      <c r="FXG9" s="390"/>
      <c r="FXH9" s="519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19"/>
      <c r="FXV9" s="34"/>
      <c r="FXW9" s="390"/>
      <c r="FXX9" s="519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19"/>
      <c r="FYL9" s="34"/>
      <c r="FYM9" s="390"/>
      <c r="FYN9" s="519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19"/>
      <c r="FZB9" s="34"/>
      <c r="FZC9" s="390"/>
      <c r="FZD9" s="519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19"/>
      <c r="FZR9" s="34"/>
      <c r="FZS9" s="390"/>
      <c r="FZT9" s="519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19"/>
      <c r="GAH9" s="34"/>
      <c r="GAI9" s="390"/>
      <c r="GAJ9" s="519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19"/>
      <c r="GAX9" s="34"/>
      <c r="GAY9" s="390"/>
      <c r="GAZ9" s="519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19"/>
      <c r="GBN9" s="34"/>
      <c r="GBO9" s="390"/>
      <c r="GBP9" s="519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19"/>
      <c r="GCD9" s="34"/>
      <c r="GCE9" s="390"/>
      <c r="GCF9" s="519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19"/>
      <c r="GCT9" s="34"/>
      <c r="GCU9" s="390"/>
      <c r="GCV9" s="519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19"/>
      <c r="GDJ9" s="34"/>
      <c r="GDK9" s="390"/>
      <c r="GDL9" s="519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19"/>
      <c r="GDZ9" s="34"/>
      <c r="GEA9" s="390"/>
      <c r="GEB9" s="519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19"/>
      <c r="GEP9" s="34"/>
      <c r="GEQ9" s="390"/>
      <c r="GER9" s="519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19"/>
      <c r="GFF9" s="34"/>
      <c r="GFG9" s="390"/>
      <c r="GFH9" s="519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19"/>
      <c r="GFV9" s="34"/>
      <c r="GFW9" s="390"/>
      <c r="GFX9" s="519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19"/>
      <c r="GGL9" s="34"/>
      <c r="GGM9" s="390"/>
      <c r="GGN9" s="519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19"/>
      <c r="GHB9" s="34"/>
      <c r="GHC9" s="390"/>
      <c r="GHD9" s="519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19"/>
      <c r="GHR9" s="34"/>
      <c r="GHS9" s="390"/>
      <c r="GHT9" s="519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19"/>
      <c r="GIH9" s="34"/>
      <c r="GII9" s="390"/>
      <c r="GIJ9" s="519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19"/>
      <c r="GIX9" s="34"/>
      <c r="GIY9" s="390"/>
      <c r="GIZ9" s="519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19"/>
      <c r="GJN9" s="34"/>
      <c r="GJO9" s="390"/>
      <c r="GJP9" s="519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19"/>
      <c r="GKD9" s="34"/>
      <c r="GKE9" s="390"/>
      <c r="GKF9" s="519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19"/>
      <c r="GKT9" s="34"/>
      <c r="GKU9" s="390"/>
      <c r="GKV9" s="519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19"/>
      <c r="GLJ9" s="34"/>
      <c r="GLK9" s="390"/>
      <c r="GLL9" s="519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19"/>
      <c r="GLZ9" s="34"/>
      <c r="GMA9" s="390"/>
      <c r="GMB9" s="519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19"/>
      <c r="GMP9" s="34"/>
      <c r="GMQ9" s="390"/>
      <c r="GMR9" s="519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19"/>
      <c r="GNF9" s="34"/>
      <c r="GNG9" s="390"/>
      <c r="GNH9" s="519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19"/>
      <c r="GNV9" s="34"/>
      <c r="GNW9" s="390"/>
      <c r="GNX9" s="519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19"/>
      <c r="GOL9" s="34"/>
      <c r="GOM9" s="390"/>
      <c r="GON9" s="519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19"/>
      <c r="GPB9" s="34"/>
      <c r="GPC9" s="390"/>
      <c r="GPD9" s="519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19"/>
      <c r="GPR9" s="34"/>
      <c r="GPS9" s="390"/>
      <c r="GPT9" s="519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19"/>
      <c r="GQH9" s="34"/>
      <c r="GQI9" s="390"/>
      <c r="GQJ9" s="519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19"/>
      <c r="GQX9" s="34"/>
      <c r="GQY9" s="390"/>
      <c r="GQZ9" s="519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19"/>
      <c r="GRN9" s="34"/>
      <c r="GRO9" s="390"/>
      <c r="GRP9" s="519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19"/>
      <c r="GSD9" s="34"/>
      <c r="GSE9" s="390"/>
      <c r="GSF9" s="519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19"/>
      <c r="GST9" s="34"/>
      <c r="GSU9" s="390"/>
      <c r="GSV9" s="519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19"/>
      <c r="GTJ9" s="34"/>
      <c r="GTK9" s="390"/>
      <c r="GTL9" s="519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19"/>
      <c r="GTZ9" s="34"/>
      <c r="GUA9" s="390"/>
      <c r="GUB9" s="519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19"/>
      <c r="GUP9" s="34"/>
      <c r="GUQ9" s="390"/>
      <c r="GUR9" s="519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19"/>
      <c r="GVF9" s="34"/>
      <c r="GVG9" s="390"/>
      <c r="GVH9" s="519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19"/>
      <c r="GVV9" s="34"/>
      <c r="GVW9" s="390"/>
      <c r="GVX9" s="519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19"/>
      <c r="GWL9" s="34"/>
      <c r="GWM9" s="390"/>
      <c r="GWN9" s="519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19"/>
      <c r="GXB9" s="34"/>
      <c r="GXC9" s="390"/>
      <c r="GXD9" s="519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19"/>
      <c r="GXR9" s="34"/>
      <c r="GXS9" s="390"/>
      <c r="GXT9" s="519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19"/>
      <c r="GYH9" s="34"/>
      <c r="GYI9" s="390"/>
      <c r="GYJ9" s="519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19"/>
      <c r="GYX9" s="34"/>
      <c r="GYY9" s="390"/>
      <c r="GYZ9" s="519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19"/>
      <c r="GZN9" s="34"/>
      <c r="GZO9" s="390"/>
      <c r="GZP9" s="519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19"/>
      <c r="HAD9" s="34"/>
      <c r="HAE9" s="390"/>
      <c r="HAF9" s="519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19"/>
      <c r="HAT9" s="34"/>
      <c r="HAU9" s="390"/>
      <c r="HAV9" s="519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19"/>
      <c r="HBJ9" s="34"/>
      <c r="HBK9" s="390"/>
      <c r="HBL9" s="519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19"/>
      <c r="HBZ9" s="34"/>
      <c r="HCA9" s="390"/>
      <c r="HCB9" s="519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19"/>
      <c r="HCP9" s="34"/>
      <c r="HCQ9" s="390"/>
      <c r="HCR9" s="519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19"/>
      <c r="HDF9" s="34"/>
      <c r="HDG9" s="390"/>
      <c r="HDH9" s="519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19"/>
      <c r="HDV9" s="34"/>
      <c r="HDW9" s="390"/>
      <c r="HDX9" s="519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19"/>
      <c r="HEL9" s="34"/>
      <c r="HEM9" s="390"/>
      <c r="HEN9" s="519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19"/>
      <c r="HFB9" s="34"/>
      <c r="HFC9" s="390"/>
      <c r="HFD9" s="519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19"/>
      <c r="HFR9" s="34"/>
      <c r="HFS9" s="390"/>
      <c r="HFT9" s="519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19"/>
      <c r="HGH9" s="34"/>
      <c r="HGI9" s="390"/>
      <c r="HGJ9" s="519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19"/>
      <c r="HGX9" s="34"/>
      <c r="HGY9" s="390"/>
      <c r="HGZ9" s="519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19"/>
      <c r="HHN9" s="34"/>
      <c r="HHO9" s="390"/>
      <c r="HHP9" s="519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19"/>
      <c r="HID9" s="34"/>
      <c r="HIE9" s="390"/>
      <c r="HIF9" s="519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19"/>
      <c r="HIT9" s="34"/>
      <c r="HIU9" s="390"/>
      <c r="HIV9" s="519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19"/>
      <c r="HJJ9" s="34"/>
      <c r="HJK9" s="390"/>
      <c r="HJL9" s="519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19"/>
      <c r="HJZ9" s="34"/>
      <c r="HKA9" s="390"/>
      <c r="HKB9" s="519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19"/>
      <c r="HKP9" s="34"/>
      <c r="HKQ9" s="390"/>
      <c r="HKR9" s="519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19"/>
      <c r="HLF9" s="34"/>
      <c r="HLG9" s="390"/>
      <c r="HLH9" s="519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19"/>
      <c r="HLV9" s="34"/>
      <c r="HLW9" s="390"/>
      <c r="HLX9" s="519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19"/>
      <c r="HML9" s="34"/>
      <c r="HMM9" s="390"/>
      <c r="HMN9" s="519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19"/>
      <c r="HNB9" s="34"/>
      <c r="HNC9" s="390"/>
      <c r="HND9" s="519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19"/>
      <c r="HNR9" s="34"/>
      <c r="HNS9" s="390"/>
      <c r="HNT9" s="519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19"/>
      <c r="HOH9" s="34"/>
      <c r="HOI9" s="390"/>
      <c r="HOJ9" s="519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19"/>
      <c r="HOX9" s="34"/>
      <c r="HOY9" s="390"/>
      <c r="HOZ9" s="519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19"/>
      <c r="HPN9" s="34"/>
      <c r="HPO9" s="390"/>
      <c r="HPP9" s="519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19"/>
      <c r="HQD9" s="34"/>
      <c r="HQE9" s="390"/>
      <c r="HQF9" s="519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19"/>
      <c r="HQT9" s="34"/>
      <c r="HQU9" s="390"/>
      <c r="HQV9" s="519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19"/>
      <c r="HRJ9" s="34"/>
      <c r="HRK9" s="390"/>
      <c r="HRL9" s="519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19"/>
      <c r="HRZ9" s="34"/>
      <c r="HSA9" s="390"/>
      <c r="HSB9" s="519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19"/>
      <c r="HSP9" s="34"/>
      <c r="HSQ9" s="390"/>
      <c r="HSR9" s="519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19"/>
      <c r="HTF9" s="34"/>
      <c r="HTG9" s="390"/>
      <c r="HTH9" s="519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19"/>
      <c r="HTV9" s="34"/>
      <c r="HTW9" s="390"/>
      <c r="HTX9" s="519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19"/>
      <c r="HUL9" s="34"/>
      <c r="HUM9" s="390"/>
      <c r="HUN9" s="519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19"/>
      <c r="HVB9" s="34"/>
      <c r="HVC9" s="390"/>
      <c r="HVD9" s="519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19"/>
      <c r="HVR9" s="34"/>
      <c r="HVS9" s="390"/>
      <c r="HVT9" s="519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19"/>
      <c r="HWH9" s="34"/>
      <c r="HWI9" s="390"/>
      <c r="HWJ9" s="519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19"/>
      <c r="HWX9" s="34"/>
      <c r="HWY9" s="390"/>
      <c r="HWZ9" s="519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19"/>
      <c r="HXN9" s="34"/>
      <c r="HXO9" s="390"/>
      <c r="HXP9" s="519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19"/>
      <c r="HYD9" s="34"/>
      <c r="HYE9" s="390"/>
      <c r="HYF9" s="519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19"/>
      <c r="HYT9" s="34"/>
      <c r="HYU9" s="390"/>
      <c r="HYV9" s="519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19"/>
      <c r="HZJ9" s="34"/>
      <c r="HZK9" s="390"/>
      <c r="HZL9" s="519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19"/>
      <c r="HZZ9" s="34"/>
      <c r="IAA9" s="390"/>
      <c r="IAB9" s="519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19"/>
      <c r="IAP9" s="34"/>
      <c r="IAQ9" s="390"/>
      <c r="IAR9" s="519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19"/>
      <c r="IBF9" s="34"/>
      <c r="IBG9" s="390"/>
      <c r="IBH9" s="519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19"/>
      <c r="IBV9" s="34"/>
      <c r="IBW9" s="390"/>
      <c r="IBX9" s="519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19"/>
      <c r="ICL9" s="34"/>
      <c r="ICM9" s="390"/>
      <c r="ICN9" s="519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19"/>
      <c r="IDB9" s="34"/>
      <c r="IDC9" s="390"/>
      <c r="IDD9" s="519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19"/>
      <c r="IDR9" s="34"/>
      <c r="IDS9" s="390"/>
      <c r="IDT9" s="519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19"/>
      <c r="IEH9" s="34"/>
      <c r="IEI9" s="390"/>
      <c r="IEJ9" s="519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19"/>
      <c r="IEX9" s="34"/>
      <c r="IEY9" s="390"/>
      <c r="IEZ9" s="519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19"/>
      <c r="IFN9" s="34"/>
      <c r="IFO9" s="390"/>
      <c r="IFP9" s="519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19"/>
      <c r="IGD9" s="34"/>
      <c r="IGE9" s="390"/>
      <c r="IGF9" s="519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19"/>
      <c r="IGT9" s="34"/>
      <c r="IGU9" s="390"/>
      <c r="IGV9" s="519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19"/>
      <c r="IHJ9" s="34"/>
      <c r="IHK9" s="390"/>
      <c r="IHL9" s="519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19"/>
      <c r="IHZ9" s="34"/>
      <c r="IIA9" s="390"/>
      <c r="IIB9" s="519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19"/>
      <c r="IIP9" s="34"/>
      <c r="IIQ9" s="390"/>
      <c r="IIR9" s="519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19"/>
      <c r="IJF9" s="34"/>
      <c r="IJG9" s="390"/>
      <c r="IJH9" s="519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19"/>
      <c r="IJV9" s="34"/>
      <c r="IJW9" s="390"/>
      <c r="IJX9" s="519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19"/>
      <c r="IKL9" s="34"/>
      <c r="IKM9" s="390"/>
      <c r="IKN9" s="519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19"/>
      <c r="ILB9" s="34"/>
      <c r="ILC9" s="390"/>
      <c r="ILD9" s="519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19"/>
      <c r="ILR9" s="34"/>
      <c r="ILS9" s="390"/>
      <c r="ILT9" s="519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19"/>
      <c r="IMH9" s="34"/>
      <c r="IMI9" s="390"/>
      <c r="IMJ9" s="519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19"/>
      <c r="IMX9" s="34"/>
      <c r="IMY9" s="390"/>
      <c r="IMZ9" s="519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19"/>
      <c r="INN9" s="34"/>
      <c r="INO9" s="390"/>
      <c r="INP9" s="519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19"/>
      <c r="IOD9" s="34"/>
      <c r="IOE9" s="390"/>
      <c r="IOF9" s="519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19"/>
      <c r="IOT9" s="34"/>
      <c r="IOU9" s="390"/>
      <c r="IOV9" s="519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19"/>
      <c r="IPJ9" s="34"/>
      <c r="IPK9" s="390"/>
      <c r="IPL9" s="519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19"/>
      <c r="IPZ9" s="34"/>
      <c r="IQA9" s="390"/>
      <c r="IQB9" s="519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19"/>
      <c r="IQP9" s="34"/>
      <c r="IQQ9" s="390"/>
      <c r="IQR9" s="519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19"/>
      <c r="IRF9" s="34"/>
      <c r="IRG9" s="390"/>
      <c r="IRH9" s="519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19"/>
      <c r="IRV9" s="34"/>
      <c r="IRW9" s="390"/>
      <c r="IRX9" s="519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19"/>
      <c r="ISL9" s="34"/>
      <c r="ISM9" s="390"/>
      <c r="ISN9" s="519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19"/>
      <c r="ITB9" s="34"/>
      <c r="ITC9" s="390"/>
      <c r="ITD9" s="519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19"/>
      <c r="ITR9" s="34"/>
      <c r="ITS9" s="390"/>
      <c r="ITT9" s="519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19"/>
      <c r="IUH9" s="34"/>
      <c r="IUI9" s="390"/>
      <c r="IUJ9" s="519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19"/>
      <c r="IUX9" s="34"/>
      <c r="IUY9" s="390"/>
      <c r="IUZ9" s="519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19"/>
      <c r="IVN9" s="34"/>
      <c r="IVO9" s="390"/>
      <c r="IVP9" s="519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19"/>
      <c r="IWD9" s="34"/>
      <c r="IWE9" s="390"/>
      <c r="IWF9" s="519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19"/>
      <c r="IWT9" s="34"/>
      <c r="IWU9" s="390"/>
      <c r="IWV9" s="519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19"/>
      <c r="IXJ9" s="34"/>
      <c r="IXK9" s="390"/>
      <c r="IXL9" s="519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19"/>
      <c r="IXZ9" s="34"/>
      <c r="IYA9" s="390"/>
      <c r="IYB9" s="519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19"/>
      <c r="IYP9" s="34"/>
      <c r="IYQ9" s="390"/>
      <c r="IYR9" s="519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19"/>
      <c r="IZF9" s="34"/>
      <c r="IZG9" s="390"/>
      <c r="IZH9" s="519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19"/>
      <c r="IZV9" s="34"/>
      <c r="IZW9" s="390"/>
      <c r="IZX9" s="519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19"/>
      <c r="JAL9" s="34"/>
      <c r="JAM9" s="390"/>
      <c r="JAN9" s="519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19"/>
      <c r="JBB9" s="34"/>
      <c r="JBC9" s="390"/>
      <c r="JBD9" s="519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19"/>
      <c r="JBR9" s="34"/>
      <c r="JBS9" s="390"/>
      <c r="JBT9" s="519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19"/>
      <c r="JCH9" s="34"/>
      <c r="JCI9" s="390"/>
      <c r="JCJ9" s="519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19"/>
      <c r="JCX9" s="34"/>
      <c r="JCY9" s="390"/>
      <c r="JCZ9" s="519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19"/>
      <c r="JDN9" s="34"/>
      <c r="JDO9" s="390"/>
      <c r="JDP9" s="519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19"/>
      <c r="JED9" s="34"/>
      <c r="JEE9" s="390"/>
      <c r="JEF9" s="519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19"/>
      <c r="JET9" s="34"/>
      <c r="JEU9" s="390"/>
      <c r="JEV9" s="519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19"/>
      <c r="JFJ9" s="34"/>
      <c r="JFK9" s="390"/>
      <c r="JFL9" s="519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19"/>
      <c r="JFZ9" s="34"/>
      <c r="JGA9" s="390"/>
      <c r="JGB9" s="519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19"/>
      <c r="JGP9" s="34"/>
      <c r="JGQ9" s="390"/>
      <c r="JGR9" s="519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19"/>
      <c r="JHF9" s="34"/>
      <c r="JHG9" s="390"/>
      <c r="JHH9" s="519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19"/>
      <c r="JHV9" s="34"/>
      <c r="JHW9" s="390"/>
      <c r="JHX9" s="519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19"/>
      <c r="JIL9" s="34"/>
      <c r="JIM9" s="390"/>
      <c r="JIN9" s="519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19"/>
      <c r="JJB9" s="34"/>
      <c r="JJC9" s="390"/>
      <c r="JJD9" s="519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19"/>
      <c r="JJR9" s="34"/>
      <c r="JJS9" s="390"/>
      <c r="JJT9" s="519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19"/>
      <c r="JKH9" s="34"/>
      <c r="JKI9" s="390"/>
      <c r="JKJ9" s="519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19"/>
      <c r="JKX9" s="34"/>
      <c r="JKY9" s="390"/>
      <c r="JKZ9" s="519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19"/>
      <c r="JLN9" s="34"/>
      <c r="JLO9" s="390"/>
      <c r="JLP9" s="519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19"/>
      <c r="JMD9" s="34"/>
      <c r="JME9" s="390"/>
      <c r="JMF9" s="519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19"/>
      <c r="JMT9" s="34"/>
      <c r="JMU9" s="390"/>
      <c r="JMV9" s="519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19"/>
      <c r="JNJ9" s="34"/>
      <c r="JNK9" s="390"/>
      <c r="JNL9" s="519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19"/>
      <c r="JNZ9" s="34"/>
      <c r="JOA9" s="390"/>
      <c r="JOB9" s="519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19"/>
      <c r="JOP9" s="34"/>
      <c r="JOQ9" s="390"/>
      <c r="JOR9" s="519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19"/>
      <c r="JPF9" s="34"/>
      <c r="JPG9" s="390"/>
      <c r="JPH9" s="519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19"/>
      <c r="JPV9" s="34"/>
      <c r="JPW9" s="390"/>
      <c r="JPX9" s="519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19"/>
      <c r="JQL9" s="34"/>
      <c r="JQM9" s="390"/>
      <c r="JQN9" s="519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19"/>
      <c r="JRB9" s="34"/>
      <c r="JRC9" s="390"/>
      <c r="JRD9" s="519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19"/>
      <c r="JRR9" s="34"/>
      <c r="JRS9" s="390"/>
      <c r="JRT9" s="519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19"/>
      <c r="JSH9" s="34"/>
      <c r="JSI9" s="390"/>
      <c r="JSJ9" s="519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19"/>
      <c r="JSX9" s="34"/>
      <c r="JSY9" s="390"/>
      <c r="JSZ9" s="519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19"/>
      <c r="JTN9" s="34"/>
      <c r="JTO9" s="390"/>
      <c r="JTP9" s="519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19"/>
      <c r="JUD9" s="34"/>
      <c r="JUE9" s="390"/>
      <c r="JUF9" s="519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19"/>
      <c r="JUT9" s="34"/>
      <c r="JUU9" s="390"/>
      <c r="JUV9" s="519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19"/>
      <c r="JVJ9" s="34"/>
      <c r="JVK9" s="390"/>
      <c r="JVL9" s="519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19"/>
      <c r="JVZ9" s="34"/>
      <c r="JWA9" s="390"/>
      <c r="JWB9" s="519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19"/>
      <c r="JWP9" s="34"/>
      <c r="JWQ9" s="390"/>
      <c r="JWR9" s="519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19"/>
      <c r="JXF9" s="34"/>
      <c r="JXG9" s="390"/>
      <c r="JXH9" s="519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19"/>
      <c r="JXV9" s="34"/>
      <c r="JXW9" s="390"/>
      <c r="JXX9" s="519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19"/>
      <c r="JYL9" s="34"/>
      <c r="JYM9" s="390"/>
      <c r="JYN9" s="519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19"/>
      <c r="JZB9" s="34"/>
      <c r="JZC9" s="390"/>
      <c r="JZD9" s="519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19"/>
      <c r="JZR9" s="34"/>
      <c r="JZS9" s="390"/>
      <c r="JZT9" s="519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19"/>
      <c r="KAH9" s="34"/>
      <c r="KAI9" s="390"/>
      <c r="KAJ9" s="519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19"/>
      <c r="KAX9" s="34"/>
      <c r="KAY9" s="390"/>
      <c r="KAZ9" s="519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19"/>
      <c r="KBN9" s="34"/>
      <c r="KBO9" s="390"/>
      <c r="KBP9" s="519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19"/>
      <c r="KCD9" s="34"/>
      <c r="KCE9" s="390"/>
      <c r="KCF9" s="519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19"/>
      <c r="KCT9" s="34"/>
      <c r="KCU9" s="390"/>
      <c r="KCV9" s="519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19"/>
      <c r="KDJ9" s="34"/>
      <c r="KDK9" s="390"/>
      <c r="KDL9" s="519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19"/>
      <c r="KDZ9" s="34"/>
      <c r="KEA9" s="390"/>
      <c r="KEB9" s="519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19"/>
      <c r="KEP9" s="34"/>
      <c r="KEQ9" s="390"/>
      <c r="KER9" s="519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19"/>
      <c r="KFF9" s="34"/>
      <c r="KFG9" s="390"/>
      <c r="KFH9" s="519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19"/>
      <c r="KFV9" s="34"/>
      <c r="KFW9" s="390"/>
      <c r="KFX9" s="519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19"/>
      <c r="KGL9" s="34"/>
      <c r="KGM9" s="390"/>
      <c r="KGN9" s="519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19"/>
      <c r="KHB9" s="34"/>
      <c r="KHC9" s="390"/>
      <c r="KHD9" s="519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19"/>
      <c r="KHR9" s="34"/>
      <c r="KHS9" s="390"/>
      <c r="KHT9" s="519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19"/>
      <c r="KIH9" s="34"/>
      <c r="KII9" s="390"/>
      <c r="KIJ9" s="519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19"/>
      <c r="KIX9" s="34"/>
      <c r="KIY9" s="390"/>
      <c r="KIZ9" s="519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19"/>
      <c r="KJN9" s="34"/>
      <c r="KJO9" s="390"/>
      <c r="KJP9" s="519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19"/>
      <c r="KKD9" s="34"/>
      <c r="KKE9" s="390"/>
      <c r="KKF9" s="519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19"/>
      <c r="KKT9" s="34"/>
      <c r="KKU9" s="390"/>
      <c r="KKV9" s="519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19"/>
      <c r="KLJ9" s="34"/>
      <c r="KLK9" s="390"/>
      <c r="KLL9" s="519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19"/>
      <c r="KLZ9" s="34"/>
      <c r="KMA9" s="390"/>
      <c r="KMB9" s="519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19"/>
      <c r="KMP9" s="34"/>
      <c r="KMQ9" s="390"/>
      <c r="KMR9" s="519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19"/>
      <c r="KNF9" s="34"/>
      <c r="KNG9" s="390"/>
      <c r="KNH9" s="519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19"/>
      <c r="KNV9" s="34"/>
      <c r="KNW9" s="390"/>
      <c r="KNX9" s="519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19"/>
      <c r="KOL9" s="34"/>
      <c r="KOM9" s="390"/>
      <c r="KON9" s="519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19"/>
      <c r="KPB9" s="34"/>
      <c r="KPC9" s="390"/>
      <c r="KPD9" s="519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19"/>
      <c r="KPR9" s="34"/>
      <c r="KPS9" s="390"/>
      <c r="KPT9" s="519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19"/>
      <c r="KQH9" s="34"/>
      <c r="KQI9" s="390"/>
      <c r="KQJ9" s="519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19"/>
      <c r="KQX9" s="34"/>
      <c r="KQY9" s="390"/>
      <c r="KQZ9" s="519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19"/>
      <c r="KRN9" s="34"/>
      <c r="KRO9" s="390"/>
      <c r="KRP9" s="519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19"/>
      <c r="KSD9" s="34"/>
      <c r="KSE9" s="390"/>
      <c r="KSF9" s="519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19"/>
      <c r="KST9" s="34"/>
      <c r="KSU9" s="390"/>
      <c r="KSV9" s="519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19"/>
      <c r="KTJ9" s="34"/>
      <c r="KTK9" s="390"/>
      <c r="KTL9" s="519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19"/>
      <c r="KTZ9" s="34"/>
      <c r="KUA9" s="390"/>
      <c r="KUB9" s="519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19"/>
      <c r="KUP9" s="34"/>
      <c r="KUQ9" s="390"/>
      <c r="KUR9" s="519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19"/>
      <c r="KVF9" s="34"/>
      <c r="KVG9" s="390"/>
      <c r="KVH9" s="519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19"/>
      <c r="KVV9" s="34"/>
      <c r="KVW9" s="390"/>
      <c r="KVX9" s="519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19"/>
      <c r="KWL9" s="34"/>
      <c r="KWM9" s="390"/>
      <c r="KWN9" s="519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19"/>
      <c r="KXB9" s="34"/>
      <c r="KXC9" s="390"/>
      <c r="KXD9" s="519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19"/>
      <c r="KXR9" s="34"/>
      <c r="KXS9" s="390"/>
      <c r="KXT9" s="519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19"/>
      <c r="KYH9" s="34"/>
      <c r="KYI9" s="390"/>
      <c r="KYJ9" s="519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19"/>
      <c r="KYX9" s="34"/>
      <c r="KYY9" s="390"/>
      <c r="KYZ9" s="519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19"/>
      <c r="KZN9" s="34"/>
      <c r="KZO9" s="390"/>
      <c r="KZP9" s="519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19"/>
      <c r="LAD9" s="34"/>
      <c r="LAE9" s="390"/>
      <c r="LAF9" s="519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19"/>
      <c r="LAT9" s="34"/>
      <c r="LAU9" s="390"/>
      <c r="LAV9" s="519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19"/>
      <c r="LBJ9" s="34"/>
      <c r="LBK9" s="390"/>
      <c r="LBL9" s="519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19"/>
      <c r="LBZ9" s="34"/>
      <c r="LCA9" s="390"/>
      <c r="LCB9" s="519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19"/>
      <c r="LCP9" s="34"/>
      <c r="LCQ9" s="390"/>
      <c r="LCR9" s="519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19"/>
      <c r="LDF9" s="34"/>
      <c r="LDG9" s="390"/>
      <c r="LDH9" s="519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19"/>
      <c r="LDV9" s="34"/>
      <c r="LDW9" s="390"/>
      <c r="LDX9" s="519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19"/>
      <c r="LEL9" s="34"/>
      <c r="LEM9" s="390"/>
      <c r="LEN9" s="519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19"/>
      <c r="LFB9" s="34"/>
      <c r="LFC9" s="390"/>
      <c r="LFD9" s="519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19"/>
      <c r="LFR9" s="34"/>
      <c r="LFS9" s="390"/>
      <c r="LFT9" s="519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19"/>
      <c r="LGH9" s="34"/>
      <c r="LGI9" s="390"/>
      <c r="LGJ9" s="519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19"/>
      <c r="LGX9" s="34"/>
      <c r="LGY9" s="390"/>
      <c r="LGZ9" s="519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19"/>
      <c r="LHN9" s="34"/>
      <c r="LHO9" s="390"/>
      <c r="LHP9" s="519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19"/>
      <c r="LID9" s="34"/>
      <c r="LIE9" s="390"/>
      <c r="LIF9" s="519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19"/>
      <c r="LIT9" s="34"/>
      <c r="LIU9" s="390"/>
      <c r="LIV9" s="519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19"/>
      <c r="LJJ9" s="34"/>
      <c r="LJK9" s="390"/>
      <c r="LJL9" s="519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19"/>
      <c r="LJZ9" s="34"/>
      <c r="LKA9" s="390"/>
      <c r="LKB9" s="519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19"/>
      <c r="LKP9" s="34"/>
      <c r="LKQ9" s="390"/>
      <c r="LKR9" s="519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19"/>
      <c r="LLF9" s="34"/>
      <c r="LLG9" s="390"/>
      <c r="LLH9" s="519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19"/>
      <c r="LLV9" s="34"/>
      <c r="LLW9" s="390"/>
      <c r="LLX9" s="519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19"/>
      <c r="LML9" s="34"/>
      <c r="LMM9" s="390"/>
      <c r="LMN9" s="519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19"/>
      <c r="LNB9" s="34"/>
      <c r="LNC9" s="390"/>
      <c r="LND9" s="519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19"/>
      <c r="LNR9" s="34"/>
      <c r="LNS9" s="390"/>
      <c r="LNT9" s="519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19"/>
      <c r="LOH9" s="34"/>
      <c r="LOI9" s="390"/>
      <c r="LOJ9" s="519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19"/>
      <c r="LOX9" s="34"/>
      <c r="LOY9" s="390"/>
      <c r="LOZ9" s="519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19"/>
      <c r="LPN9" s="34"/>
      <c r="LPO9" s="390"/>
      <c r="LPP9" s="519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19"/>
      <c r="LQD9" s="34"/>
      <c r="LQE9" s="390"/>
      <c r="LQF9" s="519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19"/>
      <c r="LQT9" s="34"/>
      <c r="LQU9" s="390"/>
      <c r="LQV9" s="519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19"/>
      <c r="LRJ9" s="34"/>
      <c r="LRK9" s="390"/>
      <c r="LRL9" s="519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19"/>
      <c r="LRZ9" s="34"/>
      <c r="LSA9" s="390"/>
      <c r="LSB9" s="519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19"/>
      <c r="LSP9" s="34"/>
      <c r="LSQ9" s="390"/>
      <c r="LSR9" s="519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19"/>
      <c r="LTF9" s="34"/>
      <c r="LTG9" s="390"/>
      <c r="LTH9" s="519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19"/>
      <c r="LTV9" s="34"/>
      <c r="LTW9" s="390"/>
      <c r="LTX9" s="519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19"/>
      <c r="LUL9" s="34"/>
      <c r="LUM9" s="390"/>
      <c r="LUN9" s="519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19"/>
      <c r="LVB9" s="34"/>
      <c r="LVC9" s="390"/>
      <c r="LVD9" s="519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19"/>
      <c r="LVR9" s="34"/>
      <c r="LVS9" s="390"/>
      <c r="LVT9" s="519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19"/>
      <c r="LWH9" s="34"/>
      <c r="LWI9" s="390"/>
      <c r="LWJ9" s="519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19"/>
      <c r="LWX9" s="34"/>
      <c r="LWY9" s="390"/>
      <c r="LWZ9" s="519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19"/>
      <c r="LXN9" s="34"/>
      <c r="LXO9" s="390"/>
      <c r="LXP9" s="519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19"/>
      <c r="LYD9" s="34"/>
      <c r="LYE9" s="390"/>
      <c r="LYF9" s="519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19"/>
      <c r="LYT9" s="34"/>
      <c r="LYU9" s="390"/>
      <c r="LYV9" s="519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19"/>
      <c r="LZJ9" s="34"/>
      <c r="LZK9" s="390"/>
      <c r="LZL9" s="519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19"/>
      <c r="LZZ9" s="34"/>
      <c r="MAA9" s="390"/>
      <c r="MAB9" s="519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19"/>
      <c r="MAP9" s="34"/>
      <c r="MAQ9" s="390"/>
      <c r="MAR9" s="519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19"/>
      <c r="MBF9" s="34"/>
      <c r="MBG9" s="390"/>
      <c r="MBH9" s="519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19"/>
      <c r="MBV9" s="34"/>
      <c r="MBW9" s="390"/>
      <c r="MBX9" s="519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19"/>
      <c r="MCL9" s="34"/>
      <c r="MCM9" s="390"/>
      <c r="MCN9" s="519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19"/>
      <c r="MDB9" s="34"/>
      <c r="MDC9" s="390"/>
      <c r="MDD9" s="519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19"/>
      <c r="MDR9" s="34"/>
      <c r="MDS9" s="390"/>
      <c r="MDT9" s="519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19"/>
      <c r="MEH9" s="34"/>
      <c r="MEI9" s="390"/>
      <c r="MEJ9" s="519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19"/>
      <c r="MEX9" s="34"/>
      <c r="MEY9" s="390"/>
      <c r="MEZ9" s="519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19"/>
      <c r="MFN9" s="34"/>
      <c r="MFO9" s="390"/>
      <c r="MFP9" s="519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19"/>
      <c r="MGD9" s="34"/>
      <c r="MGE9" s="390"/>
      <c r="MGF9" s="519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19"/>
      <c r="MGT9" s="34"/>
      <c r="MGU9" s="390"/>
      <c r="MGV9" s="519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19"/>
      <c r="MHJ9" s="34"/>
      <c r="MHK9" s="390"/>
      <c r="MHL9" s="519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19"/>
      <c r="MHZ9" s="34"/>
      <c r="MIA9" s="390"/>
      <c r="MIB9" s="519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19"/>
      <c r="MIP9" s="34"/>
      <c r="MIQ9" s="390"/>
      <c r="MIR9" s="519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19"/>
      <c r="MJF9" s="34"/>
      <c r="MJG9" s="390"/>
      <c r="MJH9" s="519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19"/>
      <c r="MJV9" s="34"/>
      <c r="MJW9" s="390"/>
      <c r="MJX9" s="519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19"/>
      <c r="MKL9" s="34"/>
      <c r="MKM9" s="390"/>
      <c r="MKN9" s="519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19"/>
      <c r="MLB9" s="34"/>
      <c r="MLC9" s="390"/>
      <c r="MLD9" s="519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19"/>
      <c r="MLR9" s="34"/>
      <c r="MLS9" s="390"/>
      <c r="MLT9" s="519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19"/>
      <c r="MMH9" s="34"/>
      <c r="MMI9" s="390"/>
      <c r="MMJ9" s="519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19"/>
      <c r="MMX9" s="34"/>
      <c r="MMY9" s="390"/>
      <c r="MMZ9" s="519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19"/>
      <c r="MNN9" s="34"/>
      <c r="MNO9" s="390"/>
      <c r="MNP9" s="519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19"/>
      <c r="MOD9" s="34"/>
      <c r="MOE9" s="390"/>
      <c r="MOF9" s="519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19"/>
      <c r="MOT9" s="34"/>
      <c r="MOU9" s="390"/>
      <c r="MOV9" s="519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19"/>
      <c r="MPJ9" s="34"/>
      <c r="MPK9" s="390"/>
      <c r="MPL9" s="519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19"/>
      <c r="MPZ9" s="34"/>
      <c r="MQA9" s="390"/>
      <c r="MQB9" s="519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19"/>
      <c r="MQP9" s="34"/>
      <c r="MQQ9" s="390"/>
      <c r="MQR9" s="519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19"/>
      <c r="MRF9" s="34"/>
      <c r="MRG9" s="390"/>
      <c r="MRH9" s="519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19"/>
      <c r="MRV9" s="34"/>
      <c r="MRW9" s="390"/>
      <c r="MRX9" s="519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19"/>
      <c r="MSL9" s="34"/>
      <c r="MSM9" s="390"/>
      <c r="MSN9" s="519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19"/>
      <c r="MTB9" s="34"/>
      <c r="MTC9" s="390"/>
      <c r="MTD9" s="519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19"/>
      <c r="MTR9" s="34"/>
      <c r="MTS9" s="390"/>
      <c r="MTT9" s="519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19"/>
      <c r="MUH9" s="34"/>
      <c r="MUI9" s="390"/>
      <c r="MUJ9" s="519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19"/>
      <c r="MUX9" s="34"/>
      <c r="MUY9" s="390"/>
      <c r="MUZ9" s="519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19"/>
      <c r="MVN9" s="34"/>
      <c r="MVO9" s="390"/>
      <c r="MVP9" s="519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19"/>
      <c r="MWD9" s="34"/>
      <c r="MWE9" s="390"/>
      <c r="MWF9" s="519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19"/>
      <c r="MWT9" s="34"/>
      <c r="MWU9" s="390"/>
      <c r="MWV9" s="519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19"/>
      <c r="MXJ9" s="34"/>
      <c r="MXK9" s="390"/>
      <c r="MXL9" s="519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19"/>
      <c r="MXZ9" s="34"/>
      <c r="MYA9" s="390"/>
      <c r="MYB9" s="519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19"/>
      <c r="MYP9" s="34"/>
      <c r="MYQ9" s="390"/>
      <c r="MYR9" s="519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19"/>
      <c r="MZF9" s="34"/>
      <c r="MZG9" s="390"/>
      <c r="MZH9" s="519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19"/>
      <c r="MZV9" s="34"/>
      <c r="MZW9" s="390"/>
      <c r="MZX9" s="519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19"/>
      <c r="NAL9" s="34"/>
      <c r="NAM9" s="390"/>
      <c r="NAN9" s="519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19"/>
      <c r="NBB9" s="34"/>
      <c r="NBC9" s="390"/>
      <c r="NBD9" s="519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19"/>
      <c r="NBR9" s="34"/>
      <c r="NBS9" s="390"/>
      <c r="NBT9" s="519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19"/>
      <c r="NCH9" s="34"/>
      <c r="NCI9" s="390"/>
      <c r="NCJ9" s="519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19"/>
      <c r="NCX9" s="34"/>
      <c r="NCY9" s="390"/>
      <c r="NCZ9" s="519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19"/>
      <c r="NDN9" s="34"/>
      <c r="NDO9" s="390"/>
      <c r="NDP9" s="519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19"/>
      <c r="NED9" s="34"/>
      <c r="NEE9" s="390"/>
      <c r="NEF9" s="519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19"/>
      <c r="NET9" s="34"/>
      <c r="NEU9" s="390"/>
      <c r="NEV9" s="519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19"/>
      <c r="NFJ9" s="34"/>
      <c r="NFK9" s="390"/>
      <c r="NFL9" s="519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19"/>
      <c r="NFZ9" s="34"/>
      <c r="NGA9" s="390"/>
      <c r="NGB9" s="519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19"/>
      <c r="NGP9" s="34"/>
      <c r="NGQ9" s="390"/>
      <c r="NGR9" s="519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19"/>
      <c r="NHF9" s="34"/>
      <c r="NHG9" s="390"/>
      <c r="NHH9" s="519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19"/>
      <c r="NHV9" s="34"/>
      <c r="NHW9" s="390"/>
      <c r="NHX9" s="519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19"/>
      <c r="NIL9" s="34"/>
      <c r="NIM9" s="390"/>
      <c r="NIN9" s="519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19"/>
      <c r="NJB9" s="34"/>
      <c r="NJC9" s="390"/>
      <c r="NJD9" s="519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19"/>
      <c r="NJR9" s="34"/>
      <c r="NJS9" s="390"/>
      <c r="NJT9" s="519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19"/>
      <c r="NKH9" s="34"/>
      <c r="NKI9" s="390"/>
      <c r="NKJ9" s="519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19"/>
      <c r="NKX9" s="34"/>
      <c r="NKY9" s="390"/>
      <c r="NKZ9" s="519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19"/>
      <c r="NLN9" s="34"/>
      <c r="NLO9" s="390"/>
      <c r="NLP9" s="519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19"/>
      <c r="NMD9" s="34"/>
      <c r="NME9" s="390"/>
      <c r="NMF9" s="519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19"/>
      <c r="NMT9" s="34"/>
      <c r="NMU9" s="390"/>
      <c r="NMV9" s="519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19"/>
      <c r="NNJ9" s="34"/>
      <c r="NNK9" s="390"/>
      <c r="NNL9" s="519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19"/>
      <c r="NNZ9" s="34"/>
      <c r="NOA9" s="390"/>
      <c r="NOB9" s="519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19"/>
      <c r="NOP9" s="34"/>
      <c r="NOQ9" s="390"/>
      <c r="NOR9" s="519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19"/>
      <c r="NPF9" s="34"/>
      <c r="NPG9" s="390"/>
      <c r="NPH9" s="519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19"/>
      <c r="NPV9" s="34"/>
      <c r="NPW9" s="390"/>
      <c r="NPX9" s="519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19"/>
      <c r="NQL9" s="34"/>
      <c r="NQM9" s="390"/>
      <c r="NQN9" s="519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19"/>
      <c r="NRB9" s="34"/>
      <c r="NRC9" s="390"/>
      <c r="NRD9" s="519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19"/>
      <c r="NRR9" s="34"/>
      <c r="NRS9" s="390"/>
      <c r="NRT9" s="519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19"/>
      <c r="NSH9" s="34"/>
      <c r="NSI9" s="390"/>
      <c r="NSJ9" s="519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19"/>
      <c r="NSX9" s="34"/>
      <c r="NSY9" s="390"/>
      <c r="NSZ9" s="519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19"/>
      <c r="NTN9" s="34"/>
      <c r="NTO9" s="390"/>
      <c r="NTP9" s="519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19"/>
      <c r="NUD9" s="34"/>
      <c r="NUE9" s="390"/>
      <c r="NUF9" s="519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19"/>
      <c r="NUT9" s="34"/>
      <c r="NUU9" s="390"/>
      <c r="NUV9" s="519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19"/>
      <c r="NVJ9" s="34"/>
      <c r="NVK9" s="390"/>
      <c r="NVL9" s="519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19"/>
      <c r="NVZ9" s="34"/>
      <c r="NWA9" s="390"/>
      <c r="NWB9" s="519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19"/>
      <c r="NWP9" s="34"/>
      <c r="NWQ9" s="390"/>
      <c r="NWR9" s="519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19"/>
      <c r="NXF9" s="34"/>
      <c r="NXG9" s="390"/>
      <c r="NXH9" s="519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19"/>
      <c r="NXV9" s="34"/>
      <c r="NXW9" s="390"/>
      <c r="NXX9" s="519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19"/>
      <c r="NYL9" s="34"/>
      <c r="NYM9" s="390"/>
      <c r="NYN9" s="519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19"/>
      <c r="NZB9" s="34"/>
      <c r="NZC9" s="390"/>
      <c r="NZD9" s="519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19"/>
      <c r="NZR9" s="34"/>
      <c r="NZS9" s="390"/>
      <c r="NZT9" s="519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19"/>
      <c r="OAH9" s="34"/>
      <c r="OAI9" s="390"/>
      <c r="OAJ9" s="519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19"/>
      <c r="OAX9" s="34"/>
      <c r="OAY9" s="390"/>
      <c r="OAZ9" s="519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19"/>
      <c r="OBN9" s="34"/>
      <c r="OBO9" s="390"/>
      <c r="OBP9" s="519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19"/>
      <c r="OCD9" s="34"/>
      <c r="OCE9" s="390"/>
      <c r="OCF9" s="519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19"/>
      <c r="OCT9" s="34"/>
      <c r="OCU9" s="390"/>
      <c r="OCV9" s="519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19"/>
      <c r="ODJ9" s="34"/>
      <c r="ODK9" s="390"/>
      <c r="ODL9" s="519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19"/>
      <c r="ODZ9" s="34"/>
      <c r="OEA9" s="390"/>
      <c r="OEB9" s="519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19"/>
      <c r="OEP9" s="34"/>
      <c r="OEQ9" s="390"/>
      <c r="OER9" s="519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19"/>
      <c r="OFF9" s="34"/>
      <c r="OFG9" s="390"/>
      <c r="OFH9" s="519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19"/>
      <c r="OFV9" s="34"/>
      <c r="OFW9" s="390"/>
      <c r="OFX9" s="519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19"/>
      <c r="OGL9" s="34"/>
      <c r="OGM9" s="390"/>
      <c r="OGN9" s="519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19"/>
      <c r="OHB9" s="34"/>
      <c r="OHC9" s="390"/>
      <c r="OHD9" s="519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19"/>
      <c r="OHR9" s="34"/>
      <c r="OHS9" s="390"/>
      <c r="OHT9" s="519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19"/>
      <c r="OIH9" s="34"/>
      <c r="OII9" s="390"/>
      <c r="OIJ9" s="519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19"/>
      <c r="OIX9" s="34"/>
      <c r="OIY9" s="390"/>
      <c r="OIZ9" s="519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19"/>
      <c r="OJN9" s="34"/>
      <c r="OJO9" s="390"/>
      <c r="OJP9" s="519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19"/>
      <c r="OKD9" s="34"/>
      <c r="OKE9" s="390"/>
      <c r="OKF9" s="519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19"/>
      <c r="OKT9" s="34"/>
      <c r="OKU9" s="390"/>
      <c r="OKV9" s="519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19"/>
      <c r="OLJ9" s="34"/>
      <c r="OLK9" s="390"/>
      <c r="OLL9" s="519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19"/>
      <c r="OLZ9" s="34"/>
      <c r="OMA9" s="390"/>
      <c r="OMB9" s="519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19"/>
      <c r="OMP9" s="34"/>
      <c r="OMQ9" s="390"/>
      <c r="OMR9" s="519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19"/>
      <c r="ONF9" s="34"/>
      <c r="ONG9" s="390"/>
      <c r="ONH9" s="519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19"/>
      <c r="ONV9" s="34"/>
      <c r="ONW9" s="390"/>
      <c r="ONX9" s="519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19"/>
      <c r="OOL9" s="34"/>
      <c r="OOM9" s="390"/>
      <c r="OON9" s="519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19"/>
      <c r="OPB9" s="34"/>
      <c r="OPC9" s="390"/>
      <c r="OPD9" s="519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19"/>
      <c r="OPR9" s="34"/>
      <c r="OPS9" s="390"/>
      <c r="OPT9" s="519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19"/>
      <c r="OQH9" s="34"/>
      <c r="OQI9" s="390"/>
      <c r="OQJ9" s="519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19"/>
      <c r="OQX9" s="34"/>
      <c r="OQY9" s="390"/>
      <c r="OQZ9" s="519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19"/>
      <c r="ORN9" s="34"/>
      <c r="ORO9" s="390"/>
      <c r="ORP9" s="519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19"/>
      <c r="OSD9" s="34"/>
      <c r="OSE9" s="390"/>
      <c r="OSF9" s="519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19"/>
      <c r="OST9" s="34"/>
      <c r="OSU9" s="390"/>
      <c r="OSV9" s="519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19"/>
      <c r="OTJ9" s="34"/>
      <c r="OTK9" s="390"/>
      <c r="OTL9" s="519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19"/>
      <c r="OTZ9" s="34"/>
      <c r="OUA9" s="390"/>
      <c r="OUB9" s="519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19"/>
      <c r="OUP9" s="34"/>
      <c r="OUQ9" s="390"/>
      <c r="OUR9" s="519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19"/>
      <c r="OVF9" s="34"/>
      <c r="OVG9" s="390"/>
      <c r="OVH9" s="519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19"/>
      <c r="OVV9" s="34"/>
      <c r="OVW9" s="390"/>
      <c r="OVX9" s="519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19"/>
      <c r="OWL9" s="34"/>
      <c r="OWM9" s="390"/>
      <c r="OWN9" s="519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19"/>
      <c r="OXB9" s="34"/>
      <c r="OXC9" s="390"/>
      <c r="OXD9" s="519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19"/>
      <c r="OXR9" s="34"/>
      <c r="OXS9" s="390"/>
      <c r="OXT9" s="519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19"/>
      <c r="OYH9" s="34"/>
      <c r="OYI9" s="390"/>
      <c r="OYJ9" s="519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19"/>
      <c r="OYX9" s="34"/>
      <c r="OYY9" s="390"/>
      <c r="OYZ9" s="519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19"/>
      <c r="OZN9" s="34"/>
      <c r="OZO9" s="390"/>
      <c r="OZP9" s="519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19"/>
      <c r="PAD9" s="34"/>
      <c r="PAE9" s="390"/>
      <c r="PAF9" s="519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19"/>
      <c r="PAT9" s="34"/>
      <c r="PAU9" s="390"/>
      <c r="PAV9" s="519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19"/>
      <c r="PBJ9" s="34"/>
      <c r="PBK9" s="390"/>
      <c r="PBL9" s="519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19"/>
      <c r="PBZ9" s="34"/>
      <c r="PCA9" s="390"/>
      <c r="PCB9" s="519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19"/>
      <c r="PCP9" s="34"/>
      <c r="PCQ9" s="390"/>
      <c r="PCR9" s="519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19"/>
      <c r="PDF9" s="34"/>
      <c r="PDG9" s="390"/>
      <c r="PDH9" s="519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19"/>
      <c r="PDV9" s="34"/>
      <c r="PDW9" s="390"/>
      <c r="PDX9" s="519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19"/>
      <c r="PEL9" s="34"/>
      <c r="PEM9" s="390"/>
      <c r="PEN9" s="519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19"/>
      <c r="PFB9" s="34"/>
      <c r="PFC9" s="390"/>
      <c r="PFD9" s="519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19"/>
      <c r="PFR9" s="34"/>
      <c r="PFS9" s="390"/>
      <c r="PFT9" s="519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19"/>
      <c r="PGH9" s="34"/>
      <c r="PGI9" s="390"/>
      <c r="PGJ9" s="519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19"/>
      <c r="PGX9" s="34"/>
      <c r="PGY9" s="390"/>
      <c r="PGZ9" s="519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19"/>
      <c r="PHN9" s="34"/>
      <c r="PHO9" s="390"/>
      <c r="PHP9" s="519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19"/>
      <c r="PID9" s="34"/>
      <c r="PIE9" s="390"/>
      <c r="PIF9" s="519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19"/>
      <c r="PIT9" s="34"/>
      <c r="PIU9" s="390"/>
      <c r="PIV9" s="519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19"/>
      <c r="PJJ9" s="34"/>
      <c r="PJK9" s="390"/>
      <c r="PJL9" s="519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19"/>
      <c r="PJZ9" s="34"/>
      <c r="PKA9" s="390"/>
      <c r="PKB9" s="519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19"/>
      <c r="PKP9" s="34"/>
      <c r="PKQ9" s="390"/>
      <c r="PKR9" s="519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19"/>
      <c r="PLF9" s="34"/>
      <c r="PLG9" s="390"/>
      <c r="PLH9" s="519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19"/>
      <c r="PLV9" s="34"/>
      <c r="PLW9" s="390"/>
      <c r="PLX9" s="519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19"/>
      <c r="PML9" s="34"/>
      <c r="PMM9" s="390"/>
      <c r="PMN9" s="519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19"/>
      <c r="PNB9" s="34"/>
      <c r="PNC9" s="390"/>
      <c r="PND9" s="519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19"/>
      <c r="PNR9" s="34"/>
      <c r="PNS9" s="390"/>
      <c r="PNT9" s="519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19"/>
      <c r="POH9" s="34"/>
      <c r="POI9" s="390"/>
      <c r="POJ9" s="519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19"/>
      <c r="POX9" s="34"/>
      <c r="POY9" s="390"/>
      <c r="POZ9" s="519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19"/>
      <c r="PPN9" s="34"/>
      <c r="PPO9" s="390"/>
      <c r="PPP9" s="519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19"/>
      <c r="PQD9" s="34"/>
      <c r="PQE9" s="390"/>
      <c r="PQF9" s="519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19"/>
      <c r="PQT9" s="34"/>
      <c r="PQU9" s="390"/>
      <c r="PQV9" s="519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19"/>
      <c r="PRJ9" s="34"/>
      <c r="PRK9" s="390"/>
      <c r="PRL9" s="519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19"/>
      <c r="PRZ9" s="34"/>
      <c r="PSA9" s="390"/>
      <c r="PSB9" s="519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19"/>
      <c r="PSP9" s="34"/>
      <c r="PSQ9" s="390"/>
      <c r="PSR9" s="519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19"/>
      <c r="PTF9" s="34"/>
      <c r="PTG9" s="390"/>
      <c r="PTH9" s="519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19"/>
      <c r="PTV9" s="34"/>
      <c r="PTW9" s="390"/>
      <c r="PTX9" s="519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19"/>
      <c r="PUL9" s="34"/>
      <c r="PUM9" s="390"/>
      <c r="PUN9" s="519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19"/>
      <c r="PVB9" s="34"/>
      <c r="PVC9" s="390"/>
      <c r="PVD9" s="519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19"/>
      <c r="PVR9" s="34"/>
      <c r="PVS9" s="390"/>
      <c r="PVT9" s="519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19"/>
      <c r="PWH9" s="34"/>
      <c r="PWI9" s="390"/>
      <c r="PWJ9" s="519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19"/>
      <c r="PWX9" s="34"/>
      <c r="PWY9" s="390"/>
      <c r="PWZ9" s="519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19"/>
      <c r="PXN9" s="34"/>
      <c r="PXO9" s="390"/>
      <c r="PXP9" s="519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19"/>
      <c r="PYD9" s="34"/>
      <c r="PYE9" s="390"/>
      <c r="PYF9" s="519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19"/>
      <c r="PYT9" s="34"/>
      <c r="PYU9" s="390"/>
      <c r="PYV9" s="519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19"/>
      <c r="PZJ9" s="34"/>
      <c r="PZK9" s="390"/>
      <c r="PZL9" s="519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19"/>
      <c r="PZZ9" s="34"/>
      <c r="QAA9" s="390"/>
      <c r="QAB9" s="519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19"/>
      <c r="QAP9" s="34"/>
      <c r="QAQ9" s="390"/>
      <c r="QAR9" s="519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19"/>
      <c r="QBF9" s="34"/>
      <c r="QBG9" s="390"/>
      <c r="QBH9" s="519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19"/>
      <c r="QBV9" s="34"/>
      <c r="QBW9" s="390"/>
      <c r="QBX9" s="519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19"/>
      <c r="QCL9" s="34"/>
      <c r="QCM9" s="390"/>
      <c r="QCN9" s="519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19"/>
      <c r="QDB9" s="34"/>
      <c r="QDC9" s="390"/>
      <c r="QDD9" s="519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19"/>
      <c r="QDR9" s="34"/>
      <c r="QDS9" s="390"/>
      <c r="QDT9" s="519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19"/>
      <c r="QEH9" s="34"/>
      <c r="QEI9" s="390"/>
      <c r="QEJ9" s="519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19"/>
      <c r="QEX9" s="34"/>
      <c r="QEY9" s="390"/>
      <c r="QEZ9" s="519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19"/>
      <c r="QFN9" s="34"/>
      <c r="QFO9" s="390"/>
      <c r="QFP9" s="519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19"/>
      <c r="QGD9" s="34"/>
      <c r="QGE9" s="390"/>
      <c r="QGF9" s="519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19"/>
      <c r="QGT9" s="34"/>
      <c r="QGU9" s="390"/>
      <c r="QGV9" s="519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19"/>
      <c r="QHJ9" s="34"/>
      <c r="QHK9" s="390"/>
      <c r="QHL9" s="519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19"/>
      <c r="QHZ9" s="34"/>
      <c r="QIA9" s="390"/>
      <c r="QIB9" s="519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19"/>
      <c r="QIP9" s="34"/>
      <c r="QIQ9" s="390"/>
      <c r="QIR9" s="519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19"/>
      <c r="QJF9" s="34"/>
      <c r="QJG9" s="390"/>
      <c r="QJH9" s="519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19"/>
      <c r="QJV9" s="34"/>
      <c r="QJW9" s="390"/>
      <c r="QJX9" s="519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19"/>
      <c r="QKL9" s="34"/>
      <c r="QKM9" s="390"/>
      <c r="QKN9" s="519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19"/>
      <c r="QLB9" s="34"/>
      <c r="QLC9" s="390"/>
      <c r="QLD9" s="519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19"/>
      <c r="QLR9" s="34"/>
      <c r="QLS9" s="390"/>
      <c r="QLT9" s="519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19"/>
      <c r="QMH9" s="34"/>
      <c r="QMI9" s="390"/>
      <c r="QMJ9" s="519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19"/>
      <c r="QMX9" s="34"/>
      <c r="QMY9" s="390"/>
      <c r="QMZ9" s="519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19"/>
      <c r="QNN9" s="34"/>
      <c r="QNO9" s="390"/>
      <c r="QNP9" s="519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19"/>
      <c r="QOD9" s="34"/>
      <c r="QOE9" s="390"/>
      <c r="QOF9" s="519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19"/>
      <c r="QOT9" s="34"/>
      <c r="QOU9" s="390"/>
      <c r="QOV9" s="519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19"/>
      <c r="QPJ9" s="34"/>
      <c r="QPK9" s="390"/>
      <c r="QPL9" s="519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19"/>
      <c r="QPZ9" s="34"/>
      <c r="QQA9" s="390"/>
      <c r="QQB9" s="519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19"/>
      <c r="QQP9" s="34"/>
      <c r="QQQ9" s="390"/>
      <c r="QQR9" s="519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19"/>
      <c r="QRF9" s="34"/>
      <c r="QRG9" s="390"/>
      <c r="QRH9" s="519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19"/>
      <c r="QRV9" s="34"/>
      <c r="QRW9" s="390"/>
      <c r="QRX9" s="519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19"/>
      <c r="QSL9" s="34"/>
      <c r="QSM9" s="390"/>
      <c r="QSN9" s="519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19"/>
      <c r="QTB9" s="34"/>
      <c r="QTC9" s="390"/>
      <c r="QTD9" s="519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19"/>
      <c r="QTR9" s="34"/>
      <c r="QTS9" s="390"/>
      <c r="QTT9" s="519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19"/>
      <c r="QUH9" s="34"/>
      <c r="QUI9" s="390"/>
      <c r="QUJ9" s="519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19"/>
      <c r="QUX9" s="34"/>
      <c r="QUY9" s="390"/>
      <c r="QUZ9" s="519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19"/>
      <c r="QVN9" s="34"/>
      <c r="QVO9" s="390"/>
      <c r="QVP9" s="519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19"/>
      <c r="QWD9" s="34"/>
      <c r="QWE9" s="390"/>
      <c r="QWF9" s="519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19"/>
      <c r="QWT9" s="34"/>
      <c r="QWU9" s="390"/>
      <c r="QWV9" s="519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19"/>
      <c r="QXJ9" s="34"/>
      <c r="QXK9" s="390"/>
      <c r="QXL9" s="519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19"/>
      <c r="QXZ9" s="34"/>
      <c r="QYA9" s="390"/>
      <c r="QYB9" s="519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19"/>
      <c r="QYP9" s="34"/>
      <c r="QYQ9" s="390"/>
      <c r="QYR9" s="519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19"/>
      <c r="QZF9" s="34"/>
      <c r="QZG9" s="390"/>
      <c r="QZH9" s="519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19"/>
      <c r="QZV9" s="34"/>
      <c r="QZW9" s="390"/>
      <c r="QZX9" s="519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19"/>
      <c r="RAL9" s="34"/>
      <c r="RAM9" s="390"/>
      <c r="RAN9" s="519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19"/>
      <c r="RBB9" s="34"/>
      <c r="RBC9" s="390"/>
      <c r="RBD9" s="519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19"/>
      <c r="RBR9" s="34"/>
      <c r="RBS9" s="390"/>
      <c r="RBT9" s="519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19"/>
      <c r="RCH9" s="34"/>
      <c r="RCI9" s="390"/>
      <c r="RCJ9" s="519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19"/>
      <c r="RCX9" s="34"/>
      <c r="RCY9" s="390"/>
      <c r="RCZ9" s="519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19"/>
      <c r="RDN9" s="34"/>
      <c r="RDO9" s="390"/>
      <c r="RDP9" s="519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19"/>
      <c r="RED9" s="34"/>
      <c r="REE9" s="390"/>
      <c r="REF9" s="519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19"/>
      <c r="RET9" s="34"/>
      <c r="REU9" s="390"/>
      <c r="REV9" s="519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19"/>
      <c r="RFJ9" s="34"/>
      <c r="RFK9" s="390"/>
      <c r="RFL9" s="519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19"/>
      <c r="RFZ9" s="34"/>
      <c r="RGA9" s="390"/>
      <c r="RGB9" s="519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19"/>
      <c r="RGP9" s="34"/>
      <c r="RGQ9" s="390"/>
      <c r="RGR9" s="519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19"/>
      <c r="RHF9" s="34"/>
      <c r="RHG9" s="390"/>
      <c r="RHH9" s="519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19"/>
      <c r="RHV9" s="34"/>
      <c r="RHW9" s="390"/>
      <c r="RHX9" s="519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19"/>
      <c r="RIL9" s="34"/>
      <c r="RIM9" s="390"/>
      <c r="RIN9" s="519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19"/>
      <c r="RJB9" s="34"/>
      <c r="RJC9" s="390"/>
      <c r="RJD9" s="519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19"/>
      <c r="RJR9" s="34"/>
      <c r="RJS9" s="390"/>
      <c r="RJT9" s="519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19"/>
      <c r="RKH9" s="34"/>
      <c r="RKI9" s="390"/>
      <c r="RKJ9" s="519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19"/>
      <c r="RKX9" s="34"/>
      <c r="RKY9" s="390"/>
      <c r="RKZ9" s="519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19"/>
      <c r="RLN9" s="34"/>
      <c r="RLO9" s="390"/>
      <c r="RLP9" s="519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19"/>
      <c r="RMD9" s="34"/>
      <c r="RME9" s="390"/>
      <c r="RMF9" s="519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19"/>
      <c r="RMT9" s="34"/>
      <c r="RMU9" s="390"/>
      <c r="RMV9" s="519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19"/>
      <c r="RNJ9" s="34"/>
      <c r="RNK9" s="390"/>
      <c r="RNL9" s="519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19"/>
      <c r="RNZ9" s="34"/>
      <c r="ROA9" s="390"/>
      <c r="ROB9" s="519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19"/>
      <c r="ROP9" s="34"/>
      <c r="ROQ9" s="390"/>
      <c r="ROR9" s="519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19"/>
      <c r="RPF9" s="34"/>
      <c r="RPG9" s="390"/>
      <c r="RPH9" s="519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19"/>
      <c r="RPV9" s="34"/>
      <c r="RPW9" s="390"/>
      <c r="RPX9" s="519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19"/>
      <c r="RQL9" s="34"/>
      <c r="RQM9" s="390"/>
      <c r="RQN9" s="519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19"/>
      <c r="RRB9" s="34"/>
      <c r="RRC9" s="390"/>
      <c r="RRD9" s="519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19"/>
      <c r="RRR9" s="34"/>
      <c r="RRS9" s="390"/>
      <c r="RRT9" s="519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19"/>
      <c r="RSH9" s="34"/>
      <c r="RSI9" s="390"/>
      <c r="RSJ9" s="519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19"/>
      <c r="RSX9" s="34"/>
      <c r="RSY9" s="390"/>
      <c r="RSZ9" s="519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19"/>
      <c r="RTN9" s="34"/>
      <c r="RTO9" s="390"/>
      <c r="RTP9" s="519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19"/>
      <c r="RUD9" s="34"/>
      <c r="RUE9" s="390"/>
      <c r="RUF9" s="519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19"/>
      <c r="RUT9" s="34"/>
      <c r="RUU9" s="390"/>
      <c r="RUV9" s="519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19"/>
      <c r="RVJ9" s="34"/>
      <c r="RVK9" s="390"/>
      <c r="RVL9" s="519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19"/>
      <c r="RVZ9" s="34"/>
      <c r="RWA9" s="390"/>
      <c r="RWB9" s="519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19"/>
      <c r="RWP9" s="34"/>
      <c r="RWQ9" s="390"/>
      <c r="RWR9" s="519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19"/>
      <c r="RXF9" s="34"/>
      <c r="RXG9" s="390"/>
      <c r="RXH9" s="519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19"/>
      <c r="RXV9" s="34"/>
      <c r="RXW9" s="390"/>
      <c r="RXX9" s="519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19"/>
      <c r="RYL9" s="34"/>
      <c r="RYM9" s="390"/>
      <c r="RYN9" s="519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19"/>
      <c r="RZB9" s="34"/>
      <c r="RZC9" s="390"/>
      <c r="RZD9" s="519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19"/>
      <c r="RZR9" s="34"/>
      <c r="RZS9" s="390"/>
      <c r="RZT9" s="519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19"/>
      <c r="SAH9" s="34"/>
      <c r="SAI9" s="390"/>
      <c r="SAJ9" s="519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19"/>
      <c r="SAX9" s="34"/>
      <c r="SAY9" s="390"/>
      <c r="SAZ9" s="519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19"/>
      <c r="SBN9" s="34"/>
      <c r="SBO9" s="390"/>
      <c r="SBP9" s="519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19"/>
      <c r="SCD9" s="34"/>
      <c r="SCE9" s="390"/>
      <c r="SCF9" s="519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19"/>
      <c r="SCT9" s="34"/>
      <c r="SCU9" s="390"/>
      <c r="SCV9" s="519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19"/>
      <c r="SDJ9" s="34"/>
      <c r="SDK9" s="390"/>
      <c r="SDL9" s="519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19"/>
      <c r="SDZ9" s="34"/>
      <c r="SEA9" s="390"/>
      <c r="SEB9" s="519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19"/>
      <c r="SEP9" s="34"/>
      <c r="SEQ9" s="390"/>
      <c r="SER9" s="519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19"/>
      <c r="SFF9" s="34"/>
      <c r="SFG9" s="390"/>
      <c r="SFH9" s="519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19"/>
      <c r="SFV9" s="34"/>
      <c r="SFW9" s="390"/>
      <c r="SFX9" s="519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19"/>
      <c r="SGL9" s="34"/>
      <c r="SGM9" s="390"/>
      <c r="SGN9" s="519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19"/>
      <c r="SHB9" s="34"/>
      <c r="SHC9" s="390"/>
      <c r="SHD9" s="519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19"/>
      <c r="SHR9" s="34"/>
      <c r="SHS9" s="390"/>
      <c r="SHT9" s="519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19"/>
      <c r="SIH9" s="34"/>
      <c r="SII9" s="390"/>
      <c r="SIJ9" s="519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19"/>
      <c r="SIX9" s="34"/>
      <c r="SIY9" s="390"/>
      <c r="SIZ9" s="519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19"/>
      <c r="SJN9" s="34"/>
      <c r="SJO9" s="390"/>
      <c r="SJP9" s="519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19"/>
      <c r="SKD9" s="34"/>
      <c r="SKE9" s="390"/>
      <c r="SKF9" s="519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19"/>
      <c r="SKT9" s="34"/>
      <c r="SKU9" s="390"/>
      <c r="SKV9" s="519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19"/>
      <c r="SLJ9" s="34"/>
      <c r="SLK9" s="390"/>
      <c r="SLL9" s="519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19"/>
      <c r="SLZ9" s="34"/>
      <c r="SMA9" s="390"/>
      <c r="SMB9" s="519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19"/>
      <c r="SMP9" s="34"/>
      <c r="SMQ9" s="390"/>
      <c r="SMR9" s="519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19"/>
      <c r="SNF9" s="34"/>
      <c r="SNG9" s="390"/>
      <c r="SNH9" s="519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19"/>
      <c r="SNV9" s="34"/>
      <c r="SNW9" s="390"/>
      <c r="SNX9" s="519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19"/>
      <c r="SOL9" s="34"/>
      <c r="SOM9" s="390"/>
      <c r="SON9" s="519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19"/>
      <c r="SPB9" s="34"/>
      <c r="SPC9" s="390"/>
      <c r="SPD9" s="519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19"/>
      <c r="SPR9" s="34"/>
      <c r="SPS9" s="390"/>
      <c r="SPT9" s="519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19"/>
      <c r="SQH9" s="34"/>
      <c r="SQI9" s="390"/>
      <c r="SQJ9" s="519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19"/>
      <c r="SQX9" s="34"/>
      <c r="SQY9" s="390"/>
      <c r="SQZ9" s="519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19"/>
      <c r="SRN9" s="34"/>
      <c r="SRO9" s="390"/>
      <c r="SRP9" s="519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19"/>
      <c r="SSD9" s="34"/>
      <c r="SSE9" s="390"/>
      <c r="SSF9" s="519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19"/>
      <c r="SST9" s="34"/>
      <c r="SSU9" s="390"/>
      <c r="SSV9" s="519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19"/>
      <c r="STJ9" s="34"/>
      <c r="STK9" s="390"/>
      <c r="STL9" s="519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19"/>
      <c r="STZ9" s="34"/>
      <c r="SUA9" s="390"/>
      <c r="SUB9" s="519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19"/>
      <c r="SUP9" s="34"/>
      <c r="SUQ9" s="390"/>
      <c r="SUR9" s="519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19"/>
      <c r="SVF9" s="34"/>
      <c r="SVG9" s="390"/>
      <c r="SVH9" s="519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19"/>
      <c r="SVV9" s="34"/>
      <c r="SVW9" s="390"/>
      <c r="SVX9" s="519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19"/>
      <c r="SWL9" s="34"/>
      <c r="SWM9" s="390"/>
      <c r="SWN9" s="519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19"/>
      <c r="SXB9" s="34"/>
      <c r="SXC9" s="390"/>
      <c r="SXD9" s="519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19"/>
      <c r="SXR9" s="34"/>
      <c r="SXS9" s="390"/>
      <c r="SXT9" s="519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19"/>
      <c r="SYH9" s="34"/>
      <c r="SYI9" s="390"/>
      <c r="SYJ9" s="519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19"/>
      <c r="SYX9" s="34"/>
      <c r="SYY9" s="390"/>
      <c r="SYZ9" s="519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19"/>
      <c r="SZN9" s="34"/>
      <c r="SZO9" s="390"/>
      <c r="SZP9" s="519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19"/>
      <c r="TAD9" s="34"/>
      <c r="TAE9" s="390"/>
      <c r="TAF9" s="519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19"/>
      <c r="TAT9" s="34"/>
      <c r="TAU9" s="390"/>
      <c r="TAV9" s="519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19"/>
      <c r="TBJ9" s="34"/>
      <c r="TBK9" s="390"/>
      <c r="TBL9" s="519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19"/>
      <c r="TBZ9" s="34"/>
      <c r="TCA9" s="390"/>
      <c r="TCB9" s="519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19"/>
      <c r="TCP9" s="34"/>
      <c r="TCQ9" s="390"/>
      <c r="TCR9" s="519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19"/>
      <c r="TDF9" s="34"/>
      <c r="TDG9" s="390"/>
      <c r="TDH9" s="519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19"/>
      <c r="TDV9" s="34"/>
      <c r="TDW9" s="390"/>
      <c r="TDX9" s="519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19"/>
      <c r="TEL9" s="34"/>
      <c r="TEM9" s="390"/>
      <c r="TEN9" s="519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19"/>
      <c r="TFB9" s="34"/>
      <c r="TFC9" s="390"/>
      <c r="TFD9" s="519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19"/>
      <c r="TFR9" s="34"/>
      <c r="TFS9" s="390"/>
      <c r="TFT9" s="519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19"/>
      <c r="TGH9" s="34"/>
      <c r="TGI9" s="390"/>
      <c r="TGJ9" s="519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19"/>
      <c r="TGX9" s="34"/>
      <c r="TGY9" s="390"/>
      <c r="TGZ9" s="519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19"/>
      <c r="THN9" s="34"/>
      <c r="THO9" s="390"/>
      <c r="THP9" s="519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19"/>
      <c r="TID9" s="34"/>
      <c r="TIE9" s="390"/>
      <c r="TIF9" s="519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19"/>
      <c r="TIT9" s="34"/>
      <c r="TIU9" s="390"/>
      <c r="TIV9" s="519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19"/>
      <c r="TJJ9" s="34"/>
      <c r="TJK9" s="390"/>
      <c r="TJL9" s="519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19"/>
      <c r="TJZ9" s="34"/>
      <c r="TKA9" s="390"/>
      <c r="TKB9" s="519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19"/>
      <c r="TKP9" s="34"/>
      <c r="TKQ9" s="390"/>
      <c r="TKR9" s="519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19"/>
      <c r="TLF9" s="34"/>
      <c r="TLG9" s="390"/>
      <c r="TLH9" s="519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19"/>
      <c r="TLV9" s="34"/>
      <c r="TLW9" s="390"/>
      <c r="TLX9" s="519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19"/>
      <c r="TML9" s="34"/>
      <c r="TMM9" s="390"/>
      <c r="TMN9" s="519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19"/>
      <c r="TNB9" s="34"/>
      <c r="TNC9" s="390"/>
      <c r="TND9" s="519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19"/>
      <c r="TNR9" s="34"/>
      <c r="TNS9" s="390"/>
      <c r="TNT9" s="519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19"/>
      <c r="TOH9" s="34"/>
      <c r="TOI9" s="390"/>
      <c r="TOJ9" s="519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19"/>
      <c r="TOX9" s="34"/>
      <c r="TOY9" s="390"/>
      <c r="TOZ9" s="519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19"/>
      <c r="TPN9" s="34"/>
      <c r="TPO9" s="390"/>
      <c r="TPP9" s="519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19"/>
      <c r="TQD9" s="34"/>
      <c r="TQE9" s="390"/>
      <c r="TQF9" s="519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19"/>
      <c r="TQT9" s="34"/>
      <c r="TQU9" s="390"/>
      <c r="TQV9" s="519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19"/>
      <c r="TRJ9" s="34"/>
      <c r="TRK9" s="390"/>
      <c r="TRL9" s="519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19"/>
      <c r="TRZ9" s="34"/>
      <c r="TSA9" s="390"/>
      <c r="TSB9" s="519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19"/>
      <c r="TSP9" s="34"/>
      <c r="TSQ9" s="390"/>
      <c r="TSR9" s="519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19"/>
      <c r="TTF9" s="34"/>
      <c r="TTG9" s="390"/>
      <c r="TTH9" s="519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19"/>
      <c r="TTV9" s="34"/>
      <c r="TTW9" s="390"/>
      <c r="TTX9" s="519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19"/>
      <c r="TUL9" s="34"/>
      <c r="TUM9" s="390"/>
      <c r="TUN9" s="519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19"/>
      <c r="TVB9" s="34"/>
      <c r="TVC9" s="390"/>
      <c r="TVD9" s="519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19"/>
      <c r="TVR9" s="34"/>
      <c r="TVS9" s="390"/>
      <c r="TVT9" s="519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19"/>
      <c r="TWH9" s="34"/>
      <c r="TWI9" s="390"/>
      <c r="TWJ9" s="519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19"/>
      <c r="TWX9" s="34"/>
      <c r="TWY9" s="390"/>
      <c r="TWZ9" s="519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19"/>
      <c r="TXN9" s="34"/>
      <c r="TXO9" s="390"/>
      <c r="TXP9" s="519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19"/>
      <c r="TYD9" s="34"/>
      <c r="TYE9" s="390"/>
      <c r="TYF9" s="519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19"/>
      <c r="TYT9" s="34"/>
      <c r="TYU9" s="390"/>
      <c r="TYV9" s="519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19"/>
      <c r="TZJ9" s="34"/>
      <c r="TZK9" s="390"/>
      <c r="TZL9" s="519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19"/>
      <c r="TZZ9" s="34"/>
      <c r="UAA9" s="390"/>
      <c r="UAB9" s="519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19"/>
      <c r="UAP9" s="34"/>
      <c r="UAQ9" s="390"/>
      <c r="UAR9" s="519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19"/>
      <c r="UBF9" s="34"/>
      <c r="UBG9" s="390"/>
      <c r="UBH9" s="519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19"/>
      <c r="UBV9" s="34"/>
      <c r="UBW9" s="390"/>
      <c r="UBX9" s="519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19"/>
      <c r="UCL9" s="34"/>
      <c r="UCM9" s="390"/>
      <c r="UCN9" s="519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19"/>
      <c r="UDB9" s="34"/>
      <c r="UDC9" s="390"/>
      <c r="UDD9" s="519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19"/>
      <c r="UDR9" s="34"/>
      <c r="UDS9" s="390"/>
      <c r="UDT9" s="519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19"/>
      <c r="UEH9" s="34"/>
      <c r="UEI9" s="390"/>
      <c r="UEJ9" s="519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19"/>
      <c r="UEX9" s="34"/>
      <c r="UEY9" s="390"/>
      <c r="UEZ9" s="519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19"/>
      <c r="UFN9" s="34"/>
      <c r="UFO9" s="390"/>
      <c r="UFP9" s="519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19"/>
      <c r="UGD9" s="34"/>
      <c r="UGE9" s="390"/>
      <c r="UGF9" s="519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19"/>
      <c r="UGT9" s="34"/>
      <c r="UGU9" s="390"/>
      <c r="UGV9" s="519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19"/>
      <c r="UHJ9" s="34"/>
      <c r="UHK9" s="390"/>
      <c r="UHL9" s="519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19"/>
      <c r="UHZ9" s="34"/>
      <c r="UIA9" s="390"/>
      <c r="UIB9" s="519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19"/>
      <c r="UIP9" s="34"/>
      <c r="UIQ9" s="390"/>
      <c r="UIR9" s="519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19"/>
      <c r="UJF9" s="34"/>
      <c r="UJG9" s="390"/>
      <c r="UJH9" s="519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19"/>
      <c r="UJV9" s="34"/>
      <c r="UJW9" s="390"/>
      <c r="UJX9" s="519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19"/>
      <c r="UKL9" s="34"/>
      <c r="UKM9" s="390"/>
      <c r="UKN9" s="519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19"/>
      <c r="ULB9" s="34"/>
      <c r="ULC9" s="390"/>
      <c r="ULD9" s="519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19"/>
      <c r="ULR9" s="34"/>
      <c r="ULS9" s="390"/>
      <c r="ULT9" s="519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19"/>
      <c r="UMH9" s="34"/>
      <c r="UMI9" s="390"/>
      <c r="UMJ9" s="519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19"/>
      <c r="UMX9" s="34"/>
      <c r="UMY9" s="390"/>
      <c r="UMZ9" s="519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19"/>
      <c r="UNN9" s="34"/>
      <c r="UNO9" s="390"/>
      <c r="UNP9" s="519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19"/>
      <c r="UOD9" s="34"/>
      <c r="UOE9" s="390"/>
      <c r="UOF9" s="519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19"/>
      <c r="UOT9" s="34"/>
      <c r="UOU9" s="390"/>
      <c r="UOV9" s="519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19"/>
      <c r="UPJ9" s="34"/>
      <c r="UPK9" s="390"/>
      <c r="UPL9" s="519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19"/>
      <c r="UPZ9" s="34"/>
      <c r="UQA9" s="390"/>
      <c r="UQB9" s="519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19"/>
      <c r="UQP9" s="34"/>
      <c r="UQQ9" s="390"/>
      <c r="UQR9" s="519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19"/>
      <c r="URF9" s="34"/>
      <c r="URG9" s="390"/>
      <c r="URH9" s="519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19"/>
      <c r="URV9" s="34"/>
      <c r="URW9" s="390"/>
      <c r="URX9" s="519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19"/>
      <c r="USL9" s="34"/>
      <c r="USM9" s="390"/>
      <c r="USN9" s="519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19"/>
      <c r="UTB9" s="34"/>
      <c r="UTC9" s="390"/>
      <c r="UTD9" s="519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19"/>
      <c r="UTR9" s="34"/>
      <c r="UTS9" s="390"/>
      <c r="UTT9" s="519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19"/>
      <c r="UUH9" s="34"/>
      <c r="UUI9" s="390"/>
      <c r="UUJ9" s="519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19"/>
      <c r="UUX9" s="34"/>
      <c r="UUY9" s="390"/>
      <c r="UUZ9" s="519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19"/>
      <c r="UVN9" s="34"/>
      <c r="UVO9" s="390"/>
      <c r="UVP9" s="519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19"/>
      <c r="UWD9" s="34"/>
      <c r="UWE9" s="390"/>
      <c r="UWF9" s="519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19"/>
      <c r="UWT9" s="34"/>
      <c r="UWU9" s="390"/>
      <c r="UWV9" s="519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19"/>
      <c r="UXJ9" s="34"/>
      <c r="UXK9" s="390"/>
      <c r="UXL9" s="519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19"/>
      <c r="UXZ9" s="34"/>
      <c r="UYA9" s="390"/>
      <c r="UYB9" s="519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19"/>
      <c r="UYP9" s="34"/>
      <c r="UYQ9" s="390"/>
      <c r="UYR9" s="519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19"/>
      <c r="UZF9" s="34"/>
      <c r="UZG9" s="390"/>
      <c r="UZH9" s="519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19"/>
      <c r="UZV9" s="34"/>
      <c r="UZW9" s="390"/>
      <c r="UZX9" s="519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19"/>
      <c r="VAL9" s="34"/>
      <c r="VAM9" s="390"/>
      <c r="VAN9" s="519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19"/>
      <c r="VBB9" s="34"/>
      <c r="VBC9" s="390"/>
      <c r="VBD9" s="519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19"/>
      <c r="VBR9" s="34"/>
      <c r="VBS9" s="390"/>
      <c r="VBT9" s="519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19"/>
      <c r="VCH9" s="34"/>
      <c r="VCI9" s="390"/>
      <c r="VCJ9" s="519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19"/>
      <c r="VCX9" s="34"/>
      <c r="VCY9" s="390"/>
      <c r="VCZ9" s="519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19"/>
      <c r="VDN9" s="34"/>
      <c r="VDO9" s="390"/>
      <c r="VDP9" s="519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19"/>
      <c r="VED9" s="34"/>
      <c r="VEE9" s="390"/>
      <c r="VEF9" s="519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19"/>
      <c r="VET9" s="34"/>
      <c r="VEU9" s="390"/>
      <c r="VEV9" s="519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19"/>
      <c r="VFJ9" s="34"/>
      <c r="VFK9" s="390"/>
      <c r="VFL9" s="519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19"/>
      <c r="VFZ9" s="34"/>
      <c r="VGA9" s="390"/>
      <c r="VGB9" s="519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19"/>
      <c r="VGP9" s="34"/>
      <c r="VGQ9" s="390"/>
      <c r="VGR9" s="519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19"/>
      <c r="VHF9" s="34"/>
      <c r="VHG9" s="390"/>
      <c r="VHH9" s="519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19"/>
      <c r="VHV9" s="34"/>
      <c r="VHW9" s="390"/>
      <c r="VHX9" s="519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19"/>
      <c r="VIL9" s="34"/>
      <c r="VIM9" s="390"/>
      <c r="VIN9" s="519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19"/>
      <c r="VJB9" s="34"/>
      <c r="VJC9" s="390"/>
      <c r="VJD9" s="519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19"/>
      <c r="VJR9" s="34"/>
      <c r="VJS9" s="390"/>
      <c r="VJT9" s="519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19"/>
      <c r="VKH9" s="34"/>
      <c r="VKI9" s="390"/>
      <c r="VKJ9" s="519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19"/>
      <c r="VKX9" s="34"/>
      <c r="VKY9" s="390"/>
      <c r="VKZ9" s="519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19"/>
      <c r="VLN9" s="34"/>
      <c r="VLO9" s="390"/>
      <c r="VLP9" s="519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19"/>
      <c r="VMD9" s="34"/>
      <c r="VME9" s="390"/>
      <c r="VMF9" s="519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19"/>
      <c r="VMT9" s="34"/>
      <c r="VMU9" s="390"/>
      <c r="VMV9" s="519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19"/>
      <c r="VNJ9" s="34"/>
      <c r="VNK9" s="390"/>
      <c r="VNL9" s="519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19"/>
      <c r="VNZ9" s="34"/>
      <c r="VOA9" s="390"/>
      <c r="VOB9" s="519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19"/>
      <c r="VOP9" s="34"/>
      <c r="VOQ9" s="390"/>
      <c r="VOR9" s="519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19"/>
      <c r="VPF9" s="34"/>
      <c r="VPG9" s="390"/>
      <c r="VPH9" s="519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19"/>
      <c r="VPV9" s="34"/>
      <c r="VPW9" s="390"/>
      <c r="VPX9" s="519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19"/>
      <c r="VQL9" s="34"/>
      <c r="VQM9" s="390"/>
      <c r="VQN9" s="519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19"/>
      <c r="VRB9" s="34"/>
      <c r="VRC9" s="390"/>
      <c r="VRD9" s="519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19"/>
      <c r="VRR9" s="34"/>
      <c r="VRS9" s="390"/>
      <c r="VRT9" s="519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19"/>
      <c r="VSH9" s="34"/>
      <c r="VSI9" s="390"/>
      <c r="VSJ9" s="519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19"/>
      <c r="VSX9" s="34"/>
      <c r="VSY9" s="390"/>
      <c r="VSZ9" s="519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19"/>
      <c r="VTN9" s="34"/>
      <c r="VTO9" s="390"/>
      <c r="VTP9" s="519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19"/>
      <c r="VUD9" s="34"/>
      <c r="VUE9" s="390"/>
      <c r="VUF9" s="519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19"/>
      <c r="VUT9" s="34"/>
      <c r="VUU9" s="390"/>
      <c r="VUV9" s="519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19"/>
      <c r="VVJ9" s="34"/>
      <c r="VVK9" s="390"/>
      <c r="VVL9" s="519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19"/>
      <c r="VVZ9" s="34"/>
      <c r="VWA9" s="390"/>
      <c r="VWB9" s="519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19"/>
      <c r="VWP9" s="34"/>
      <c r="VWQ9" s="390"/>
      <c r="VWR9" s="519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19"/>
      <c r="VXF9" s="34"/>
      <c r="VXG9" s="390"/>
      <c r="VXH9" s="519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19"/>
      <c r="VXV9" s="34"/>
      <c r="VXW9" s="390"/>
      <c r="VXX9" s="519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19"/>
      <c r="VYL9" s="34"/>
      <c r="VYM9" s="390"/>
      <c r="VYN9" s="519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19"/>
      <c r="VZB9" s="34"/>
      <c r="VZC9" s="390"/>
      <c r="VZD9" s="519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19"/>
      <c r="VZR9" s="34"/>
      <c r="VZS9" s="390"/>
      <c r="VZT9" s="519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19"/>
      <c r="WAH9" s="34"/>
      <c r="WAI9" s="390"/>
      <c r="WAJ9" s="519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19"/>
      <c r="WAX9" s="34"/>
      <c r="WAY9" s="390"/>
      <c r="WAZ9" s="519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19"/>
      <c r="WBN9" s="34"/>
      <c r="WBO9" s="390"/>
      <c r="WBP9" s="519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19"/>
      <c r="WCD9" s="34"/>
      <c r="WCE9" s="390"/>
      <c r="WCF9" s="519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19"/>
      <c r="WCT9" s="34"/>
      <c r="WCU9" s="390"/>
      <c r="WCV9" s="519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19"/>
      <c r="WDJ9" s="34"/>
      <c r="WDK9" s="390"/>
      <c r="WDL9" s="519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19"/>
      <c r="WDZ9" s="34"/>
      <c r="WEA9" s="390"/>
      <c r="WEB9" s="519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19"/>
      <c r="WEP9" s="34"/>
      <c r="WEQ9" s="390"/>
      <c r="WER9" s="519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19"/>
      <c r="WFF9" s="34"/>
      <c r="WFG9" s="390"/>
      <c r="WFH9" s="519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19"/>
      <c r="WFV9" s="34"/>
      <c r="WFW9" s="390"/>
      <c r="WFX9" s="519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19"/>
      <c r="WGL9" s="34"/>
      <c r="WGM9" s="390"/>
      <c r="WGN9" s="519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19"/>
      <c r="WHB9" s="34"/>
      <c r="WHC9" s="390"/>
      <c r="WHD9" s="519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19"/>
      <c r="WHR9" s="34"/>
      <c r="WHS9" s="390"/>
      <c r="WHT9" s="519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19"/>
      <c r="WIH9" s="34"/>
      <c r="WII9" s="390"/>
      <c r="WIJ9" s="519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19"/>
      <c r="WIX9" s="34"/>
      <c r="WIY9" s="390"/>
      <c r="WIZ9" s="519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19"/>
      <c r="WJN9" s="34"/>
      <c r="WJO9" s="390"/>
      <c r="WJP9" s="519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19"/>
      <c r="WKD9" s="34"/>
      <c r="WKE9" s="390"/>
      <c r="WKF9" s="519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19"/>
      <c r="WKT9" s="34"/>
      <c r="WKU9" s="390"/>
      <c r="WKV9" s="519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19"/>
      <c r="WLJ9" s="34"/>
      <c r="WLK9" s="390"/>
      <c r="WLL9" s="519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19"/>
      <c r="WLZ9" s="34"/>
      <c r="WMA9" s="390"/>
      <c r="WMB9" s="519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19"/>
      <c r="WMP9" s="34"/>
      <c r="WMQ9" s="390"/>
      <c r="WMR9" s="519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19"/>
      <c r="WNF9" s="34"/>
      <c r="WNG9" s="390"/>
      <c r="WNH9" s="519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19"/>
      <c r="WNV9" s="34"/>
      <c r="WNW9" s="390"/>
      <c r="WNX9" s="519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19"/>
      <c r="WOL9" s="34"/>
      <c r="WOM9" s="390"/>
      <c r="WON9" s="519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19"/>
      <c r="WPB9" s="34"/>
      <c r="WPC9" s="390"/>
      <c r="WPD9" s="519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19"/>
      <c r="WPR9" s="34"/>
      <c r="WPS9" s="390"/>
      <c r="WPT9" s="519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19"/>
      <c r="WQH9" s="34"/>
      <c r="WQI9" s="390"/>
      <c r="WQJ9" s="519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19"/>
      <c r="WQX9" s="34"/>
      <c r="WQY9" s="390"/>
      <c r="WQZ9" s="519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19"/>
      <c r="WRN9" s="34"/>
      <c r="WRO9" s="390"/>
      <c r="WRP9" s="519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19"/>
      <c r="WSD9" s="34"/>
      <c r="WSE9" s="390"/>
      <c r="WSF9" s="519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19"/>
      <c r="WST9" s="34"/>
      <c r="WSU9" s="390"/>
      <c r="WSV9" s="519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19"/>
      <c r="WTJ9" s="34"/>
      <c r="WTK9" s="390"/>
      <c r="WTL9" s="519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19"/>
      <c r="WTZ9" s="34"/>
      <c r="WUA9" s="390"/>
      <c r="WUB9" s="519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19"/>
      <c r="WUP9" s="34"/>
      <c r="WUQ9" s="390"/>
      <c r="WUR9" s="519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19"/>
      <c r="WVF9" s="34"/>
      <c r="WVG9" s="390"/>
      <c r="WVH9" s="519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19"/>
      <c r="WVV9" s="34"/>
      <c r="WVW9" s="390"/>
      <c r="WVX9" s="519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19"/>
      <c r="WWL9" s="34"/>
      <c r="WWM9" s="390"/>
      <c r="WWN9" s="519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19"/>
      <c r="WXB9" s="34"/>
      <c r="WXC9" s="390"/>
      <c r="WXD9" s="519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19"/>
      <c r="WXR9" s="34"/>
      <c r="WXS9" s="390"/>
      <c r="WXT9" s="519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19"/>
      <c r="WYH9" s="34"/>
      <c r="WYI9" s="390"/>
      <c r="WYJ9" s="519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19"/>
      <c r="WYX9" s="34"/>
      <c r="WYY9" s="390"/>
      <c r="WYZ9" s="519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19"/>
      <c r="WZN9" s="34"/>
      <c r="WZO9" s="390"/>
      <c r="WZP9" s="519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19"/>
      <c r="XAD9" s="34"/>
      <c r="XAE9" s="390"/>
      <c r="XAF9" s="519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19"/>
      <c r="XAT9" s="34"/>
      <c r="XAU9" s="390"/>
      <c r="XAV9" s="519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19"/>
      <c r="XBJ9" s="34"/>
      <c r="XBK9" s="390"/>
      <c r="XBL9" s="519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19"/>
      <c r="XBZ9" s="34"/>
      <c r="XCA9" s="390"/>
      <c r="XCB9" s="519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19"/>
      <c r="XCP9" s="34"/>
      <c r="XCQ9" s="390"/>
      <c r="XCR9" s="519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19"/>
      <c r="XDF9" s="34"/>
      <c r="XDG9" s="390"/>
      <c r="XDH9" s="519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19"/>
      <c r="XDV9" s="34"/>
      <c r="XDW9" s="390"/>
      <c r="XDX9" s="519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19"/>
      <c r="XEL9" s="34"/>
      <c r="XEM9" s="390"/>
      <c r="XEN9" s="519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19"/>
      <c r="XFB9" s="34"/>
      <c r="XFC9" s="390"/>
      <c r="XFD9" s="519"/>
    </row>
    <row r="10" spans="1:16384" ht="15" customHeight="1" x14ac:dyDescent="0.25">
      <c r="A10" s="9"/>
      <c r="B10" s="517" t="s">
        <v>4</v>
      </c>
      <c r="C10" s="514">
        <f>SUM(C5:C9)</f>
        <v>1823270872.8800001</v>
      </c>
      <c r="D10" s="152">
        <f>SUM(D5:D9)</f>
        <v>1835993505.9400001</v>
      </c>
      <c r="E10" s="84">
        <f>SUM(E5:E9)</f>
        <v>1411132881.3899999</v>
      </c>
      <c r="F10" s="90">
        <f t="shared" si="0"/>
        <v>0.76859361257245939</v>
      </c>
      <c r="G10" s="84">
        <f>SUM(G5:G9)</f>
        <v>1361019207.23</v>
      </c>
      <c r="H10" s="90">
        <f t="shared" si="1"/>
        <v>0.74129848652878505</v>
      </c>
      <c r="I10" s="84">
        <f>SUM(I5:I9)</f>
        <v>742609926.22000003</v>
      </c>
      <c r="J10" s="170">
        <f t="shared" si="2"/>
        <v>0.40447306802416783</v>
      </c>
      <c r="K10" s="152">
        <f>SUM(K5:K9)</f>
        <v>1331067896.8099999</v>
      </c>
      <c r="L10" s="90">
        <v>0.72378465756574295</v>
      </c>
      <c r="M10" s="213">
        <f t="shared" ref="M10" si="3">+G10/K10-1</f>
        <v>2.2501714970198483E-2</v>
      </c>
      <c r="N10" s="698">
        <f>SUM(N5:N9)</f>
        <v>822386551.78999996</v>
      </c>
      <c r="O10" s="90">
        <v>0.44718287489354269</v>
      </c>
      <c r="P10" s="213">
        <f>+I10/N10-1</f>
        <v>-9.7006237998856881E-2</v>
      </c>
    </row>
    <row r="11" spans="1:16384" ht="15" customHeight="1" x14ac:dyDescent="0.25">
      <c r="A11" s="21">
        <v>6</v>
      </c>
      <c r="B11" s="21" t="s">
        <v>5</v>
      </c>
      <c r="C11" s="159">
        <v>404680722.88999999</v>
      </c>
      <c r="D11" s="515">
        <v>381822172.81</v>
      </c>
      <c r="E11" s="180">
        <v>208860654.80000001</v>
      </c>
      <c r="F11" s="48">
        <f t="shared" si="0"/>
        <v>0.54701028298828513</v>
      </c>
      <c r="G11" s="56">
        <v>204858467.50999999</v>
      </c>
      <c r="H11" s="48">
        <f t="shared" si="1"/>
        <v>0.53652847345756527</v>
      </c>
      <c r="I11" s="30">
        <v>113213353.01000001</v>
      </c>
      <c r="J11" s="153">
        <f t="shared" si="2"/>
        <v>0.29650806336576097</v>
      </c>
      <c r="K11" s="150">
        <v>170890548.50999999</v>
      </c>
      <c r="L11" s="48">
        <v>0.50773830262039021</v>
      </c>
      <c r="M11" s="210">
        <f>+G11/K11-1</f>
        <v>0.19877002734304106</v>
      </c>
      <c r="N11" s="687">
        <v>110745684.40000001</v>
      </c>
      <c r="O11" s="48">
        <v>0.32903999846720039</v>
      </c>
      <c r="P11" s="210">
        <f>+I11/N11-1</f>
        <v>2.2282300419825596E-2</v>
      </c>
    </row>
    <row r="12" spans="1:16384" ht="15" customHeight="1" x14ac:dyDescent="0.25">
      <c r="A12" s="24">
        <v>7</v>
      </c>
      <c r="B12" s="24" t="s">
        <v>6</v>
      </c>
      <c r="C12" s="161">
        <v>17224944.199999999</v>
      </c>
      <c r="D12" s="206">
        <v>31801277.530000001</v>
      </c>
      <c r="E12" s="34">
        <v>17166943.59</v>
      </c>
      <c r="F12" s="48">
        <f t="shared" si="0"/>
        <v>0.53981930674971845</v>
      </c>
      <c r="G12" s="137">
        <v>16866943.59</v>
      </c>
      <c r="H12" s="48">
        <f t="shared" si="1"/>
        <v>0.53038572346939294</v>
      </c>
      <c r="I12" s="137">
        <v>156202.98000000001</v>
      </c>
      <c r="J12" s="153">
        <f t="shared" si="2"/>
        <v>4.9118460682167448E-3</v>
      </c>
      <c r="K12" s="137">
        <v>10284576.380000001</v>
      </c>
      <c r="L12" s="390">
        <v>0.250436972014002</v>
      </c>
      <c r="M12" s="210">
        <f>+G12/K12-1</f>
        <v>0.64002317322475832</v>
      </c>
      <c r="N12" s="137">
        <v>3098792.51</v>
      </c>
      <c r="O12" s="390">
        <v>7.5457868601494019E-2</v>
      </c>
      <c r="P12" s="210">
        <f>+I12/N12-1</f>
        <v>-0.94959230748882895</v>
      </c>
    </row>
    <row r="13" spans="1:16384" ht="15" customHeight="1" x14ac:dyDescent="0.25">
      <c r="A13" s="9"/>
      <c r="B13" s="2" t="s">
        <v>7</v>
      </c>
      <c r="C13" s="162">
        <f>SUM(C11:C12)</f>
        <v>421905667.08999997</v>
      </c>
      <c r="D13" s="152">
        <f t="shared" ref="D13:I13" si="4">SUM(D11:D12)</f>
        <v>413623450.34000003</v>
      </c>
      <c r="E13" s="84">
        <f t="shared" si="4"/>
        <v>226027598.39000002</v>
      </c>
      <c r="F13" s="90">
        <f t="shared" si="0"/>
        <v>0.54645740758703232</v>
      </c>
      <c r="G13" s="84">
        <f t="shared" si="4"/>
        <v>221725411.09999999</v>
      </c>
      <c r="H13" s="90">
        <f t="shared" si="1"/>
        <v>0.53605619052242048</v>
      </c>
      <c r="I13" s="84">
        <f t="shared" si="4"/>
        <v>113369555.99000001</v>
      </c>
      <c r="J13" s="170">
        <f t="shared" si="2"/>
        <v>0.27408880201741415</v>
      </c>
      <c r="K13" s="84">
        <f t="shared" ref="K13" si="5">SUM(K11:K12)</f>
        <v>181175124.88999999</v>
      </c>
      <c r="L13" s="90">
        <v>0.47975792423625541</v>
      </c>
      <c r="M13" s="213">
        <f t="shared" ref="M13:M16" si="6">+G13/K13-1</f>
        <v>0.22381817721731956</v>
      </c>
      <c r="N13" s="84">
        <f t="shared" ref="N13" si="7">SUM(N11:N12)</f>
        <v>113844476.91000001</v>
      </c>
      <c r="O13" s="90">
        <v>0.30146406666624331</v>
      </c>
      <c r="P13" s="213">
        <f>+I13/N13-1</f>
        <v>-4.1716641236398955E-3</v>
      </c>
    </row>
    <row r="14" spans="1:16384" ht="15" customHeight="1" x14ac:dyDescent="0.25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718">
        <f t="shared" ref="F14:F16" si="8">E14/D14</f>
        <v>0.82114161301270683</v>
      </c>
      <c r="G14" s="30">
        <v>22955077.109999999</v>
      </c>
      <c r="H14" s="48">
        <f t="shared" ref="H14:H15" si="9">G14/D14</f>
        <v>0.82114161301270683</v>
      </c>
      <c r="I14" s="30">
        <v>13783857.18</v>
      </c>
      <c r="J14" s="153">
        <f t="shared" ref="J14:J15" si="10">I14/D14</f>
        <v>0.49307169233560377</v>
      </c>
      <c r="K14" s="30">
        <v>19326730.16</v>
      </c>
      <c r="L14" s="262">
        <v>0.72798328163937009</v>
      </c>
      <c r="M14" s="210">
        <f t="shared" si="6"/>
        <v>0.18773723852726465</v>
      </c>
      <c r="N14" s="30">
        <v>12242837.65</v>
      </c>
      <c r="O14" s="262">
        <v>0.46115307945216505</v>
      </c>
      <c r="P14" s="210">
        <f t="shared" ref="P14:P15" si="11">+I14/N14-1</f>
        <v>0.1258711071775096</v>
      </c>
    </row>
    <row r="15" spans="1:16384" ht="15" customHeight="1" x14ac:dyDescent="0.25">
      <c r="A15" s="24">
        <v>9</v>
      </c>
      <c r="B15" s="24" t="s">
        <v>9</v>
      </c>
      <c r="C15" s="161">
        <v>127725000</v>
      </c>
      <c r="D15" s="206">
        <v>127725000</v>
      </c>
      <c r="E15" s="34">
        <v>37248673.859999999</v>
      </c>
      <c r="F15" s="719">
        <f t="shared" si="8"/>
        <v>0.29163181726365239</v>
      </c>
      <c r="G15" s="34">
        <v>37248673.859999999</v>
      </c>
      <c r="H15" s="48">
        <f t="shared" si="9"/>
        <v>0.29163181726365239</v>
      </c>
      <c r="I15" s="34">
        <v>37248673.859999999</v>
      </c>
      <c r="J15" s="153">
        <f t="shared" si="10"/>
        <v>0.29163181726365239</v>
      </c>
      <c r="K15" s="34">
        <v>150939930.62</v>
      </c>
      <c r="L15" s="264">
        <v>0.95708033469492859</v>
      </c>
      <c r="M15" s="210">
        <f t="shared" si="6"/>
        <v>-0.75322186973985239</v>
      </c>
      <c r="N15" s="34">
        <v>150939930.62</v>
      </c>
      <c r="O15" s="264">
        <v>0.95708033469492859</v>
      </c>
      <c r="P15" s="210">
        <f t="shared" si="11"/>
        <v>-0.75322186973985239</v>
      </c>
    </row>
    <row r="16" spans="1:16384" ht="15" customHeight="1" thickBot="1" x14ac:dyDescent="0.3">
      <c r="A16" s="9"/>
      <c r="B16" s="2" t="s">
        <v>10</v>
      </c>
      <c r="C16" s="162">
        <f>SUM(C14:C15)</f>
        <v>155680077.11000001</v>
      </c>
      <c r="D16" s="152">
        <f t="shared" ref="D16:I16" si="12">SUM(D14:D15)</f>
        <v>155680077.11000001</v>
      </c>
      <c r="E16" s="84">
        <f t="shared" si="12"/>
        <v>60203750.969999999</v>
      </c>
      <c r="F16" s="720">
        <f t="shared" si="8"/>
        <v>0.38671455004137356</v>
      </c>
      <c r="G16" s="84">
        <f t="shared" si="12"/>
        <v>60203750.969999999</v>
      </c>
      <c r="H16" s="90">
        <f>G16/D16</f>
        <v>0.38671455004137356</v>
      </c>
      <c r="I16" s="84">
        <f t="shared" si="12"/>
        <v>51032531.039999999</v>
      </c>
      <c r="J16" s="170">
        <f>I16/D16</f>
        <v>0.32780386538440348</v>
      </c>
      <c r="K16" s="84">
        <f t="shared" ref="K16" si="13">SUM(K14:K15)</f>
        <v>170266660.78</v>
      </c>
      <c r="L16" s="263">
        <v>0.92407133528710639</v>
      </c>
      <c r="M16" s="213">
        <f t="shared" si="6"/>
        <v>-0.6464149194316513</v>
      </c>
      <c r="N16" s="84">
        <f t="shared" ref="N16" si="14">SUM(N14:N15)</f>
        <v>163182768.27000001</v>
      </c>
      <c r="O16" s="263">
        <v>0.88562562911798104</v>
      </c>
      <c r="P16" s="213">
        <f>+I16/N16-1</f>
        <v>-0.6872676473072068</v>
      </c>
    </row>
    <row r="17" spans="1:16" s="6" customFormat="1" ht="13.8" thickBot="1" x14ac:dyDescent="0.3">
      <c r="A17" s="5"/>
      <c r="B17" s="4" t="s">
        <v>11</v>
      </c>
      <c r="C17" s="163">
        <f>+C10+C13+C16</f>
        <v>2400856617.0800004</v>
      </c>
      <c r="D17" s="154">
        <f t="shared" ref="D17:I17" si="15">+D10+D13+D16</f>
        <v>2405297033.3900003</v>
      </c>
      <c r="E17" s="155">
        <f t="shared" si="15"/>
        <v>1697364230.75</v>
      </c>
      <c r="F17" s="181">
        <f>E17/D17</f>
        <v>0.70567759706490496</v>
      </c>
      <c r="G17" s="155">
        <f t="shared" si="15"/>
        <v>1642948369.3</v>
      </c>
      <c r="H17" s="181">
        <f>G17/D17</f>
        <v>0.68305425338027614</v>
      </c>
      <c r="I17" s="155">
        <f t="shared" si="15"/>
        <v>907012013.25</v>
      </c>
      <c r="J17" s="173">
        <f>I17/D17</f>
        <v>0.37708939921306384</v>
      </c>
      <c r="K17" s="155">
        <f t="shared" ref="K17" si="16">+K10+K13+K16</f>
        <v>1682509682.4799998</v>
      </c>
      <c r="L17" s="181">
        <v>0.70077291193275559</v>
      </c>
      <c r="M17" s="605">
        <f>+G17/K17-1</f>
        <v>-2.3513275193570937E-2</v>
      </c>
      <c r="N17" s="155">
        <f t="shared" ref="N17" si="17">+N10+N13+N16</f>
        <v>1099413796.97</v>
      </c>
      <c r="O17" s="181">
        <v>0.45791083162510854</v>
      </c>
      <c r="P17" s="605">
        <f>+I17/N17-1</f>
        <v>-0.17500397416356073</v>
      </c>
    </row>
    <row r="20" spans="1:16" x14ac:dyDescent="0.25">
      <c r="C20" t="s">
        <v>777</v>
      </c>
    </row>
    <row r="21" spans="1:16" x14ac:dyDescent="0.25">
      <c r="D21" s="46">
        <f>D17-D5</f>
        <v>2074116800.5400004</v>
      </c>
      <c r="E21" s="727">
        <f t="shared" ref="E21:I21" si="18">E17-E5</f>
        <v>1530724377.5899999</v>
      </c>
      <c r="F21" s="46">
        <f t="shared" si="18"/>
        <v>0.20250791291447612</v>
      </c>
      <c r="G21" s="727">
        <f t="shared" si="18"/>
        <v>1476752062.8199999</v>
      </c>
      <c r="H21" s="46">
        <f t="shared" si="18"/>
        <v>0.18122386015365344</v>
      </c>
      <c r="I21" s="46">
        <f t="shared" si="18"/>
        <v>741374889.04999995</v>
      </c>
      <c r="J21" s="724">
        <f t="shared" ref="J21:J22" si="19">I21/D21</f>
        <v>0.3574412438378502</v>
      </c>
      <c r="N21" s="46">
        <f>N17-N5</f>
        <v>898245361.25999999</v>
      </c>
      <c r="O21" s="442">
        <f>N21/(2401659905-392905585)</f>
        <v>0.44716536627535419</v>
      </c>
      <c r="P21" s="442">
        <f>I21/N21-1</f>
        <v>-0.17464100453572329</v>
      </c>
    </row>
    <row r="22" spans="1:16" x14ac:dyDescent="0.25">
      <c r="D22" s="46">
        <f>D10-D5</f>
        <v>1504813273.0900002</v>
      </c>
      <c r="E22" s="727">
        <f t="shared" ref="E22:H22" si="20">E10-E5</f>
        <v>1244493028.2299998</v>
      </c>
      <c r="F22" s="46">
        <f t="shared" si="20"/>
        <v>0.26542392842203055</v>
      </c>
      <c r="G22" s="727">
        <f t="shared" si="20"/>
        <v>1194822900.75</v>
      </c>
      <c r="H22" s="46">
        <f t="shared" si="20"/>
        <v>0.23946809330216234</v>
      </c>
      <c r="I22" s="46">
        <f>I10-I5</f>
        <v>576972802.01999998</v>
      </c>
      <c r="J22" s="724">
        <f t="shared" si="19"/>
        <v>0.38341820366538742</v>
      </c>
      <c r="N22" s="46">
        <f>N10-N5</f>
        <v>621218116.07999992</v>
      </c>
      <c r="O22" s="442">
        <f>N22/(1836615437-392905585)</f>
        <v>0.43029291184749768</v>
      </c>
      <c r="P22" s="442">
        <f>I22/N22-1</f>
        <v>-7.1223476770439276E-2</v>
      </c>
    </row>
    <row r="137" spans="12:12" x14ac:dyDescent="0.25">
      <c r="L137" s="684"/>
    </row>
    <row r="138" spans="12:12" x14ac:dyDescent="0.25">
      <c r="L138" s="68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headerFooter>
    <oddHeader>&amp;LAjuntament de Barcelona&amp;CPressupost 2017
Execució Pressupostària a Juny&amp;RDirecció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"/>
  <sheetViews>
    <sheetView topLeftCell="A7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442" bestFit="1" customWidth="1"/>
    <col min="13" max="13" width="9" style="97" bestFit="1" customWidth="1"/>
  </cols>
  <sheetData>
    <row r="1" spans="1:13" ht="13.8" x14ac:dyDescent="0.25">
      <c r="A1" s="7" t="s">
        <v>776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&amp;LAjuntament de Barcelona&amp;CPressupost 2017
Execució Pressupostària a Juny&amp;RDirecció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P137"/>
  <sheetViews>
    <sheetView topLeftCell="C1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6" bestFit="1" customWidth="1"/>
    <col min="5" max="5" width="10.88671875" style="46" customWidth="1"/>
    <col min="6" max="6" width="6.33203125" style="97" customWidth="1"/>
    <col min="7" max="7" width="10" style="46" customWidth="1"/>
    <col min="8" max="8" width="7.44140625" style="97" bestFit="1" customWidth="1"/>
    <col min="9" max="9" width="11.5546875" style="46" bestFit="1" customWidth="1"/>
    <col min="10" max="10" width="7.4414062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6640625" style="46" customWidth="1"/>
    <col min="15" max="15" width="6.33203125" style="97" customWidth="1"/>
    <col min="16" max="16" width="8" style="97" customWidth="1"/>
    <col min="17" max="17" width="3.6640625" customWidth="1"/>
  </cols>
  <sheetData>
    <row r="1" spans="1:16" ht="14.4" thickBot="1" x14ac:dyDescent="0.3">
      <c r="A1" s="7" t="s">
        <v>422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632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42508052.450000003</v>
      </c>
      <c r="D5" s="204">
        <v>43302813.06000001</v>
      </c>
      <c r="E5" s="30">
        <v>23107127.600000001</v>
      </c>
      <c r="F5" s="48">
        <f>+E5/D5</f>
        <v>0.53361724024679325</v>
      </c>
      <c r="G5" s="30">
        <v>22864156.710000001</v>
      </c>
      <c r="H5" s="48">
        <f>G5/D5</f>
        <v>0.52800626782189919</v>
      </c>
      <c r="I5" s="30">
        <v>22773467.430000003</v>
      </c>
      <c r="J5" s="153">
        <f>I5/D5</f>
        <v>0.52591196323539724</v>
      </c>
      <c r="K5" s="576">
        <v>25381051.659999996</v>
      </c>
      <c r="L5" s="48">
        <v>0.55959895863231079</v>
      </c>
      <c r="M5" s="210">
        <f>+G5/K5-1</f>
        <v>-9.9164328717181172E-2</v>
      </c>
      <c r="N5" s="576">
        <v>25333855.579999998</v>
      </c>
      <c r="O5" s="48">
        <v>0.55855838405040137</v>
      </c>
      <c r="P5" s="210">
        <f>+I5/N5-1</f>
        <v>-0.10106586981656718</v>
      </c>
    </row>
    <row r="6" spans="1:16" ht="15" customHeight="1" x14ac:dyDescent="0.25">
      <c r="A6" s="23">
        <v>2</v>
      </c>
      <c r="B6" s="23" t="s">
        <v>1</v>
      </c>
      <c r="C6" s="160">
        <v>48845879.590000004</v>
      </c>
      <c r="D6" s="205">
        <v>42689999.439999998</v>
      </c>
      <c r="E6" s="32">
        <v>32005641.030000001</v>
      </c>
      <c r="F6" s="48">
        <f>+E6/D6</f>
        <v>0.74972221714322895</v>
      </c>
      <c r="G6" s="32">
        <v>24025408.389999997</v>
      </c>
      <c r="H6" s="48">
        <f>G6/D6</f>
        <v>0.56278774198081827</v>
      </c>
      <c r="I6" s="32">
        <v>9259335.4800000004</v>
      </c>
      <c r="J6" s="153">
        <f>I6/D6</f>
        <v>0.21689706257817654</v>
      </c>
      <c r="K6" s="577">
        <v>35878729.630000003</v>
      </c>
      <c r="L6" s="48">
        <v>0.62172313779696597</v>
      </c>
      <c r="M6" s="211">
        <f>+G6/K6-1</f>
        <v>-0.33037182091555584</v>
      </c>
      <c r="N6" s="577">
        <v>14251658.379999999</v>
      </c>
      <c r="O6" s="48">
        <v>0.24695929477434017</v>
      </c>
      <c r="P6" s="211">
        <f>+I6/N6-1</f>
        <v>-0.35029768233891656</v>
      </c>
    </row>
    <row r="7" spans="1:16" ht="15" customHeight="1" x14ac:dyDescent="0.25">
      <c r="A7" s="23">
        <v>3</v>
      </c>
      <c r="B7" s="23" t="s">
        <v>2</v>
      </c>
      <c r="C7" s="160"/>
      <c r="F7" s="48"/>
      <c r="G7" s="32"/>
      <c r="H7" s="48" t="s">
        <v>129</v>
      </c>
      <c r="I7" s="32"/>
      <c r="J7" s="153" t="s">
        <v>129</v>
      </c>
      <c r="K7" s="577"/>
      <c r="L7" s="48" t="s">
        <v>129</v>
      </c>
      <c r="M7" s="212" t="s">
        <v>129</v>
      </c>
      <c r="N7" s="577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56033357.700000003</v>
      </c>
      <c r="D8" s="206">
        <v>63008298</v>
      </c>
      <c r="E8" s="34">
        <v>58354250.219999999</v>
      </c>
      <c r="F8" s="78">
        <f t="shared" ref="F8" si="0">+E8/D8</f>
        <v>0.92613595466425702</v>
      </c>
      <c r="G8" s="34">
        <v>58332904.719999999</v>
      </c>
      <c r="H8" s="78">
        <f>G8/D8</f>
        <v>0.92579718182516213</v>
      </c>
      <c r="I8" s="34">
        <v>30399970.669999998</v>
      </c>
      <c r="J8" s="172">
        <f>I8/D8</f>
        <v>0.48247566804613573</v>
      </c>
      <c r="K8" s="578">
        <v>44165049.289999999</v>
      </c>
      <c r="L8" s="78">
        <v>0.9008177490591911</v>
      </c>
      <c r="M8" s="519">
        <f>+G8/K8-1</f>
        <v>0.32079337978250444</v>
      </c>
      <c r="N8" s="578">
        <v>24884244.32</v>
      </c>
      <c r="O8" s="78">
        <v>0.50755448744527742</v>
      </c>
      <c r="P8" s="519">
        <f>+I8/N8-1</f>
        <v>0.22165536871726066</v>
      </c>
    </row>
    <row r="9" spans="1:16" ht="15" customHeight="1" x14ac:dyDescent="0.25">
      <c r="A9" s="9"/>
      <c r="B9" s="2" t="s">
        <v>4</v>
      </c>
      <c r="C9" s="162">
        <f>SUM(C5:C8)</f>
        <v>147387289.74000001</v>
      </c>
      <c r="D9" s="152">
        <f>SUM(D5:D8)</f>
        <v>149001110.5</v>
      </c>
      <c r="E9" s="84">
        <f>SUM(E5:E8)</f>
        <v>113467018.84999999</v>
      </c>
      <c r="F9" s="90">
        <f>+E9/D9</f>
        <v>0.76151794083440738</v>
      </c>
      <c r="G9" s="84">
        <f t="shared" ref="G9" si="1">SUM(G5:G8)</f>
        <v>105222469.81999999</v>
      </c>
      <c r="H9" s="90">
        <f>G9/D9</f>
        <v>0.70618580940039366</v>
      </c>
      <c r="I9" s="84">
        <f>SUM(I5:I8)</f>
        <v>62432773.579999998</v>
      </c>
      <c r="J9" s="170">
        <f>I9/D9</f>
        <v>0.41900878034060018</v>
      </c>
      <c r="K9" s="566">
        <f t="shared" ref="K9" si="2">SUM(K5:K8)</f>
        <v>105424830.58</v>
      </c>
      <c r="L9" s="90">
        <v>0.69316463745368662</v>
      </c>
      <c r="M9" s="213">
        <f t="shared" ref="M9" si="3">+G9/K9-1</f>
        <v>-1.9194791102504771E-3</v>
      </c>
      <c r="N9" s="566">
        <f>SUM(N5:N8)</f>
        <v>64469758.279999994</v>
      </c>
      <c r="O9" s="90">
        <v>0.42388644476855092</v>
      </c>
      <c r="P9" s="213">
        <f>+I9/N9-1</f>
        <v>-3.1595972349595658E-2</v>
      </c>
    </row>
    <row r="10" spans="1:16" ht="15" customHeight="1" x14ac:dyDescent="0.25">
      <c r="A10" s="81">
        <v>6</v>
      </c>
      <c r="B10" s="81" t="s">
        <v>5</v>
      </c>
      <c r="C10" s="159">
        <v>3134951.33</v>
      </c>
      <c r="D10" s="204">
        <v>4425763.6100000003</v>
      </c>
      <c r="E10" s="30">
        <v>2467187.9</v>
      </c>
      <c r="F10" s="242">
        <f>+E10/D10</f>
        <v>0.55746038817468602</v>
      </c>
      <c r="G10" s="82">
        <v>1587354.47</v>
      </c>
      <c r="H10" s="353">
        <f t="shared" ref="H10:H11" si="4">G10/D10</f>
        <v>0.35866228065443373</v>
      </c>
      <c r="I10" s="82">
        <v>385590.17</v>
      </c>
      <c r="J10" s="431">
        <f t="shared" ref="J10" si="5">I10/D10</f>
        <v>8.7123986723728328E-2</v>
      </c>
      <c r="K10" s="576">
        <v>1337105.8400000001</v>
      </c>
      <c r="L10" s="48">
        <v>0.17839256587057353</v>
      </c>
      <c r="M10" s="48">
        <f>+G10/K10-1</f>
        <v>0.1871569344129107</v>
      </c>
      <c r="N10" s="576">
        <v>243589.22</v>
      </c>
      <c r="O10" s="48">
        <v>3.2498927664702762E-2</v>
      </c>
      <c r="P10" s="245">
        <f>+I10/N10-1</f>
        <v>0.58295252146215648</v>
      </c>
    </row>
    <row r="11" spans="1:16" ht="15" customHeight="1" x14ac:dyDescent="0.25">
      <c r="A11" s="55">
        <v>7</v>
      </c>
      <c r="B11" s="55" t="s">
        <v>6</v>
      </c>
      <c r="C11" s="161">
        <v>0</v>
      </c>
      <c r="D11" s="206">
        <v>69575</v>
      </c>
      <c r="E11" s="34">
        <v>69575</v>
      </c>
      <c r="F11" s="242">
        <f>+E11/D11</f>
        <v>1</v>
      </c>
      <c r="G11" s="56">
        <v>69575</v>
      </c>
      <c r="H11" s="353">
        <f t="shared" si="4"/>
        <v>1</v>
      </c>
      <c r="I11" s="56">
        <v>0</v>
      </c>
      <c r="J11" s="511" t="s">
        <v>129</v>
      </c>
      <c r="K11" s="578"/>
      <c r="L11" s="390" t="s">
        <v>129</v>
      </c>
      <c r="M11" s="48" t="s">
        <v>129</v>
      </c>
      <c r="N11" s="578"/>
      <c r="O11" s="390" t="s">
        <v>129</v>
      </c>
      <c r="P11" s="245" t="s">
        <v>129</v>
      </c>
    </row>
    <row r="12" spans="1:16" ht="15" customHeight="1" x14ac:dyDescent="0.25">
      <c r="A12" s="9"/>
      <c r="B12" s="2" t="s">
        <v>7</v>
      </c>
      <c r="C12" s="162">
        <f>SUM(C10:C11)</f>
        <v>3134951.33</v>
      </c>
      <c r="D12" s="152">
        <f t="shared" ref="D12:I12" si="6">SUM(D10:D11)</f>
        <v>4495338.6100000003</v>
      </c>
      <c r="E12" s="84">
        <f t="shared" si="6"/>
        <v>2536762.9</v>
      </c>
      <c r="F12" s="90">
        <f>+E12/D12</f>
        <v>0.56430963717769855</v>
      </c>
      <c r="G12" s="84">
        <f t="shared" si="6"/>
        <v>1656929.47</v>
      </c>
      <c r="H12" s="90">
        <f>G12/D12</f>
        <v>0.36858835646198401</v>
      </c>
      <c r="I12" s="84">
        <f t="shared" si="6"/>
        <v>385590.17</v>
      </c>
      <c r="J12" s="170">
        <f>I12/D12</f>
        <v>8.5775556293411229E-2</v>
      </c>
      <c r="K12" s="566">
        <f t="shared" ref="K12" si="7">SUM(K10:K11)</f>
        <v>1337105.8400000001</v>
      </c>
      <c r="L12" s="90">
        <v>0.17839256587057353</v>
      </c>
      <c r="M12" s="721">
        <f t="shared" ref="M12" si="8">+G12/K12-1</f>
        <v>0.23919096038051846</v>
      </c>
      <c r="N12" s="566">
        <f t="shared" ref="N12" si="9">SUM(N10:N11)</f>
        <v>243589.22</v>
      </c>
      <c r="O12" s="90">
        <v>3.2498927664702762E-2</v>
      </c>
      <c r="P12" s="213">
        <f>+I12/N12-1</f>
        <v>0.58295252146215648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30"/>
      <c r="L13" s="27" t="s">
        <v>129</v>
      </c>
      <c r="M13" s="214" t="s">
        <v>129</v>
      </c>
      <c r="N13" s="630"/>
      <c r="O13" s="27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631"/>
      <c r="L14" s="28" t="s">
        <v>129</v>
      </c>
      <c r="M14" s="215" t="s">
        <v>129</v>
      </c>
      <c r="N14" s="631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10">SUM(D13:D14)</f>
        <v>0</v>
      </c>
      <c r="E15" s="84">
        <f t="shared" si="10"/>
        <v>0</v>
      </c>
      <c r="F15" s="58" t="s">
        <v>129</v>
      </c>
      <c r="G15" s="84">
        <f t="shared" si="10"/>
        <v>0</v>
      </c>
      <c r="H15" s="58" t="s">
        <v>129</v>
      </c>
      <c r="I15" s="84">
        <f t="shared" si="10"/>
        <v>0</v>
      </c>
      <c r="J15" s="223" t="s">
        <v>129</v>
      </c>
      <c r="K15" s="566">
        <f t="shared" ref="K15" si="11">SUM(K13:K14)</f>
        <v>0</v>
      </c>
      <c r="L15" s="58" t="s">
        <v>129</v>
      </c>
      <c r="M15" s="216" t="s">
        <v>129</v>
      </c>
      <c r="N15" s="566">
        <f t="shared" ref="N15" si="12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150522241.07000002</v>
      </c>
      <c r="D16" s="154">
        <f>+D9+D12+D15</f>
        <v>153496449.11000001</v>
      </c>
      <c r="E16" s="155">
        <f t="shared" ref="E16:I16" si="13">+E9+E12+E15</f>
        <v>116003781.75</v>
      </c>
      <c r="F16" s="181">
        <f>+E16/D16</f>
        <v>0.75574244500515009</v>
      </c>
      <c r="G16" s="155">
        <f t="shared" si="13"/>
        <v>106879399.28999999</v>
      </c>
      <c r="H16" s="181">
        <f>G16/D16</f>
        <v>0.69629883889631294</v>
      </c>
      <c r="I16" s="155">
        <f t="shared" si="13"/>
        <v>62818363.75</v>
      </c>
      <c r="J16" s="173">
        <f>I16/D16</f>
        <v>0.4092496218266426</v>
      </c>
      <c r="K16" s="574">
        <f t="shared" ref="K16" si="14">+K9+K12+K15</f>
        <v>106761936.42</v>
      </c>
      <c r="L16" s="181">
        <v>0.66898746285254285</v>
      </c>
      <c r="M16" s="605">
        <f>+G16/K16-1</f>
        <v>1.10023172994822E-3</v>
      </c>
      <c r="N16" s="574">
        <f t="shared" ref="N16" si="15">+N9+N12+N15</f>
        <v>64713347.499999993</v>
      </c>
      <c r="O16" s="181">
        <v>0.40550424250838013</v>
      </c>
      <c r="P16" s="605">
        <f>+I16/N16-1</f>
        <v>-2.9282734137652144E-2</v>
      </c>
    </row>
    <row r="17" spans="4:13" x14ac:dyDescent="0.25">
      <c r="F17" s="441"/>
      <c r="H17" s="441"/>
      <c r="J17" s="441"/>
      <c r="K17" s="441"/>
      <c r="L17" s="441"/>
      <c r="M17" s="441"/>
    </row>
    <row r="18" spans="4:13" x14ac:dyDescent="0.25">
      <c r="F18" s="441"/>
      <c r="H18" s="441"/>
    </row>
    <row r="22" spans="4:13" x14ac:dyDescent="0.25">
      <c r="D22" s="180"/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O137"/>
  <sheetViews>
    <sheetView zoomScaleNormal="100" workbookViewId="0">
      <selection activeCell="I5" sqref="I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100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97" customWidth="1"/>
    <col min="12" max="12" width="10.88671875" customWidth="1"/>
    <col min="13" max="13" width="6.33203125" style="97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63" t="s">
        <v>765</v>
      </c>
      <c r="D2" s="256"/>
      <c r="E2" s="745" t="s">
        <v>783</v>
      </c>
      <c r="F2" s="746"/>
      <c r="G2" s="747"/>
      <c r="H2" s="747"/>
      <c r="I2" s="747"/>
      <c r="J2" s="747"/>
      <c r="K2" s="748"/>
      <c r="L2" s="743" t="s">
        <v>784</v>
      </c>
      <c r="M2" s="744"/>
      <c r="N2" s="138"/>
    </row>
    <row r="3" spans="1:14" x14ac:dyDescent="0.25">
      <c r="C3" s="157">
        <v>1</v>
      </c>
      <c r="D3" s="257"/>
      <c r="E3" s="148">
        <v>2</v>
      </c>
      <c r="F3" s="87"/>
      <c r="G3" s="87">
        <v>3</v>
      </c>
      <c r="H3" s="87"/>
      <c r="I3" s="88" t="s">
        <v>36</v>
      </c>
      <c r="J3" s="87">
        <v>4</v>
      </c>
      <c r="K3" s="149" t="s">
        <v>46</v>
      </c>
      <c r="L3" s="87" t="s">
        <v>47</v>
      </c>
      <c r="M3" s="16" t="s">
        <v>48</v>
      </c>
      <c r="N3" s="139" t="s">
        <v>360</v>
      </c>
    </row>
    <row r="4" spans="1:14" ht="30" customHeight="1" x14ac:dyDescent="0.25">
      <c r="A4" s="1"/>
      <c r="B4" s="2" t="s">
        <v>12</v>
      </c>
      <c r="C4" s="158" t="s">
        <v>44</v>
      </c>
      <c r="D4" s="258" t="s">
        <v>437</v>
      </c>
      <c r="E4" s="112" t="s">
        <v>45</v>
      </c>
      <c r="F4" s="89" t="s">
        <v>438</v>
      </c>
      <c r="G4" s="89" t="s">
        <v>133</v>
      </c>
      <c r="H4" s="89" t="s">
        <v>439</v>
      </c>
      <c r="I4" s="89" t="s">
        <v>18</v>
      </c>
      <c r="J4" s="89" t="s">
        <v>412</v>
      </c>
      <c r="K4" s="113" t="s">
        <v>18</v>
      </c>
      <c r="L4" s="89" t="s">
        <v>133</v>
      </c>
      <c r="M4" s="12" t="s">
        <v>18</v>
      </c>
      <c r="N4" s="140" t="s">
        <v>764</v>
      </c>
    </row>
    <row r="5" spans="1:14" ht="15" customHeight="1" x14ac:dyDescent="0.25">
      <c r="A5" s="21">
        <v>1</v>
      </c>
      <c r="B5" s="21" t="s">
        <v>49</v>
      </c>
      <c r="C5" s="198">
        <v>1039801038.77</v>
      </c>
      <c r="D5" s="260">
        <f>C5/$C$18</f>
        <v>0.38001873058145352</v>
      </c>
      <c r="E5" s="204">
        <v>1039801038.77</v>
      </c>
      <c r="F5" s="262">
        <f>E5/$E$18</f>
        <v>0.37750206263454722</v>
      </c>
      <c r="G5" s="30">
        <v>587032294.63999999</v>
      </c>
      <c r="H5" s="262">
        <f>G5/$G$18</f>
        <v>0.4592013250978606</v>
      </c>
      <c r="I5" s="134">
        <f>G5/E5</f>
        <v>0.56456213520849274</v>
      </c>
      <c r="J5" s="30">
        <v>536251352.25</v>
      </c>
      <c r="K5" s="153">
        <f>J5/G5</f>
        <v>0.91349548763557953</v>
      </c>
      <c r="L5" s="136">
        <v>572735496.74000001</v>
      </c>
      <c r="M5" s="48">
        <v>0.60686091222145733</v>
      </c>
      <c r="N5" s="141">
        <f>+G5/L5-1</f>
        <v>2.4962304556600978E-2</v>
      </c>
    </row>
    <row r="6" spans="1:14" ht="15" customHeight="1" x14ac:dyDescent="0.25">
      <c r="A6" s="23">
        <v>2</v>
      </c>
      <c r="B6" s="23" t="s">
        <v>50</v>
      </c>
      <c r="C6" s="198">
        <v>60929532.859999999</v>
      </c>
      <c r="D6" s="260">
        <f t="shared" ref="D6:D16" si="0">C6/$C$18</f>
        <v>2.2268071360813303E-2</v>
      </c>
      <c r="E6" s="204">
        <v>60929532.859999999</v>
      </c>
      <c r="F6" s="262">
        <f t="shared" ref="F6:F9" si="1">E6/$E$18</f>
        <v>2.2120601415457096E-2</v>
      </c>
      <c r="G6" s="30">
        <v>33186709.120000001</v>
      </c>
      <c r="H6" s="262">
        <f t="shared" ref="H6:H9" si="2">G6/$G$18</f>
        <v>2.5960038217125465E-2</v>
      </c>
      <c r="I6" s="134">
        <f t="shared" ref="I6:I9" si="3">G6/E6</f>
        <v>0.54467361823131499</v>
      </c>
      <c r="J6" s="30">
        <v>29213881.989999998</v>
      </c>
      <c r="K6" s="153">
        <f t="shared" ref="K6:K9" si="4">J6/G6</f>
        <v>0.88028860844157109</v>
      </c>
      <c r="L6" s="133">
        <v>31674030.989999998</v>
      </c>
      <c r="M6" s="48">
        <v>0.56814619373454134</v>
      </c>
      <c r="N6" s="142">
        <f t="shared" ref="N6:N18" si="5">+G6/L6-1</f>
        <v>4.7757676642975477E-2</v>
      </c>
    </row>
    <row r="7" spans="1:14" ht="15" customHeight="1" x14ac:dyDescent="0.25">
      <c r="A7" s="23">
        <v>3</v>
      </c>
      <c r="B7" s="23" t="s">
        <v>51</v>
      </c>
      <c r="C7" s="198">
        <v>280116621.39999998</v>
      </c>
      <c r="D7" s="260">
        <f t="shared" si="0"/>
        <v>0.1023749341557831</v>
      </c>
      <c r="E7" s="204">
        <v>280116621.39999998</v>
      </c>
      <c r="F7" s="262">
        <f t="shared" si="1"/>
        <v>0.10169695779666445</v>
      </c>
      <c r="G7" s="30">
        <v>114710105.53</v>
      </c>
      <c r="H7" s="262">
        <f t="shared" si="2"/>
        <v>8.9731064104053446E-2</v>
      </c>
      <c r="I7" s="134">
        <f t="shared" si="3"/>
        <v>0.40950838603110473</v>
      </c>
      <c r="J7" s="30">
        <v>79440470.409999996</v>
      </c>
      <c r="K7" s="153">
        <f t="shared" si="4"/>
        <v>0.69253244989147034</v>
      </c>
      <c r="L7" s="133">
        <v>124051123.54000001</v>
      </c>
      <c r="M7" s="48">
        <v>0.47687828302751217</v>
      </c>
      <c r="N7" s="142">
        <f t="shared" si="5"/>
        <v>-7.5299745326272816E-2</v>
      </c>
    </row>
    <row r="8" spans="1:14" ht="15" customHeight="1" x14ac:dyDescent="0.25">
      <c r="A8" s="23">
        <v>4</v>
      </c>
      <c r="B8" s="23" t="s">
        <v>3</v>
      </c>
      <c r="C8" s="198">
        <v>1083327318.48</v>
      </c>
      <c r="D8" s="260">
        <f t="shared" si="0"/>
        <v>0.39592639074487662</v>
      </c>
      <c r="E8" s="204">
        <v>1086765406.6400001</v>
      </c>
      <c r="F8" s="262">
        <f t="shared" si="1"/>
        <v>0.39455258007029131</v>
      </c>
      <c r="G8" s="30">
        <v>525572133.33999997</v>
      </c>
      <c r="H8" s="262">
        <f t="shared" si="2"/>
        <v>0.4111246046731421</v>
      </c>
      <c r="I8" s="134">
        <f t="shared" si="3"/>
        <v>0.48361139407715803</v>
      </c>
      <c r="J8" s="30">
        <v>424582261.35000002</v>
      </c>
      <c r="K8" s="153">
        <f t="shared" si="4"/>
        <v>0.80784774232946599</v>
      </c>
      <c r="L8" s="133">
        <v>507346992</v>
      </c>
      <c r="M8" s="414">
        <v>0.48181134747589688</v>
      </c>
      <c r="N8" s="142">
        <f>+G8/L8-1</f>
        <v>3.5922438937018519E-2</v>
      </c>
    </row>
    <row r="9" spans="1:14" ht="15" customHeight="1" x14ac:dyDescent="0.25">
      <c r="A9" s="24">
        <v>5</v>
      </c>
      <c r="B9" s="24" t="s">
        <v>42</v>
      </c>
      <c r="C9" s="528">
        <v>42097110</v>
      </c>
      <c r="D9" s="257">
        <f t="shared" si="0"/>
        <v>1.5385337874130016E-2</v>
      </c>
      <c r="E9" s="206">
        <v>42097110</v>
      </c>
      <c r="F9" s="264">
        <f t="shared" si="1"/>
        <v>1.5283448720874587E-2</v>
      </c>
      <c r="G9" s="34">
        <v>13865103.83</v>
      </c>
      <c r="H9" s="264">
        <f t="shared" si="2"/>
        <v>1.0845866759783522E-2</v>
      </c>
      <c r="I9" s="135">
        <f t="shared" si="3"/>
        <v>0.32935999240802993</v>
      </c>
      <c r="J9" s="34">
        <v>9951637.5999999996</v>
      </c>
      <c r="K9" s="392">
        <f t="shared" si="4"/>
        <v>0.71774706644948361</v>
      </c>
      <c r="L9" s="137">
        <v>12139677.67</v>
      </c>
      <c r="M9" s="78">
        <v>0.28810956328669024</v>
      </c>
      <c r="N9" s="143">
        <f t="shared" si="5"/>
        <v>0.14213113452459569</v>
      </c>
    </row>
    <row r="10" spans="1:14" ht="15" customHeight="1" x14ac:dyDescent="0.25">
      <c r="A10" s="9"/>
      <c r="B10" s="2" t="s">
        <v>4</v>
      </c>
      <c r="C10" s="162">
        <f>SUM(C5:C9)</f>
        <v>2506271621.5099998</v>
      </c>
      <c r="D10" s="546">
        <f t="shared" si="0"/>
        <v>0.91597346471705654</v>
      </c>
      <c r="E10" s="152">
        <f>SUM(E5:E9)</f>
        <v>2509709709.6700001</v>
      </c>
      <c r="F10" s="263">
        <f>E10/E18</f>
        <v>0.91115565063783466</v>
      </c>
      <c r="G10" s="84">
        <f>SUM(G5:G9)</f>
        <v>1274366346.4599998</v>
      </c>
      <c r="H10" s="263">
        <f>G10/G18</f>
        <v>0.99686289885196511</v>
      </c>
      <c r="I10" s="85">
        <f t="shared" ref="I10:I18" si="6">+G10/E10</f>
        <v>0.50777440177635735</v>
      </c>
      <c r="J10" s="84">
        <f>SUM(J5:J9)</f>
        <v>1079439603.5999999</v>
      </c>
      <c r="K10" s="170">
        <f t="shared" ref="K10:K18" si="7">+J10/G10</f>
        <v>0.8470402616943884</v>
      </c>
      <c r="L10" s="84">
        <f>SUM(L5:L9)</f>
        <v>1247947320.9400001</v>
      </c>
      <c r="M10" s="43">
        <v>0.52996262911990555</v>
      </c>
      <c r="N10" s="144">
        <f t="shared" si="5"/>
        <v>2.1169984563210509E-2</v>
      </c>
    </row>
    <row r="11" spans="1:14" ht="15" customHeight="1" x14ac:dyDescent="0.25">
      <c r="A11" s="21">
        <v>6</v>
      </c>
      <c r="B11" s="21" t="s">
        <v>43</v>
      </c>
      <c r="C11" s="198">
        <v>4021413</v>
      </c>
      <c r="D11" s="260">
        <f t="shared" si="0"/>
        <v>1.4697160383793284E-3</v>
      </c>
      <c r="E11" s="204">
        <v>4021413</v>
      </c>
      <c r="F11" s="262">
        <f>E11/E18</f>
        <v>1.4599828674927669E-3</v>
      </c>
      <c r="G11" s="30">
        <v>756530.71</v>
      </c>
      <c r="H11" s="262">
        <f>G11/G18</f>
        <v>5.9179010708817949E-4</v>
      </c>
      <c r="I11" s="134">
        <f>+G11/E11</f>
        <v>0.18812559416304667</v>
      </c>
      <c r="J11" s="30">
        <v>756530.71</v>
      </c>
      <c r="K11" s="153">
        <f>+J11/G11</f>
        <v>1</v>
      </c>
      <c r="L11" s="136">
        <v>687283.18</v>
      </c>
      <c r="M11" s="52">
        <v>6.8673379296562755</v>
      </c>
      <c r="N11" s="141">
        <f t="shared" si="5"/>
        <v>0.10075545570604527</v>
      </c>
    </row>
    <row r="12" spans="1:14" ht="15" customHeight="1" x14ac:dyDescent="0.25">
      <c r="A12" s="24">
        <v>7</v>
      </c>
      <c r="B12" s="24" t="s">
        <v>6</v>
      </c>
      <c r="C12" s="528">
        <v>15057423.99</v>
      </c>
      <c r="D12" s="257">
        <f t="shared" si="0"/>
        <v>5.5030750471987489E-3</v>
      </c>
      <c r="E12" s="515">
        <v>16041795.24</v>
      </c>
      <c r="F12" s="264">
        <f>E12/E18</f>
        <v>5.8240091764330155E-3</v>
      </c>
      <c r="G12" s="180">
        <v>1652284.68</v>
      </c>
      <c r="H12" s="264">
        <f>G12/G18</f>
        <v>1.2924864976298956E-3</v>
      </c>
      <c r="I12" s="135">
        <f t="shared" si="6"/>
        <v>0.10299873893665282</v>
      </c>
      <c r="J12" s="180">
        <v>1652284.68</v>
      </c>
      <c r="K12" s="153">
        <f>+J12/G12</f>
        <v>1</v>
      </c>
      <c r="L12" s="137">
        <v>15944296.42</v>
      </c>
      <c r="M12" s="329">
        <v>0.83880534941933149</v>
      </c>
      <c r="N12" s="141">
        <f t="shared" si="5"/>
        <v>-0.89637142734455011</v>
      </c>
    </row>
    <row r="13" spans="1:14" ht="15" customHeight="1" x14ac:dyDescent="0.25">
      <c r="A13" s="9"/>
      <c r="B13" s="2" t="s">
        <v>7</v>
      </c>
      <c r="C13" s="162">
        <f>SUM(C11:C12)</f>
        <v>19078836.990000002</v>
      </c>
      <c r="D13" s="546">
        <f t="shared" si="0"/>
        <v>6.9727910855780775E-3</v>
      </c>
      <c r="E13" s="152">
        <f>SUM(E11:E12)</f>
        <v>20063208.240000002</v>
      </c>
      <c r="F13" s="263">
        <f>E13/E18</f>
        <v>7.2839920439257827E-3</v>
      </c>
      <c r="G13" s="84">
        <f>SUM(G11:G12)</f>
        <v>2408815.3899999997</v>
      </c>
      <c r="H13" s="263">
        <f>G13/G18</f>
        <v>1.8842766047180749E-3</v>
      </c>
      <c r="I13" s="85">
        <f t="shared" si="6"/>
        <v>0.12006132624380314</v>
      </c>
      <c r="J13" s="84">
        <f>SUM(J11:J12)</f>
        <v>2408815.3899999997</v>
      </c>
      <c r="K13" s="170">
        <f t="shared" si="7"/>
        <v>1</v>
      </c>
      <c r="L13" s="84">
        <f>SUM(L11:L12)</f>
        <v>16631579.6</v>
      </c>
      <c r="M13" s="43">
        <v>0.87037968015080647</v>
      </c>
      <c r="N13" s="144">
        <f t="shared" si="5"/>
        <v>-0.85516616894284658</v>
      </c>
    </row>
    <row r="14" spans="1:14" ht="15" customHeight="1" x14ac:dyDescent="0.25">
      <c r="A14" s="21">
        <v>8</v>
      </c>
      <c r="B14" s="21" t="s">
        <v>445</v>
      </c>
      <c r="C14" s="198">
        <v>5000000</v>
      </c>
      <c r="D14" s="547">
        <f t="shared" si="0"/>
        <v>1.8273627185013432E-3</v>
      </c>
      <c r="E14" s="204">
        <f>18818674.56-E17</f>
        <v>5202309.9999999981</v>
      </c>
      <c r="F14" s="262">
        <f>E14/$E$18</f>
        <v>1.8887101303413237E-3</v>
      </c>
      <c r="G14" s="30">
        <v>0</v>
      </c>
      <c r="H14" s="266">
        <f>G14/G18</f>
        <v>0</v>
      </c>
      <c r="I14" s="134">
        <f t="shared" si="6"/>
        <v>0</v>
      </c>
      <c r="J14" s="30">
        <v>0</v>
      </c>
      <c r="K14" s="153" t="s">
        <v>129</v>
      </c>
      <c r="L14" s="136">
        <v>49492.98</v>
      </c>
      <c r="M14" s="57">
        <v>3.0804674728695765E-4</v>
      </c>
      <c r="N14" s="145">
        <f t="shared" si="5"/>
        <v>-1</v>
      </c>
    </row>
    <row r="15" spans="1:14" ht="15" customHeight="1" x14ac:dyDescent="0.25">
      <c r="A15" s="24">
        <v>9</v>
      </c>
      <c r="B15" s="24" t="s">
        <v>9</v>
      </c>
      <c r="C15" s="528">
        <v>205833195.34</v>
      </c>
      <c r="D15" s="257">
        <f t="shared" si="0"/>
        <v>7.5226381478864082E-2</v>
      </c>
      <c r="E15" s="515">
        <v>205833195.34</v>
      </c>
      <c r="F15" s="264">
        <f>E15/$E$18</f>
        <v>7.4728195974323466E-2</v>
      </c>
      <c r="G15" s="180">
        <v>1601581.76</v>
      </c>
      <c r="H15" s="264">
        <f>G15/G18</f>
        <v>1.2528245433167874E-3</v>
      </c>
      <c r="I15" s="135">
        <f t="shared" si="6"/>
        <v>7.7809692326569115E-3</v>
      </c>
      <c r="J15" s="34">
        <v>1601581.76</v>
      </c>
      <c r="K15" s="392">
        <f t="shared" si="7"/>
        <v>1</v>
      </c>
      <c r="L15" s="137">
        <v>1250162.3899999999</v>
      </c>
      <c r="M15" s="264">
        <v>4.4645661776139692E-3</v>
      </c>
      <c r="N15" s="143">
        <f t="shared" si="5"/>
        <v>0.28109897786958715</v>
      </c>
    </row>
    <row r="16" spans="1:14" ht="15" customHeight="1" x14ac:dyDescent="0.25">
      <c r="A16" s="9"/>
      <c r="B16" s="2" t="s">
        <v>10</v>
      </c>
      <c r="C16" s="162">
        <f>SUM(C14:C15)</f>
        <v>210833195.34</v>
      </c>
      <c r="D16" s="546">
        <f t="shared" si="0"/>
        <v>7.7053744197365423E-2</v>
      </c>
      <c r="E16" s="152">
        <f>SUM(E14:E15)</f>
        <v>211035505.34</v>
      </c>
      <c r="F16" s="263">
        <f>E16/E18</f>
        <v>7.6616906104664789E-2</v>
      </c>
      <c r="G16" s="84">
        <f>SUM(G14:G15)</f>
        <v>1601581.76</v>
      </c>
      <c r="H16" s="263">
        <f>G16/G18</f>
        <v>1.2528245433167874E-3</v>
      </c>
      <c r="I16" s="85">
        <f t="shared" si="6"/>
        <v>7.5891578406187448E-3</v>
      </c>
      <c r="J16" s="84">
        <f>SUM(J14:J15)</f>
        <v>1601581.76</v>
      </c>
      <c r="K16" s="170">
        <f t="shared" si="7"/>
        <v>1</v>
      </c>
      <c r="L16" s="84">
        <f>SUM(L14:L15)</f>
        <v>1299655.3699999999</v>
      </c>
      <c r="M16" s="43">
        <v>2.9491649157741976E-3</v>
      </c>
      <c r="N16" s="144">
        <f t="shared" si="5"/>
        <v>0.23231265531569356</v>
      </c>
    </row>
    <row r="17" spans="1:14" ht="15" customHeight="1" thickBot="1" x14ac:dyDescent="0.3">
      <c r="A17" s="9"/>
      <c r="B17" s="2" t="s">
        <v>430</v>
      </c>
      <c r="C17" s="162">
        <v>0</v>
      </c>
      <c r="D17" s="346" t="s">
        <v>129</v>
      </c>
      <c r="E17" s="152">
        <v>13616364.560000001</v>
      </c>
      <c r="F17" s="263"/>
      <c r="G17" s="84">
        <v>0</v>
      </c>
      <c r="H17" s="263" t="s">
        <v>129</v>
      </c>
      <c r="I17" s="90" t="s">
        <v>129</v>
      </c>
      <c r="J17" s="84">
        <v>0</v>
      </c>
      <c r="K17" s="170" t="s">
        <v>129</v>
      </c>
      <c r="L17" s="84">
        <v>0</v>
      </c>
      <c r="M17" s="334" t="s">
        <v>129</v>
      </c>
      <c r="N17" s="144" t="s">
        <v>129</v>
      </c>
    </row>
    <row r="18" spans="1:14" s="6" customFormat="1" ht="19.5" customHeight="1" thickBot="1" x14ac:dyDescent="0.3">
      <c r="A18" s="5"/>
      <c r="B18" s="4" t="s">
        <v>52</v>
      </c>
      <c r="C18" s="163">
        <f>C10+C13+C16+C17</f>
        <v>2736183653.8399997</v>
      </c>
      <c r="D18" s="265" t="s">
        <v>129</v>
      </c>
      <c r="E18" s="154">
        <f>+E10+E13+E16+E17</f>
        <v>2754424787.8099999</v>
      </c>
      <c r="F18" s="265" t="s">
        <v>129</v>
      </c>
      <c r="G18" s="155">
        <f t="shared" ref="G18" si="8">+G10+G13+G16+G17</f>
        <v>1278376743.6099999</v>
      </c>
      <c r="H18" s="265" t="s">
        <v>129</v>
      </c>
      <c r="I18" s="156">
        <f t="shared" si="6"/>
        <v>0.46411749896660537</v>
      </c>
      <c r="J18" s="155">
        <f>+J10+J13+J16+J17</f>
        <v>1083450000.75</v>
      </c>
      <c r="K18" s="173">
        <f t="shared" si="7"/>
        <v>0.84752011186503007</v>
      </c>
      <c r="L18" s="147">
        <f>+L10+L13+L16+L17</f>
        <v>1265878555.9099998</v>
      </c>
      <c r="M18" s="183">
        <v>0.44922870021040406</v>
      </c>
      <c r="N18" s="146">
        <f t="shared" si="5"/>
        <v>9.8731332809531835E-3</v>
      </c>
    </row>
    <row r="19" spans="1:14" x14ac:dyDescent="0.25">
      <c r="A19" s="247" t="s">
        <v>466</v>
      </c>
      <c r="B19" s="247"/>
    </row>
    <row r="21" spans="1:14" s="451" customFormat="1" x14ac:dyDescent="0.25">
      <c r="A21" s="449"/>
      <c r="B21" s="448"/>
      <c r="C21" s="457"/>
      <c r="D21" s="450"/>
      <c r="K21" s="452"/>
      <c r="M21" s="452"/>
    </row>
    <row r="22" spans="1:14" s="451" customFormat="1" x14ac:dyDescent="0.25">
      <c r="A22" s="449"/>
      <c r="B22" s="448"/>
      <c r="C22" s="457"/>
      <c r="D22" s="450"/>
      <c r="E22" s="451" t="s">
        <v>530</v>
      </c>
      <c r="G22" s="55"/>
      <c r="H22" s="78"/>
      <c r="K22" s="452"/>
      <c r="M22" s="452"/>
    </row>
    <row r="23" spans="1:14" s="451" customFormat="1" x14ac:dyDescent="0.25">
      <c r="A23" s="449"/>
      <c r="B23" s="448"/>
      <c r="C23" s="457"/>
      <c r="D23" s="450"/>
      <c r="G23" s="55"/>
      <c r="H23" s="78"/>
      <c r="K23" s="452"/>
      <c r="M23" s="452"/>
    </row>
    <row r="24" spans="1:14" s="451" customFormat="1" x14ac:dyDescent="0.25">
      <c r="A24" s="449"/>
      <c r="B24" s="448"/>
      <c r="C24" s="457"/>
      <c r="D24" s="450"/>
      <c r="G24" s="55"/>
      <c r="H24" s="78"/>
      <c r="K24" s="452"/>
      <c r="M24" s="452"/>
    </row>
    <row r="25" spans="1:14" s="451" customFormat="1" x14ac:dyDescent="0.25">
      <c r="A25" s="449"/>
      <c r="B25" s="448"/>
      <c r="C25" s="457"/>
      <c r="D25" s="450"/>
      <c r="G25" s="55"/>
      <c r="H25" s="78"/>
      <c r="K25" s="452"/>
      <c r="M25" s="452"/>
    </row>
    <row r="26" spans="1:14" s="451" customFormat="1" x14ac:dyDescent="0.25">
      <c r="A26" s="449"/>
      <c r="B26" s="448"/>
      <c r="C26" s="458"/>
      <c r="D26" s="450"/>
      <c r="G26" s="55"/>
      <c r="H26" s="78"/>
      <c r="K26" s="452"/>
      <c r="M26" s="452"/>
    </row>
    <row r="27" spans="1:14" s="451" customFormat="1" x14ac:dyDescent="0.25">
      <c r="A27" s="449"/>
      <c r="B27" s="448"/>
      <c r="C27" s="457"/>
      <c r="D27" s="450"/>
      <c r="E27" s="453"/>
      <c r="G27" s="55"/>
      <c r="H27" s="268"/>
      <c r="K27" s="452"/>
      <c r="M27" s="452"/>
    </row>
    <row r="28" spans="1:14" x14ac:dyDescent="0.25">
      <c r="G28" s="55"/>
      <c r="H28" s="78"/>
    </row>
    <row r="136" spans="12:15" x14ac:dyDescent="0.25">
      <c r="L136" s="686"/>
      <c r="O136" s="686"/>
    </row>
    <row r="137" spans="12:15" x14ac:dyDescent="0.25">
      <c r="L137" s="686"/>
      <c r="N137" s="100"/>
      <c r="O137" s="686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2"/>
  <sheetViews>
    <sheetView topLeftCell="A4" zoomScaleNormal="100" workbookViewId="0">
      <selection activeCell="F17" sqref="F17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6" bestFit="1" customWidth="1"/>
    <col min="5" max="5" width="10.88671875" style="46" customWidth="1"/>
    <col min="6" max="6" width="6.33203125" style="97" customWidth="1"/>
    <col min="7" max="7" width="10" style="46" customWidth="1"/>
    <col min="8" max="8" width="7.44140625" style="97" bestFit="1" customWidth="1"/>
    <col min="9" max="9" width="11.5546875" style="46" bestFit="1" customWidth="1"/>
    <col min="10" max="10" width="7.44140625" style="97" bestFit="1" customWidth="1"/>
    <col min="11" max="11" width="11.6640625" style="46" customWidth="1"/>
    <col min="12" max="12" width="6.33203125" style="97" customWidth="1"/>
    <col min="13" max="13" width="8" style="97" customWidth="1"/>
    <col min="14" max="14" width="3.6640625" customWidth="1"/>
  </cols>
  <sheetData>
    <row r="1" spans="1:13" ht="13.8" x14ac:dyDescent="0.25">
      <c r="A1" s="7" t="s">
        <v>422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41"/>
      <c r="H17" s="441"/>
      <c r="J17" s="441"/>
    </row>
    <row r="18" spans="4:10" x14ac:dyDescent="0.25">
      <c r="F18" s="441"/>
      <c r="H18" s="441"/>
    </row>
    <row r="22" spans="4:10" x14ac:dyDescent="0.25">
      <c r="D22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92D050"/>
  </sheetPr>
  <dimension ref="A1:P137"/>
  <sheetViews>
    <sheetView zoomScaleNormal="100" workbookViewId="0">
      <selection activeCell="A17" sqref="A17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5546875" style="46" bestFit="1" customWidth="1"/>
    <col min="15" max="15" width="6.33203125" style="97" customWidth="1"/>
    <col min="16" max="16" width="8" style="97" customWidth="1"/>
    <col min="17" max="17" width="4.6640625" customWidth="1"/>
  </cols>
  <sheetData>
    <row r="1" spans="1:16" ht="14.4" thickBot="1" x14ac:dyDescent="0.3">
      <c r="A1" s="7" t="s">
        <v>521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15000854.75</v>
      </c>
      <c r="D5" s="204">
        <v>15759397.08</v>
      </c>
      <c r="E5" s="30">
        <v>6905274.9699999997</v>
      </c>
      <c r="F5" s="48">
        <f>E5/D5</f>
        <v>0.43816872783562094</v>
      </c>
      <c r="G5" s="30">
        <v>6905274.9699999997</v>
      </c>
      <c r="H5" s="48">
        <f>G5/D5</f>
        <v>0.43816872783562094</v>
      </c>
      <c r="I5" s="30">
        <v>6905274.9699999997</v>
      </c>
      <c r="J5" s="153">
        <f>I5/D5</f>
        <v>0.43816872783562094</v>
      </c>
      <c r="K5" s="576">
        <v>7937070.5700000003</v>
      </c>
      <c r="L5" s="48">
        <v>0.53857354417465719</v>
      </c>
      <c r="M5" s="210">
        <f>+G5/K5-1</f>
        <v>-0.12999702987395767</v>
      </c>
      <c r="N5" s="576">
        <v>7937070.5700000003</v>
      </c>
      <c r="O5" s="48">
        <v>0.53857354417465719</v>
      </c>
      <c r="P5" s="210">
        <f>+I5/N5-1</f>
        <v>-0.12999702987395767</v>
      </c>
    </row>
    <row r="6" spans="1:16" ht="15" customHeight="1" x14ac:dyDescent="0.25">
      <c r="A6" s="23">
        <v>2</v>
      </c>
      <c r="B6" s="23" t="s">
        <v>1</v>
      </c>
      <c r="C6" s="160">
        <v>81944181.75</v>
      </c>
      <c r="D6" s="205">
        <v>84731078.930000007</v>
      </c>
      <c r="E6" s="32">
        <v>72978473.599999994</v>
      </c>
      <c r="F6" s="48">
        <f>E6/D6</f>
        <v>0.86129522392002889</v>
      </c>
      <c r="G6" s="32">
        <v>66302822.689999998</v>
      </c>
      <c r="H6" s="48">
        <f>G6/D6</f>
        <v>0.78250889198254647</v>
      </c>
      <c r="I6" s="32">
        <v>24633159.539999999</v>
      </c>
      <c r="J6" s="153">
        <f>I6/D6</f>
        <v>0.2907216555137993</v>
      </c>
      <c r="K6" s="576">
        <v>62782097.420000002</v>
      </c>
      <c r="L6" s="48">
        <v>0.81749274852393783</v>
      </c>
      <c r="M6" s="210">
        <f t="shared" ref="M6:M17" si="0">+G6/K6-1</f>
        <v>5.6078490759030153E-2</v>
      </c>
      <c r="N6" s="576">
        <v>25425735.940000001</v>
      </c>
      <c r="O6" s="48">
        <v>0.33107136605813747</v>
      </c>
      <c r="P6" s="210">
        <f>+I6/N6-1</f>
        <v>-3.1172210781640119E-2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30"/>
      <c r="L7" s="48" t="s">
        <v>129</v>
      </c>
      <c r="M7" s="212" t="s">
        <v>129</v>
      </c>
      <c r="N7" s="630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447" t="s">
        <v>3</v>
      </c>
      <c r="C8" s="160">
        <v>250143469.58000001</v>
      </c>
      <c r="D8" s="397">
        <v>249525514.74000001</v>
      </c>
      <c r="E8" s="398">
        <v>231436153.33000001</v>
      </c>
      <c r="F8" s="48">
        <f t="shared" ref="F8" si="1">E8/D8</f>
        <v>0.92750496305418428</v>
      </c>
      <c r="G8" s="398">
        <v>225629073.33000001</v>
      </c>
      <c r="H8" s="412">
        <f>G8/D8</f>
        <v>0.90423247324066414</v>
      </c>
      <c r="I8" s="398">
        <v>124676840.5</v>
      </c>
      <c r="J8" s="153">
        <f t="shared" ref="J8" si="2">I8/D8</f>
        <v>0.49965567901907937</v>
      </c>
      <c r="K8" s="633">
        <v>205982740.21000001</v>
      </c>
      <c r="L8" s="412">
        <v>0.91276398019410743</v>
      </c>
      <c r="M8" s="443">
        <f t="shared" si="0"/>
        <v>9.5378540454265748E-2</v>
      </c>
      <c r="N8" s="633">
        <v>138890411.97999999</v>
      </c>
      <c r="O8" s="412">
        <v>0.61546013573961345</v>
      </c>
      <c r="P8" s="443">
        <f>+I8/N8-1</f>
        <v>-0.10233659240672943</v>
      </c>
    </row>
    <row r="9" spans="1:16" ht="15" customHeight="1" x14ac:dyDescent="0.25">
      <c r="A9" s="55">
        <v>5</v>
      </c>
      <c r="B9" s="55" t="s">
        <v>453</v>
      </c>
      <c r="C9" s="161"/>
      <c r="D9" s="34"/>
      <c r="E9" s="34"/>
      <c r="F9" s="520" t="s">
        <v>129</v>
      </c>
      <c r="G9" s="180">
        <v>0</v>
      </c>
      <c r="H9" s="512" t="s">
        <v>129</v>
      </c>
      <c r="I9" s="180"/>
      <c r="J9" s="516" t="s">
        <v>129</v>
      </c>
      <c r="K9" s="565">
        <v>0</v>
      </c>
      <c r="L9" s="268">
        <v>0</v>
      </c>
      <c r="M9" s="635" t="s">
        <v>129</v>
      </c>
      <c r="N9" s="565">
        <v>0</v>
      </c>
      <c r="O9" s="268">
        <v>0</v>
      </c>
      <c r="P9" s="635" t="s">
        <v>129</v>
      </c>
    </row>
    <row r="10" spans="1:16" ht="15" customHeight="1" x14ac:dyDescent="0.25">
      <c r="A10" s="9"/>
      <c r="B10" s="2" t="s">
        <v>4</v>
      </c>
      <c r="C10" s="162">
        <f>SUM(C5:C9)</f>
        <v>347088506.08000004</v>
      </c>
      <c r="D10" s="152">
        <f>SUM(D5:D9)</f>
        <v>350015990.75</v>
      </c>
      <c r="E10" s="84">
        <f>SUM(E5:E9)</f>
        <v>311319901.89999998</v>
      </c>
      <c r="F10" s="90">
        <f>E10/D10</f>
        <v>0.88944479717317027</v>
      </c>
      <c r="G10" s="84">
        <f>SUM(G5:G9)</f>
        <v>298837170.99000001</v>
      </c>
      <c r="H10" s="90">
        <f>G10/D10</f>
        <v>0.85378148109651764</v>
      </c>
      <c r="I10" s="84">
        <f>SUM(I5:I9)</f>
        <v>156215275.00999999</v>
      </c>
      <c r="J10" s="170">
        <f>I10/D10</f>
        <v>0.44630896627113598</v>
      </c>
      <c r="K10" s="566">
        <f>SUM(K5:K9)</f>
        <v>276701908.20000005</v>
      </c>
      <c r="L10" s="634">
        <v>0.84876639477587235</v>
      </c>
      <c r="M10" s="213">
        <f t="shared" si="0"/>
        <v>7.9996784026515E-2</v>
      </c>
      <c r="N10" s="566">
        <f>SUM(N5:N9)</f>
        <v>172253218.48999998</v>
      </c>
      <c r="O10" s="90">
        <v>0.5283763462181208</v>
      </c>
      <c r="P10" s="213">
        <f>+I10/N10-1</f>
        <v>-9.3106785583405904E-2</v>
      </c>
    </row>
    <row r="11" spans="1:16" ht="15" customHeight="1" x14ac:dyDescent="0.25">
      <c r="A11" s="21">
        <v>6</v>
      </c>
      <c r="B11" s="21" t="s">
        <v>5</v>
      </c>
      <c r="C11" s="159">
        <v>2029383.63</v>
      </c>
      <c r="D11" s="693">
        <v>4479137.0999999996</v>
      </c>
      <c r="E11" s="472">
        <v>2661989.15</v>
      </c>
      <c r="F11" s="48">
        <f>E11/D11</f>
        <v>0.59430847740740067</v>
      </c>
      <c r="G11" s="30">
        <v>2162127.98</v>
      </c>
      <c r="H11" s="48">
        <f>G11/D11</f>
        <v>0.48271082838701235</v>
      </c>
      <c r="I11" s="30">
        <v>25111.13</v>
      </c>
      <c r="J11" s="153">
        <f t="shared" ref="J11:J12" si="3">I11/D11</f>
        <v>5.6062427738592779E-3</v>
      </c>
      <c r="K11" s="563">
        <v>482848.63</v>
      </c>
      <c r="L11" s="412">
        <v>5.4869162499999999E-2</v>
      </c>
      <c r="M11" s="210">
        <f t="shared" si="0"/>
        <v>3.4778587856819643</v>
      </c>
      <c r="N11" s="563">
        <v>44739.96</v>
      </c>
      <c r="O11" s="414">
        <v>3.0606297057651357E-2</v>
      </c>
      <c r="P11" s="210">
        <f>+I11/N11-1</f>
        <v>-0.43873150534779193</v>
      </c>
    </row>
    <row r="12" spans="1:16" ht="15" customHeight="1" x14ac:dyDescent="0.25">
      <c r="A12" s="24">
        <v>7</v>
      </c>
      <c r="B12" s="24" t="s">
        <v>6</v>
      </c>
      <c r="C12" s="161">
        <v>100000</v>
      </c>
      <c r="D12" s="561">
        <v>1168000</v>
      </c>
      <c r="E12" s="398">
        <v>1168000</v>
      </c>
      <c r="F12" s="48">
        <f>E12/D12</f>
        <v>1</v>
      </c>
      <c r="G12" s="137">
        <v>1168000</v>
      </c>
      <c r="H12" s="48">
        <f>G12/D12</f>
        <v>1</v>
      </c>
      <c r="I12" s="137">
        <v>0</v>
      </c>
      <c r="J12" s="153">
        <f t="shared" si="3"/>
        <v>0</v>
      </c>
      <c r="K12" s="567">
        <v>0</v>
      </c>
      <c r="L12" s="390" t="s">
        <v>129</v>
      </c>
      <c r="M12" s="496" t="s">
        <v>129</v>
      </c>
      <c r="N12" s="567">
        <v>0</v>
      </c>
      <c r="O12" s="390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2129383.63</v>
      </c>
      <c r="D13" s="152">
        <f>SUM(D11:D12)</f>
        <v>5647137.0999999996</v>
      </c>
      <c r="E13" s="84">
        <f>SUM(E11:E12)</f>
        <v>3829989.15</v>
      </c>
      <c r="F13" s="90">
        <f>E13/D13</f>
        <v>0.67821784422411135</v>
      </c>
      <c r="G13" s="84">
        <f>SUM(G11:G12)</f>
        <v>3330127.98</v>
      </c>
      <c r="H13" s="90">
        <f>G13/D13</f>
        <v>0.58970198899545045</v>
      </c>
      <c r="I13" s="84">
        <f>SUM(I11:I12)</f>
        <v>25111.13</v>
      </c>
      <c r="J13" s="170">
        <f>I13/D13</f>
        <v>4.4467009664065004E-3</v>
      </c>
      <c r="K13" s="566">
        <f t="shared" ref="K13" si="4">SUM(K11:K12)</f>
        <v>482848.63</v>
      </c>
      <c r="L13" s="90">
        <v>0.30916372987502327</v>
      </c>
      <c r="M13" s="225">
        <f t="shared" si="0"/>
        <v>5.8968363439283236</v>
      </c>
      <c r="N13" s="566">
        <f t="shared" ref="N13" si="5">SUM(N11:N12)</f>
        <v>44739.96</v>
      </c>
      <c r="O13" s="90">
        <v>2.8646602783276708E-2</v>
      </c>
      <c r="P13" s="225">
        <f>+I13/N13-1</f>
        <v>-0.43873150534779193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30"/>
      <c r="L14" s="86" t="s">
        <v>129</v>
      </c>
      <c r="M14" s="214" t="s">
        <v>129</v>
      </c>
      <c r="N14" s="630"/>
      <c r="O14" s="86" t="s">
        <v>129</v>
      </c>
      <c r="P14" s="214" t="s">
        <v>129</v>
      </c>
    </row>
    <row r="15" spans="1:16" ht="15" customHeight="1" x14ac:dyDescent="0.25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31"/>
      <c r="L15" s="49" t="s">
        <v>129</v>
      </c>
      <c r="M15" s="215" t="s">
        <v>129</v>
      </c>
      <c r="N15" s="631"/>
      <c r="O15" s="49" t="s">
        <v>129</v>
      </c>
      <c r="P15" s="215" t="s">
        <v>129</v>
      </c>
    </row>
    <row r="16" spans="1:16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6">SUM(D14:D15)</f>
        <v>0</v>
      </c>
      <c r="E16" s="84">
        <f t="shared" si="6"/>
        <v>0</v>
      </c>
      <c r="F16" s="58" t="s">
        <v>129</v>
      </c>
      <c r="G16" s="84">
        <f t="shared" si="6"/>
        <v>0</v>
      </c>
      <c r="H16" s="58" t="s">
        <v>129</v>
      </c>
      <c r="I16" s="84">
        <f t="shared" si="6"/>
        <v>0</v>
      </c>
      <c r="J16" s="223" t="s">
        <v>129</v>
      </c>
      <c r="K16" s="566">
        <f t="shared" ref="K16" si="7">SUM(K14:K15)</f>
        <v>0</v>
      </c>
      <c r="L16" s="58" t="s">
        <v>129</v>
      </c>
      <c r="M16" s="216" t="s">
        <v>129</v>
      </c>
      <c r="N16" s="566">
        <f t="shared" ref="N16" si="8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349217889.71000004</v>
      </c>
      <c r="D17" s="154">
        <f t="shared" ref="D17:I17" si="9">+D10+D13+D16</f>
        <v>355663127.85000002</v>
      </c>
      <c r="E17" s="155">
        <f>+E10+E13+E16</f>
        <v>315149891.04999995</v>
      </c>
      <c r="F17" s="181">
        <f>E17/D17</f>
        <v>0.88609098433985989</v>
      </c>
      <c r="G17" s="155">
        <f t="shared" si="9"/>
        <v>302167298.97000003</v>
      </c>
      <c r="H17" s="181">
        <f>G17/D17</f>
        <v>0.84958848783852081</v>
      </c>
      <c r="I17" s="155">
        <f t="shared" si="9"/>
        <v>156240386.13999999</v>
      </c>
      <c r="J17" s="173">
        <f>I17/D17</f>
        <v>0.43929317915095756</v>
      </c>
      <c r="K17" s="574">
        <f t="shared" ref="K17" si="10">+K10+K13+K16</f>
        <v>277184756.83000004</v>
      </c>
      <c r="L17" s="181">
        <v>0.84619364843714051</v>
      </c>
      <c r="M17" s="605">
        <f t="shared" si="0"/>
        <v>9.0129567100697416E-2</v>
      </c>
      <c r="N17" s="574">
        <f t="shared" ref="N17" si="11">+N10+N13+N16</f>
        <v>172297958.44999999</v>
      </c>
      <c r="O17" s="181">
        <v>0.5259937081190047</v>
      </c>
      <c r="P17" s="605">
        <f>+I17/N17-1</f>
        <v>-9.3196532648759378E-2</v>
      </c>
    </row>
    <row r="22" spans="1:16" x14ac:dyDescent="0.25">
      <c r="E22" s="180"/>
    </row>
    <row r="26" spans="1:16" x14ac:dyDescent="0.25">
      <c r="J26" s="521"/>
      <c r="K26" s="521"/>
      <c r="L26" s="521"/>
      <c r="M26" s="521"/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topLeftCell="A6" zoomScaleNormal="100" workbookViewId="0">
      <selection activeCell="G16" sqref="G16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5546875" style="46" bestFit="1" customWidth="1"/>
    <col min="12" max="12" width="6.33203125" style="97" customWidth="1"/>
    <col min="13" max="13" width="8" style="97" bestFit="1" customWidth="1"/>
    <col min="14" max="14" width="4.6640625" customWidth="1"/>
  </cols>
  <sheetData>
    <row r="1" spans="1:13" ht="13.8" x14ac:dyDescent="0.25">
      <c r="A1" s="7" t="s">
        <v>521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7"/>
  <sheetViews>
    <sheetView zoomScaleNormal="100" workbookViewId="0">
      <selection activeCell="G23" sqref="G23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5546875" style="46" bestFit="1" customWidth="1"/>
    <col min="15" max="15" width="6.33203125" style="97" customWidth="1"/>
    <col min="16" max="16" width="8" style="97" customWidth="1"/>
    <col min="17" max="17" width="4.6640625" customWidth="1"/>
  </cols>
  <sheetData>
    <row r="1" spans="1:16" ht="14.4" thickBot="1" x14ac:dyDescent="0.3">
      <c r="A1" s="7" t="s">
        <v>769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1367121.04</v>
      </c>
      <c r="D5" s="204">
        <v>1361339.78</v>
      </c>
      <c r="E5" s="30">
        <v>934800.11</v>
      </c>
      <c r="F5" s="48">
        <f>E5/D5</f>
        <v>0.6866765547687147</v>
      </c>
      <c r="G5" s="30">
        <v>934800.11</v>
      </c>
      <c r="H5" s="48">
        <f>G5/D5</f>
        <v>0.6866765547687147</v>
      </c>
      <c r="I5" s="30">
        <v>934800.11</v>
      </c>
      <c r="J5" s="153">
        <f>I5/D5</f>
        <v>0.6866765547687147</v>
      </c>
      <c r="K5" s="576"/>
      <c r="L5" s="48" t="s">
        <v>129</v>
      </c>
      <c r="M5" s="210" t="s">
        <v>129</v>
      </c>
      <c r="N5" s="576"/>
      <c r="O5" s="48" t="s">
        <v>129</v>
      </c>
      <c r="P5" s="210" t="s">
        <v>129</v>
      </c>
    </row>
    <row r="6" spans="1:16" ht="15" customHeight="1" x14ac:dyDescent="0.25">
      <c r="A6" s="23">
        <v>2</v>
      </c>
      <c r="B6" s="23" t="s">
        <v>1</v>
      </c>
      <c r="C6" s="160">
        <v>29400526.609999999</v>
      </c>
      <c r="D6" s="205">
        <v>18521181.149999999</v>
      </c>
      <c r="E6" s="32">
        <v>15403272.73</v>
      </c>
      <c r="F6" s="48">
        <f>E6/D6</f>
        <v>0.83165715000849183</v>
      </c>
      <c r="G6" s="32">
        <v>14891532.470000001</v>
      </c>
      <c r="H6" s="48">
        <f>G6/D6</f>
        <v>0.80402714866810754</v>
      </c>
      <c r="I6" s="32">
        <v>6542922.4500000002</v>
      </c>
      <c r="J6" s="153">
        <f>I6/D6</f>
        <v>0.35326701882617245</v>
      </c>
      <c r="K6" s="576"/>
      <c r="L6" s="48" t="s">
        <v>129</v>
      </c>
      <c r="M6" s="210" t="s">
        <v>129</v>
      </c>
      <c r="N6" s="576"/>
      <c r="O6" s="48" t="s">
        <v>129</v>
      </c>
      <c r="P6" s="210" t="s">
        <v>129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30"/>
      <c r="L7" s="48" t="s">
        <v>129</v>
      </c>
      <c r="M7" s="212" t="s">
        <v>129</v>
      </c>
      <c r="N7" s="630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23" t="s">
        <v>3</v>
      </c>
      <c r="C8" s="160">
        <v>189398591.78</v>
      </c>
      <c r="D8" s="397">
        <v>203927848.96000001</v>
      </c>
      <c r="E8" s="398">
        <v>127336542.09999999</v>
      </c>
      <c r="F8" s="48">
        <f t="shared" ref="F8" si="0">E8/D8</f>
        <v>0.62441958148137366</v>
      </c>
      <c r="G8" s="398">
        <v>125706342.09</v>
      </c>
      <c r="H8" s="412">
        <f>G8/D8</f>
        <v>0.6164255776299441</v>
      </c>
      <c r="I8" s="398">
        <v>79340974.049999997</v>
      </c>
      <c r="J8" s="153">
        <f t="shared" ref="J8" si="1">I8/D8</f>
        <v>0.38906394812982387</v>
      </c>
      <c r="K8" s="633"/>
      <c r="L8" s="412" t="s">
        <v>129</v>
      </c>
      <c r="M8" s="443" t="s">
        <v>129</v>
      </c>
      <c r="N8" s="633"/>
      <c r="O8" s="412" t="s">
        <v>129</v>
      </c>
      <c r="P8" s="443" t="s">
        <v>129</v>
      </c>
    </row>
    <row r="9" spans="1:16" ht="15" customHeight="1" x14ac:dyDescent="0.25">
      <c r="A9" s="55">
        <v>5</v>
      </c>
      <c r="B9" s="55" t="s">
        <v>453</v>
      </c>
      <c r="C9" s="161"/>
      <c r="D9" s="34"/>
      <c r="E9" s="34"/>
      <c r="F9" s="520" t="s">
        <v>129</v>
      </c>
      <c r="G9" s="180"/>
      <c r="H9" s="512" t="s">
        <v>129</v>
      </c>
      <c r="I9" s="180"/>
      <c r="J9" s="516" t="s">
        <v>129</v>
      </c>
      <c r="K9" s="565"/>
      <c r="L9" s="268" t="s">
        <v>129</v>
      </c>
      <c r="M9" s="635" t="s">
        <v>129</v>
      </c>
      <c r="N9" s="565"/>
      <c r="O9" s="268" t="s">
        <v>129</v>
      </c>
      <c r="P9" s="635" t="s">
        <v>129</v>
      </c>
    </row>
    <row r="10" spans="1:16" ht="15" customHeight="1" x14ac:dyDescent="0.25">
      <c r="A10" s="9"/>
      <c r="B10" s="2" t="s">
        <v>4</v>
      </c>
      <c r="C10" s="162">
        <f>SUM(C5:C9)</f>
        <v>220166239.43000001</v>
      </c>
      <c r="D10" s="152">
        <f>SUM(D5:D9)</f>
        <v>223810369.89000002</v>
      </c>
      <c r="E10" s="84">
        <f>SUM(E5:E9)</f>
        <v>143674614.94</v>
      </c>
      <c r="F10" s="90">
        <f>E10/D10</f>
        <v>0.64194798038452938</v>
      </c>
      <c r="G10" s="84">
        <f>SUM(G5:G9)</f>
        <v>141532674.67000002</v>
      </c>
      <c r="H10" s="90">
        <f>G10/D10</f>
        <v>0.63237764514468897</v>
      </c>
      <c r="I10" s="84">
        <f>SUM(I5:I9)</f>
        <v>86818696.609999999</v>
      </c>
      <c r="J10" s="170">
        <f>I10/D10</f>
        <v>0.3879118588324138</v>
      </c>
      <c r="K10" s="566">
        <f>SUM(K5:K9)</f>
        <v>0</v>
      </c>
      <c r="L10" s="634" t="s">
        <v>129</v>
      </c>
      <c r="M10" s="213" t="s">
        <v>129</v>
      </c>
      <c r="N10" s="566">
        <f>SUM(N5:N9)</f>
        <v>0</v>
      </c>
      <c r="O10" s="90" t="s">
        <v>129</v>
      </c>
      <c r="P10" s="213" t="s">
        <v>129</v>
      </c>
    </row>
    <row r="11" spans="1:16" ht="15" customHeight="1" x14ac:dyDescent="0.25">
      <c r="A11" s="21">
        <v>6</v>
      </c>
      <c r="B11" s="21" t="s">
        <v>5</v>
      </c>
      <c r="C11" s="159"/>
      <c r="D11" s="693"/>
      <c r="E11" s="472"/>
      <c r="F11" s="48" t="s">
        <v>129</v>
      </c>
      <c r="G11" s="30">
        <v>0</v>
      </c>
      <c r="H11" s="48" t="s">
        <v>129</v>
      </c>
      <c r="I11" s="30">
        <v>0</v>
      </c>
      <c r="J11" s="153" t="s">
        <v>129</v>
      </c>
      <c r="K11" s="563"/>
      <c r="L11" s="412" t="s">
        <v>129</v>
      </c>
      <c r="M11" s="210" t="s">
        <v>129</v>
      </c>
      <c r="N11" s="563"/>
      <c r="O11" s="414" t="s">
        <v>129</v>
      </c>
      <c r="P11" s="210" t="s">
        <v>129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561">
        <v>3899248.15</v>
      </c>
      <c r="E12" s="398">
        <v>0</v>
      </c>
      <c r="F12" s="48" t="s">
        <v>129</v>
      </c>
      <c r="G12" s="137">
        <v>0</v>
      </c>
      <c r="H12" s="390" t="s">
        <v>129</v>
      </c>
      <c r="I12" s="137">
        <v>0</v>
      </c>
      <c r="J12" s="392" t="s">
        <v>129</v>
      </c>
      <c r="K12" s="567"/>
      <c r="L12" s="390" t="s">
        <v>129</v>
      </c>
      <c r="M12" s="496" t="s">
        <v>129</v>
      </c>
      <c r="N12" s="567"/>
      <c r="O12" s="390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0</v>
      </c>
      <c r="D13" s="152">
        <f>SUM(D11:D12)</f>
        <v>3899248.15</v>
      </c>
      <c r="E13" s="84">
        <f>SUM(E11:E12)</f>
        <v>0</v>
      </c>
      <c r="F13" s="90" t="s">
        <v>129</v>
      </c>
      <c r="G13" s="84">
        <f>SUM(G11:G12)</f>
        <v>0</v>
      </c>
      <c r="H13" s="90" t="s">
        <v>129</v>
      </c>
      <c r="I13" s="84">
        <f>SUM(I11:I12)</f>
        <v>0</v>
      </c>
      <c r="J13" s="170" t="s">
        <v>129</v>
      </c>
      <c r="K13" s="566">
        <f t="shared" ref="K13" si="2">SUM(K11:K12)</f>
        <v>0</v>
      </c>
      <c r="L13" s="90" t="s">
        <v>129</v>
      </c>
      <c r="M13" s="225" t="s">
        <v>129</v>
      </c>
      <c r="N13" s="566">
        <f t="shared" ref="N13" si="3">SUM(N11:N12)</f>
        <v>0</v>
      </c>
      <c r="O13" s="90" t="s">
        <v>129</v>
      </c>
      <c r="P13" s="225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30"/>
      <c r="L14" s="86" t="s">
        <v>129</v>
      </c>
      <c r="M14" s="214" t="s">
        <v>129</v>
      </c>
      <c r="N14" s="630"/>
      <c r="O14" s="86" t="s">
        <v>129</v>
      </c>
      <c r="P14" s="214" t="s">
        <v>129</v>
      </c>
    </row>
    <row r="15" spans="1:16" ht="15" customHeight="1" x14ac:dyDescent="0.25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31"/>
      <c r="L15" s="49" t="s">
        <v>129</v>
      </c>
      <c r="M15" s="215" t="s">
        <v>129</v>
      </c>
      <c r="N15" s="631"/>
      <c r="O15" s="49" t="s">
        <v>129</v>
      </c>
      <c r="P15" s="215" t="s">
        <v>129</v>
      </c>
    </row>
    <row r="16" spans="1:16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4">SUM(D14:D15)</f>
        <v>0</v>
      </c>
      <c r="E16" s="84">
        <f t="shared" si="4"/>
        <v>0</v>
      </c>
      <c r="F16" s="58" t="s">
        <v>129</v>
      </c>
      <c r="G16" s="84">
        <f t="shared" si="4"/>
        <v>0</v>
      </c>
      <c r="H16" s="58" t="s">
        <v>129</v>
      </c>
      <c r="I16" s="84">
        <f t="shared" si="4"/>
        <v>0</v>
      </c>
      <c r="J16" s="223" t="s">
        <v>129</v>
      </c>
      <c r="K16" s="566">
        <f t="shared" ref="K16" si="5">SUM(K14:K15)</f>
        <v>0</v>
      </c>
      <c r="L16" s="58" t="s">
        <v>129</v>
      </c>
      <c r="M16" s="216" t="s">
        <v>129</v>
      </c>
      <c r="N16" s="566">
        <f t="shared" ref="N16" si="6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220166239.43000001</v>
      </c>
      <c r="D17" s="154">
        <f t="shared" ref="D17:I17" si="7">+D10+D13+D16</f>
        <v>227709618.04000002</v>
      </c>
      <c r="E17" s="155">
        <f>+E10+E13+E16</f>
        <v>143674614.94</v>
      </c>
      <c r="F17" s="181">
        <f>E17/D17</f>
        <v>0.6309554079299442</v>
      </c>
      <c r="G17" s="155">
        <f t="shared" si="7"/>
        <v>141532674.67000002</v>
      </c>
      <c r="H17" s="181">
        <f>G17/D17</f>
        <v>0.6215489529526067</v>
      </c>
      <c r="I17" s="155">
        <f t="shared" si="7"/>
        <v>86818696.609999999</v>
      </c>
      <c r="J17" s="173">
        <f>I17/D17</f>
        <v>0.38126934363725129</v>
      </c>
      <c r="K17" s="574">
        <f t="shared" ref="K17" si="8">+K10+K13+K16</f>
        <v>0</v>
      </c>
      <c r="L17" s="181" t="s">
        <v>129</v>
      </c>
      <c r="M17" s="605" t="s">
        <v>129</v>
      </c>
      <c r="N17" s="574">
        <f t="shared" ref="N17" si="9">+N10+N13+N16</f>
        <v>0</v>
      </c>
      <c r="O17" s="181" t="s">
        <v>129</v>
      </c>
      <c r="P17" s="605" t="s">
        <v>129</v>
      </c>
    </row>
    <row r="22" spans="1:16" x14ac:dyDescent="0.25">
      <c r="E22" s="180"/>
    </row>
    <row r="26" spans="1:16" x14ac:dyDescent="0.25">
      <c r="J26" s="521"/>
      <c r="K26" s="521"/>
      <c r="L26" s="521"/>
      <c r="M26" s="521"/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5"/>
  <sheetViews>
    <sheetView topLeftCell="B6" workbookViewId="0">
      <selection activeCell="F16" sqref="F16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5546875" style="46" bestFit="1" customWidth="1"/>
    <col min="12" max="12" width="6.33203125" style="97" customWidth="1"/>
    <col min="13" max="13" width="8" style="97" bestFit="1" customWidth="1"/>
    <col min="14" max="14" width="4.6640625" customWidth="1"/>
  </cols>
  <sheetData>
    <row r="1" spans="1:13" ht="13.8" x14ac:dyDescent="0.25">
      <c r="A1" s="7" t="s">
        <v>770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80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&amp;LAjuntament de Barcelona&amp;CPressupost 2017
Execució Pressupostària a Juny&amp;RDirecció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92D050"/>
  </sheetPr>
  <dimension ref="A1:P137"/>
  <sheetViews>
    <sheetView topLeftCell="C1" zoomScaleNormal="100" workbookViewId="0">
      <selection activeCell="G25" sqref="G2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109375" style="97" customWidth="1"/>
  </cols>
  <sheetData>
    <row r="1" spans="1:16" ht="14.4" thickBot="1" x14ac:dyDescent="0.3">
      <c r="A1" s="7" t="s">
        <v>522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215974006.34999999</v>
      </c>
      <c r="D5" s="204">
        <v>213242703.84999999</v>
      </c>
      <c r="E5" s="30">
        <v>110328031.05</v>
      </c>
      <c r="F5" s="48">
        <f>E5/D5</f>
        <v>0.51738244290696744</v>
      </c>
      <c r="G5" s="30">
        <v>110236717.58</v>
      </c>
      <c r="H5" s="48">
        <f>G5/D5</f>
        <v>0.51695422910011091</v>
      </c>
      <c r="I5" s="30">
        <v>109768224.58</v>
      </c>
      <c r="J5" s="153">
        <f>I5/D5</f>
        <v>0.51475723482297231</v>
      </c>
      <c r="K5" s="576">
        <v>131617137.65000001</v>
      </c>
      <c r="L5" s="48">
        <v>0.56717347507147164</v>
      </c>
      <c r="M5" s="210">
        <f>+G5/K5-1</f>
        <v>-0.16244404377532828</v>
      </c>
      <c r="N5" s="576">
        <v>131219120.45</v>
      </c>
      <c r="O5" s="48">
        <v>0.56545831242249711</v>
      </c>
      <c r="P5" s="210">
        <f>+I5/N5-1</f>
        <v>-0.1634738580508448</v>
      </c>
    </row>
    <row r="6" spans="1:16" ht="15" customHeight="1" x14ac:dyDescent="0.25">
      <c r="A6" s="23">
        <v>2</v>
      </c>
      <c r="B6" s="23" t="s">
        <v>1</v>
      </c>
      <c r="C6" s="161">
        <v>21233753.199999999</v>
      </c>
      <c r="D6" s="205">
        <v>21204943.640000001</v>
      </c>
      <c r="E6" s="32">
        <v>15901495.140000001</v>
      </c>
      <c r="F6" s="48">
        <f>E6/D6</f>
        <v>0.74989565687900128</v>
      </c>
      <c r="G6" s="32">
        <v>14145310.09</v>
      </c>
      <c r="H6" s="48">
        <f>G6/D6</f>
        <v>0.66707605217667065</v>
      </c>
      <c r="I6" s="32">
        <v>4991277.72</v>
      </c>
      <c r="J6" s="153">
        <f>I6/D6</f>
        <v>0.23538273926768144</v>
      </c>
      <c r="K6" s="577">
        <v>13959608</v>
      </c>
      <c r="L6" s="280">
        <v>0.68428253016358709</v>
      </c>
      <c r="M6" s="211">
        <f>+G6/K6-1</f>
        <v>1.3302815523186684E-2</v>
      </c>
      <c r="N6" s="577">
        <v>5061564.4400000004</v>
      </c>
      <c r="O6" s="280">
        <v>0.24811156026653758</v>
      </c>
      <c r="P6" s="211">
        <f>+I6/N6-1</f>
        <v>-1.3886362770479832E-2</v>
      </c>
    </row>
    <row r="7" spans="1:16" ht="15" customHeight="1" x14ac:dyDescent="0.25">
      <c r="A7" s="23">
        <v>3</v>
      </c>
      <c r="B7" s="23" t="s">
        <v>2</v>
      </c>
      <c r="C7" s="161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4"/>
      <c r="L7" s="280" t="s">
        <v>129</v>
      </c>
      <c r="M7" s="212" t="s">
        <v>129</v>
      </c>
      <c r="N7" s="564"/>
      <c r="O7" s="280" t="s">
        <v>129</v>
      </c>
      <c r="P7" s="211" t="s">
        <v>129</v>
      </c>
    </row>
    <row r="8" spans="1:16" ht="15" customHeight="1" x14ac:dyDescent="0.25">
      <c r="A8" s="24">
        <v>4</v>
      </c>
      <c r="B8" s="24" t="s">
        <v>3</v>
      </c>
      <c r="C8" s="161">
        <v>2776443.64</v>
      </c>
      <c r="D8" s="206">
        <v>3204921.56</v>
      </c>
      <c r="E8" s="34">
        <v>3098774.36</v>
      </c>
      <c r="F8" s="390">
        <f>E8/D8</f>
        <v>0.9668799382409845</v>
      </c>
      <c r="G8" s="34">
        <v>3098774.36</v>
      </c>
      <c r="H8" s="390">
        <f>G8/D8</f>
        <v>0.9668799382409845</v>
      </c>
      <c r="I8" s="34">
        <v>3083305.73</v>
      </c>
      <c r="J8" s="392">
        <f>I8/D8</f>
        <v>0.96205341449916792</v>
      </c>
      <c r="K8" s="578">
        <v>65577.23</v>
      </c>
      <c r="L8" s="390">
        <v>2.4775133217585479E-2</v>
      </c>
      <c r="M8" s="443">
        <f t="shared" ref="M8:M12" si="0">+G8/K8-1</f>
        <v>46.253815996802551</v>
      </c>
      <c r="N8" s="578">
        <v>61314.5</v>
      </c>
      <c r="O8" s="390">
        <v>2.3164670201373937E-2</v>
      </c>
      <c r="P8" s="519">
        <f>+I8/N8-1</f>
        <v>49.286730381883565</v>
      </c>
    </row>
    <row r="9" spans="1:16" ht="15" customHeight="1" x14ac:dyDescent="0.25">
      <c r="A9" s="9"/>
      <c r="B9" s="2" t="s">
        <v>4</v>
      </c>
      <c r="C9" s="162">
        <f>SUM(C5:C8)</f>
        <v>239984203.18999997</v>
      </c>
      <c r="D9" s="152">
        <f t="shared" ref="D9:I9" si="1">SUM(D5:D8)</f>
        <v>237652569.05000001</v>
      </c>
      <c r="E9" s="84">
        <f t="shared" si="1"/>
        <v>129328300.55</v>
      </c>
      <c r="F9" s="90">
        <f>E9/D9</f>
        <v>0.54419062696010856</v>
      </c>
      <c r="G9" s="84">
        <f t="shared" si="1"/>
        <v>127480802.03</v>
      </c>
      <c r="H9" s="90">
        <f>G9/D9</f>
        <v>0.53641667977584184</v>
      </c>
      <c r="I9" s="84">
        <f t="shared" si="1"/>
        <v>117842808.03</v>
      </c>
      <c r="J9" s="170">
        <f>I9/D9</f>
        <v>0.49586170476115032</v>
      </c>
      <c r="K9" s="566">
        <f t="shared" ref="K9" si="2">SUM(K5:K8)</f>
        <v>145642322.88</v>
      </c>
      <c r="L9" s="90">
        <v>0.57091073224877309</v>
      </c>
      <c r="M9" s="213">
        <f t="shared" si="0"/>
        <v>-0.12469947259055958</v>
      </c>
      <c r="N9" s="566">
        <f t="shared" ref="N9" si="3">SUM(N5:N8)</f>
        <v>136341999.39000002</v>
      </c>
      <c r="O9" s="90">
        <v>0.53445392224443677</v>
      </c>
      <c r="P9" s="213">
        <f>+I9/N9-1</f>
        <v>-0.13568226549974471</v>
      </c>
    </row>
    <row r="10" spans="1:16" ht="15" customHeight="1" x14ac:dyDescent="0.25">
      <c r="A10" s="21">
        <v>6</v>
      </c>
      <c r="B10" s="21" t="s">
        <v>5</v>
      </c>
      <c r="C10" s="159">
        <v>1373491.25</v>
      </c>
      <c r="D10" s="204">
        <v>2542980.4500000002</v>
      </c>
      <c r="E10" s="30">
        <v>1676587.73</v>
      </c>
      <c r="F10" s="414">
        <f>E10/D10</f>
        <v>0.65930028286296882</v>
      </c>
      <c r="G10" s="30">
        <v>1195366.3899999999</v>
      </c>
      <c r="H10" s="414">
        <f>G10/D10</f>
        <v>0.47006511198306689</v>
      </c>
      <c r="I10" s="136">
        <v>228517.36</v>
      </c>
      <c r="J10" s="431">
        <f>I10/D10</f>
        <v>8.9862019977385188E-2</v>
      </c>
      <c r="K10" s="563">
        <v>2461863.9500000002</v>
      </c>
      <c r="L10" s="48">
        <v>0.41682054493124776</v>
      </c>
      <c r="M10" s="224">
        <f t="shared" si="0"/>
        <v>-0.51444660863570468</v>
      </c>
      <c r="N10" s="563">
        <v>623413.18999999994</v>
      </c>
      <c r="O10" s="48">
        <v>0.10555068470502908</v>
      </c>
      <c r="P10" s="224">
        <f>+I10/N10-1</f>
        <v>-0.63344157026898973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243" t="s">
        <v>129</v>
      </c>
      <c r="G11" s="137"/>
      <c r="H11" s="243" t="s">
        <v>129</v>
      </c>
      <c r="I11" s="137"/>
      <c r="J11" s="195" t="s">
        <v>129</v>
      </c>
      <c r="K11" s="567"/>
      <c r="L11" s="49" t="s">
        <v>129</v>
      </c>
      <c r="M11" s="215" t="s">
        <v>129</v>
      </c>
      <c r="N11" s="567"/>
      <c r="O11" s="49" t="s">
        <v>129</v>
      </c>
      <c r="P11" s="215" t="s">
        <v>129</v>
      </c>
    </row>
    <row r="12" spans="1:16" ht="15" customHeight="1" x14ac:dyDescent="0.25">
      <c r="A12" s="9"/>
      <c r="B12" s="2" t="s">
        <v>7</v>
      </c>
      <c r="C12" s="162">
        <f>SUM(C10:C11)</f>
        <v>1373491.25</v>
      </c>
      <c r="D12" s="152">
        <f t="shared" ref="D12:I12" si="4">SUM(D10:D11)</f>
        <v>2542980.4500000002</v>
      </c>
      <c r="E12" s="84">
        <f t="shared" si="4"/>
        <v>1676587.73</v>
      </c>
      <c r="F12" s="90">
        <f>E12/D12</f>
        <v>0.65930028286296882</v>
      </c>
      <c r="G12" s="84">
        <f t="shared" si="4"/>
        <v>1195366.3899999999</v>
      </c>
      <c r="H12" s="90">
        <f>G12/D12</f>
        <v>0.47006511198306689</v>
      </c>
      <c r="I12" s="84">
        <f t="shared" si="4"/>
        <v>228517.36</v>
      </c>
      <c r="J12" s="170">
        <f>I12/D12</f>
        <v>8.9862019977385188E-2</v>
      </c>
      <c r="K12" s="566">
        <f t="shared" ref="K12" si="5">SUM(K10:K11)</f>
        <v>2461863.9500000002</v>
      </c>
      <c r="L12" s="90">
        <v>0.41682054493124776</v>
      </c>
      <c r="M12" s="213">
        <f t="shared" si="0"/>
        <v>-0.51444660863570468</v>
      </c>
      <c r="N12" s="566">
        <f t="shared" ref="N12" si="6">SUM(N10:N11)</f>
        <v>623413.18999999994</v>
      </c>
      <c r="O12" s="90">
        <v>0.10555068470502908</v>
      </c>
      <c r="P12" s="213">
        <f>+I12/N12-1</f>
        <v>-0.63344157026898973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563"/>
      <c r="L13" s="86" t="s">
        <v>129</v>
      </c>
      <c r="M13" s="214" t="s">
        <v>129</v>
      </c>
      <c r="N13" s="563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567"/>
      <c r="L14" s="49" t="s">
        <v>129</v>
      </c>
      <c r="M14" s="215" t="s">
        <v>129</v>
      </c>
      <c r="N14" s="567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90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566">
        <f t="shared" ref="K15" si="8">SUM(K13:K14)</f>
        <v>0</v>
      </c>
      <c r="L15" s="58" t="s">
        <v>129</v>
      </c>
      <c r="M15" s="216" t="s">
        <v>129</v>
      </c>
      <c r="N15" s="566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241357694.43999997</v>
      </c>
      <c r="D16" s="154">
        <f t="shared" ref="D16:I16" si="10">+D9+D12+D15</f>
        <v>240195549.5</v>
      </c>
      <c r="E16" s="155">
        <f t="shared" si="10"/>
        <v>131004888.28</v>
      </c>
      <c r="F16" s="181">
        <f>E16/D16</f>
        <v>0.54540930734438942</v>
      </c>
      <c r="G16" s="155">
        <f t="shared" si="10"/>
        <v>128676168.42</v>
      </c>
      <c r="H16" s="181">
        <f>G16/D16</f>
        <v>0.53571420739417153</v>
      </c>
      <c r="I16" s="155">
        <f t="shared" si="10"/>
        <v>118071325.39</v>
      </c>
      <c r="J16" s="173">
        <f>I16/D16</f>
        <v>0.49156333510667316</v>
      </c>
      <c r="K16" s="574">
        <f t="shared" ref="K16" si="11">+K9+K12+K15</f>
        <v>148104186.82999998</v>
      </c>
      <c r="L16" s="181">
        <v>0.56742390678800048</v>
      </c>
      <c r="M16" s="605">
        <f>+G16/K16-1</f>
        <v>-0.13117804989740267</v>
      </c>
      <c r="N16" s="574">
        <f t="shared" ref="N16" si="12">+N9+N12+N15</f>
        <v>136965412.58000001</v>
      </c>
      <c r="O16" s="181">
        <v>0.52474849742216412</v>
      </c>
      <c r="P16" s="605">
        <f>+I16/N16-1</f>
        <v>-0.13794787190499047</v>
      </c>
    </row>
    <row r="20" spans="5:5" x14ac:dyDescent="0.25">
      <c r="E20" s="180"/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35"/>
  <sheetViews>
    <sheetView topLeftCell="A7" zoomScaleNormal="100" workbookViewId="0">
      <selection activeCell="F35" sqref="F3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109375" style="97" bestFit="1" customWidth="1"/>
  </cols>
  <sheetData>
    <row r="2" spans="1:15" ht="13.8" x14ac:dyDescent="0.25">
      <c r="B2" s="7" t="s">
        <v>522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9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92D050"/>
  </sheetPr>
  <dimension ref="A1:P137"/>
  <sheetViews>
    <sheetView topLeftCell="C1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customWidth="1"/>
    <col min="17" max="17" width="4.44140625" customWidth="1"/>
  </cols>
  <sheetData>
    <row r="1" spans="1:16" ht="14.4" thickBot="1" x14ac:dyDescent="0.3">
      <c r="A1" s="7" t="s">
        <v>523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11259133.869999999</v>
      </c>
      <c r="D5" s="204">
        <v>11956875.960000001</v>
      </c>
      <c r="E5" s="30">
        <v>6664344.6100000003</v>
      </c>
      <c r="F5" s="48">
        <f>E5/D5</f>
        <v>0.55736503684529315</v>
      </c>
      <c r="G5" s="30">
        <v>6624034.6100000003</v>
      </c>
      <c r="H5" s="48">
        <f>G5/D5</f>
        <v>0.55399375490385194</v>
      </c>
      <c r="I5" s="30">
        <v>6624034.6100000003</v>
      </c>
      <c r="J5" s="153">
        <f>I5/D5</f>
        <v>0.55399375490385194</v>
      </c>
      <c r="K5" s="576">
        <v>6983243.7300000004</v>
      </c>
      <c r="L5" s="48">
        <v>0.591348233884888</v>
      </c>
      <c r="M5" s="210">
        <f>+G5/K5-1</f>
        <v>-5.1438720154766804E-2</v>
      </c>
      <c r="N5" s="30">
        <v>6983243.7300000004</v>
      </c>
      <c r="O5" s="48">
        <v>0.591348233884888</v>
      </c>
      <c r="P5" s="210">
        <f>+I5/N5-1</f>
        <v>-5.1438720154766804E-2</v>
      </c>
    </row>
    <row r="6" spans="1:16" ht="15" customHeight="1" x14ac:dyDescent="0.25">
      <c r="A6" s="23">
        <v>2</v>
      </c>
      <c r="B6" s="23" t="s">
        <v>1</v>
      </c>
      <c r="C6" s="160">
        <v>6412027.9500000002</v>
      </c>
      <c r="D6" s="205">
        <v>9779107.5600000005</v>
      </c>
      <c r="E6" s="32">
        <v>8585958.5199999996</v>
      </c>
      <c r="F6" s="48">
        <f>E6/D6</f>
        <v>0.87798998705358333</v>
      </c>
      <c r="G6" s="32">
        <v>5385657.7300000004</v>
      </c>
      <c r="H6" s="48">
        <f>G6/D6</f>
        <v>0.55073100453759605</v>
      </c>
      <c r="I6" s="32">
        <v>2309846.5299999998</v>
      </c>
      <c r="J6" s="153">
        <f>I6/D6</f>
        <v>0.23620218060061912</v>
      </c>
      <c r="K6" s="577">
        <v>4734267.67</v>
      </c>
      <c r="L6" s="280">
        <v>0.67658113101048467</v>
      </c>
      <c r="M6" s="211">
        <f>+G6/K6-1</f>
        <v>0.13759045863158814</v>
      </c>
      <c r="N6" s="32">
        <v>1961829.33</v>
      </c>
      <c r="O6" s="280">
        <v>0.28036790470297623</v>
      </c>
      <c r="P6" s="211">
        <f>+I6/N6-1</f>
        <v>0.17739422827366935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4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32506022.739999998</v>
      </c>
      <c r="D8" s="206">
        <v>33462322.739999998</v>
      </c>
      <c r="E8" s="34">
        <v>21512592.629999999</v>
      </c>
      <c r="F8" s="390">
        <f>E8/D8</f>
        <v>0.64288999891464194</v>
      </c>
      <c r="G8" s="34">
        <v>21167833.329999998</v>
      </c>
      <c r="H8" s="390">
        <f>G8/D8</f>
        <v>0.63258708890212556</v>
      </c>
      <c r="I8" s="34">
        <v>10558169.949999999</v>
      </c>
      <c r="J8" s="392">
        <f>I8/D8</f>
        <v>0.31552412042751099</v>
      </c>
      <c r="K8" s="578">
        <v>24421685.960000001</v>
      </c>
      <c r="L8" s="390">
        <v>0.85510408589661879</v>
      </c>
      <c r="M8" s="519">
        <f>+G8/K8-1</f>
        <v>-0.13323619979920509</v>
      </c>
      <c r="N8" s="692">
        <v>13488379.83</v>
      </c>
      <c r="O8" s="390">
        <v>0.47228388423509726</v>
      </c>
      <c r="P8" s="519">
        <f>+I8/N8-1</f>
        <v>-0.21723957339063171</v>
      </c>
    </row>
    <row r="9" spans="1:16" ht="15" customHeight="1" x14ac:dyDescent="0.25">
      <c r="A9" s="9"/>
      <c r="B9" s="2" t="s">
        <v>4</v>
      </c>
      <c r="C9" s="162">
        <f>SUM(C5:C8)</f>
        <v>50177184.560000002</v>
      </c>
      <c r="D9" s="152">
        <f t="shared" ref="D9:I9" si="0">SUM(D5:D8)</f>
        <v>55198306.260000005</v>
      </c>
      <c r="E9" s="84">
        <f t="shared" si="0"/>
        <v>36762895.759999998</v>
      </c>
      <c r="F9" s="90">
        <f>E9/D9</f>
        <v>0.66601492420503117</v>
      </c>
      <c r="G9" s="84">
        <f t="shared" si="0"/>
        <v>33177525.669999998</v>
      </c>
      <c r="H9" s="90">
        <f>G9/D9</f>
        <v>0.60106057446263383</v>
      </c>
      <c r="I9" s="84">
        <f t="shared" si="0"/>
        <v>19492051.09</v>
      </c>
      <c r="J9" s="170">
        <f>I9/D9</f>
        <v>0.35312770283542388</v>
      </c>
      <c r="K9" s="566">
        <f t="shared" ref="K9" si="1">SUM(K5:K8)</f>
        <v>36139197.359999999</v>
      </c>
      <c r="L9" s="90">
        <v>0.76297343880576862</v>
      </c>
      <c r="M9" s="213">
        <f t="shared" ref="M9" si="2">+G9/K9-1</f>
        <v>-8.1951783834526282E-2</v>
      </c>
      <c r="N9" s="84">
        <f t="shared" ref="N9" si="3">SUM(N5:N8)</f>
        <v>22433452.890000001</v>
      </c>
      <c r="O9" s="90">
        <v>0.47361673601293591</v>
      </c>
      <c r="P9" s="213">
        <f>+I9/N9-1</f>
        <v>-0.13111676630534075</v>
      </c>
    </row>
    <row r="10" spans="1:16" ht="15" customHeight="1" x14ac:dyDescent="0.25">
      <c r="A10" s="21">
        <v>6</v>
      </c>
      <c r="B10" s="21" t="s">
        <v>5</v>
      </c>
      <c r="C10" s="159">
        <v>8537936.3300000001</v>
      </c>
      <c r="D10" s="204">
        <v>7343325.1600000001</v>
      </c>
      <c r="E10" s="30">
        <v>6838115.1600000001</v>
      </c>
      <c r="F10" s="48">
        <f>E10/D10</f>
        <v>0.9312014667753048</v>
      </c>
      <c r="G10" s="30">
        <v>6724248.1100000003</v>
      </c>
      <c r="H10" s="48">
        <f>G10/D10</f>
        <v>0.91569526930767153</v>
      </c>
      <c r="I10" s="30">
        <v>43940.1</v>
      </c>
      <c r="J10" s="153">
        <f>I10/D10</f>
        <v>5.9836789250933831E-3</v>
      </c>
      <c r="K10" s="563">
        <v>2254093</v>
      </c>
      <c r="L10" s="48">
        <v>0.95403586442770094</v>
      </c>
      <c r="M10" s="210">
        <f>+G10/K10-1</f>
        <v>1.9831280741300383</v>
      </c>
      <c r="N10" s="30">
        <v>1820837.73</v>
      </c>
      <c r="O10" s="48">
        <v>0.77066230085587539</v>
      </c>
      <c r="P10" s="210">
        <f>+I10/N10-1</f>
        <v>-0.97586819556951954</v>
      </c>
    </row>
    <row r="11" spans="1:16" ht="15" customHeight="1" x14ac:dyDescent="0.25">
      <c r="A11" s="24">
        <v>7</v>
      </c>
      <c r="B11" s="24" t="s">
        <v>6</v>
      </c>
      <c r="C11" s="161">
        <v>6500000</v>
      </c>
      <c r="D11" s="206">
        <v>5822756.5099999998</v>
      </c>
      <c r="E11" s="34">
        <v>194447</v>
      </c>
      <c r="F11" s="78">
        <f>E11/D11</f>
        <v>3.3394321000037835E-2</v>
      </c>
      <c r="G11" s="56">
        <v>194447</v>
      </c>
      <c r="H11" s="78">
        <f>G11/D11</f>
        <v>3.3394321000037835E-2</v>
      </c>
      <c r="I11" s="56">
        <v>0</v>
      </c>
      <c r="J11" s="172">
        <f>I11/D11</f>
        <v>0</v>
      </c>
      <c r="K11" s="567">
        <v>4500000</v>
      </c>
      <c r="L11" s="390">
        <v>0.1491984541820035</v>
      </c>
      <c r="M11" s="210">
        <f>+G11/K11-1</f>
        <v>-0.95678955555555556</v>
      </c>
      <c r="N11" s="56">
        <v>0</v>
      </c>
      <c r="O11" s="390">
        <v>0</v>
      </c>
      <c r="P11" s="245" t="s">
        <v>129</v>
      </c>
    </row>
    <row r="12" spans="1:16" ht="15" customHeight="1" x14ac:dyDescent="0.25">
      <c r="A12" s="9"/>
      <c r="B12" s="2" t="s">
        <v>7</v>
      </c>
      <c r="C12" s="162">
        <f>SUM(C10:C11)</f>
        <v>15037936.33</v>
      </c>
      <c r="D12" s="152">
        <f t="shared" ref="D12:I12" si="4">SUM(D10:D11)</f>
        <v>13166081.67</v>
      </c>
      <c r="E12" s="84">
        <f t="shared" si="4"/>
        <v>7032562.1600000001</v>
      </c>
      <c r="F12" s="90">
        <f>E12/D12</f>
        <v>0.53414237707671763</v>
      </c>
      <c r="G12" s="84">
        <f t="shared" si="4"/>
        <v>6918695.1100000003</v>
      </c>
      <c r="H12" s="90">
        <f>G12/D12</f>
        <v>0.52549386244237084</v>
      </c>
      <c r="I12" s="84">
        <f t="shared" si="4"/>
        <v>43940.1</v>
      </c>
      <c r="J12" s="170">
        <f>I12/D12</f>
        <v>3.3373710646289801E-3</v>
      </c>
      <c r="K12" s="566">
        <f t="shared" ref="K12" si="5">SUM(K10:K11)</f>
        <v>6754093</v>
      </c>
      <c r="L12" s="90">
        <v>0.20766577155465468</v>
      </c>
      <c r="M12" s="213">
        <f>+G12/K12-1</f>
        <v>2.4370720095207465E-2</v>
      </c>
      <c r="N12" s="84">
        <f t="shared" ref="N12" si="6">SUM(N10:N11)</f>
        <v>1820837.73</v>
      </c>
      <c r="O12" s="90">
        <v>5.5984670639903242E-2</v>
      </c>
      <c r="P12" s="213">
        <f>+I12/N12-1</f>
        <v>-0.97586819556951954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563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7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228" t="s">
        <v>129</v>
      </c>
      <c r="G15" s="84">
        <f t="shared" si="7"/>
        <v>0</v>
      </c>
      <c r="H15" s="228" t="s">
        <v>129</v>
      </c>
      <c r="I15" s="84">
        <f t="shared" si="7"/>
        <v>0</v>
      </c>
      <c r="J15" s="229" t="s">
        <v>129</v>
      </c>
      <c r="K15" s="566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65215120.890000001</v>
      </c>
      <c r="D16" s="154">
        <f t="shared" ref="D16:I16" si="10">+D9+D12+D15</f>
        <v>68364387.930000007</v>
      </c>
      <c r="E16" s="155">
        <f t="shared" si="10"/>
        <v>43795457.920000002</v>
      </c>
      <c r="F16" s="181">
        <f>E16/D16</f>
        <v>0.64061800662712376</v>
      </c>
      <c r="G16" s="155">
        <f t="shared" si="10"/>
        <v>40096220.780000001</v>
      </c>
      <c r="H16" s="181">
        <f>G16/D16</f>
        <v>0.58650741993120037</v>
      </c>
      <c r="I16" s="155">
        <f t="shared" si="10"/>
        <v>19535991.190000001</v>
      </c>
      <c r="J16" s="173">
        <f>I16/D16</f>
        <v>0.2857626870001877</v>
      </c>
      <c r="K16" s="574">
        <f t="shared" ref="K16" si="11">+K9+K12+K15</f>
        <v>42893290.359999999</v>
      </c>
      <c r="L16" s="181">
        <v>0.53690355781197197</v>
      </c>
      <c r="M16" s="605">
        <f>+G16/K16-1</f>
        <v>-6.5209956068289832E-2</v>
      </c>
      <c r="N16" s="155">
        <f t="shared" ref="N16" si="12">+N9+N12+N15</f>
        <v>24254290.620000001</v>
      </c>
      <c r="O16" s="181">
        <v>0.30359561639569072</v>
      </c>
      <c r="P16" s="605">
        <f>+I16/N16-1</f>
        <v>-0.19453462910637787</v>
      </c>
    </row>
    <row r="19" spans="5:7" x14ac:dyDescent="0.25">
      <c r="G19" s="688"/>
    </row>
    <row r="20" spans="5:7" x14ac:dyDescent="0.25">
      <c r="E20" s="180"/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topLeftCell="A8" zoomScaleNormal="100" workbookViewId="0">
      <selection activeCell="F21" sqref="F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44140625" style="46"/>
    <col min="12" max="12" width="6.33203125" style="97" customWidth="1"/>
    <col min="13" max="13" width="8.109375" style="97" bestFit="1" customWidth="1"/>
    <col min="14" max="14" width="4.44140625" customWidth="1"/>
  </cols>
  <sheetData>
    <row r="1" spans="1:13" ht="13.8" x14ac:dyDescent="0.25">
      <c r="A1" s="7" t="s">
        <v>523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</sheetPr>
  <dimension ref="A1:P137"/>
  <sheetViews>
    <sheetView topLeftCell="C1" zoomScaleNormal="100" workbookViewId="0">
      <selection activeCell="K23" sqref="K23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7.88671875" style="97" bestFit="1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524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76">
        <v>1614150.9</v>
      </c>
      <c r="D5" s="204">
        <v>1517039.96</v>
      </c>
      <c r="E5" s="180">
        <v>861945.64</v>
      </c>
      <c r="F5" s="48">
        <f>E5/D5</f>
        <v>0.56817596287971217</v>
      </c>
      <c r="G5" s="180">
        <v>861945.64</v>
      </c>
      <c r="H5" s="48">
        <f>G5/D5</f>
        <v>0.56817596287971217</v>
      </c>
      <c r="I5" s="180">
        <v>861945.64</v>
      </c>
      <c r="J5" s="153">
        <f>I5/D5</f>
        <v>0.56817596287971217</v>
      </c>
      <c r="K5" s="180">
        <v>1129211.67</v>
      </c>
      <c r="L5" s="48">
        <v>0.58753050566612985</v>
      </c>
      <c r="M5" s="210">
        <f>+G5/K5-1</f>
        <v>-0.23668372998660203</v>
      </c>
      <c r="N5" s="687">
        <v>1129211.67</v>
      </c>
      <c r="O5" s="48">
        <v>0.58753050566612985</v>
      </c>
      <c r="P5" s="210">
        <f>+I5/N5-1</f>
        <v>-0.23668372998660203</v>
      </c>
    </row>
    <row r="6" spans="1:16" ht="15" customHeight="1" x14ac:dyDescent="0.25">
      <c r="A6" s="23">
        <v>2</v>
      </c>
      <c r="B6" s="23" t="s">
        <v>1</v>
      </c>
      <c r="C6" s="161">
        <v>221665018.94999999</v>
      </c>
      <c r="D6" s="206">
        <v>221665018.94999999</v>
      </c>
      <c r="E6" s="34">
        <v>210569019.83000001</v>
      </c>
      <c r="F6" s="48">
        <f>E6/D6</f>
        <v>0.94994248901987166</v>
      </c>
      <c r="G6" s="34">
        <v>209849969.19</v>
      </c>
      <c r="H6" s="48">
        <f>G6/D6</f>
        <v>0.94669862743356425</v>
      </c>
      <c r="I6" s="34">
        <v>65696150.049999997</v>
      </c>
      <c r="J6" s="153">
        <f>I6/D6</f>
        <v>0.2963758123008971</v>
      </c>
      <c r="K6" s="34">
        <v>207585240.03</v>
      </c>
      <c r="L6" s="280">
        <v>0.93991574367937469</v>
      </c>
      <c r="M6" s="210">
        <f>+G6/K6-1</f>
        <v>1.0909875671664793E-2</v>
      </c>
      <c r="N6" s="34">
        <v>63961769.049999997</v>
      </c>
      <c r="O6" s="280">
        <v>0.2896095778051988</v>
      </c>
      <c r="P6" s="210">
        <f t="shared" ref="P6:P12" si="0">+I6/N6-1</f>
        <v>2.7115901041514512E-2</v>
      </c>
    </row>
    <row r="7" spans="1:16" ht="15" customHeight="1" x14ac:dyDescent="0.25">
      <c r="A7" s="23">
        <v>3</v>
      </c>
      <c r="B7" s="23" t="s">
        <v>2</v>
      </c>
      <c r="C7" s="161"/>
      <c r="D7" s="206"/>
      <c r="E7" s="34"/>
      <c r="F7" s="48" t="s">
        <v>129</v>
      </c>
      <c r="G7" s="34"/>
      <c r="H7" s="48" t="s">
        <v>129</v>
      </c>
      <c r="I7" s="34"/>
      <c r="J7" s="153" t="s">
        <v>129</v>
      </c>
      <c r="K7" s="34"/>
      <c r="L7" s="280" t="s">
        <v>129</v>
      </c>
      <c r="M7" s="212" t="s">
        <v>129</v>
      </c>
      <c r="N7" s="34"/>
      <c r="O7" s="280" t="s">
        <v>129</v>
      </c>
      <c r="P7" s="210" t="s">
        <v>129</v>
      </c>
    </row>
    <row r="8" spans="1:16" ht="15" customHeight="1" x14ac:dyDescent="0.25">
      <c r="A8" s="24">
        <v>4</v>
      </c>
      <c r="B8" s="24" t="s">
        <v>3</v>
      </c>
      <c r="C8" s="161">
        <v>59943428.420000002</v>
      </c>
      <c r="D8" s="206">
        <v>60541679.600000001</v>
      </c>
      <c r="E8" s="34">
        <v>60468408.159999996</v>
      </c>
      <c r="F8" s="390">
        <f>E8/D8</f>
        <v>0.99878973559233719</v>
      </c>
      <c r="G8" s="80">
        <v>60437108.159999996</v>
      </c>
      <c r="H8" s="78">
        <f t="shared" ref="H8" si="1">G8/D8</f>
        <v>0.99827273639101344</v>
      </c>
      <c r="I8" s="34">
        <v>20301819.68</v>
      </c>
      <c r="J8" s="392">
        <f>I8/D8</f>
        <v>0.33533624792266253</v>
      </c>
      <c r="K8" s="34">
        <v>63438864.939999998</v>
      </c>
      <c r="L8" s="390">
        <v>0.93991566364549006</v>
      </c>
      <c r="M8" s="519">
        <f>+G8/K8-1</f>
        <v>-4.7317315384489356E-2</v>
      </c>
      <c r="N8" s="34">
        <v>32883514.300000001</v>
      </c>
      <c r="O8" s="390">
        <v>0.48720496805093794</v>
      </c>
      <c r="P8" s="210">
        <f t="shared" si="0"/>
        <v>-0.38261405107786794</v>
      </c>
    </row>
    <row r="9" spans="1:16" ht="15" customHeight="1" x14ac:dyDescent="0.25">
      <c r="A9" s="9"/>
      <c r="B9" s="2" t="s">
        <v>4</v>
      </c>
      <c r="C9" s="162">
        <f>SUM(C5:C8)</f>
        <v>283222598.26999998</v>
      </c>
      <c r="D9" s="152">
        <f t="shared" ref="D9:I9" si="2">SUM(D5:D8)</f>
        <v>283723738.50999999</v>
      </c>
      <c r="E9" s="84">
        <f t="shared" si="2"/>
        <v>271899373.63</v>
      </c>
      <c r="F9" s="90">
        <f>E9/D9</f>
        <v>0.95832437235567003</v>
      </c>
      <c r="G9" s="84">
        <f>SUM(G5:G8)</f>
        <v>271149022.99000001</v>
      </c>
      <c r="H9" s="90">
        <f>G9/D9</f>
        <v>0.95567972004726431</v>
      </c>
      <c r="I9" s="84">
        <f t="shared" si="2"/>
        <v>86859915.370000005</v>
      </c>
      <c r="J9" s="170">
        <f>I9/D9</f>
        <v>0.30614257314580884</v>
      </c>
      <c r="K9" s="84">
        <f>SUM(K5:K8)</f>
        <v>272153316.63999999</v>
      </c>
      <c r="L9" s="90">
        <v>0.93758248997360305</v>
      </c>
      <c r="M9" s="213">
        <f t="shared" ref="M9" si="3">+G9/K9-1</f>
        <v>-3.6901760463512456E-3</v>
      </c>
      <c r="N9" s="84">
        <f t="shared" ref="N9" si="4">SUM(N5:N8)</f>
        <v>97974495.019999996</v>
      </c>
      <c r="O9" s="90">
        <v>0.33752728840070612</v>
      </c>
      <c r="P9" s="213">
        <f>+I9/N9-1</f>
        <v>-0.1134436023143689</v>
      </c>
    </row>
    <row r="10" spans="1:16" ht="15" customHeight="1" x14ac:dyDescent="0.25">
      <c r="A10" s="21">
        <v>6</v>
      </c>
      <c r="B10" s="21" t="s">
        <v>5</v>
      </c>
      <c r="C10" s="159">
        <v>3452456.25</v>
      </c>
      <c r="D10" s="204">
        <v>2988419.16</v>
      </c>
      <c r="E10" s="30">
        <v>2807652.46</v>
      </c>
      <c r="F10" s="48">
        <f>E10/D10</f>
        <v>0.93951092858071483</v>
      </c>
      <c r="G10" s="136">
        <v>2582502.46</v>
      </c>
      <c r="H10" s="48">
        <f>G10/D10</f>
        <v>0.86417009185552129</v>
      </c>
      <c r="I10" s="136">
        <v>88170.559999999998</v>
      </c>
      <c r="J10" s="153">
        <f>I10/D10</f>
        <v>2.9504080679231087E-2</v>
      </c>
      <c r="K10" s="136">
        <v>107786.29</v>
      </c>
      <c r="L10" s="48">
        <v>4.1280338426016708E-2</v>
      </c>
      <c r="M10" s="224">
        <f>+G10/K10-1</f>
        <v>22.95947072675013</v>
      </c>
      <c r="N10" s="136">
        <v>7480.02</v>
      </c>
      <c r="O10" s="48">
        <v>2.8647220071622609E-3</v>
      </c>
      <c r="P10" s="224">
        <f t="shared" si="0"/>
        <v>10.787476504073517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/>
      <c r="J11" s="172" t="s">
        <v>129</v>
      </c>
      <c r="K11" s="137">
        <v>200000</v>
      </c>
      <c r="L11" s="48">
        <v>1</v>
      </c>
      <c r="M11" s="224">
        <f>+G11/K11-1</f>
        <v>-1</v>
      </c>
      <c r="N11" s="137">
        <v>0</v>
      </c>
      <c r="O11" s="28">
        <v>0</v>
      </c>
      <c r="P11" s="557" t="s">
        <v>129</v>
      </c>
    </row>
    <row r="12" spans="1:16" ht="15" customHeight="1" x14ac:dyDescent="0.25">
      <c r="A12" s="9"/>
      <c r="B12" s="2" t="s">
        <v>7</v>
      </c>
      <c r="C12" s="162">
        <f>SUM(C10:C11)</f>
        <v>3452456.25</v>
      </c>
      <c r="D12" s="152">
        <f t="shared" ref="D12:I12" si="5">SUM(D10:D11)</f>
        <v>2988419.16</v>
      </c>
      <c r="E12" s="84">
        <f t="shared" si="5"/>
        <v>2807652.46</v>
      </c>
      <c r="F12" s="90">
        <f>E12/D12</f>
        <v>0.93951092858071483</v>
      </c>
      <c r="G12" s="84">
        <f>SUM(G10:G11)</f>
        <v>2582502.46</v>
      </c>
      <c r="H12" s="90">
        <f>G12/D12</f>
        <v>0.86417009185552129</v>
      </c>
      <c r="I12" s="84">
        <f t="shared" si="5"/>
        <v>88170.559999999998</v>
      </c>
      <c r="J12" s="170">
        <f>I12/D12</f>
        <v>2.9504080679231087E-2</v>
      </c>
      <c r="K12" s="84">
        <f>SUM(K10:K11)</f>
        <v>307786.28999999998</v>
      </c>
      <c r="L12" s="90">
        <v>0.10949038323191716</v>
      </c>
      <c r="M12" s="225">
        <f>+G12/K12-1</f>
        <v>7.3905701582744321</v>
      </c>
      <c r="N12" s="84">
        <f t="shared" ref="N12" si="6">SUM(N10:N11)</f>
        <v>7480.02</v>
      </c>
      <c r="O12" s="90">
        <v>2.6609055795903227E-3</v>
      </c>
      <c r="P12" s="225">
        <f t="shared" si="0"/>
        <v>10.787476504073517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58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84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286675054.51999998</v>
      </c>
      <c r="D16" s="154">
        <f t="shared" ref="D16:I16" si="10">+D9+D12+D15</f>
        <v>286712157.67000002</v>
      </c>
      <c r="E16" s="155">
        <f t="shared" si="10"/>
        <v>274707026.08999997</v>
      </c>
      <c r="F16" s="181">
        <f>E16/D16</f>
        <v>0.95812827862773187</v>
      </c>
      <c r="G16" s="155">
        <f t="shared" si="10"/>
        <v>273731525.44999999</v>
      </c>
      <c r="H16" s="181">
        <f>G16/D16</f>
        <v>0.95472590933886914</v>
      </c>
      <c r="I16" s="155">
        <f t="shared" si="10"/>
        <v>86948085.930000007</v>
      </c>
      <c r="J16" s="173">
        <f>I16/D16</f>
        <v>0.30325915244262341</v>
      </c>
      <c r="K16" s="155">
        <f t="shared" ref="K16" si="11">+K9+K12+K15</f>
        <v>272461102.93000001</v>
      </c>
      <c r="L16" s="181">
        <v>0.9296398992441085</v>
      </c>
      <c r="M16" s="605">
        <f>+G16/K16-1</f>
        <v>4.6627665613112601E-3</v>
      </c>
      <c r="N16" s="155">
        <f t="shared" ref="N16" si="12">+N9+N12+N15</f>
        <v>97981975.039999992</v>
      </c>
      <c r="O16" s="181">
        <v>0.33431543961460963</v>
      </c>
      <c r="P16" s="605">
        <f>+I16/N16-1</f>
        <v>-0.11261141761528615</v>
      </c>
    </row>
    <row r="20" spans="5:5" x14ac:dyDescent="0.25">
      <c r="E20" s="180"/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6"/>
  <sheetViews>
    <sheetView topLeftCell="B1" zoomScaleNormal="100" workbookViewId="0">
      <selection activeCell="E2" sqref="E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100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97" customWidth="1"/>
    <col min="12" max="12" width="10.88671875" customWidth="1"/>
    <col min="13" max="13" width="6.33203125" style="97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51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1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1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1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7"/>
  <sheetViews>
    <sheetView topLeftCell="A9" zoomScaleNormal="100" workbookViewId="0">
      <selection activeCell="E19" sqref="E19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" style="97" bestFit="1" customWidth="1"/>
  </cols>
  <sheetData>
    <row r="1" spans="1:15" ht="13.8" x14ac:dyDescent="0.25">
      <c r="A1" s="7" t="s">
        <v>535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9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7"/>
  <sheetViews>
    <sheetView topLeftCell="C1" zoomScaleNormal="100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8.44140625" style="46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525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636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590327.65</v>
      </c>
      <c r="D5" s="204">
        <v>601736.19999999995</v>
      </c>
      <c r="E5" s="30">
        <v>323499.57</v>
      </c>
      <c r="F5" s="48">
        <f>E5/D5</f>
        <v>0.53761028503852692</v>
      </c>
      <c r="G5" s="30">
        <v>323499.57</v>
      </c>
      <c r="H5" s="48">
        <f>G5/D5</f>
        <v>0.53761028503852692</v>
      </c>
      <c r="I5" s="30">
        <v>323499.57</v>
      </c>
      <c r="J5" s="153">
        <f>I5/D5</f>
        <v>0.53761028503852692</v>
      </c>
      <c r="K5" s="204">
        <v>447377.85</v>
      </c>
      <c r="L5" s="48">
        <v>0.59623775076577157</v>
      </c>
      <c r="M5" s="210">
        <f>G5/K5-1</f>
        <v>-0.27689855454399448</v>
      </c>
      <c r="N5" s="30">
        <v>447377.85</v>
      </c>
      <c r="O5" s="48">
        <v>0.59623775076577157</v>
      </c>
      <c r="P5" s="210">
        <f>I5/N5-1</f>
        <v>-0.27689855454399448</v>
      </c>
    </row>
    <row r="6" spans="1:16" ht="15" customHeight="1" x14ac:dyDescent="0.25">
      <c r="A6" s="23">
        <v>2</v>
      </c>
      <c r="B6" s="23" t="s">
        <v>1</v>
      </c>
      <c r="C6" s="160">
        <v>4166952.74</v>
      </c>
      <c r="D6" s="205">
        <v>3905020.04</v>
      </c>
      <c r="E6" s="32">
        <v>3319430.71</v>
      </c>
      <c r="F6" s="48">
        <f>E6/D6</f>
        <v>0.85004191425353093</v>
      </c>
      <c r="G6" s="32">
        <v>3176233.58</v>
      </c>
      <c r="H6" s="48">
        <f>G6/D6</f>
        <v>0.81337190269579263</v>
      </c>
      <c r="I6" s="32">
        <v>1490241.13</v>
      </c>
      <c r="J6" s="153">
        <f>I6/D6</f>
        <v>0.38162189047306394</v>
      </c>
      <c r="K6" s="32">
        <v>3091430.31</v>
      </c>
      <c r="L6" s="280">
        <v>0.73200774961149673</v>
      </c>
      <c r="M6" s="210">
        <f>G6/K6-1</f>
        <v>2.7431726254893318E-2</v>
      </c>
      <c r="N6" s="32">
        <v>752588.05</v>
      </c>
      <c r="O6" s="280">
        <v>0.17820239488594669</v>
      </c>
      <c r="P6" s="210">
        <f>I6/N6-1</f>
        <v>0.98015518582842209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280" t="s">
        <v>129</v>
      </c>
      <c r="G7" s="32"/>
      <c r="H7" s="48" t="s">
        <v>129</v>
      </c>
      <c r="I7" s="32"/>
      <c r="J7" s="178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50</v>
      </c>
      <c r="D8" s="206">
        <v>35050</v>
      </c>
      <c r="E8" s="34">
        <v>35000</v>
      </c>
      <c r="F8" s="78">
        <f>E8/D8</f>
        <v>0.99857346647646217</v>
      </c>
      <c r="G8" s="180">
        <v>0</v>
      </c>
      <c r="H8" s="48">
        <f t="shared" ref="H8" si="0">G8/D8</f>
        <v>0</v>
      </c>
      <c r="I8" s="180">
        <v>0</v>
      </c>
      <c r="J8" s="172">
        <v>0</v>
      </c>
      <c r="K8" s="180">
        <v>0</v>
      </c>
      <c r="L8" s="390" t="s">
        <v>129</v>
      </c>
      <c r="M8" s="245" t="s">
        <v>129</v>
      </c>
      <c r="N8" s="180">
        <v>0</v>
      </c>
      <c r="O8" s="390" t="s">
        <v>129</v>
      </c>
      <c r="P8" s="245" t="s">
        <v>129</v>
      </c>
    </row>
    <row r="9" spans="1:16" ht="15" customHeight="1" x14ac:dyDescent="0.25">
      <c r="A9" s="9"/>
      <c r="B9" s="2" t="s">
        <v>4</v>
      </c>
      <c r="C9" s="162">
        <f>SUM(C5:C8)</f>
        <v>4757330.3900000006</v>
      </c>
      <c r="D9" s="152">
        <f t="shared" ref="D9:I9" si="1">SUM(D5:D8)</f>
        <v>4541806.24</v>
      </c>
      <c r="E9" s="84">
        <f t="shared" si="1"/>
        <v>3677930.28</v>
      </c>
      <c r="F9" s="90">
        <f>E9/D9</f>
        <v>0.80979462479227193</v>
      </c>
      <c r="G9" s="84">
        <f t="shared" si="1"/>
        <v>3499733.15</v>
      </c>
      <c r="H9" s="90">
        <f>G9/D9</f>
        <v>0.77055976522679659</v>
      </c>
      <c r="I9" s="84">
        <f t="shared" si="1"/>
        <v>1813740.7</v>
      </c>
      <c r="J9" s="170">
        <f>I9/D9</f>
        <v>0.39934347793753522</v>
      </c>
      <c r="K9" s="84">
        <f t="shared" ref="K9" si="2">SUM(K5:K8)</f>
        <v>3538808.16</v>
      </c>
      <c r="L9" s="90">
        <v>0.71152482990337251</v>
      </c>
      <c r="M9" s="213">
        <f t="shared" ref="M9" si="3">G9/K9-1</f>
        <v>-1.1041855967688363E-2</v>
      </c>
      <c r="N9" s="84">
        <f t="shared" ref="N9" si="4">SUM(N5:N8)</f>
        <v>1199965.8999999999</v>
      </c>
      <c r="O9" s="90">
        <v>0.24126923367537031</v>
      </c>
      <c r="P9" s="213">
        <f>I9/N9-1</f>
        <v>0.51149353494128458</v>
      </c>
    </row>
    <row r="10" spans="1:16" ht="15" customHeight="1" x14ac:dyDescent="0.25">
      <c r="A10" s="21">
        <v>6</v>
      </c>
      <c r="B10" s="21" t="s">
        <v>5</v>
      </c>
      <c r="C10" s="159"/>
      <c r="D10" s="204"/>
      <c r="E10" s="30"/>
      <c r="F10" s="48" t="s">
        <v>129</v>
      </c>
      <c r="G10" s="136"/>
      <c r="H10" s="48" t="s">
        <v>129</v>
      </c>
      <c r="I10" s="136"/>
      <c r="J10" s="153" t="s">
        <v>129</v>
      </c>
      <c r="K10" s="136"/>
      <c r="L10" s="48" t="s">
        <v>129</v>
      </c>
      <c r="M10" s="224" t="s">
        <v>129</v>
      </c>
      <c r="N10" s="136"/>
      <c r="O10" s="48" t="s">
        <v>129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137"/>
      <c r="L11" s="49" t="s">
        <v>129</v>
      </c>
      <c r="M11" s="557" t="s">
        <v>129</v>
      </c>
      <c r="N11" s="137"/>
      <c r="O11" s="49" t="s">
        <v>129</v>
      </c>
      <c r="P11" s="557" t="s">
        <v>129</v>
      </c>
    </row>
    <row r="12" spans="1:16" ht="15" customHeight="1" x14ac:dyDescent="0.25">
      <c r="A12" s="9"/>
      <c r="B12" s="2" t="s">
        <v>7</v>
      </c>
      <c r="C12" s="162">
        <f>SUM(C10:C11)</f>
        <v>0</v>
      </c>
      <c r="D12" s="152">
        <f t="shared" ref="D12:I12" si="5">SUM(D10:D11)</f>
        <v>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223" t="s">
        <v>129</v>
      </c>
      <c r="K12" s="84">
        <f t="shared" ref="K12" si="6">SUM(K10:K11)</f>
        <v>0</v>
      </c>
      <c r="L12" s="90" t="s">
        <v>129</v>
      </c>
      <c r="M12" s="225" t="s">
        <v>129</v>
      </c>
      <c r="N12" s="84">
        <f t="shared" ref="N12" si="7">SUM(N10:N11)</f>
        <v>0</v>
      </c>
      <c r="O12" s="90" t="s">
        <v>129</v>
      </c>
      <c r="P12" s="225" t="s">
        <v>129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8">SUM(D13:D14)</f>
        <v>0</v>
      </c>
      <c r="E15" s="84">
        <f t="shared" si="8"/>
        <v>0</v>
      </c>
      <c r="F15" s="58" t="s">
        <v>129</v>
      </c>
      <c r="G15" s="84">
        <f t="shared" si="8"/>
        <v>0</v>
      </c>
      <c r="H15" s="58" t="s">
        <v>129</v>
      </c>
      <c r="I15" s="84">
        <f t="shared" si="8"/>
        <v>0</v>
      </c>
      <c r="J15" s="223" t="s">
        <v>129</v>
      </c>
      <c r="K15" s="84">
        <f t="shared" ref="K15" si="9">SUM(K13:K14)</f>
        <v>0</v>
      </c>
      <c r="L15" s="58" t="s">
        <v>129</v>
      </c>
      <c r="M15" s="216" t="s">
        <v>129</v>
      </c>
      <c r="N15" s="84">
        <f t="shared" ref="N15" si="10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4757330.3900000006</v>
      </c>
      <c r="D16" s="154">
        <f t="shared" ref="D16:I16" si="11">+D9+D12+D15</f>
        <v>4541806.24</v>
      </c>
      <c r="E16" s="155">
        <f t="shared" si="11"/>
        <v>3677930.28</v>
      </c>
      <c r="F16" s="181">
        <f>E16/D16</f>
        <v>0.80979462479227193</v>
      </c>
      <c r="G16" s="155">
        <f t="shared" si="11"/>
        <v>3499733.15</v>
      </c>
      <c r="H16" s="181">
        <f>G16/D16</f>
        <v>0.77055976522679659</v>
      </c>
      <c r="I16" s="155">
        <f t="shared" si="11"/>
        <v>1813740.7</v>
      </c>
      <c r="J16" s="173">
        <f>I16/D16</f>
        <v>0.39934347793753522</v>
      </c>
      <c r="K16" s="155">
        <f t="shared" ref="K16" si="12">+K9+K12+K15</f>
        <v>3538808.16</v>
      </c>
      <c r="L16" s="181">
        <v>0.71152482990337251</v>
      </c>
      <c r="M16" s="605">
        <f t="shared" ref="M16" si="13">G16/K16-1</f>
        <v>-1.1041855967688363E-2</v>
      </c>
      <c r="N16" s="155">
        <f t="shared" ref="N16" si="14">+N9+N12+N15</f>
        <v>1199965.8999999999</v>
      </c>
      <c r="O16" s="181">
        <v>0.24126923367537031</v>
      </c>
      <c r="P16" s="605">
        <f>I16/N16-1</f>
        <v>0.51149353494128458</v>
      </c>
    </row>
    <row r="21" spans="5:5" x14ac:dyDescent="0.25">
      <c r="E21" s="180"/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M31"/>
  <sheetViews>
    <sheetView topLeftCell="A6" zoomScaleNormal="100" workbookViewId="0">
      <selection activeCell="M23" sqref="M23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8.109375" style="46" customWidth="1"/>
    <col min="12" max="12" width="6.33203125" style="97" customWidth="1"/>
    <col min="13" max="13" width="8" style="97" bestFit="1" customWidth="1"/>
  </cols>
  <sheetData>
    <row r="3" spans="1:13" ht="13.8" x14ac:dyDescent="0.25">
      <c r="A3" s="7" t="s">
        <v>536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7"/>
  <sheetViews>
    <sheetView topLeftCell="C1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" style="46" customWidth="1"/>
    <col min="6" max="6" width="6.33203125" style="97" customWidth="1"/>
    <col min="7" max="7" width="11" style="46" customWidth="1"/>
    <col min="8" max="8" width="6.33203125" style="97" customWidth="1"/>
    <col min="9" max="9" width="11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8.6640625" style="46" bestFit="1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526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4351164.46</v>
      </c>
      <c r="D5" s="204">
        <v>4386001.22</v>
      </c>
      <c r="E5" s="30">
        <v>2186770.63</v>
      </c>
      <c r="F5" s="48">
        <f>E5/D5</f>
        <v>0.49857957631849453</v>
      </c>
      <c r="G5" s="30">
        <v>2186770.63</v>
      </c>
      <c r="H5" s="48">
        <f>G5/D5</f>
        <v>0.49857957631849453</v>
      </c>
      <c r="I5" s="30">
        <v>2186770.63</v>
      </c>
      <c r="J5" s="153">
        <f>I5/D5</f>
        <v>0.49857957631849453</v>
      </c>
      <c r="K5" s="704">
        <v>2826510.94</v>
      </c>
      <c r="L5" s="48">
        <v>0.57935291324337779</v>
      </c>
      <c r="M5" s="210">
        <f>G5/K5-1</f>
        <v>-0.22633569215904048</v>
      </c>
      <c r="N5" s="687">
        <v>2826510.94</v>
      </c>
      <c r="O5" s="48">
        <v>0.57935291324337779</v>
      </c>
      <c r="P5" s="210">
        <f>I5/N5-1</f>
        <v>-0.22633569215904048</v>
      </c>
    </row>
    <row r="6" spans="1:16" ht="15" customHeight="1" x14ac:dyDescent="0.25">
      <c r="A6" s="23">
        <v>2</v>
      </c>
      <c r="B6" s="23" t="s">
        <v>1</v>
      </c>
      <c r="C6" s="160">
        <v>26400686.800000001</v>
      </c>
      <c r="D6" s="205">
        <v>26205486.800000001</v>
      </c>
      <c r="E6" s="32">
        <v>23101248.780000001</v>
      </c>
      <c r="F6" s="48">
        <f>E6/D6</f>
        <v>0.88154244018851813</v>
      </c>
      <c r="G6" s="32">
        <v>22216656.93</v>
      </c>
      <c r="H6" s="48">
        <f>G6/D6</f>
        <v>0.84778646165046623</v>
      </c>
      <c r="I6" s="32">
        <v>6489015.9500000002</v>
      </c>
      <c r="J6" s="178">
        <f>I6/D6</f>
        <v>0.24762050785486647</v>
      </c>
      <c r="K6" s="704">
        <v>19823633.760000002</v>
      </c>
      <c r="L6" s="280">
        <v>0.778850599822555</v>
      </c>
      <c r="M6" s="210">
        <f>G6/K6-1</f>
        <v>0.12071566691413693</v>
      </c>
      <c r="N6" s="32">
        <v>5617139.5999999996</v>
      </c>
      <c r="O6" s="280">
        <v>0.22069175609845537</v>
      </c>
      <c r="P6" s="210">
        <f>I6/N6-1</f>
        <v>0.15521714112285911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78" t="s">
        <v>129</v>
      </c>
      <c r="K7" s="704"/>
      <c r="L7" s="418" t="s">
        <v>129</v>
      </c>
      <c r="M7" s="212"/>
      <c r="N7" s="32"/>
      <c r="O7" s="418" t="s">
        <v>129</v>
      </c>
      <c r="P7" s="210" t="s">
        <v>129</v>
      </c>
    </row>
    <row r="8" spans="1:16" ht="15" customHeight="1" x14ac:dyDescent="0.25">
      <c r="A8" s="24">
        <v>4</v>
      </c>
      <c r="B8" s="24" t="s">
        <v>3</v>
      </c>
      <c r="C8" s="161">
        <v>6231730</v>
      </c>
      <c r="D8" s="206">
        <v>6283900</v>
      </c>
      <c r="E8" s="34">
        <v>6282942.0499999998</v>
      </c>
      <c r="F8" s="390">
        <f t="shared" ref="F8" si="0">E8/D8</f>
        <v>0.99984755486242616</v>
      </c>
      <c r="G8" s="34">
        <v>6282942.0499999998</v>
      </c>
      <c r="H8" s="78">
        <f t="shared" ref="H8" si="1">G8/D8</f>
        <v>0.99984755486242616</v>
      </c>
      <c r="I8" s="34">
        <v>2987936.02</v>
      </c>
      <c r="J8" s="172">
        <f>I8/D8</f>
        <v>0.47549070163433538</v>
      </c>
      <c r="K8" s="704">
        <v>6331633.0499999998</v>
      </c>
      <c r="L8" s="390">
        <v>1</v>
      </c>
      <c r="M8" s="519">
        <f t="shared" ref="M8:M11" si="2">G8/K8-1</f>
        <v>-7.6901171649548239E-3</v>
      </c>
      <c r="N8" s="32">
        <v>254900</v>
      </c>
      <c r="O8" s="390">
        <v>4.0258176364153006E-2</v>
      </c>
      <c r="P8" s="210" t="s">
        <v>129</v>
      </c>
    </row>
    <row r="9" spans="1:16" ht="15" customHeight="1" x14ac:dyDescent="0.25">
      <c r="A9" s="9"/>
      <c r="B9" s="2" t="s">
        <v>4</v>
      </c>
      <c r="C9" s="162">
        <f>SUM(C5:C8)</f>
        <v>36983581.260000005</v>
      </c>
      <c r="D9" s="152">
        <f>SUM(D5:D8)</f>
        <v>36875388.019999996</v>
      </c>
      <c r="E9" s="84">
        <f>SUM(E5:E8)</f>
        <v>31570961.460000001</v>
      </c>
      <c r="F9" s="90">
        <f>E9/D9</f>
        <v>0.8561526577802232</v>
      </c>
      <c r="G9" s="84">
        <f>SUM(G5:G8)</f>
        <v>30686369.609999999</v>
      </c>
      <c r="H9" s="90">
        <f>G9/D9</f>
        <v>0.83216397867750502</v>
      </c>
      <c r="I9" s="84">
        <f>SUM(I5:I8)</f>
        <v>11663722.6</v>
      </c>
      <c r="J9" s="170">
        <f>I9/D9</f>
        <v>0.31630101339337718</v>
      </c>
      <c r="K9" s="703">
        <f>SUM(K5:K8)</f>
        <v>28981777.750000004</v>
      </c>
      <c r="L9" s="90">
        <v>0.7904956471710185</v>
      </c>
      <c r="M9" s="213">
        <f t="shared" si="2"/>
        <v>5.8815986883344218E-2</v>
      </c>
      <c r="N9" s="84">
        <f>SUM(N5:N8)</f>
        <v>8698550.5399999991</v>
      </c>
      <c r="O9" s="90">
        <v>0.23725826613818096</v>
      </c>
      <c r="P9" s="213">
        <f>I9/N9-1</f>
        <v>0.3408811670823495</v>
      </c>
    </row>
    <row r="10" spans="1:16" ht="15" customHeight="1" x14ac:dyDescent="0.25">
      <c r="A10" s="21">
        <v>6</v>
      </c>
      <c r="B10" s="21" t="s">
        <v>5</v>
      </c>
      <c r="C10" s="159">
        <v>23946471.93</v>
      </c>
      <c r="D10" s="204">
        <v>15785006.470000001</v>
      </c>
      <c r="E10" s="30">
        <v>13055223.550000001</v>
      </c>
      <c r="F10" s="48">
        <f>E10/D10</f>
        <v>0.82706482096234457</v>
      </c>
      <c r="G10" s="136">
        <v>11284425.1</v>
      </c>
      <c r="H10" s="48">
        <f>G10/D10</f>
        <v>0.7148825134437844</v>
      </c>
      <c r="I10" s="136">
        <v>2387507.2000000002</v>
      </c>
      <c r="J10" s="153">
        <f>I10/D10</f>
        <v>0.15125158197036837</v>
      </c>
      <c r="K10" s="702">
        <v>3512270.55</v>
      </c>
      <c r="L10" s="48">
        <v>0.26175943106277927</v>
      </c>
      <c r="M10" s="224">
        <f t="shared" si="2"/>
        <v>2.2128575915087181</v>
      </c>
      <c r="N10" s="136">
        <v>1958592</v>
      </c>
      <c r="O10" s="48">
        <v>0.14596823345630677</v>
      </c>
      <c r="P10" s="224">
        <f>I10/N10-1</f>
        <v>0.21899160213051028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 t="s">
        <v>148</v>
      </c>
      <c r="J11" s="172" t="s">
        <v>129</v>
      </c>
      <c r="K11" s="701">
        <v>47682</v>
      </c>
      <c r="L11" s="48">
        <v>1</v>
      </c>
      <c r="M11" s="224">
        <f t="shared" si="2"/>
        <v>-1</v>
      </c>
      <c r="N11" s="137">
        <v>0</v>
      </c>
      <c r="O11" s="48">
        <v>0</v>
      </c>
      <c r="P11" s="557" t="s">
        <v>129</v>
      </c>
    </row>
    <row r="12" spans="1:16" ht="15" customHeight="1" x14ac:dyDescent="0.25">
      <c r="A12" s="9"/>
      <c r="B12" s="2" t="s">
        <v>7</v>
      </c>
      <c r="C12" s="162">
        <f>SUM(C10:C11)</f>
        <v>23946471.93</v>
      </c>
      <c r="D12" s="152">
        <f t="shared" ref="D12:I12" si="3">SUM(D10:D11)</f>
        <v>15785006.470000001</v>
      </c>
      <c r="E12" s="84">
        <f t="shared" si="3"/>
        <v>13055223.550000001</v>
      </c>
      <c r="F12" s="90">
        <f>E12/D12</f>
        <v>0.82706482096234457</v>
      </c>
      <c r="G12" s="84">
        <f t="shared" si="3"/>
        <v>11284425.1</v>
      </c>
      <c r="H12" s="90">
        <f>G12/D12</f>
        <v>0.7148825134437844</v>
      </c>
      <c r="I12" s="84">
        <f t="shared" si="3"/>
        <v>2387507.2000000002</v>
      </c>
      <c r="J12" s="170">
        <f>I12/D12</f>
        <v>0.15125158197036837</v>
      </c>
      <c r="K12" s="703">
        <f>SUM(K10:K11)</f>
        <v>3559952.55</v>
      </c>
      <c r="L12" s="90">
        <v>0.2643735549917498</v>
      </c>
      <c r="M12" s="225">
        <f t="shared" ref="M12" si="4">G12/K12-1</f>
        <v>2.1698245809484176</v>
      </c>
      <c r="N12" s="84">
        <f t="shared" ref="N12" si="5">SUM(N10:N11)</f>
        <v>1958592</v>
      </c>
      <c r="O12" s="90">
        <v>0.14545135715879171</v>
      </c>
      <c r="P12" s="225">
        <f>I12/N12-1</f>
        <v>0.21899160213051028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700"/>
      <c r="L13" s="86" t="s">
        <v>129</v>
      </c>
      <c r="M13" s="214" t="s">
        <v>129</v>
      </c>
      <c r="N13" s="30"/>
      <c r="O13" s="27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705"/>
      <c r="L14" s="49" t="s">
        <v>129</v>
      </c>
      <c r="M14" s="215" t="s">
        <v>129</v>
      </c>
      <c r="N14" s="34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58" t="s">
        <v>129</v>
      </c>
      <c r="G15" s="84">
        <f t="shared" si="6"/>
        <v>0</v>
      </c>
      <c r="H15" s="58" t="s">
        <v>129</v>
      </c>
      <c r="I15" s="84">
        <f t="shared" si="6"/>
        <v>0</v>
      </c>
      <c r="J15" s="223" t="s">
        <v>129</v>
      </c>
      <c r="K15" s="703">
        <v>0</v>
      </c>
      <c r="L15" s="58" t="s">
        <v>129</v>
      </c>
      <c r="M15" s="637" t="s">
        <v>129</v>
      </c>
      <c r="N15" s="84">
        <f t="shared" ref="N15" si="7">SUM(N13:N14)</f>
        <v>0</v>
      </c>
      <c r="O15" s="228" t="s">
        <v>129</v>
      </c>
      <c r="P15" s="637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60930053.190000005</v>
      </c>
      <c r="D16" s="154">
        <f t="shared" ref="D16:I16" si="8">+D9+D12+D15</f>
        <v>52660394.489999995</v>
      </c>
      <c r="E16" s="155">
        <f t="shared" si="8"/>
        <v>44626185.010000005</v>
      </c>
      <c r="F16" s="181">
        <f>E16/D16</f>
        <v>0.84743354929622383</v>
      </c>
      <c r="G16" s="155">
        <f t="shared" si="8"/>
        <v>41970794.710000001</v>
      </c>
      <c r="H16" s="181">
        <f>G16/D16</f>
        <v>0.79700874094230523</v>
      </c>
      <c r="I16" s="155">
        <f t="shared" si="8"/>
        <v>14051229.800000001</v>
      </c>
      <c r="J16" s="173">
        <f>I16/D16</f>
        <v>0.26682727951588503</v>
      </c>
      <c r="K16" s="706">
        <f>SUM(K9,K12,K15)</f>
        <v>32541730.300000004</v>
      </c>
      <c r="L16" s="181">
        <v>0.64916744675145888</v>
      </c>
      <c r="M16" s="638">
        <f>G16/K16-1</f>
        <v>0.28975301322560565</v>
      </c>
      <c r="N16" s="155">
        <f t="shared" ref="N16" si="9">+N9+N12+N15</f>
        <v>10657142.539999999</v>
      </c>
      <c r="O16" s="181">
        <v>0.21259687019034007</v>
      </c>
      <c r="P16" s="638">
        <f>I16/N16-1</f>
        <v>0.31848004727916512</v>
      </c>
    </row>
    <row r="21" spans="5:15" x14ac:dyDescent="0.25">
      <c r="E21" s="180"/>
    </row>
    <row r="22" spans="5:15" x14ac:dyDescent="0.25">
      <c r="E22" s="180"/>
    </row>
    <row r="23" spans="5:15" x14ac:dyDescent="0.25">
      <c r="E23" s="180"/>
    </row>
    <row r="24" spans="5:15" x14ac:dyDescent="0.25">
      <c r="E24" s="180"/>
    </row>
    <row r="27" spans="5:15" x14ac:dyDescent="0.25">
      <c r="O27" s="521"/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7"/>
  <sheetViews>
    <sheetView topLeftCell="A7" zoomScaleNormal="100" workbookViewId="0">
      <selection activeCell="M16" sqref="M16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8.109375" style="46" customWidth="1"/>
    <col min="12" max="12" width="6.33203125" style="97" customWidth="1"/>
    <col min="13" max="13" width="8" style="97" bestFit="1" customWidth="1"/>
  </cols>
  <sheetData>
    <row r="2" spans="1:13" ht="13.8" x14ac:dyDescent="0.25">
      <c r="A2" s="7" t="s">
        <v>537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37"/>
  <sheetViews>
    <sheetView topLeftCell="C1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bestFit="1" customWidth="1"/>
    <col min="17" max="17" width="5.5546875" customWidth="1"/>
  </cols>
  <sheetData>
    <row r="1" spans="1:16" ht="14.4" thickBot="1" x14ac:dyDescent="0.3">
      <c r="A1" s="7" t="s">
        <v>527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85"/>
      <c r="M2" s="785"/>
      <c r="N2" s="785"/>
      <c r="O2" s="785"/>
      <c r="P2" s="786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76">
        <v>11020422.189999999</v>
      </c>
      <c r="D5" s="204">
        <v>11234465.9</v>
      </c>
      <c r="E5" s="30">
        <v>5991333.7800000003</v>
      </c>
      <c r="F5" s="48">
        <f>E5/D5</f>
        <v>0.53329938720095271</v>
      </c>
      <c r="G5" s="30">
        <v>5991333.7800000003</v>
      </c>
      <c r="H5" s="48">
        <f>G5/D5</f>
        <v>0.53329938720095271</v>
      </c>
      <c r="I5" s="30">
        <v>5991333.7800000003</v>
      </c>
      <c r="J5" s="153">
        <f>I5/D5</f>
        <v>0.53329938720095271</v>
      </c>
      <c r="K5" s="563">
        <v>6628103.6799999997</v>
      </c>
      <c r="L5" s="48">
        <v>0.57467996657384812</v>
      </c>
      <c r="M5" s="210">
        <f>+G5/K5-1</f>
        <v>-9.6071203883159484E-2</v>
      </c>
      <c r="N5" s="563">
        <v>6628103.6799999997</v>
      </c>
      <c r="O5" s="48">
        <v>0.57467996657384812</v>
      </c>
      <c r="P5" s="210">
        <f>+I5/N5-1</f>
        <v>-9.6071203883159484E-2</v>
      </c>
    </row>
    <row r="6" spans="1:16" ht="15" customHeight="1" x14ac:dyDescent="0.25">
      <c r="A6" s="23">
        <v>2</v>
      </c>
      <c r="B6" s="23" t="s">
        <v>1</v>
      </c>
      <c r="C6" s="161">
        <v>23750405.489999998</v>
      </c>
      <c r="D6" s="205">
        <v>22694024.219999999</v>
      </c>
      <c r="E6" s="32">
        <v>18238366.079999998</v>
      </c>
      <c r="F6" s="48">
        <f t="shared" ref="F6:F12" si="0">E6/D6</f>
        <v>0.80366381489655425</v>
      </c>
      <c r="G6" s="32">
        <v>16896553.420000002</v>
      </c>
      <c r="H6" s="48">
        <f t="shared" ref="H6:H12" si="1">G6/D6</f>
        <v>0.74453756002909577</v>
      </c>
      <c r="I6" s="32">
        <v>8845066.8200000003</v>
      </c>
      <c r="J6" s="153">
        <f t="shared" ref="J6:J12" si="2">I6/D6</f>
        <v>0.3897531233004034</v>
      </c>
      <c r="K6" s="564">
        <v>18967276.07</v>
      </c>
      <c r="L6" s="280">
        <v>0.67676792370056138</v>
      </c>
      <c r="M6" s="210">
        <f>+G6/K6-1</f>
        <v>-0.10917343335742347</v>
      </c>
      <c r="N6" s="564">
        <v>11290438.76</v>
      </c>
      <c r="O6" s="280">
        <v>0.40285208951848939</v>
      </c>
      <c r="P6" s="210">
        <f>+I6/N6-1</f>
        <v>-0.21658785738810382</v>
      </c>
    </row>
    <row r="7" spans="1:16" ht="15" customHeight="1" x14ac:dyDescent="0.25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4"/>
      <c r="L7" s="418" t="s">
        <v>129</v>
      </c>
      <c r="M7" s="212" t="s">
        <v>129</v>
      </c>
      <c r="N7" s="564"/>
      <c r="O7" s="418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47896502.399999999</v>
      </c>
      <c r="D8" s="206">
        <v>48710784.399999999</v>
      </c>
      <c r="E8" s="34">
        <v>41065340.090000004</v>
      </c>
      <c r="F8" s="78">
        <f t="shared" si="0"/>
        <v>0.84304411427215709</v>
      </c>
      <c r="G8" s="34">
        <v>32723994.59</v>
      </c>
      <c r="H8" s="78">
        <f t="shared" si="1"/>
        <v>0.67180184004591803</v>
      </c>
      <c r="I8" s="34">
        <v>17746545.77</v>
      </c>
      <c r="J8" s="172">
        <f t="shared" si="2"/>
        <v>0.36432477917559464</v>
      </c>
      <c r="K8" s="567">
        <v>34629978.719999999</v>
      </c>
      <c r="L8" s="390">
        <v>0.69080576969623864</v>
      </c>
      <c r="M8" s="519">
        <f>+G8/K8-1</f>
        <v>-5.5038559088089412E-2</v>
      </c>
      <c r="N8" s="567">
        <v>22125017.629999999</v>
      </c>
      <c r="O8" s="390">
        <v>0.44135429469980914</v>
      </c>
      <c r="P8" s="519">
        <f>+I8/N8-1</f>
        <v>-0.19789687552895296</v>
      </c>
    </row>
    <row r="9" spans="1:16" ht="15" customHeight="1" x14ac:dyDescent="0.25">
      <c r="A9" s="9"/>
      <c r="B9" s="2" t="s">
        <v>4</v>
      </c>
      <c r="C9" s="162">
        <f>SUM(C5:C8)</f>
        <v>82667330.079999998</v>
      </c>
      <c r="D9" s="152">
        <f t="shared" ref="D9:I9" si="3">SUM(D5:D8)</f>
        <v>82639274.519999996</v>
      </c>
      <c r="E9" s="84">
        <f t="shared" si="3"/>
        <v>65295039.950000003</v>
      </c>
      <c r="F9" s="90">
        <f>E9/D9</f>
        <v>0.79012116610725547</v>
      </c>
      <c r="G9" s="84">
        <f t="shared" si="3"/>
        <v>55611881.790000007</v>
      </c>
      <c r="H9" s="90">
        <f>G9/D9</f>
        <v>0.67294736205048677</v>
      </c>
      <c r="I9" s="84">
        <f t="shared" si="3"/>
        <v>32582946.370000001</v>
      </c>
      <c r="J9" s="170">
        <f>I9/D9</f>
        <v>0.39427919181592547</v>
      </c>
      <c r="K9" s="566">
        <f>SUM(K5:K8)</f>
        <v>60225358.469999999</v>
      </c>
      <c r="L9" s="90">
        <v>0.67148612946736252</v>
      </c>
      <c r="M9" s="213">
        <f>+G9/K9-1</f>
        <v>-7.6603556993323663E-2</v>
      </c>
      <c r="N9" s="566">
        <f>SUM(N5:N8)</f>
        <v>40043560.069999993</v>
      </c>
      <c r="O9" s="90">
        <v>0.44646799694670414</v>
      </c>
      <c r="P9" s="213">
        <f>+I9/N9-1</f>
        <v>-0.18631244791817014</v>
      </c>
    </row>
    <row r="10" spans="1:16" ht="15" customHeight="1" x14ac:dyDescent="0.25">
      <c r="A10" s="21">
        <v>6</v>
      </c>
      <c r="B10" s="21" t="s">
        <v>5</v>
      </c>
      <c r="C10" s="159">
        <v>2000000</v>
      </c>
      <c r="D10" s="204">
        <v>6317630.9000000004</v>
      </c>
      <c r="E10" s="180">
        <v>5639593.4000000004</v>
      </c>
      <c r="F10" s="417">
        <f t="shared" si="0"/>
        <v>0.89267535398435516</v>
      </c>
      <c r="G10" s="136">
        <v>5608137.5499999998</v>
      </c>
      <c r="H10" s="417">
        <f t="shared" si="1"/>
        <v>0.88769629609099188</v>
      </c>
      <c r="I10" s="56">
        <v>5608137.5499999998</v>
      </c>
      <c r="J10" s="348">
        <f t="shared" si="2"/>
        <v>0.88769629609099188</v>
      </c>
      <c r="K10" s="563">
        <v>537500</v>
      </c>
      <c r="L10" s="417">
        <v>0.49027482197801969</v>
      </c>
      <c r="M10" s="224">
        <f>+G10/K10-1</f>
        <v>9.4337442790697672</v>
      </c>
      <c r="N10" s="563">
        <v>537500</v>
      </c>
      <c r="O10" s="417">
        <v>0.49027482197801969</v>
      </c>
      <c r="P10" s="224">
        <f>+I10/N10-1</f>
        <v>9.4337442790697672</v>
      </c>
    </row>
    <row r="11" spans="1:16" ht="15" customHeight="1" x14ac:dyDescent="0.25">
      <c r="A11" s="24">
        <v>7</v>
      </c>
      <c r="B11" s="24" t="s">
        <v>6</v>
      </c>
      <c r="C11" s="161">
        <v>118375.37</v>
      </c>
      <c r="D11" s="206">
        <v>75000</v>
      </c>
      <c r="E11" s="34">
        <v>0</v>
      </c>
      <c r="F11" s="417">
        <f t="shared" si="0"/>
        <v>0</v>
      </c>
      <c r="G11" s="137">
        <v>0</v>
      </c>
      <c r="H11" s="49" t="s">
        <v>129</v>
      </c>
      <c r="I11" s="137">
        <v>0</v>
      </c>
      <c r="J11" s="172" t="s">
        <v>129</v>
      </c>
      <c r="K11" s="567"/>
      <c r="L11" s="28" t="s">
        <v>129</v>
      </c>
      <c r="M11" s="557" t="s">
        <v>129</v>
      </c>
      <c r="N11" s="567"/>
      <c r="O11" s="28" t="s">
        <v>129</v>
      </c>
      <c r="P11" s="557" t="s">
        <v>129</v>
      </c>
    </row>
    <row r="12" spans="1:16" ht="15" customHeight="1" x14ac:dyDescent="0.25">
      <c r="A12" s="9"/>
      <c r="B12" s="2" t="s">
        <v>7</v>
      </c>
      <c r="C12" s="162">
        <f>SUM(C10:C11)</f>
        <v>2118375.37</v>
      </c>
      <c r="D12" s="152">
        <f t="shared" ref="D12:I12" si="4">SUM(D10:D11)</f>
        <v>6392630.9000000004</v>
      </c>
      <c r="E12" s="84">
        <f t="shared" si="4"/>
        <v>5639593.4000000004</v>
      </c>
      <c r="F12" s="513">
        <f t="shared" si="0"/>
        <v>0.88220225572541655</v>
      </c>
      <c r="G12" s="84">
        <f t="shared" si="4"/>
        <v>5608137.5499999998</v>
      </c>
      <c r="H12" s="513">
        <f t="shared" si="1"/>
        <v>0.87728161342773592</v>
      </c>
      <c r="I12" s="84">
        <f t="shared" si="4"/>
        <v>5608137.5499999998</v>
      </c>
      <c r="J12" s="171">
        <f t="shared" si="2"/>
        <v>0.87728161342773592</v>
      </c>
      <c r="K12" s="566">
        <f>SUM(K10:K11)</f>
        <v>537500</v>
      </c>
      <c r="L12" s="513">
        <v>0.49027482197801969</v>
      </c>
      <c r="M12" s="225">
        <f>+G12/K12-1</f>
        <v>9.4337442790697672</v>
      </c>
      <c r="N12" s="566">
        <f>SUM(N10:N11)</f>
        <v>537500</v>
      </c>
      <c r="O12" s="513">
        <v>0.49027482197801969</v>
      </c>
      <c r="P12" s="225">
        <f>+I12/N12-1</f>
        <v>9.4337442790697672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63"/>
      <c r="L13" s="417" t="s">
        <v>129</v>
      </c>
      <c r="M13" s="224" t="s">
        <v>129</v>
      </c>
      <c r="N13" s="563"/>
      <c r="O13" s="417" t="s">
        <v>129</v>
      </c>
      <c r="P13" s="22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7"/>
      <c r="L14" s="28" t="s">
        <v>129</v>
      </c>
      <c r="M14" s="215" t="s">
        <v>129</v>
      </c>
      <c r="N14" s="567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333">
        <f>E13+E14</f>
        <v>0</v>
      </c>
      <c r="F15" s="90" t="s">
        <v>129</v>
      </c>
      <c r="G15" s="99">
        <f t="shared" si="5"/>
        <v>0</v>
      </c>
      <c r="H15" s="90" t="s">
        <v>129</v>
      </c>
      <c r="I15" s="84">
        <f t="shared" si="5"/>
        <v>0</v>
      </c>
      <c r="J15" s="170" t="s">
        <v>129</v>
      </c>
      <c r="K15" s="566"/>
      <c r="L15" s="680" t="s">
        <v>129</v>
      </c>
      <c r="M15" s="639" t="s">
        <v>129</v>
      </c>
      <c r="N15" s="566"/>
      <c r="O15" s="680" t="s">
        <v>129</v>
      </c>
      <c r="P15" s="639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84785705.450000003</v>
      </c>
      <c r="D16" s="154">
        <f t="shared" ref="D16:I16" si="6">+D9+D12+D15</f>
        <v>89031905.420000002</v>
      </c>
      <c r="E16" s="155">
        <f t="shared" si="6"/>
        <v>70934633.350000009</v>
      </c>
      <c r="F16" s="181">
        <f>E16/D16</f>
        <v>0.79673273323054539</v>
      </c>
      <c r="G16" s="155">
        <f t="shared" si="6"/>
        <v>61220019.340000004</v>
      </c>
      <c r="H16" s="181">
        <f>G16/D16</f>
        <v>0.68761888281734584</v>
      </c>
      <c r="I16" s="155">
        <f t="shared" si="6"/>
        <v>38191083.920000002</v>
      </c>
      <c r="J16" s="173">
        <f>I16/D16</f>
        <v>0.42895952568730278</v>
      </c>
      <c r="K16" s="574">
        <f>SUM(K9,K12,K15)</f>
        <v>60762858.469999999</v>
      </c>
      <c r="L16" s="181">
        <v>0.66929783684070998</v>
      </c>
      <c r="M16" s="605">
        <f>+G16/K16-1</f>
        <v>7.5236893311350084E-3</v>
      </c>
      <c r="N16" s="574">
        <f>SUM(N15,N12,N9)</f>
        <v>40581060.069999993</v>
      </c>
      <c r="O16" s="181">
        <v>0.44699700450998064</v>
      </c>
      <c r="P16" s="605">
        <f>+I16/N16-1</f>
        <v>-5.8893881674786708E-2</v>
      </c>
    </row>
    <row r="25" spans="15:18" x14ac:dyDescent="0.25">
      <c r="R25" s="482"/>
    </row>
    <row r="26" spans="15:18" x14ac:dyDescent="0.25">
      <c r="R26" s="482"/>
    </row>
    <row r="27" spans="15:18" x14ac:dyDescent="0.25">
      <c r="O27" s="482"/>
      <c r="R27" s="482"/>
    </row>
    <row r="28" spans="15:18" x14ac:dyDescent="0.25">
      <c r="O28" s="482"/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Juny
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8"/>
  <sheetViews>
    <sheetView topLeftCell="A8" zoomScaleNormal="100" workbookViewId="0">
      <selection activeCell="F2" sqref="F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44140625" style="46"/>
    <col min="12" max="12" width="6.33203125" style="97" customWidth="1"/>
    <col min="13" max="13" width="8.109375" style="97" bestFit="1" customWidth="1"/>
    <col min="14" max="14" width="5.5546875" customWidth="1"/>
  </cols>
  <sheetData>
    <row r="1" spans="1:13" ht="13.8" x14ac:dyDescent="0.25">
      <c r="A1" s="7" t="s">
        <v>527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
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37"/>
  <sheetViews>
    <sheetView topLeftCell="C1" zoomScaleNormal="100" workbookViewId="0">
      <selection activeCell="I16" sqref="I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bestFit="1" customWidth="1"/>
    <col min="17" max="17" width="5.5546875" customWidth="1"/>
  </cols>
  <sheetData>
    <row r="1" spans="1:19" ht="14.4" thickBot="1" x14ac:dyDescent="0.3">
      <c r="A1" s="7" t="s">
        <v>779</v>
      </c>
    </row>
    <row r="2" spans="1:19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9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9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9" ht="15" customHeight="1" x14ac:dyDescent="0.25">
      <c r="A5" s="21">
        <v>1</v>
      </c>
      <c r="B5" s="21" t="s">
        <v>0</v>
      </c>
      <c r="C5" s="176">
        <v>481212.17</v>
      </c>
      <c r="D5" s="204">
        <v>488145.95</v>
      </c>
      <c r="E5" s="30">
        <v>247434.5</v>
      </c>
      <c r="F5" s="48">
        <f>E5/D5</f>
        <v>0.50688631135831408</v>
      </c>
      <c r="G5" s="30">
        <v>244483.3</v>
      </c>
      <c r="H5" s="48">
        <f>G5/D5</f>
        <v>0.50084057851960051</v>
      </c>
      <c r="I5" s="30">
        <v>244483.3</v>
      </c>
      <c r="J5" s="153">
        <f>I5/D5</f>
        <v>0.50084057851960051</v>
      </c>
      <c r="K5" s="563">
        <v>957531.18</v>
      </c>
      <c r="L5" s="48">
        <v>0.46596648548224917</v>
      </c>
      <c r="M5" s="210">
        <f>+G5/K5-1</f>
        <v>-0.74467327528697291</v>
      </c>
      <c r="N5" s="563">
        <v>957531.18</v>
      </c>
      <c r="O5" s="48">
        <v>0.46596648548224917</v>
      </c>
      <c r="P5" s="210">
        <f>+I5/N5-1</f>
        <v>-0.74467327528697291</v>
      </c>
    </row>
    <row r="6" spans="1:19" ht="15" customHeight="1" x14ac:dyDescent="0.25">
      <c r="A6" s="23">
        <v>2</v>
      </c>
      <c r="B6" s="23" t="s">
        <v>1</v>
      </c>
      <c r="C6" s="161">
        <v>387854</v>
      </c>
      <c r="D6" s="205">
        <v>1948127.18</v>
      </c>
      <c r="E6" s="32">
        <v>684210.4</v>
      </c>
      <c r="F6" s="48">
        <f t="shared" ref="F6:F8" si="0">E6/D6</f>
        <v>0.35121444175939276</v>
      </c>
      <c r="G6" s="32">
        <v>452481.8</v>
      </c>
      <c r="H6" s="48">
        <f t="shared" ref="H6:H8" si="1">G6/D6</f>
        <v>0.23226502080834374</v>
      </c>
      <c r="I6" s="32">
        <v>204337.85</v>
      </c>
      <c r="J6" s="153">
        <f t="shared" ref="J6:J8" si="2">I6/D6</f>
        <v>0.10488937893674889</v>
      </c>
      <c r="K6" s="564">
        <v>57687.81</v>
      </c>
      <c r="L6" s="280">
        <v>0.13010775785172277</v>
      </c>
      <c r="M6" s="210">
        <f>+G6/K6-1</f>
        <v>6.8436293560112613</v>
      </c>
      <c r="N6" s="564">
        <v>23571.14</v>
      </c>
      <c r="O6" s="280">
        <v>5.3161806201501786E-2</v>
      </c>
      <c r="P6" s="210">
        <f>+I6/N6-1</f>
        <v>7.6689846142358835</v>
      </c>
    </row>
    <row r="7" spans="1:19" ht="15" customHeight="1" x14ac:dyDescent="0.25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4"/>
      <c r="L7" s="418" t="s">
        <v>129</v>
      </c>
      <c r="M7" s="212" t="s">
        <v>129</v>
      </c>
      <c r="N7" s="564"/>
      <c r="O7" s="418" t="s">
        <v>129</v>
      </c>
      <c r="P7" s="212" t="s">
        <v>129</v>
      </c>
    </row>
    <row r="8" spans="1:19" ht="15" customHeight="1" x14ac:dyDescent="0.25">
      <c r="A8" s="24">
        <v>4</v>
      </c>
      <c r="B8" s="24" t="s">
        <v>3</v>
      </c>
      <c r="C8" s="161">
        <v>38538634.689999998</v>
      </c>
      <c r="D8" s="206">
        <v>44801856.890000001</v>
      </c>
      <c r="E8" s="34">
        <v>25145713.059999999</v>
      </c>
      <c r="F8" s="390">
        <f t="shared" si="0"/>
        <v>0.56126497439021661</v>
      </c>
      <c r="G8" s="34">
        <v>19657821.600000001</v>
      </c>
      <c r="H8" s="78">
        <f t="shared" si="1"/>
        <v>0.43877247428080879</v>
      </c>
      <c r="I8" s="34">
        <v>18216625.559999999</v>
      </c>
      <c r="J8" s="172">
        <f t="shared" si="2"/>
        <v>0.40660425313902648</v>
      </c>
      <c r="K8" s="567">
        <v>29682782.27</v>
      </c>
      <c r="L8" s="390">
        <v>0.50073797067546333</v>
      </c>
      <c r="M8" s="519">
        <f>+G8/K8-1</f>
        <v>-0.33773655645926748</v>
      </c>
      <c r="N8" s="567">
        <v>28549462.09</v>
      </c>
      <c r="O8" s="390">
        <v>0.48161926266835342</v>
      </c>
      <c r="P8" s="519">
        <f>+I8/N8-1</f>
        <v>-0.36192753815909118</v>
      </c>
    </row>
    <row r="9" spans="1:19" ht="15" customHeight="1" x14ac:dyDescent="0.25">
      <c r="A9" s="9"/>
      <c r="B9" s="2" t="s">
        <v>4</v>
      </c>
      <c r="C9" s="162">
        <f>SUM(C5:C8)</f>
        <v>39407700.859999999</v>
      </c>
      <c r="D9" s="84">
        <f t="shared" ref="D9:I9" si="3">SUM(D5:D8)</f>
        <v>47238130.020000003</v>
      </c>
      <c r="E9" s="84">
        <f t="shared" si="3"/>
        <v>26077357.959999997</v>
      </c>
      <c r="F9" s="90">
        <f>E9/D9</f>
        <v>0.55204043743812858</v>
      </c>
      <c r="G9" s="84">
        <f t="shared" si="3"/>
        <v>20354786.700000003</v>
      </c>
      <c r="H9" s="90">
        <f>G9/D9</f>
        <v>0.43089738504428632</v>
      </c>
      <c r="I9" s="84">
        <f t="shared" si="3"/>
        <v>18665446.709999997</v>
      </c>
      <c r="J9" s="170">
        <f>I9/D9</f>
        <v>0.39513517368484513</v>
      </c>
      <c r="K9" s="566">
        <f>SUM(K5:K8)</f>
        <v>30698001.259999998</v>
      </c>
      <c r="L9" s="90">
        <v>0.49692122164857</v>
      </c>
      <c r="M9" s="213">
        <f t="shared" ref="M9:M10" si="4">+G9/K9-1</f>
        <v>-0.33693446268364624</v>
      </c>
      <c r="N9" s="566">
        <f>SUM(N5:N8)</f>
        <v>29530564.41</v>
      </c>
      <c r="O9" s="90">
        <v>0.47802343932111052</v>
      </c>
      <c r="P9" s="213">
        <f>+I9/N9-1</f>
        <v>-0.36792787124382642</v>
      </c>
    </row>
    <row r="10" spans="1:19" ht="15" customHeight="1" x14ac:dyDescent="0.25">
      <c r="A10" s="21">
        <v>6</v>
      </c>
      <c r="B10" s="21" t="s">
        <v>5</v>
      </c>
      <c r="C10" s="176">
        <v>37637.5</v>
      </c>
      <c r="D10" s="204">
        <v>0</v>
      </c>
      <c r="E10" s="180">
        <v>0</v>
      </c>
      <c r="F10" s="48" t="s">
        <v>129</v>
      </c>
      <c r="G10" s="136">
        <v>0</v>
      </c>
      <c r="H10" s="48" t="s">
        <v>129</v>
      </c>
      <c r="I10" s="56">
        <v>0</v>
      </c>
      <c r="J10" s="153" t="s">
        <v>129</v>
      </c>
      <c r="K10" s="563">
        <v>2659.62</v>
      </c>
      <c r="L10" s="48">
        <v>0.21627428147646988</v>
      </c>
      <c r="M10" s="210">
        <f t="shared" si="4"/>
        <v>-1</v>
      </c>
      <c r="N10" s="563">
        <v>2659.62</v>
      </c>
      <c r="O10" s="48">
        <v>0.21627428147646988</v>
      </c>
      <c r="P10" s="210">
        <f>+I10/N10-1</f>
        <v>-1</v>
      </c>
    </row>
    <row r="11" spans="1:19" ht="15" customHeight="1" x14ac:dyDescent="0.25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567"/>
      <c r="L11" s="520" t="s">
        <v>129</v>
      </c>
      <c r="M11" s="557" t="s">
        <v>129</v>
      </c>
      <c r="N11" s="567"/>
      <c r="O11" s="520" t="s">
        <v>129</v>
      </c>
      <c r="P11" s="496" t="s">
        <v>129</v>
      </c>
    </row>
    <row r="12" spans="1:19" ht="15" customHeight="1" x14ac:dyDescent="0.25">
      <c r="A12" s="9"/>
      <c r="B12" s="2" t="s">
        <v>7</v>
      </c>
      <c r="C12" s="162">
        <f>SUM(C10:C11)</f>
        <v>37637.5</v>
      </c>
      <c r="D12" s="152">
        <f t="shared" ref="D12:I12" si="5">SUM(D10:D11)</f>
        <v>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170" t="s">
        <v>129</v>
      </c>
      <c r="K12" s="152">
        <f>SUM(K10:K11)</f>
        <v>2659.62</v>
      </c>
      <c r="L12" s="90">
        <v>0.21627428147646988</v>
      </c>
      <c r="M12" s="627">
        <f t="shared" ref="M12" si="6">+G12/K12-1</f>
        <v>-1</v>
      </c>
      <c r="N12" s="566">
        <f>SUM(N10:N11)</f>
        <v>2659.62</v>
      </c>
      <c r="O12" s="90">
        <v>0.21627428147646988</v>
      </c>
      <c r="P12" s="213">
        <f>+I12/N12-1</f>
        <v>-1</v>
      </c>
      <c r="S12" s="485"/>
    </row>
    <row r="13" spans="1:19" ht="15" customHeight="1" x14ac:dyDescent="0.25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63"/>
      <c r="L13" s="417" t="s">
        <v>129</v>
      </c>
      <c r="M13" s="224" t="s">
        <v>129</v>
      </c>
      <c r="N13" s="563"/>
      <c r="O13" s="417" t="s">
        <v>129</v>
      </c>
      <c r="P13" s="224" t="s">
        <v>129</v>
      </c>
      <c r="S13" s="485"/>
    </row>
    <row r="14" spans="1:19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7"/>
      <c r="L14" s="28" t="s">
        <v>129</v>
      </c>
      <c r="M14" s="215" t="s">
        <v>129</v>
      </c>
      <c r="N14" s="567"/>
      <c r="O14" s="28" t="s">
        <v>129</v>
      </c>
      <c r="P14" s="215" t="s">
        <v>129</v>
      </c>
      <c r="S14" s="485"/>
    </row>
    <row r="15" spans="1:19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333">
        <f>E13+E14</f>
        <v>0</v>
      </c>
      <c r="F15" s="90" t="s">
        <v>129</v>
      </c>
      <c r="G15" s="99">
        <f t="shared" si="7"/>
        <v>0</v>
      </c>
      <c r="H15" s="90" t="s">
        <v>129</v>
      </c>
      <c r="I15" s="84">
        <f t="shared" si="7"/>
        <v>0</v>
      </c>
      <c r="J15" s="170" t="s">
        <v>129</v>
      </c>
      <c r="K15" s="566">
        <v>0</v>
      </c>
      <c r="L15" s="513" t="s">
        <v>129</v>
      </c>
      <c r="M15" s="639" t="s">
        <v>129</v>
      </c>
      <c r="N15" s="566">
        <f>SUM(N13:N14)</f>
        <v>0</v>
      </c>
      <c r="O15" s="513" t="s">
        <v>129</v>
      </c>
      <c r="P15" s="639" t="s">
        <v>129</v>
      </c>
    </row>
    <row r="16" spans="1:19" s="6" customFormat="1" ht="19.5" customHeight="1" thickBot="1" x14ac:dyDescent="0.3">
      <c r="A16" s="5"/>
      <c r="B16" s="4" t="s">
        <v>11</v>
      </c>
      <c r="C16" s="163">
        <f>+C9+C12+C15</f>
        <v>39445338.359999999</v>
      </c>
      <c r="D16" s="154">
        <f t="shared" ref="D16:I16" si="8">+D9+D12+D15</f>
        <v>47238130.020000003</v>
      </c>
      <c r="E16" s="155">
        <f t="shared" si="8"/>
        <v>26077357.959999997</v>
      </c>
      <c r="F16" s="181">
        <f>E16/D16</f>
        <v>0.55204043743812858</v>
      </c>
      <c r="G16" s="155">
        <f t="shared" si="8"/>
        <v>20354786.700000003</v>
      </c>
      <c r="H16" s="181">
        <f>G16/D16</f>
        <v>0.43089738504428632</v>
      </c>
      <c r="I16" s="155">
        <f t="shared" si="8"/>
        <v>18665446.709999997</v>
      </c>
      <c r="J16" s="173">
        <f>I16/D16</f>
        <v>0.39513517368484513</v>
      </c>
      <c r="K16" s="574">
        <f>K9+K12+K15</f>
        <v>30700660.879999999</v>
      </c>
      <c r="L16" s="265">
        <v>0.4968653661381518</v>
      </c>
      <c r="M16" s="605">
        <f>+G16/K16-1</f>
        <v>-0.33699190452085137</v>
      </c>
      <c r="N16" s="574">
        <f>N9+N12+N15</f>
        <v>29533224.030000001</v>
      </c>
      <c r="O16" s="265">
        <v>0.47797134492519805</v>
      </c>
      <c r="P16" s="605">
        <f>+I16/N16-1</f>
        <v>-0.36798479261730654</v>
      </c>
      <c r="S16" s="484"/>
    </row>
    <row r="17" spans="2:16" x14ac:dyDescent="0.25">
      <c r="P17" s="521"/>
    </row>
    <row r="25" spans="2:16" x14ac:dyDescent="0.25">
      <c r="B25" s="340"/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Juny
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topLeftCell="A8" zoomScaleNormal="100" workbookViewId="0">
      <selection activeCell="P20" sqref="P20"/>
    </sheetView>
  </sheetViews>
  <sheetFormatPr defaultRowHeight="13.2" x14ac:dyDescent="0.25"/>
  <sheetData>
    <row r="1" spans="1:1" ht="13.8" x14ac:dyDescent="0.25">
      <c r="A1" s="7" t="s">
        <v>528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P137"/>
  <sheetViews>
    <sheetView topLeftCell="C1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127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13806991.970000001</v>
      </c>
      <c r="D5" s="204">
        <v>12329268.039999999</v>
      </c>
      <c r="E5" s="30">
        <v>643260.32999999996</v>
      </c>
      <c r="F5" s="48">
        <f>E5/D5</f>
        <v>5.217344029775834E-2</v>
      </c>
      <c r="G5" s="30">
        <v>643260.32999999996</v>
      </c>
      <c r="H5" s="48">
        <f>G5/D5</f>
        <v>5.217344029775834E-2</v>
      </c>
      <c r="I5" s="30">
        <v>643260.32999999996</v>
      </c>
      <c r="J5" s="153">
        <f>I5/D5</f>
        <v>5.217344029775834E-2</v>
      </c>
      <c r="K5" s="576">
        <v>10192234.27</v>
      </c>
      <c r="L5" s="48">
        <v>0.18428039668796492</v>
      </c>
      <c r="M5" s="210">
        <f>+G5/K5-1</f>
        <v>-0.93688721109037065</v>
      </c>
      <c r="N5" s="576">
        <v>10192234.27</v>
      </c>
      <c r="O5" s="48">
        <v>0.18428039668796492</v>
      </c>
      <c r="P5" s="210">
        <f>+I5/N5-1</f>
        <v>-0.93688721109037065</v>
      </c>
    </row>
    <row r="6" spans="1:16" ht="15" customHeight="1" x14ac:dyDescent="0.25">
      <c r="A6" s="23">
        <v>2</v>
      </c>
      <c r="B6" s="23" t="s">
        <v>1</v>
      </c>
      <c r="C6" s="159">
        <v>2915040</v>
      </c>
      <c r="D6" s="204">
        <v>2915040</v>
      </c>
      <c r="E6" s="30">
        <v>1465344.73</v>
      </c>
      <c r="F6" s="48">
        <f t="shared" ref="F6:F17" si="0">E6/D6</f>
        <v>0.50268426162248203</v>
      </c>
      <c r="G6" s="30">
        <v>1465344.73</v>
      </c>
      <c r="H6" s="280">
        <f t="shared" ref="H6:H17" si="1">G6/D6</f>
        <v>0.50268426162248203</v>
      </c>
      <c r="I6" s="30">
        <v>878259.58</v>
      </c>
      <c r="J6" s="178">
        <f t="shared" ref="J6:J17" si="2">I6/D6</f>
        <v>0.30128560156978978</v>
      </c>
      <c r="K6" s="577">
        <v>703620.3</v>
      </c>
      <c r="L6" s="412">
        <v>0.15676021557980396</v>
      </c>
      <c r="M6" s="210">
        <f t="shared" ref="M6:M17" si="3">+G6/K6-1</f>
        <v>1.0825788141700854</v>
      </c>
      <c r="N6" s="577">
        <v>605198.56999999995</v>
      </c>
      <c r="O6" s="412">
        <v>0.13483274757960945</v>
      </c>
      <c r="P6" s="210">
        <f>+I6/N6-1</f>
        <v>0.45119242433107543</v>
      </c>
    </row>
    <row r="7" spans="1:16" ht="15" customHeight="1" x14ac:dyDescent="0.25">
      <c r="A7" s="23">
        <v>3</v>
      </c>
      <c r="B7" s="23" t="s">
        <v>2</v>
      </c>
      <c r="C7" s="159">
        <v>22100000</v>
      </c>
      <c r="D7" s="204">
        <v>22100000</v>
      </c>
      <c r="E7" s="30">
        <v>5837783.5300000003</v>
      </c>
      <c r="F7" s="48">
        <f t="shared" si="0"/>
        <v>0.2641531009049774</v>
      </c>
      <c r="G7" s="30">
        <v>5837783.5300000003</v>
      </c>
      <c r="H7" s="280">
        <f t="shared" si="1"/>
        <v>0.2641531009049774</v>
      </c>
      <c r="I7" s="30">
        <v>5837783.5300000003</v>
      </c>
      <c r="J7" s="178">
        <f t="shared" si="2"/>
        <v>0.2641531009049774</v>
      </c>
      <c r="K7" s="577">
        <v>11860854.390000001</v>
      </c>
      <c r="L7" s="130">
        <v>0.47727157727228492</v>
      </c>
      <c r="M7" s="212">
        <f t="shared" si="3"/>
        <v>-0.50781087617752974</v>
      </c>
      <c r="N7" s="577">
        <v>11860854.390000001</v>
      </c>
      <c r="O7" s="130">
        <v>0.47727157727228492</v>
      </c>
      <c r="P7" s="212">
        <f t="shared" ref="P7:P17" si="4">+I7/N7-1</f>
        <v>-0.50781087617752974</v>
      </c>
    </row>
    <row r="8" spans="1:16" ht="15" customHeight="1" x14ac:dyDescent="0.25">
      <c r="A8" s="235">
        <v>4</v>
      </c>
      <c r="B8" s="558" t="s">
        <v>3</v>
      </c>
      <c r="C8" s="159">
        <v>246750409.25999999</v>
      </c>
      <c r="D8" s="204">
        <v>246232701.74000001</v>
      </c>
      <c r="E8" s="30">
        <v>210044144.38999999</v>
      </c>
      <c r="F8" s="48">
        <f t="shared" si="0"/>
        <v>0.85303106738351941</v>
      </c>
      <c r="G8" s="30">
        <v>210044144.38999999</v>
      </c>
      <c r="H8" s="48">
        <f t="shared" si="1"/>
        <v>0.85303106738351941</v>
      </c>
      <c r="I8" s="30">
        <v>115128151.28</v>
      </c>
      <c r="J8" s="178">
        <f t="shared" si="2"/>
        <v>0.46755833188056867</v>
      </c>
      <c r="K8" s="633">
        <v>195381205.25</v>
      </c>
      <c r="L8" s="414">
        <v>0.61642943731084243</v>
      </c>
      <c r="M8" s="443">
        <f t="shared" si="3"/>
        <v>7.5047848749003387E-2</v>
      </c>
      <c r="N8" s="633">
        <v>128785232.78</v>
      </c>
      <c r="O8" s="414">
        <v>0.40631855287688301</v>
      </c>
      <c r="P8" s="443">
        <f t="shared" si="4"/>
        <v>-0.1060453998117159</v>
      </c>
    </row>
    <row r="9" spans="1:16" ht="15" customHeight="1" x14ac:dyDescent="0.25">
      <c r="A9" s="55">
        <v>5</v>
      </c>
      <c r="B9" s="55" t="s">
        <v>453</v>
      </c>
      <c r="C9" s="176">
        <v>13197818.9</v>
      </c>
      <c r="D9" s="515">
        <v>7721613.3700000001</v>
      </c>
      <c r="E9" s="180">
        <v>0</v>
      </c>
      <c r="F9" s="390">
        <f t="shared" si="0"/>
        <v>0</v>
      </c>
      <c r="G9" s="34">
        <v>0</v>
      </c>
      <c r="H9" s="78">
        <f t="shared" si="1"/>
        <v>0</v>
      </c>
      <c r="I9" s="34">
        <v>0</v>
      </c>
      <c r="J9" s="392">
        <f t="shared" si="2"/>
        <v>0</v>
      </c>
      <c r="K9" s="565">
        <v>0</v>
      </c>
      <c r="L9" s="78">
        <v>0</v>
      </c>
      <c r="M9" s="496" t="s">
        <v>129</v>
      </c>
      <c r="N9" s="565">
        <v>0</v>
      </c>
      <c r="O9" s="78">
        <v>0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298770260.13</v>
      </c>
      <c r="D10" s="152">
        <f t="shared" ref="D10:E10" si="5">SUM(D5:D9)</f>
        <v>291298623.15000004</v>
      </c>
      <c r="E10" s="84">
        <f t="shared" si="5"/>
        <v>217990532.97999999</v>
      </c>
      <c r="F10" s="90">
        <f t="shared" si="0"/>
        <v>0.74834041652077743</v>
      </c>
      <c r="G10" s="84">
        <f>SUM(G5:G9)</f>
        <v>217990532.97999999</v>
      </c>
      <c r="H10" s="90">
        <f t="shared" si="1"/>
        <v>0.74834041652077743</v>
      </c>
      <c r="I10" s="84">
        <f>SUM(I5:I9)</f>
        <v>122487454.72</v>
      </c>
      <c r="J10" s="170">
        <f t="shared" si="2"/>
        <v>0.42048758554181992</v>
      </c>
      <c r="K10" s="566">
        <f>SUM(K5:K9)</f>
        <v>218137914.21000001</v>
      </c>
      <c r="L10" s="90">
        <v>0.53373015110162159</v>
      </c>
      <c r="M10" s="213">
        <f t="shared" si="3"/>
        <v>-6.7563325950814601E-4</v>
      </c>
      <c r="N10" s="566">
        <f>SUM(N5:N9)</f>
        <v>151443520.00999999</v>
      </c>
      <c r="O10" s="90">
        <v>0.37054527229266637</v>
      </c>
      <c r="P10" s="213">
        <f t="shared" si="4"/>
        <v>-0.19120042434359685</v>
      </c>
    </row>
    <row r="11" spans="1:16" ht="15" customHeight="1" x14ac:dyDescent="0.25">
      <c r="A11" s="21">
        <v>6</v>
      </c>
      <c r="B11" s="21" t="s">
        <v>5</v>
      </c>
      <c r="C11" s="159">
        <v>359896663.13999999</v>
      </c>
      <c r="D11" s="204">
        <v>337335099.95999998</v>
      </c>
      <c r="E11" s="30">
        <v>173516760.06999999</v>
      </c>
      <c r="F11" s="48">
        <f t="shared" si="0"/>
        <v>0.51437505344263024</v>
      </c>
      <c r="G11" s="30">
        <v>173516760.06999999</v>
      </c>
      <c r="H11" s="48">
        <f t="shared" si="1"/>
        <v>0.51437505344263024</v>
      </c>
      <c r="I11" s="30">
        <v>104344790.2</v>
      </c>
      <c r="J11" s="153">
        <f t="shared" si="2"/>
        <v>0.30932088066842983</v>
      </c>
      <c r="K11" s="563">
        <v>160178831.74000001</v>
      </c>
      <c r="L11" s="48">
        <v>0.5320692481400936</v>
      </c>
      <c r="M11" s="224">
        <f t="shared" si="3"/>
        <v>8.3268982456120799E-2</v>
      </c>
      <c r="N11" s="563">
        <v>105506872.66</v>
      </c>
      <c r="O11" s="48">
        <v>0.35046430168088322</v>
      </c>
      <c r="P11" s="224">
        <f t="shared" si="4"/>
        <v>-1.1014282109800044E-2</v>
      </c>
    </row>
    <row r="12" spans="1:16" ht="15" customHeight="1" x14ac:dyDescent="0.25">
      <c r="A12" s="24">
        <v>7</v>
      </c>
      <c r="B12" s="24" t="s">
        <v>6</v>
      </c>
      <c r="C12" s="161">
        <v>6607320.6799999997</v>
      </c>
      <c r="D12" s="206">
        <v>20320668.870000001</v>
      </c>
      <c r="E12" s="34">
        <v>15323731.59</v>
      </c>
      <c r="F12" s="390">
        <f t="shared" si="0"/>
        <v>0.75409582666950858</v>
      </c>
      <c r="G12" s="34">
        <v>15323731.59</v>
      </c>
      <c r="H12" s="390">
        <f t="shared" si="1"/>
        <v>0.75409582666950858</v>
      </c>
      <c r="I12" s="180">
        <v>156202.98000000001</v>
      </c>
      <c r="J12" s="392">
        <f t="shared" si="2"/>
        <v>7.6869014991237349E-3</v>
      </c>
      <c r="K12" s="567">
        <v>1160101.3799999999</v>
      </c>
      <c r="L12" s="390">
        <v>0.18769193048440835</v>
      </c>
      <c r="M12" s="224">
        <f t="shared" si="3"/>
        <v>12.20895902218477</v>
      </c>
      <c r="N12" s="567">
        <v>98792.51</v>
      </c>
      <c r="O12" s="390">
        <v>1.5983565952917164E-2</v>
      </c>
      <c r="P12" s="224">
        <f t="shared" si="4"/>
        <v>0.58112168624929184</v>
      </c>
    </row>
    <row r="13" spans="1:16" ht="15" customHeight="1" x14ac:dyDescent="0.25">
      <c r="A13" s="9"/>
      <c r="B13" s="2" t="s">
        <v>7</v>
      </c>
      <c r="C13" s="162">
        <f>SUM(C11:C12)</f>
        <v>366503983.81999999</v>
      </c>
      <c r="D13" s="152">
        <f t="shared" ref="D13:I13" si="6">SUM(D11:D12)</f>
        <v>357655768.82999998</v>
      </c>
      <c r="E13" s="84">
        <f t="shared" si="6"/>
        <v>188840491.66</v>
      </c>
      <c r="F13" s="90">
        <f t="shared" si="0"/>
        <v>0.52799509505397957</v>
      </c>
      <c r="G13" s="84">
        <f t="shared" si="6"/>
        <v>188840491.66</v>
      </c>
      <c r="H13" s="90">
        <f t="shared" si="1"/>
        <v>0.52799509505397957</v>
      </c>
      <c r="I13" s="84">
        <f t="shared" si="6"/>
        <v>104500993.18000001</v>
      </c>
      <c r="J13" s="170">
        <f t="shared" si="2"/>
        <v>0.29218316126104804</v>
      </c>
      <c r="K13" s="566">
        <f t="shared" ref="K13" si="7">SUM(K11:K12)</f>
        <v>161338933.12</v>
      </c>
      <c r="L13" s="90">
        <v>0.52514102844515009</v>
      </c>
      <c r="M13" s="213">
        <f t="shared" si="3"/>
        <v>0.17045828931783613</v>
      </c>
      <c r="N13" s="566">
        <f t="shared" ref="N13" si="8">SUM(N11:N12)</f>
        <v>105605665.17</v>
      </c>
      <c r="O13" s="90">
        <v>0.34373518247923296</v>
      </c>
      <c r="P13" s="213">
        <f t="shared" si="4"/>
        <v>-1.0460347825296479E-2</v>
      </c>
    </row>
    <row r="14" spans="1:16" ht="15" customHeight="1" x14ac:dyDescent="0.25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48">
        <f t="shared" si="0"/>
        <v>0.82114161301270683</v>
      </c>
      <c r="G14" s="30">
        <v>22955077.109999999</v>
      </c>
      <c r="H14" s="48">
        <f t="shared" si="1"/>
        <v>0.82114161301270683</v>
      </c>
      <c r="I14" s="30">
        <v>13783857.18</v>
      </c>
      <c r="J14" s="153">
        <f t="shared" si="2"/>
        <v>0.49307169233560377</v>
      </c>
      <c r="K14" s="563">
        <v>19326730.16</v>
      </c>
      <c r="L14" s="48">
        <v>0.72798328163937009</v>
      </c>
      <c r="M14" s="224">
        <f t="shared" si="3"/>
        <v>0.18773723852726465</v>
      </c>
      <c r="N14" s="563">
        <v>12242837.65</v>
      </c>
      <c r="O14" s="48">
        <v>0.46115307945216505</v>
      </c>
      <c r="P14" s="224">
        <f t="shared" si="4"/>
        <v>0.1258711071775096</v>
      </c>
    </row>
    <row r="15" spans="1:16" ht="15" customHeight="1" x14ac:dyDescent="0.25">
      <c r="A15" s="24">
        <v>9</v>
      </c>
      <c r="B15" s="24" t="s">
        <v>9</v>
      </c>
      <c r="C15" s="176">
        <v>127725000</v>
      </c>
      <c r="D15" s="206">
        <v>127725000</v>
      </c>
      <c r="E15" s="34">
        <v>37248673.859999999</v>
      </c>
      <c r="F15" s="390">
        <f t="shared" si="0"/>
        <v>0.29163181726365239</v>
      </c>
      <c r="G15" s="34">
        <v>37248673.859999999</v>
      </c>
      <c r="H15" s="390">
        <f t="shared" si="1"/>
        <v>0.29163181726365239</v>
      </c>
      <c r="I15" s="34">
        <v>37248673.859999999</v>
      </c>
      <c r="J15" s="392">
        <f t="shared" si="2"/>
        <v>0.29163181726365239</v>
      </c>
      <c r="K15" s="567">
        <v>150939930.62</v>
      </c>
      <c r="L15" s="390">
        <v>0.95708033469492859</v>
      </c>
      <c r="M15" s="519">
        <f t="shared" si="3"/>
        <v>-0.75322186973985239</v>
      </c>
      <c r="N15" s="567">
        <v>150939930.62</v>
      </c>
      <c r="O15" s="390">
        <v>0.95708033469492859</v>
      </c>
      <c r="P15" s="519">
        <f t="shared" si="4"/>
        <v>-0.75322186973985239</v>
      </c>
    </row>
    <row r="16" spans="1:16" ht="15" customHeight="1" thickBot="1" x14ac:dyDescent="0.3">
      <c r="A16" s="9"/>
      <c r="B16" s="2" t="s">
        <v>10</v>
      </c>
      <c r="C16" s="518">
        <f>SUM(C14:C15)</f>
        <v>155680077.11000001</v>
      </c>
      <c r="D16" s="152">
        <f t="shared" ref="D16:I16" si="9">SUM(D14:D15)</f>
        <v>155680077.11000001</v>
      </c>
      <c r="E16" s="84">
        <f t="shared" si="9"/>
        <v>60203750.969999999</v>
      </c>
      <c r="F16" s="90">
        <f t="shared" si="0"/>
        <v>0.38671455004137356</v>
      </c>
      <c r="G16" s="84">
        <f t="shared" si="9"/>
        <v>60203750.969999999</v>
      </c>
      <c r="H16" s="90">
        <f t="shared" si="1"/>
        <v>0.38671455004137356</v>
      </c>
      <c r="I16" s="84">
        <f t="shared" si="9"/>
        <v>51032531.039999999</v>
      </c>
      <c r="J16" s="170">
        <f t="shared" si="2"/>
        <v>0.32780386538440348</v>
      </c>
      <c r="K16" s="566">
        <f t="shared" ref="K16" si="10">SUM(K14:K15)</f>
        <v>170266660.78</v>
      </c>
      <c r="L16" s="90">
        <v>0.92407133528710639</v>
      </c>
      <c r="M16" s="639">
        <f t="shared" si="3"/>
        <v>-0.6464149194316513</v>
      </c>
      <c r="N16" s="566">
        <f t="shared" ref="N16" si="11">SUM(N14:N15)</f>
        <v>163182768.27000001</v>
      </c>
      <c r="O16" s="90">
        <v>0.88562562911798104</v>
      </c>
      <c r="P16" s="639">
        <f t="shared" si="4"/>
        <v>-0.6872676473072068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820954321.06000006</v>
      </c>
      <c r="D17" s="154">
        <f t="shared" ref="D17:I17" si="12">+D10+D13+D16</f>
        <v>804634469.09000003</v>
      </c>
      <c r="E17" s="155">
        <f t="shared" si="12"/>
        <v>467034775.61000001</v>
      </c>
      <c r="F17" s="181">
        <f t="shared" si="0"/>
        <v>0.58043098270223525</v>
      </c>
      <c r="G17" s="155">
        <f t="shared" si="12"/>
        <v>467034775.61000001</v>
      </c>
      <c r="H17" s="181">
        <f t="shared" si="1"/>
        <v>0.58043098270223525</v>
      </c>
      <c r="I17" s="155">
        <f t="shared" si="12"/>
        <v>278020978.94</v>
      </c>
      <c r="J17" s="173">
        <f t="shared" si="2"/>
        <v>0.3455245700006207</v>
      </c>
      <c r="K17" s="574">
        <f t="shared" ref="K17" si="13">+K10+K13+K16</f>
        <v>549743508.11000001</v>
      </c>
      <c r="L17" s="181">
        <v>0.61069632955735142</v>
      </c>
      <c r="M17" s="605">
        <f t="shared" si="3"/>
        <v>-0.15044967567575263</v>
      </c>
      <c r="N17" s="574">
        <f t="shared" ref="N17" si="14">+N10+N13+N16</f>
        <v>420231953.45000005</v>
      </c>
      <c r="O17" s="181">
        <v>0.46682517892194925</v>
      </c>
      <c r="P17" s="605">
        <f t="shared" si="4"/>
        <v>-0.33841066425930544</v>
      </c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92D050"/>
  </sheetPr>
  <dimension ref="A1:R138"/>
  <sheetViews>
    <sheetView topLeftCell="A45" zoomScaleNormal="100" workbookViewId="0">
      <selection activeCell="F67" sqref="F67"/>
    </sheetView>
  </sheetViews>
  <sheetFormatPr defaultColWidth="11.44140625" defaultRowHeight="13.2" x14ac:dyDescent="0.25"/>
  <cols>
    <col min="1" max="1" width="2.6640625" customWidth="1"/>
    <col min="2" max="2" width="35.33203125" customWidth="1"/>
    <col min="3" max="3" width="13.33203125" bestFit="1" customWidth="1"/>
    <col min="4" max="4" width="11.5546875" bestFit="1" customWidth="1"/>
    <col min="5" max="5" width="10.88671875" customWidth="1"/>
    <col min="6" max="6" width="6.33203125" style="97" bestFit="1" customWidth="1"/>
    <col min="7" max="7" width="11.109375" bestFit="1" customWidth="1"/>
    <col min="8" max="8" width="7.6640625" style="97" bestFit="1" customWidth="1"/>
    <col min="9" max="9" width="11.33203125" customWidth="1"/>
    <col min="10" max="10" width="10.5546875" style="97" bestFit="1" customWidth="1"/>
    <col min="11" max="11" width="7.109375" style="97" bestFit="1" customWidth="1"/>
    <col min="12" max="12" width="24.5546875" style="60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228</v>
      </c>
      <c r="E1" t="s">
        <v>148</v>
      </c>
    </row>
    <row r="2" spans="1:17" x14ac:dyDescent="0.25">
      <c r="A2" s="8" t="s">
        <v>291</v>
      </c>
      <c r="C2" s="164" t="s">
        <v>765</v>
      </c>
      <c r="D2" s="752" t="s">
        <v>783</v>
      </c>
      <c r="E2" s="753"/>
      <c r="F2" s="753"/>
      <c r="G2" s="753"/>
      <c r="H2" s="754"/>
      <c r="I2" s="749" t="s">
        <v>784</v>
      </c>
      <c r="J2" s="750"/>
      <c r="K2" s="197"/>
    </row>
    <row r="3" spans="1:17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  <c r="M3" s="339"/>
      <c r="O3" s="339"/>
    </row>
    <row r="4" spans="1:17" ht="26.4" x14ac:dyDescent="0.25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764</v>
      </c>
      <c r="L4" s="58" t="s">
        <v>163</v>
      </c>
      <c r="M4" s="339"/>
      <c r="O4" s="339"/>
    </row>
    <row r="5" spans="1:17" s="287" customFormat="1" ht="15" customHeight="1" x14ac:dyDescent="0.25">
      <c r="A5" s="281"/>
      <c r="B5" s="281" t="s">
        <v>151</v>
      </c>
      <c r="C5" s="282">
        <v>668207000</v>
      </c>
      <c r="D5" s="368">
        <v>668207000</v>
      </c>
      <c r="E5" s="284">
        <v>375466250.69</v>
      </c>
      <c r="F5" s="372">
        <f>+E5/D5</f>
        <v>0.56190110353528178</v>
      </c>
      <c r="G5" s="284">
        <v>351287732.88999999</v>
      </c>
      <c r="H5" s="364">
        <f>G5/E5</f>
        <v>0.93560401832237439</v>
      </c>
      <c r="I5" s="284">
        <v>380070112.83000004</v>
      </c>
      <c r="J5" s="372">
        <v>0.60966217588938643</v>
      </c>
      <c r="K5" s="285">
        <f>+E5/I5-1</f>
        <v>-1.2113191710128701E-2</v>
      </c>
      <c r="L5" s="286" t="s">
        <v>164</v>
      </c>
      <c r="M5" s="339"/>
      <c r="N5"/>
      <c r="O5" s="340"/>
    </row>
    <row r="6" spans="1:17" s="287" customFormat="1" ht="15" customHeight="1" x14ac:dyDescent="0.25">
      <c r="A6" s="288"/>
      <c r="B6" s="288" t="s">
        <v>153</v>
      </c>
      <c r="C6" s="291">
        <v>57140714</v>
      </c>
      <c r="D6" s="292">
        <v>57140714</v>
      </c>
      <c r="E6" s="132">
        <v>60271251.780000001</v>
      </c>
      <c r="F6" s="327">
        <f t="shared" ref="F6:F68" si="0">+E6/D6</f>
        <v>1.0547864659164041</v>
      </c>
      <c r="G6" s="132">
        <v>47154380.539999999</v>
      </c>
      <c r="H6" s="364">
        <f t="shared" ref="H6:H14" si="1">G6/E6</f>
        <v>0.78236935765199067</v>
      </c>
      <c r="I6" s="132">
        <v>60648142.240000002</v>
      </c>
      <c r="J6" s="327">
        <v>1.0345981276015013</v>
      </c>
      <c r="K6" s="293">
        <f t="shared" ref="K6:K68" si="2">+E6/I6-1</f>
        <v>-6.2143776557664898E-3</v>
      </c>
      <c r="L6" s="289">
        <v>115</v>
      </c>
      <c r="M6" s="339"/>
      <c r="N6"/>
      <c r="O6" s="339"/>
    </row>
    <row r="7" spans="1:17" s="287" customFormat="1" ht="15" customHeight="1" x14ac:dyDescent="0.25">
      <c r="A7" s="288"/>
      <c r="B7" s="288" t="s">
        <v>152</v>
      </c>
      <c r="C7" s="291">
        <v>172677000</v>
      </c>
      <c r="D7" s="292">
        <v>172677000</v>
      </c>
      <c r="E7" s="132">
        <v>116125175.84999999</v>
      </c>
      <c r="F7" s="327">
        <f t="shared" si="0"/>
        <v>0.67249938237286955</v>
      </c>
      <c r="G7" s="132">
        <v>108653698.81999999</v>
      </c>
      <c r="H7" s="364">
        <f t="shared" si="1"/>
        <v>0.9356601445353161</v>
      </c>
      <c r="I7" s="132">
        <v>93636548.590000004</v>
      </c>
      <c r="J7" s="327">
        <v>0.77504716829175435</v>
      </c>
      <c r="K7" s="293">
        <f t="shared" si="2"/>
        <v>0.24016933129892926</v>
      </c>
      <c r="L7" s="289">
        <v>116</v>
      </c>
      <c r="M7" s="339"/>
      <c r="N7" s="455"/>
      <c r="O7" s="456"/>
    </row>
    <row r="8" spans="1:17" s="287" customFormat="1" ht="15" customHeight="1" x14ac:dyDescent="0.25">
      <c r="A8" s="288"/>
      <c r="B8" s="288" t="s">
        <v>154</v>
      </c>
      <c r="C8" s="291">
        <v>90475310</v>
      </c>
      <c r="D8" s="292">
        <v>90475310</v>
      </c>
      <c r="E8" s="132">
        <v>8474273.1099999994</v>
      </c>
      <c r="F8" s="327">
        <f t="shared" si="0"/>
        <v>9.3663930082140634E-2</v>
      </c>
      <c r="G8" s="132">
        <v>7124339.2400000002</v>
      </c>
      <c r="H8" s="364">
        <f t="shared" si="1"/>
        <v>0.84070210477320817</v>
      </c>
      <c r="I8" s="132">
        <v>11683230.18</v>
      </c>
      <c r="J8" s="327">
        <v>0.13027976624369786</v>
      </c>
      <c r="K8" s="293">
        <f t="shared" si="2"/>
        <v>-0.2746635151889133</v>
      </c>
      <c r="L8" s="289">
        <v>130</v>
      </c>
      <c r="M8" s="339"/>
      <c r="N8" s="455"/>
      <c r="O8" s="456"/>
    </row>
    <row r="9" spans="1:17" s="287" customFormat="1" ht="15" customHeight="1" x14ac:dyDescent="0.25">
      <c r="A9" s="290"/>
      <c r="B9" s="290" t="s">
        <v>357</v>
      </c>
      <c r="C9" s="291">
        <v>10</v>
      </c>
      <c r="D9" s="292">
        <v>10</v>
      </c>
      <c r="E9" s="132">
        <v>-2119.69</v>
      </c>
      <c r="F9" s="327">
        <v>0</v>
      </c>
      <c r="G9" s="132">
        <v>-2119.69</v>
      </c>
      <c r="H9" s="364" t="s">
        <v>129</v>
      </c>
      <c r="I9" s="399">
        <v>0</v>
      </c>
      <c r="J9" s="327" t="s">
        <v>129</v>
      </c>
      <c r="K9" s="293" t="s">
        <v>129</v>
      </c>
      <c r="L9" s="289">
        <v>180</v>
      </c>
      <c r="M9" s="339"/>
      <c r="N9" s="455"/>
      <c r="O9" s="456"/>
    </row>
    <row r="10" spans="1:17" s="287" customFormat="1" ht="15" customHeight="1" x14ac:dyDescent="0.25">
      <c r="A10" s="290"/>
      <c r="B10" s="290" t="s">
        <v>155</v>
      </c>
      <c r="C10" s="291">
        <v>22174400.02</v>
      </c>
      <c r="D10" s="292">
        <v>22174400.02</v>
      </c>
      <c r="E10" s="294">
        <v>14919184.539999999</v>
      </c>
      <c r="F10" s="373">
        <f t="shared" si="0"/>
        <v>0.67281119338262929</v>
      </c>
      <c r="G10" s="294">
        <v>14357715.539999999</v>
      </c>
      <c r="H10" s="541">
        <f t="shared" si="1"/>
        <v>0.96236597258418255</v>
      </c>
      <c r="I10" s="294">
        <v>13406506.41</v>
      </c>
      <c r="J10" s="373">
        <v>0.79957693147253539</v>
      </c>
      <c r="K10" s="295">
        <f t="shared" si="2"/>
        <v>0.11283164187141859</v>
      </c>
      <c r="L10" s="289">
        <v>290</v>
      </c>
      <c r="M10" s="339"/>
      <c r="N10" s="455"/>
      <c r="O10" s="456"/>
    </row>
    <row r="11" spans="1:17" ht="15" customHeight="1" x14ac:dyDescent="0.25">
      <c r="A11" s="9"/>
      <c r="B11" s="2" t="s">
        <v>156</v>
      </c>
      <c r="C11" s="162">
        <f>SUM(C5:C10)</f>
        <v>1010674434.02</v>
      </c>
      <c r="D11" s="152">
        <f>SUM(D5:D10)</f>
        <v>1010674434.02</v>
      </c>
      <c r="E11" s="84">
        <f>SUM(E5:E10)</f>
        <v>575254016.27999997</v>
      </c>
      <c r="F11" s="90">
        <f>+E11/D11</f>
        <v>0.56917835943658235</v>
      </c>
      <c r="G11" s="84">
        <f>SUM(G5:G10)</f>
        <v>528575747.34000003</v>
      </c>
      <c r="H11" s="170">
        <f t="shared" si="1"/>
        <v>0.91885624851112779</v>
      </c>
      <c r="I11" s="84">
        <f>SUM(I5:I10)</f>
        <v>559444540.25</v>
      </c>
      <c r="J11" s="43">
        <v>0.61525423329451878</v>
      </c>
      <c r="K11" s="144">
        <f>+E11/I11-1</f>
        <v>2.8259237319458341E-2</v>
      </c>
      <c r="M11" s="339"/>
      <c r="N11" s="455"/>
      <c r="O11" s="456"/>
      <c r="P11" s="287"/>
      <c r="Q11" s="287"/>
    </row>
    <row r="12" spans="1:17" s="287" customFormat="1" ht="15" customHeight="1" x14ac:dyDescent="0.25">
      <c r="A12" s="281"/>
      <c r="B12" s="281" t="s">
        <v>157</v>
      </c>
      <c r="C12" s="282">
        <v>90056137.610000014</v>
      </c>
      <c r="D12" s="368">
        <v>90056137.609999999</v>
      </c>
      <c r="E12" s="326">
        <v>44964987.479999997</v>
      </c>
      <c r="F12" s="653">
        <f t="shared" si="0"/>
        <v>0.49929953330584548</v>
      </c>
      <c r="G12" s="326">
        <v>36889486.899999999</v>
      </c>
      <c r="H12" s="355">
        <f t="shared" si="1"/>
        <v>0.82040469635198043</v>
      </c>
      <c r="I12" s="284">
        <v>44964987.479999997</v>
      </c>
      <c r="J12" s="372">
        <v>0.49835357056883584</v>
      </c>
      <c r="K12" s="285">
        <f t="shared" si="2"/>
        <v>0</v>
      </c>
      <c r="L12" s="286" t="s">
        <v>165</v>
      </c>
      <c r="M12" s="339"/>
      <c r="N12" s="455"/>
      <c r="O12" s="456"/>
    </row>
    <row r="13" spans="1:17" s="287" customFormat="1" ht="15" customHeight="1" x14ac:dyDescent="0.25">
      <c r="A13" s="290"/>
      <c r="B13" s="290" t="s">
        <v>158</v>
      </c>
      <c r="C13" s="291">
        <v>1007970486.3199999</v>
      </c>
      <c r="D13" s="292">
        <v>1007970486.3199999</v>
      </c>
      <c r="E13" s="654">
        <v>486381239.10000002</v>
      </c>
      <c r="F13" s="652">
        <f t="shared" si="0"/>
        <v>0.48253519889826296</v>
      </c>
      <c r="G13" s="654">
        <v>399432365.60000002</v>
      </c>
      <c r="H13" s="365">
        <f t="shared" si="1"/>
        <v>0.82123308526272476</v>
      </c>
      <c r="I13" s="294">
        <v>486381239.10000002</v>
      </c>
      <c r="J13" s="373">
        <v>0.51937833044709547</v>
      </c>
      <c r="K13" s="295">
        <f t="shared" si="2"/>
        <v>0</v>
      </c>
      <c r="L13" s="286" t="s">
        <v>186</v>
      </c>
      <c r="M13" s="339"/>
      <c r="N13" s="339"/>
      <c r="O13" s="339"/>
    </row>
    <row r="14" spans="1:17" ht="15" customHeight="1" x14ac:dyDescent="0.25">
      <c r="A14" s="9"/>
      <c r="B14" s="2" t="s">
        <v>159</v>
      </c>
      <c r="C14" s="162">
        <f>SUM(C12:C13)</f>
        <v>1098026623.9299998</v>
      </c>
      <c r="D14" s="152">
        <f>SUM(D12:D13)</f>
        <v>1098026623.9299998</v>
      </c>
      <c r="E14" s="84">
        <f>SUM(E12:E13)</f>
        <v>531346226.58000004</v>
      </c>
      <c r="F14" s="90">
        <f>+E14/D14</f>
        <v>0.48391014844269736</v>
      </c>
      <c r="G14" s="84">
        <f>SUM(G12:G13)</f>
        <v>436321852.5</v>
      </c>
      <c r="H14" s="171">
        <f t="shared" si="1"/>
        <v>0.82116298314260627</v>
      </c>
      <c r="I14" s="84">
        <f>SUM(I12:I13)</f>
        <v>531346226.58000004</v>
      </c>
      <c r="J14" s="43">
        <v>0.51753065187062397</v>
      </c>
      <c r="K14" s="144">
        <f t="shared" si="2"/>
        <v>0</v>
      </c>
      <c r="M14" s="339"/>
      <c r="N14" s="339"/>
      <c r="O14" s="339"/>
      <c r="P14" s="287"/>
      <c r="Q14" s="287"/>
    </row>
    <row r="15" spans="1:17" s="287" customFormat="1" ht="15" customHeight="1" x14ac:dyDescent="0.25">
      <c r="A15" s="281"/>
      <c r="B15" s="281" t="s">
        <v>160</v>
      </c>
      <c r="C15" s="497">
        <v>15839417</v>
      </c>
      <c r="D15" s="284">
        <v>15839417</v>
      </c>
      <c r="E15" s="284">
        <v>0</v>
      </c>
      <c r="F15" s="374">
        <f t="shared" si="0"/>
        <v>0</v>
      </c>
      <c r="G15" s="284">
        <v>0</v>
      </c>
      <c r="H15" s="656" t="s">
        <v>129</v>
      </c>
      <c r="I15" s="284">
        <v>0</v>
      </c>
      <c r="J15" s="335" t="s">
        <v>129</v>
      </c>
      <c r="K15" s="285" t="s">
        <v>129</v>
      </c>
      <c r="L15" s="289">
        <v>32600</v>
      </c>
      <c r="M15" s="339"/>
      <c r="N15" s="454"/>
      <c r="O15" s="456"/>
    </row>
    <row r="16" spans="1:17" s="287" customFormat="1" ht="15" customHeight="1" x14ac:dyDescent="0.25">
      <c r="A16" s="281"/>
      <c r="B16" s="281" t="s">
        <v>166</v>
      </c>
      <c r="C16" s="291">
        <v>39009503.990000002</v>
      </c>
      <c r="D16" s="284">
        <v>39009503.990000002</v>
      </c>
      <c r="E16" s="284">
        <v>0</v>
      </c>
      <c r="F16" s="374">
        <f t="shared" si="0"/>
        <v>0</v>
      </c>
      <c r="G16" s="284">
        <v>0</v>
      </c>
      <c r="H16" s="355" t="s">
        <v>129</v>
      </c>
      <c r="I16" s="284">
        <v>0</v>
      </c>
      <c r="J16" s="335" t="s">
        <v>129</v>
      </c>
      <c r="K16" s="295" t="s">
        <v>129</v>
      </c>
      <c r="L16" s="289">
        <v>33000</v>
      </c>
      <c r="M16" s="339"/>
      <c r="N16" s="454"/>
      <c r="O16" s="456"/>
    </row>
    <row r="17" spans="1:17" s="287" customFormat="1" ht="15" customHeight="1" x14ac:dyDescent="0.25">
      <c r="A17" s="318"/>
      <c r="B17" s="281" t="s">
        <v>161</v>
      </c>
      <c r="C17" s="291">
        <v>11864168</v>
      </c>
      <c r="D17" s="325">
        <v>11864168</v>
      </c>
      <c r="E17" s="284">
        <v>0</v>
      </c>
      <c r="F17" s="374">
        <f t="shared" si="0"/>
        <v>0</v>
      </c>
      <c r="G17" s="284">
        <v>0</v>
      </c>
      <c r="H17" s="445" t="s">
        <v>129</v>
      </c>
      <c r="I17" s="297">
        <v>0</v>
      </c>
      <c r="J17" s="335" t="s">
        <v>129</v>
      </c>
      <c r="K17" s="295" t="s">
        <v>129</v>
      </c>
      <c r="L17" s="289">
        <v>30903</v>
      </c>
      <c r="M17" s="339"/>
      <c r="N17" s="454"/>
      <c r="O17" s="456"/>
    </row>
    <row r="18" spans="1:17" s="287" customFormat="1" ht="15" customHeight="1" x14ac:dyDescent="0.25">
      <c r="A18" s="281"/>
      <c r="B18" s="344" t="s">
        <v>162</v>
      </c>
      <c r="C18" s="486">
        <v>15107000</v>
      </c>
      <c r="D18" s="368">
        <v>15107000</v>
      </c>
      <c r="E18" s="341">
        <v>7494505.2999999998</v>
      </c>
      <c r="F18" s="375">
        <f t="shared" si="0"/>
        <v>0.49609487654729595</v>
      </c>
      <c r="G18" s="341">
        <v>6131880.5499999998</v>
      </c>
      <c r="H18" s="355">
        <f t="shared" ref="H18:H23" si="3">+G18/E18</f>
        <v>0.81818349638100862</v>
      </c>
      <c r="I18" s="341">
        <v>7551599.7000000002</v>
      </c>
      <c r="J18" s="401">
        <v>0.48719998064516129</v>
      </c>
      <c r="K18" s="384">
        <f t="shared" si="2"/>
        <v>-7.5605702457984814E-3</v>
      </c>
      <c r="L18" s="289">
        <v>301</v>
      </c>
      <c r="M18" s="339"/>
      <c r="N18" s="454"/>
      <c r="O18" s="456"/>
    </row>
    <row r="19" spans="1:17" s="287" customFormat="1" ht="15" customHeight="1" x14ac:dyDescent="0.25">
      <c r="A19" s="281"/>
      <c r="B19" s="343" t="s">
        <v>167</v>
      </c>
      <c r="C19" s="291">
        <v>9977000</v>
      </c>
      <c r="D19" s="292">
        <v>9977000</v>
      </c>
      <c r="E19" s="284">
        <v>2536762.04</v>
      </c>
      <c r="F19" s="374">
        <f t="shared" si="0"/>
        <v>0.25426100430991283</v>
      </c>
      <c r="G19" s="284">
        <v>2519347.04</v>
      </c>
      <c r="H19" s="355">
        <f t="shared" si="3"/>
        <v>0.99313494930726731</v>
      </c>
      <c r="I19" s="284">
        <v>5612053.6500000004</v>
      </c>
      <c r="J19" s="335">
        <v>0.92486052241265659</v>
      </c>
      <c r="K19" s="385">
        <f t="shared" si="2"/>
        <v>-0.54797972396432815</v>
      </c>
      <c r="L19" s="289">
        <v>321</v>
      </c>
      <c r="M19" s="339"/>
      <c r="N19" s="455"/>
      <c r="O19" s="456"/>
    </row>
    <row r="20" spans="1:17" s="287" customFormat="1" ht="15" customHeight="1" x14ac:dyDescent="0.25">
      <c r="A20" s="281"/>
      <c r="B20" s="343" t="s">
        <v>168</v>
      </c>
      <c r="C20" s="291">
        <v>15905000.01</v>
      </c>
      <c r="D20" s="292">
        <v>15905000.01</v>
      </c>
      <c r="E20" s="326">
        <v>16650472.1</v>
      </c>
      <c r="F20" s="374">
        <f t="shared" si="0"/>
        <v>1.0468702979900217</v>
      </c>
      <c r="G20" s="326">
        <v>15869740.039999999</v>
      </c>
      <c r="H20" s="355">
        <f t="shared" si="3"/>
        <v>0.95311051510665568</v>
      </c>
      <c r="I20" s="284">
        <v>15989108.529999999</v>
      </c>
      <c r="J20" s="335">
        <v>0.95417488335968559</v>
      </c>
      <c r="K20" s="385">
        <f t="shared" si="2"/>
        <v>4.13633798756885E-2</v>
      </c>
      <c r="L20" s="289">
        <v>331</v>
      </c>
      <c r="M20" s="444"/>
      <c r="N20" s="455"/>
      <c r="O20" s="456"/>
      <c r="P20" s="444"/>
      <c r="Q20" s="444"/>
    </row>
    <row r="21" spans="1:17" s="287" customFormat="1" ht="15" customHeight="1" x14ac:dyDescent="0.25">
      <c r="A21" s="281"/>
      <c r="B21" s="343" t="s">
        <v>169</v>
      </c>
      <c r="C21" s="291">
        <v>33625000</v>
      </c>
      <c r="D21" s="292">
        <v>33625000</v>
      </c>
      <c r="E21" s="655">
        <v>11354673.17</v>
      </c>
      <c r="F21" s="374">
        <f t="shared" si="0"/>
        <v>0.33768544743494422</v>
      </c>
      <c r="G21" s="655">
        <v>6746458.0899999999</v>
      </c>
      <c r="H21" s="355">
        <f t="shared" si="3"/>
        <v>0.5941569597815205</v>
      </c>
      <c r="I21" s="284">
        <v>12545436.85</v>
      </c>
      <c r="J21" s="335">
        <v>0.41053165515887297</v>
      </c>
      <c r="K21" s="385">
        <f t="shared" si="2"/>
        <v>-9.4916079387064145E-2</v>
      </c>
      <c r="L21" s="313" t="s">
        <v>170</v>
      </c>
      <c r="M21" s="339"/>
      <c r="N21" s="339"/>
      <c r="O21" s="339"/>
    </row>
    <row r="22" spans="1:17" s="287" customFormat="1" ht="15" customHeight="1" x14ac:dyDescent="0.25">
      <c r="A22" s="281"/>
      <c r="B22" s="343" t="s">
        <v>171</v>
      </c>
      <c r="C22" s="291">
        <v>8349000</v>
      </c>
      <c r="D22" s="292">
        <v>8349000</v>
      </c>
      <c r="E22" s="655">
        <v>6869326.8899999997</v>
      </c>
      <c r="F22" s="374">
        <f t="shared" si="0"/>
        <v>0.82277241466043838</v>
      </c>
      <c r="G22" s="326">
        <v>6238913.5599999996</v>
      </c>
      <c r="H22" s="355">
        <f t="shared" si="3"/>
        <v>0.9082277870750739</v>
      </c>
      <c r="I22" s="284">
        <v>6758465.4800000004</v>
      </c>
      <c r="J22" s="335">
        <v>0.79259592915749499</v>
      </c>
      <c r="K22" s="385">
        <f t="shared" si="2"/>
        <v>1.6403340422181056E-2</v>
      </c>
      <c r="L22" s="313">
        <v>335</v>
      </c>
      <c r="M22" s="339"/>
      <c r="N22" s="339"/>
      <c r="O22" s="339"/>
    </row>
    <row r="23" spans="1:17" s="287" customFormat="1" ht="15" customHeight="1" x14ac:dyDescent="0.25">
      <c r="A23" s="318"/>
      <c r="B23" s="459" t="s">
        <v>172</v>
      </c>
      <c r="C23" s="492">
        <v>3208129.9999999963</v>
      </c>
      <c r="D23" s="324">
        <v>3208130</v>
      </c>
      <c r="E23" s="657">
        <v>3966083.0900000003</v>
      </c>
      <c r="F23" s="380">
        <f t="shared" si="0"/>
        <v>1.2362600923279294</v>
      </c>
      <c r="G23" s="657">
        <v>2739745.42</v>
      </c>
      <c r="H23" s="445">
        <f t="shared" si="3"/>
        <v>0.69079375238202578</v>
      </c>
      <c r="I23" s="324">
        <v>2585412.73</v>
      </c>
      <c r="J23" s="402">
        <v>0.85337936366031619</v>
      </c>
      <c r="K23" s="386">
        <f t="shared" si="2"/>
        <v>0.53402319249816665</v>
      </c>
      <c r="L23" s="317" t="s">
        <v>173</v>
      </c>
      <c r="M23" s="339"/>
      <c r="N23" s="339"/>
      <c r="O23" s="339"/>
    </row>
    <row r="24" spans="1:17" s="287" customFormat="1" ht="15" customHeight="1" x14ac:dyDescent="0.25">
      <c r="A24" s="281"/>
      <c r="B24" s="281" t="s">
        <v>174</v>
      </c>
      <c r="C24" s="497">
        <v>18467000</v>
      </c>
      <c r="D24" s="368">
        <v>18467000</v>
      </c>
      <c r="E24" s="284">
        <v>657960.87</v>
      </c>
      <c r="F24" s="374">
        <f t="shared" si="0"/>
        <v>3.5629006877132184E-2</v>
      </c>
      <c r="G24" s="284">
        <v>443923.85</v>
      </c>
      <c r="H24" s="355">
        <f>+G24/E24</f>
        <v>0.67469642989559542</v>
      </c>
      <c r="I24" s="284">
        <v>2141108.34</v>
      </c>
      <c r="J24" s="335">
        <v>0.12141243776580662</v>
      </c>
      <c r="K24" s="285">
        <f t="shared" si="2"/>
        <v>-0.6927008046682962</v>
      </c>
      <c r="L24" s="313">
        <v>34920</v>
      </c>
      <c r="M24" s="339"/>
      <c r="N24" s="339"/>
      <c r="O24" s="339"/>
    </row>
    <row r="25" spans="1:17" s="287" customFormat="1" ht="15" customHeight="1" x14ac:dyDescent="0.25">
      <c r="A25" s="281"/>
      <c r="B25" s="281" t="s">
        <v>175</v>
      </c>
      <c r="C25" s="291">
        <v>5620000</v>
      </c>
      <c r="D25" s="292">
        <v>5620000</v>
      </c>
      <c r="E25" s="284">
        <v>3147186.39</v>
      </c>
      <c r="F25" s="374">
        <f t="shared" si="0"/>
        <v>0.55999757829181496</v>
      </c>
      <c r="G25" s="284">
        <v>320370.42</v>
      </c>
      <c r="H25" s="355">
        <f>+G25/E25</f>
        <v>0.10179582023421244</v>
      </c>
      <c r="I25" s="284">
        <v>3211468.26</v>
      </c>
      <c r="J25" s="335">
        <v>0.51309606326889279</v>
      </c>
      <c r="K25" s="285">
        <f t="shared" si="2"/>
        <v>-2.0016349157378821E-2</v>
      </c>
      <c r="L25" s="313">
        <v>34921</v>
      </c>
      <c r="M25" s="339"/>
      <c r="N25" s="339"/>
      <c r="O25" s="339"/>
    </row>
    <row r="26" spans="1:17" s="287" customFormat="1" ht="15" customHeight="1" x14ac:dyDescent="0.25">
      <c r="A26" s="281"/>
      <c r="B26" s="281" t="s">
        <v>176</v>
      </c>
      <c r="C26" s="291">
        <v>2989289.9700000007</v>
      </c>
      <c r="D26" s="292">
        <v>2989289.9700000007</v>
      </c>
      <c r="E26" s="284">
        <v>1497598.2999999996</v>
      </c>
      <c r="F26" s="380">
        <f t="shared" si="0"/>
        <v>0.50098796537961798</v>
      </c>
      <c r="G26" s="284">
        <v>1391647.27</v>
      </c>
      <c r="H26" s="355">
        <f t="shared" ref="H26:H68" si="4">+G26/E26</f>
        <v>0.92925270414636585</v>
      </c>
      <c r="I26" s="324">
        <v>1578345.63</v>
      </c>
      <c r="J26" s="335">
        <v>0.40748715962025822</v>
      </c>
      <c r="K26" s="285">
        <f t="shared" si="2"/>
        <v>-5.115947259283149E-2</v>
      </c>
      <c r="L26" s="345" t="s">
        <v>351</v>
      </c>
      <c r="M26" s="339"/>
      <c r="N26" s="339"/>
      <c r="O26" s="339"/>
    </row>
    <row r="27" spans="1:17" s="287" customFormat="1" ht="15" customHeight="1" x14ac:dyDescent="0.25">
      <c r="A27" s="299"/>
      <c r="B27" s="299" t="s">
        <v>506</v>
      </c>
      <c r="C27" s="487">
        <v>10</v>
      </c>
      <c r="D27" s="301">
        <v>10</v>
      </c>
      <c r="E27" s="302">
        <v>0</v>
      </c>
      <c r="F27" s="361">
        <f t="shared" si="0"/>
        <v>0</v>
      </c>
      <c r="G27" s="302">
        <v>0</v>
      </c>
      <c r="H27" s="303" t="s">
        <v>129</v>
      </c>
      <c r="I27" s="301">
        <v>0</v>
      </c>
      <c r="J27" s="403" t="s">
        <v>129</v>
      </c>
      <c r="K27" s="304" t="s">
        <v>129</v>
      </c>
      <c r="L27" s="313">
        <v>35</v>
      </c>
      <c r="M27" s="339"/>
      <c r="N27" s="339"/>
      <c r="O27" s="339"/>
    </row>
    <row r="28" spans="1:17" s="287" customFormat="1" ht="15" customHeight="1" x14ac:dyDescent="0.25">
      <c r="A28" s="281"/>
      <c r="B28" s="281" t="s">
        <v>177</v>
      </c>
      <c r="C28" s="486">
        <v>9100000</v>
      </c>
      <c r="D28" s="292">
        <v>9100000</v>
      </c>
      <c r="E28" s="284">
        <v>3768660.2</v>
      </c>
      <c r="F28" s="374">
        <f t="shared" si="0"/>
        <v>0.41413848351648352</v>
      </c>
      <c r="G28" s="284">
        <v>1896941.32</v>
      </c>
      <c r="H28" s="355">
        <f>+G28/E28</f>
        <v>0.50334634043154114</v>
      </c>
      <c r="I28" s="284">
        <v>3736891.32</v>
      </c>
      <c r="J28" s="335">
        <v>0.61260513442622944</v>
      </c>
      <c r="K28" s="285">
        <f t="shared" si="2"/>
        <v>8.5014193027161955E-3</v>
      </c>
      <c r="L28" s="313">
        <v>36500</v>
      </c>
      <c r="M28" s="339"/>
      <c r="N28" s="339"/>
      <c r="O28" s="339"/>
    </row>
    <row r="29" spans="1:17" s="287" customFormat="1" ht="15" customHeight="1" x14ac:dyDescent="0.25">
      <c r="A29" s="296"/>
      <c r="B29" s="296" t="s">
        <v>178</v>
      </c>
      <c r="C29" s="492">
        <v>420149.99000000022</v>
      </c>
      <c r="D29" s="324">
        <v>420149.99</v>
      </c>
      <c r="E29" s="325">
        <v>142358.23000000001</v>
      </c>
      <c r="F29" s="347">
        <f t="shared" si="0"/>
        <v>0.33882716503218296</v>
      </c>
      <c r="G29" s="297">
        <v>80438.28</v>
      </c>
      <c r="H29" s="366">
        <f t="shared" si="4"/>
        <v>0.56504130460177815</v>
      </c>
      <c r="I29" s="297">
        <v>147848.46</v>
      </c>
      <c r="J29" s="402">
        <v>0.37876840702976888</v>
      </c>
      <c r="K29" s="298">
        <f t="shared" si="2"/>
        <v>-3.7134171028903373E-2</v>
      </c>
      <c r="L29" s="317" t="s">
        <v>180</v>
      </c>
      <c r="N29"/>
    </row>
    <row r="30" spans="1:17" s="287" customFormat="1" ht="15" customHeight="1" x14ac:dyDescent="0.25">
      <c r="A30" s="281"/>
      <c r="B30" s="281" t="s">
        <v>179</v>
      </c>
      <c r="C30" s="321">
        <v>1127180.06</v>
      </c>
      <c r="D30" s="187">
        <v>1127180.06</v>
      </c>
      <c r="E30" s="310">
        <v>655337.36</v>
      </c>
      <c r="F30" s="374">
        <f t="shared" si="0"/>
        <v>0.58139545158384009</v>
      </c>
      <c r="G30" s="125">
        <v>652834.24</v>
      </c>
      <c r="H30" s="355">
        <f t="shared" si="4"/>
        <v>0.99618041004102076</v>
      </c>
      <c r="I30" s="284">
        <v>1157232.21</v>
      </c>
      <c r="J30" s="401">
        <v>1.329656813546606</v>
      </c>
      <c r="K30" s="387">
        <f t="shared" si="2"/>
        <v>-0.43370280023574526</v>
      </c>
      <c r="L30" s="289">
        <v>38</v>
      </c>
      <c r="N30"/>
    </row>
    <row r="31" spans="1:17" s="287" customFormat="1" ht="15" customHeight="1" x14ac:dyDescent="0.25">
      <c r="A31" s="281"/>
      <c r="B31" s="281" t="s">
        <v>181</v>
      </c>
      <c r="C31" s="282">
        <v>54686190</v>
      </c>
      <c r="D31" s="729">
        <v>54686190</v>
      </c>
      <c r="E31" s="319">
        <v>34624128.859999999</v>
      </c>
      <c r="F31" s="347">
        <f t="shared" si="0"/>
        <v>0.63314209419233625</v>
      </c>
      <c r="G31" s="369">
        <v>16878167.710000001</v>
      </c>
      <c r="H31" s="732">
        <f t="shared" si="4"/>
        <v>0.48746837150027872</v>
      </c>
      <c r="I31" s="284">
        <v>49238299.859999999</v>
      </c>
      <c r="J31" s="335">
        <v>0.95495700141346351</v>
      </c>
      <c r="K31" s="285">
        <f t="shared" si="2"/>
        <v>-0.2968049473997415</v>
      </c>
      <c r="L31" s="289">
        <v>391</v>
      </c>
      <c r="N31"/>
    </row>
    <row r="32" spans="1:17" s="287" customFormat="1" ht="15" customHeight="1" x14ac:dyDescent="0.25">
      <c r="A32" s="281"/>
      <c r="B32" s="281" t="s">
        <v>182</v>
      </c>
      <c r="C32" s="291">
        <v>12205000</v>
      </c>
      <c r="D32" s="733">
        <v>12205000</v>
      </c>
      <c r="E32" s="734">
        <v>6012127.5599999996</v>
      </c>
      <c r="F32" s="361">
        <f t="shared" si="0"/>
        <v>0.49259545759934448</v>
      </c>
      <c r="G32" s="734">
        <v>6012127.5599999996</v>
      </c>
      <c r="H32" s="735">
        <f t="shared" si="4"/>
        <v>1</v>
      </c>
      <c r="I32" s="284">
        <v>6495455.3899999997</v>
      </c>
      <c r="J32" s="335">
        <v>0.60659837411281281</v>
      </c>
      <c r="K32" s="285">
        <f t="shared" si="2"/>
        <v>-7.4410153096286624E-2</v>
      </c>
      <c r="L32" s="289">
        <v>392</v>
      </c>
    </row>
    <row r="33" spans="1:18" s="287" customFormat="1" ht="15" customHeight="1" x14ac:dyDescent="0.25">
      <c r="A33" s="281"/>
      <c r="B33" s="305" t="s">
        <v>183</v>
      </c>
      <c r="C33" s="291">
        <v>8093000</v>
      </c>
      <c r="D33" s="733">
        <v>8093000</v>
      </c>
      <c r="E33" s="734">
        <v>4936778.49</v>
      </c>
      <c r="F33" s="736">
        <f t="shared" si="0"/>
        <v>0.61000599159767699</v>
      </c>
      <c r="G33" s="734">
        <v>4423745.7699999996</v>
      </c>
      <c r="H33" s="735">
        <f t="shared" si="4"/>
        <v>0.89607945322254057</v>
      </c>
      <c r="I33" s="125">
        <v>1412512.7</v>
      </c>
      <c r="J33" s="335">
        <v>0.19719568616501465</v>
      </c>
      <c r="K33" s="285">
        <f t="shared" si="2"/>
        <v>2.4950329933316708</v>
      </c>
      <c r="L33" s="289">
        <v>393</v>
      </c>
      <c r="N33"/>
    </row>
    <row r="34" spans="1:18" s="287" customFormat="1" ht="15" customHeight="1" x14ac:dyDescent="0.25">
      <c r="A34" s="281"/>
      <c r="B34" s="307" t="s">
        <v>361</v>
      </c>
      <c r="C34" s="291">
        <v>10</v>
      </c>
      <c r="D34" s="733">
        <v>10</v>
      </c>
      <c r="E34" s="734">
        <v>0</v>
      </c>
      <c r="F34" s="736">
        <f t="shared" si="0"/>
        <v>0</v>
      </c>
      <c r="G34" s="734">
        <v>0</v>
      </c>
      <c r="H34" s="735" t="s">
        <v>129</v>
      </c>
      <c r="I34" s="125">
        <v>0</v>
      </c>
      <c r="J34" s="335" t="s">
        <v>129</v>
      </c>
      <c r="K34" s="285" t="s">
        <v>129</v>
      </c>
      <c r="L34" s="289">
        <v>396</v>
      </c>
      <c r="N34" s="6"/>
    </row>
    <row r="35" spans="1:18" s="287" customFormat="1" ht="15" customHeight="1" x14ac:dyDescent="0.25">
      <c r="A35" s="309"/>
      <c r="B35" s="233" t="s">
        <v>415</v>
      </c>
      <c r="C35" s="291">
        <v>4478472.4000000004</v>
      </c>
      <c r="D35" s="733">
        <v>4478472.4000000004</v>
      </c>
      <c r="E35" s="734">
        <v>2803529.26</v>
      </c>
      <c r="F35" s="736">
        <f t="shared" si="0"/>
        <v>0.62600123649305051</v>
      </c>
      <c r="G35" s="734">
        <v>0</v>
      </c>
      <c r="H35" s="737" t="s">
        <v>129</v>
      </c>
      <c r="I35" s="310">
        <v>2113708.9500000002</v>
      </c>
      <c r="J35" s="335" t="s">
        <v>129</v>
      </c>
      <c r="K35" s="285" t="s">
        <v>129</v>
      </c>
      <c r="L35" s="289">
        <v>397</v>
      </c>
      <c r="N35"/>
    </row>
    <row r="36" spans="1:18" s="287" customFormat="1" ht="15" customHeight="1" x14ac:dyDescent="0.25">
      <c r="A36" s="309"/>
      <c r="B36" s="717" t="s">
        <v>774</v>
      </c>
      <c r="C36" s="291">
        <v>0</v>
      </c>
      <c r="D36" s="729">
        <v>0</v>
      </c>
      <c r="E36" s="369">
        <v>10824.85</v>
      </c>
      <c r="F36" s="730" t="s">
        <v>129</v>
      </c>
      <c r="G36" s="369">
        <v>10824.85</v>
      </c>
      <c r="H36" s="731">
        <f t="shared" si="4"/>
        <v>1</v>
      </c>
      <c r="I36" s="311">
        <v>0</v>
      </c>
      <c r="J36" s="404" t="s">
        <v>129</v>
      </c>
      <c r="K36" s="312" t="s">
        <v>129</v>
      </c>
      <c r="L36" s="289">
        <v>398</v>
      </c>
      <c r="N36"/>
    </row>
    <row r="37" spans="1:18" s="287" customFormat="1" ht="15" customHeight="1" x14ac:dyDescent="0.25">
      <c r="A37" s="309"/>
      <c r="B37" s="247" t="s">
        <v>184</v>
      </c>
      <c r="C37" s="291">
        <v>10046099.98</v>
      </c>
      <c r="D37" s="542">
        <v>10046099.98</v>
      </c>
      <c r="E37" s="311">
        <v>7581792.5700000003</v>
      </c>
      <c r="F37" s="376">
        <f t="shared" si="0"/>
        <v>0.75470009108947766</v>
      </c>
      <c r="G37" s="311">
        <v>7083364.4400000004</v>
      </c>
      <c r="H37" s="367">
        <f t="shared" si="4"/>
        <v>0.93425985670299072</v>
      </c>
      <c r="I37" s="311">
        <v>1776175.48</v>
      </c>
      <c r="J37" s="404">
        <v>0.15122446158244301</v>
      </c>
      <c r="K37" s="312">
        <f t="shared" si="2"/>
        <v>3.2686055828222562</v>
      </c>
      <c r="L37" s="289">
        <v>399</v>
      </c>
      <c r="N37"/>
    </row>
    <row r="38" spans="1:18" ht="15" customHeight="1" thickBot="1" x14ac:dyDescent="0.3">
      <c r="A38" s="9"/>
      <c r="B38" s="2" t="s">
        <v>185</v>
      </c>
      <c r="C38" s="166">
        <f>SUM(C15:C37)</f>
        <v>280116621.40000004</v>
      </c>
      <c r="D38" s="169">
        <f>SUM(D15:D37)</f>
        <v>280116621.40000004</v>
      </c>
      <c r="E38" s="174">
        <f>SUM(E15:E37)</f>
        <v>114710105.53</v>
      </c>
      <c r="F38" s="377">
        <f>+E38/D38</f>
        <v>0.40950838603110462</v>
      </c>
      <c r="G38" s="174">
        <f>SUM(G15:G37)</f>
        <v>79440470.409999996</v>
      </c>
      <c r="H38" s="175">
        <f t="shared" si="4"/>
        <v>0.69253244989147034</v>
      </c>
      <c r="I38" s="152">
        <f>SUM(I15:I37)</f>
        <v>124051123.54000002</v>
      </c>
      <c r="J38" s="43">
        <v>0.47687828302751217</v>
      </c>
      <c r="K38" s="182">
        <f>+E38/I38-1</f>
        <v>-7.5299745326272927E-2</v>
      </c>
      <c r="L38" s="699" t="s">
        <v>148</v>
      </c>
    </row>
    <row r="39" spans="1:18" ht="14.4" thickBot="1" x14ac:dyDescent="0.3">
      <c r="A39" s="7" t="s">
        <v>228</v>
      </c>
    </row>
    <row r="40" spans="1:18" x14ac:dyDescent="0.25">
      <c r="A40" s="8" t="s">
        <v>290</v>
      </c>
      <c r="C40" s="164" t="s">
        <v>765</v>
      </c>
      <c r="D40" s="755" t="s">
        <v>783</v>
      </c>
      <c r="E40" s="753"/>
      <c r="F40" s="753"/>
      <c r="G40" s="753"/>
      <c r="H40" s="754"/>
      <c r="I40" s="751" t="s">
        <v>784</v>
      </c>
      <c r="J40" s="750"/>
      <c r="K40" s="197"/>
    </row>
    <row r="41" spans="1:18" x14ac:dyDescent="0.25">
      <c r="C41" s="157">
        <v>1</v>
      </c>
      <c r="D41" s="148">
        <v>2</v>
      </c>
      <c r="E41" s="87">
        <v>3</v>
      </c>
      <c r="F41" s="88" t="s">
        <v>36</v>
      </c>
      <c r="G41" s="87">
        <v>4</v>
      </c>
      <c r="H41" s="149" t="s">
        <v>46</v>
      </c>
      <c r="I41" s="87" t="s">
        <v>47</v>
      </c>
      <c r="J41" s="16" t="s">
        <v>48</v>
      </c>
      <c r="K41" s="139" t="s">
        <v>360</v>
      </c>
    </row>
    <row r="42" spans="1:18" ht="26.4" x14ac:dyDescent="0.25">
      <c r="A42" s="1"/>
      <c r="B42" s="2" t="s">
        <v>150</v>
      </c>
      <c r="C42" s="158" t="s">
        <v>44</v>
      </c>
      <c r="D42" s="112" t="s">
        <v>45</v>
      </c>
      <c r="E42" s="89" t="s">
        <v>133</v>
      </c>
      <c r="F42" s="89" t="s">
        <v>18</v>
      </c>
      <c r="G42" s="89" t="s">
        <v>413</v>
      </c>
      <c r="H42" s="113" t="s">
        <v>18</v>
      </c>
      <c r="I42" s="89" t="s">
        <v>133</v>
      </c>
      <c r="J42" s="12" t="s">
        <v>18</v>
      </c>
      <c r="K42" s="140" t="s">
        <v>764</v>
      </c>
      <c r="L42" s="58" t="s">
        <v>163</v>
      </c>
    </row>
    <row r="43" spans="1:18" s="287" customFormat="1" ht="15" customHeight="1" x14ac:dyDescent="0.25">
      <c r="A43" s="296"/>
      <c r="B43" s="296" t="s">
        <v>187</v>
      </c>
      <c r="C43" s="475">
        <v>11438669.410000086</v>
      </c>
      <c r="D43" s="297">
        <v>11444895.810000086</v>
      </c>
      <c r="E43" s="297">
        <v>2009639.1599999904</v>
      </c>
      <c r="F43" s="347">
        <f t="shared" ref="F43:F59" si="5">+E43/D43</f>
        <v>0.17559261293091449</v>
      </c>
      <c r="G43" s="369">
        <v>1637877.2700000047</v>
      </c>
      <c r="H43" s="463">
        <f t="shared" ref="H43:H44" si="6">G43/E43</f>
        <v>0.81501062608673114</v>
      </c>
      <c r="I43" s="297">
        <v>4923546.76</v>
      </c>
      <c r="J43" s="402">
        <v>0.81536361581326899</v>
      </c>
      <c r="K43" s="501">
        <f t="shared" ref="K43:K44" si="7">+E43/I43-1</f>
        <v>-0.59183099948867135</v>
      </c>
      <c r="L43" s="286" t="s">
        <v>188</v>
      </c>
      <c r="N43"/>
      <c r="O43"/>
      <c r="P43"/>
      <c r="Q43"/>
      <c r="R43"/>
    </row>
    <row r="44" spans="1:18" s="287" customFormat="1" ht="15" customHeight="1" x14ac:dyDescent="0.25">
      <c r="A44" s="296"/>
      <c r="B44" s="296" t="s">
        <v>189</v>
      </c>
      <c r="C44" s="300">
        <v>170</v>
      </c>
      <c r="D44" s="297">
        <v>83631.41</v>
      </c>
      <c r="E44" s="297">
        <v>83395.22</v>
      </c>
      <c r="F44" s="347">
        <f t="shared" si="5"/>
        <v>0.99717582185927511</v>
      </c>
      <c r="G44" s="297">
        <v>59933.81</v>
      </c>
      <c r="H44" s="463">
        <f t="shared" si="6"/>
        <v>0.71867200542189347</v>
      </c>
      <c r="I44" s="297">
        <v>150000</v>
      </c>
      <c r="J44" s="402">
        <v>0.99893446989877466</v>
      </c>
      <c r="K44" s="501">
        <f t="shared" si="7"/>
        <v>-0.44403186666666661</v>
      </c>
      <c r="L44" s="286" t="s">
        <v>201</v>
      </c>
      <c r="N44"/>
      <c r="O44"/>
      <c r="P44"/>
      <c r="Q44"/>
      <c r="R44"/>
    </row>
    <row r="45" spans="1:18" s="287" customFormat="1" ht="15" customHeight="1" x14ac:dyDescent="0.25">
      <c r="A45" s="281"/>
      <c r="B45" s="281" t="s">
        <v>190</v>
      </c>
      <c r="C45" s="370">
        <v>3179057</v>
      </c>
      <c r="D45" s="284">
        <v>3179057</v>
      </c>
      <c r="E45" s="284">
        <v>0</v>
      </c>
      <c r="F45" s="374">
        <f t="shared" si="5"/>
        <v>0</v>
      </c>
      <c r="G45" s="284">
        <v>0</v>
      </c>
      <c r="H45" s="314" t="s">
        <v>129</v>
      </c>
      <c r="I45" s="284">
        <v>0</v>
      </c>
      <c r="J45" s="335">
        <v>0</v>
      </c>
      <c r="K45" s="500" t="s">
        <v>129</v>
      </c>
      <c r="L45" s="289">
        <v>45010</v>
      </c>
      <c r="M45" s="326"/>
      <c r="N45"/>
      <c r="O45"/>
      <c r="P45"/>
      <c r="Q45"/>
      <c r="R45"/>
    </row>
    <row r="46" spans="1:18" s="287" customFormat="1" ht="15" customHeight="1" x14ac:dyDescent="0.25">
      <c r="A46" s="281"/>
      <c r="B46" s="281" t="s">
        <v>191</v>
      </c>
      <c r="C46" s="306">
        <v>1171005</v>
      </c>
      <c r="D46" s="284">
        <v>1171005</v>
      </c>
      <c r="E46" s="284">
        <v>0</v>
      </c>
      <c r="F46" s="374">
        <f t="shared" si="5"/>
        <v>0</v>
      </c>
      <c r="G46" s="284">
        <v>0</v>
      </c>
      <c r="H46" s="708" t="s">
        <v>129</v>
      </c>
      <c r="I46" s="284">
        <v>0</v>
      </c>
      <c r="J46" s="335">
        <v>0</v>
      </c>
      <c r="K46" s="388" t="s">
        <v>129</v>
      </c>
      <c r="L46" s="289">
        <v>45030</v>
      </c>
      <c r="M46" s="326"/>
      <c r="N46"/>
      <c r="O46"/>
      <c r="P46"/>
      <c r="Q46"/>
      <c r="R46"/>
    </row>
    <row r="47" spans="1:18" s="287" customFormat="1" ht="15" customHeight="1" x14ac:dyDescent="0.25">
      <c r="A47" s="281"/>
      <c r="B47" s="305" t="s">
        <v>192</v>
      </c>
      <c r="C47" s="306">
        <v>1502250</v>
      </c>
      <c r="D47" s="284">
        <v>1502250</v>
      </c>
      <c r="E47" s="125">
        <v>0</v>
      </c>
      <c r="F47" s="374">
        <f t="shared" si="5"/>
        <v>0</v>
      </c>
      <c r="G47" s="125">
        <v>0</v>
      </c>
      <c r="H47" s="314" t="s">
        <v>129</v>
      </c>
      <c r="I47" s="125">
        <v>0</v>
      </c>
      <c r="J47" s="328">
        <v>0</v>
      </c>
      <c r="K47" s="388" t="s">
        <v>129</v>
      </c>
      <c r="L47" s="313">
        <v>45043</v>
      </c>
      <c r="M47" s="311"/>
      <c r="N47"/>
      <c r="O47"/>
      <c r="P47"/>
      <c r="Q47"/>
      <c r="R47"/>
    </row>
    <row r="48" spans="1:18" s="287" customFormat="1" ht="15" customHeight="1" x14ac:dyDescent="0.25">
      <c r="A48" s="281"/>
      <c r="B48" s="305" t="s">
        <v>193</v>
      </c>
      <c r="C48" s="306">
        <v>55432683.120000005</v>
      </c>
      <c r="D48" s="284">
        <v>55432683.120000005</v>
      </c>
      <c r="E48" s="125">
        <v>32199600.940000001</v>
      </c>
      <c r="F48" s="316">
        <f t="shared" si="5"/>
        <v>0.58087754601910024</v>
      </c>
      <c r="G48" s="125">
        <v>18578825.75</v>
      </c>
      <c r="H48" s="314">
        <f t="shared" ref="H48" si="8">G48/E48</f>
        <v>0.57698931687443455</v>
      </c>
      <c r="I48" s="125">
        <v>8945568.0099999998</v>
      </c>
      <c r="J48" s="328">
        <v>0.19880154636225492</v>
      </c>
      <c r="K48" s="388">
        <f t="shared" ref="K48" si="9">+E48/I48-1</f>
        <v>2.599503229309192</v>
      </c>
      <c r="L48" s="315" t="s">
        <v>427</v>
      </c>
      <c r="M48" s="311"/>
      <c r="N48"/>
      <c r="O48"/>
      <c r="P48"/>
      <c r="Q48"/>
      <c r="R48"/>
    </row>
    <row r="49" spans="1:18" s="287" customFormat="1" ht="15" customHeight="1" x14ac:dyDescent="0.25">
      <c r="A49" s="281"/>
      <c r="B49" s="305" t="s">
        <v>417</v>
      </c>
      <c r="C49" s="306">
        <v>0</v>
      </c>
      <c r="D49" s="284">
        <v>0</v>
      </c>
      <c r="E49" s="125">
        <v>0</v>
      </c>
      <c r="F49" s="316" t="s">
        <v>129</v>
      </c>
      <c r="G49" s="125">
        <v>0</v>
      </c>
      <c r="H49" s="708" t="s">
        <v>129</v>
      </c>
      <c r="I49" s="125">
        <v>0</v>
      </c>
      <c r="J49" s="328" t="s">
        <v>129</v>
      </c>
      <c r="K49" s="498" t="s">
        <v>129</v>
      </c>
      <c r="L49" s="317">
        <v>45050</v>
      </c>
      <c r="M49" s="311"/>
      <c r="N49"/>
      <c r="O49"/>
      <c r="P49"/>
      <c r="Q49"/>
      <c r="R49"/>
    </row>
    <row r="50" spans="1:18" s="287" customFormat="1" ht="15" customHeight="1" x14ac:dyDescent="0.25">
      <c r="A50" s="281"/>
      <c r="B50" s="305" t="s">
        <v>202</v>
      </c>
      <c r="C50" s="306">
        <v>20</v>
      </c>
      <c r="D50" s="125">
        <v>20</v>
      </c>
      <c r="E50" s="125">
        <v>0</v>
      </c>
      <c r="F50" s="316" t="s">
        <v>129</v>
      </c>
      <c r="G50" s="125">
        <v>0</v>
      </c>
      <c r="H50" s="708" t="s">
        <v>129</v>
      </c>
      <c r="I50" s="125">
        <v>0</v>
      </c>
      <c r="J50" s="328" t="s">
        <v>129</v>
      </c>
      <c r="K50" s="498" t="s">
        <v>129</v>
      </c>
      <c r="L50" s="317">
        <v>45051</v>
      </c>
      <c r="M50" s="311"/>
      <c r="N50"/>
      <c r="O50"/>
      <c r="P50"/>
      <c r="Q50"/>
      <c r="R50"/>
    </row>
    <row r="51" spans="1:18" s="287" customFormat="1" ht="15" customHeight="1" x14ac:dyDescent="0.25">
      <c r="A51" s="281"/>
      <c r="B51" s="305" t="s">
        <v>194</v>
      </c>
      <c r="C51" s="306">
        <v>428254.71999999997</v>
      </c>
      <c r="D51" s="125">
        <v>608265.06000000006</v>
      </c>
      <c r="E51" s="125">
        <v>0</v>
      </c>
      <c r="F51" s="316">
        <f t="shared" si="5"/>
        <v>0</v>
      </c>
      <c r="G51" s="125">
        <v>0</v>
      </c>
      <c r="H51" s="314" t="s">
        <v>129</v>
      </c>
      <c r="I51" s="125">
        <v>0</v>
      </c>
      <c r="J51" s="328">
        <v>0</v>
      </c>
      <c r="K51" s="388" t="s">
        <v>129</v>
      </c>
      <c r="L51" s="313">
        <v>45070</v>
      </c>
      <c r="M51" s="311"/>
      <c r="N51"/>
      <c r="O51"/>
      <c r="P51"/>
      <c r="Q51"/>
      <c r="R51"/>
    </row>
    <row r="52" spans="1:18" s="287" customFormat="1" ht="15" customHeight="1" x14ac:dyDescent="0.25">
      <c r="A52" s="318"/>
      <c r="B52" s="400" t="s">
        <v>195</v>
      </c>
      <c r="C52" s="306">
        <v>716307</v>
      </c>
      <c r="D52" s="125">
        <v>3432005.5599999949</v>
      </c>
      <c r="E52" s="319">
        <v>4236652.7799999975</v>
      </c>
      <c r="F52" s="378">
        <f t="shared" si="5"/>
        <v>1.2344539383555089</v>
      </c>
      <c r="G52" s="319">
        <v>4236652.7799999975</v>
      </c>
      <c r="H52" s="371">
        <f t="shared" ref="H52" si="10">G52/E52</f>
        <v>1</v>
      </c>
      <c r="I52" s="319">
        <v>1644697.19</v>
      </c>
      <c r="J52" s="328">
        <v>1.3259409145788013</v>
      </c>
      <c r="K52" s="501" t="s">
        <v>129</v>
      </c>
      <c r="L52" s="317" t="s">
        <v>203</v>
      </c>
      <c r="M52" s="339"/>
      <c r="N52"/>
      <c r="O52"/>
      <c r="P52"/>
      <c r="Q52"/>
      <c r="R52"/>
    </row>
    <row r="53" spans="1:18" s="287" customFormat="1" ht="15" customHeight="1" x14ac:dyDescent="0.25">
      <c r="A53" s="299"/>
      <c r="B53" s="299" t="s">
        <v>196</v>
      </c>
      <c r="C53" s="300">
        <v>70</v>
      </c>
      <c r="D53" s="301">
        <v>70</v>
      </c>
      <c r="E53" s="125">
        <v>0</v>
      </c>
      <c r="F53" s="378" t="s">
        <v>129</v>
      </c>
      <c r="G53" s="125">
        <v>0</v>
      </c>
      <c r="H53" s="499" t="s">
        <v>129</v>
      </c>
      <c r="I53" s="302">
        <v>37291</v>
      </c>
      <c r="J53" s="403" t="s">
        <v>129</v>
      </c>
      <c r="K53" s="502" t="s">
        <v>129</v>
      </c>
      <c r="L53" s="289">
        <v>461</v>
      </c>
      <c r="M53" s="339"/>
      <c r="N53"/>
      <c r="O53"/>
      <c r="P53"/>
      <c r="Q53"/>
      <c r="R53"/>
    </row>
    <row r="54" spans="1:18" s="287" customFormat="1" ht="15" customHeight="1" x14ac:dyDescent="0.25">
      <c r="A54" s="309"/>
      <c r="B54" s="320" t="s">
        <v>408</v>
      </c>
      <c r="C54" s="321">
        <v>10</v>
      </c>
      <c r="D54" s="322">
        <v>10</v>
      </c>
      <c r="E54" s="323">
        <v>0</v>
      </c>
      <c r="F54" s="379" t="s">
        <v>129</v>
      </c>
      <c r="G54" s="323">
        <v>0</v>
      </c>
      <c r="H54" s="709" t="s">
        <v>129</v>
      </c>
      <c r="I54" s="323">
        <v>0</v>
      </c>
      <c r="J54" s="336" t="s">
        <v>129</v>
      </c>
      <c r="K54" s="707" t="s">
        <v>129</v>
      </c>
      <c r="L54" s="289">
        <v>462</v>
      </c>
      <c r="N54"/>
      <c r="O54"/>
      <c r="P54"/>
      <c r="Q54"/>
      <c r="R54"/>
    </row>
    <row r="55" spans="1:18" s="287" customFormat="1" ht="15" customHeight="1" x14ac:dyDescent="0.25">
      <c r="A55" s="281"/>
      <c r="B55" s="281" t="s">
        <v>418</v>
      </c>
      <c r="C55" s="282">
        <v>0</v>
      </c>
      <c r="D55" s="283">
        <v>0</v>
      </c>
      <c r="E55" s="284">
        <v>0</v>
      </c>
      <c r="F55" s="374" t="s">
        <v>129</v>
      </c>
      <c r="G55" s="284">
        <v>0</v>
      </c>
      <c r="H55" s="710" t="s">
        <v>129</v>
      </c>
      <c r="I55" s="284">
        <v>0</v>
      </c>
      <c r="J55" s="335" t="s">
        <v>129</v>
      </c>
      <c r="K55" s="498" t="s">
        <v>129</v>
      </c>
      <c r="L55" s="289">
        <v>46403</v>
      </c>
      <c r="N55"/>
      <c r="O55"/>
      <c r="P55"/>
      <c r="Q55"/>
      <c r="R55"/>
    </row>
    <row r="56" spans="1:18" s="287" customFormat="1" ht="15" customHeight="1" x14ac:dyDescent="0.25">
      <c r="A56" s="281"/>
      <c r="B56" s="281" t="s">
        <v>199</v>
      </c>
      <c r="C56" s="306">
        <v>0</v>
      </c>
      <c r="D56" s="125">
        <v>0</v>
      </c>
      <c r="E56" s="284">
        <v>0</v>
      </c>
      <c r="F56" s="374" t="s">
        <v>129</v>
      </c>
      <c r="G56" s="284">
        <v>0</v>
      </c>
      <c r="H56" s="355" t="s">
        <v>129</v>
      </c>
      <c r="I56" s="284">
        <v>4036234.07</v>
      </c>
      <c r="J56" s="335">
        <v>7.1974816658978327E-2</v>
      </c>
      <c r="K56" s="388">
        <f t="shared" ref="K56" si="11">+E56/I56-1</f>
        <v>-1</v>
      </c>
      <c r="L56" s="289">
        <v>46401</v>
      </c>
      <c r="N56"/>
      <c r="O56"/>
      <c r="P56"/>
      <c r="Q56"/>
      <c r="R56"/>
    </row>
    <row r="57" spans="1:18" s="287" customFormat="1" ht="15" customHeight="1" x14ac:dyDescent="0.25">
      <c r="A57" s="318"/>
      <c r="B57" s="318" t="s">
        <v>200</v>
      </c>
      <c r="C57" s="306">
        <v>448000</v>
      </c>
      <c r="D57" s="125">
        <v>448000</v>
      </c>
      <c r="E57" s="325">
        <v>0</v>
      </c>
      <c r="F57" s="380">
        <f t="shared" si="5"/>
        <v>0</v>
      </c>
      <c r="G57" s="325">
        <v>0</v>
      </c>
      <c r="H57" s="371" t="s">
        <v>129</v>
      </c>
      <c r="I57" s="325">
        <v>396571.94</v>
      </c>
      <c r="J57" s="405">
        <v>0.88520522321428574</v>
      </c>
      <c r="K57" s="503" t="s">
        <v>129</v>
      </c>
      <c r="L57" s="289">
        <v>46402</v>
      </c>
      <c r="N57"/>
    </row>
    <row r="58" spans="1:18" s="287" customFormat="1" ht="15" customHeight="1" x14ac:dyDescent="0.25">
      <c r="A58" s="299"/>
      <c r="B58" s="299" t="s">
        <v>197</v>
      </c>
      <c r="C58" s="300">
        <v>1039935.91</v>
      </c>
      <c r="D58" s="301">
        <v>1094802.58</v>
      </c>
      <c r="E58" s="302">
        <v>228385.54</v>
      </c>
      <c r="F58" s="361">
        <f t="shared" si="5"/>
        <v>0.20860887996811259</v>
      </c>
      <c r="G58" s="302">
        <v>228385.54</v>
      </c>
      <c r="H58" s="371">
        <f t="shared" ref="H58" si="12">G58/E58</f>
        <v>1</v>
      </c>
      <c r="I58" s="302">
        <v>773596.15</v>
      </c>
      <c r="J58" s="403">
        <v>2.7625474056351105</v>
      </c>
      <c r="K58" s="504" t="s">
        <v>129</v>
      </c>
      <c r="L58" s="289">
        <v>49</v>
      </c>
      <c r="N58"/>
    </row>
    <row r="59" spans="1:18" s="287" customFormat="1" ht="15" customHeight="1" x14ac:dyDescent="0.25">
      <c r="A59" s="309"/>
      <c r="B59" s="309" t="s">
        <v>198</v>
      </c>
      <c r="C59" s="393">
        <v>400</v>
      </c>
      <c r="D59" s="393">
        <v>398224.78</v>
      </c>
      <c r="E59" s="326">
        <v>433220.60000000003</v>
      </c>
      <c r="F59" s="381">
        <f t="shared" si="5"/>
        <v>1.0878795638985601</v>
      </c>
      <c r="G59" s="326">
        <v>408220.60000000003</v>
      </c>
      <c r="H59" s="356">
        <f t="shared" ref="H59" si="13">G59/E59</f>
        <v>0.9422926795263199</v>
      </c>
      <c r="I59" s="326">
        <v>58247.78</v>
      </c>
      <c r="J59" s="404">
        <v>0.26000152391250386</v>
      </c>
      <c r="K59" s="545">
        <f t="shared" ref="K59" si="14">+E59/I59-1</f>
        <v>6.4375469760392594</v>
      </c>
      <c r="L59" s="289" t="s">
        <v>759</v>
      </c>
      <c r="N59"/>
    </row>
    <row r="60" spans="1:18" ht="15" customHeight="1" x14ac:dyDescent="0.25">
      <c r="A60" s="9"/>
      <c r="B60" s="2" t="s">
        <v>204</v>
      </c>
      <c r="C60" s="162">
        <f>SUM(C43:C59)</f>
        <v>75356832.160000086</v>
      </c>
      <c r="D60" s="152">
        <f>SUM(D43:D59)</f>
        <v>78794920.320000097</v>
      </c>
      <c r="E60" s="84">
        <f>SUM(E43:E59)</f>
        <v>39190894.239999995</v>
      </c>
      <c r="F60" s="90">
        <f t="shared" si="0"/>
        <v>0.497378436082413</v>
      </c>
      <c r="G60" s="84">
        <f>SUM(G43:G59)</f>
        <v>25149895.750000004</v>
      </c>
      <c r="H60" s="170">
        <f t="shared" si="4"/>
        <v>0.64172804008975348</v>
      </c>
      <c r="I60" s="84">
        <f>SUM(I43:I59)</f>
        <v>20965752.899999999</v>
      </c>
      <c r="J60" s="43">
        <v>0.17991542614187631</v>
      </c>
      <c r="K60" s="144">
        <f t="shared" si="2"/>
        <v>0.86928151003821075</v>
      </c>
      <c r="M60" s="46"/>
      <c r="N60" s="46"/>
      <c r="O60" s="46"/>
      <c r="P60" s="46"/>
    </row>
    <row r="61" spans="1:18" s="287" customFormat="1" ht="15" customHeight="1" x14ac:dyDescent="0.25">
      <c r="A61" s="281"/>
      <c r="B61" s="281" t="s">
        <v>206</v>
      </c>
      <c r="C61" s="282">
        <v>3700000</v>
      </c>
      <c r="D61" s="283">
        <v>3700000</v>
      </c>
      <c r="E61" s="284">
        <v>1103750.07</v>
      </c>
      <c r="F61" s="374">
        <f t="shared" ref="F61:F65" si="15">+E61/D61</f>
        <v>0.29831082972972972</v>
      </c>
      <c r="G61" s="284">
        <v>1103750.07</v>
      </c>
      <c r="H61" s="355">
        <f t="shared" ref="H61:H66" si="16">+G61/E61</f>
        <v>1</v>
      </c>
      <c r="I61" s="284">
        <v>380673.22</v>
      </c>
      <c r="J61" s="335">
        <v>0.10288465405405404</v>
      </c>
      <c r="K61" s="285">
        <f t="shared" si="2"/>
        <v>1.899468657133276</v>
      </c>
      <c r="L61" s="289" t="s">
        <v>207</v>
      </c>
      <c r="N61"/>
    </row>
    <row r="62" spans="1:18" s="287" customFormat="1" ht="15" customHeight="1" x14ac:dyDescent="0.25">
      <c r="A62" s="281"/>
      <c r="B62" s="281" t="s">
        <v>208</v>
      </c>
      <c r="C62" s="282">
        <v>1443010</v>
      </c>
      <c r="D62" s="283">
        <v>1443010</v>
      </c>
      <c r="E62" s="284">
        <v>828384.49</v>
      </c>
      <c r="F62" s="374">
        <f t="shared" si="15"/>
        <v>0.57406704735240921</v>
      </c>
      <c r="G62" s="284">
        <v>495026.45</v>
      </c>
      <c r="H62" s="355">
        <f t="shared" si="16"/>
        <v>0.59758053895963215</v>
      </c>
      <c r="I62" s="284">
        <v>892145.76</v>
      </c>
      <c r="J62" s="335">
        <v>0.44131986505337517</v>
      </c>
      <c r="K62" s="285">
        <f t="shared" si="2"/>
        <v>-7.146956569070062E-2</v>
      </c>
      <c r="L62" s="289">
        <v>54</v>
      </c>
      <c r="N62"/>
    </row>
    <row r="63" spans="1:18" s="287" customFormat="1" ht="15" customHeight="1" x14ac:dyDescent="0.25">
      <c r="A63" s="281"/>
      <c r="B63" s="281" t="s">
        <v>209</v>
      </c>
      <c r="C63" s="282">
        <v>3599000</v>
      </c>
      <c r="D63" s="283">
        <v>3599000</v>
      </c>
      <c r="E63" s="284">
        <v>2625012.1800000002</v>
      </c>
      <c r="F63" s="374">
        <f t="shared" si="15"/>
        <v>0.72937265351486524</v>
      </c>
      <c r="G63" s="284">
        <v>2521483.09</v>
      </c>
      <c r="H63" s="355">
        <f t="shared" si="16"/>
        <v>0.96056052966580885</v>
      </c>
      <c r="I63" s="284">
        <v>3308823.42</v>
      </c>
      <c r="J63" s="335">
        <v>1.0827301767015707</v>
      </c>
      <c r="K63" s="285">
        <f t="shared" si="2"/>
        <v>-0.20666295936698842</v>
      </c>
      <c r="L63" s="289">
        <v>55000</v>
      </c>
      <c r="N63"/>
    </row>
    <row r="64" spans="1:18" s="287" customFormat="1" ht="15" customHeight="1" x14ac:dyDescent="0.25">
      <c r="A64" s="281"/>
      <c r="B64" s="281" t="s">
        <v>210</v>
      </c>
      <c r="C64" s="282">
        <v>30755019.989999995</v>
      </c>
      <c r="D64" s="283">
        <v>30755019.989999998</v>
      </c>
      <c r="E64" s="284">
        <v>6227332.8199999994</v>
      </c>
      <c r="F64" s="374">
        <f t="shared" si="15"/>
        <v>0.20248183295035471</v>
      </c>
      <c r="G64" s="284">
        <v>3008663.13</v>
      </c>
      <c r="H64" s="355">
        <f t="shared" si="16"/>
        <v>0.48313832213001912</v>
      </c>
      <c r="I64" s="284">
        <v>5892952.0700000003</v>
      </c>
      <c r="J64" s="335">
        <v>0.19200268805949586</v>
      </c>
      <c r="K64" s="285">
        <f t="shared" si="2"/>
        <v>5.6742485943891197E-2</v>
      </c>
      <c r="L64" s="289" t="s">
        <v>416</v>
      </c>
      <c r="N64"/>
    </row>
    <row r="65" spans="1:14" s="287" customFormat="1" ht="15" customHeight="1" x14ac:dyDescent="0.25">
      <c r="A65" s="281"/>
      <c r="B65" s="281" t="s">
        <v>211</v>
      </c>
      <c r="C65" s="282">
        <v>2600060</v>
      </c>
      <c r="D65" s="283">
        <v>2600060</v>
      </c>
      <c r="E65" s="284">
        <v>1838409.03</v>
      </c>
      <c r="F65" s="374">
        <f t="shared" si="15"/>
        <v>0.70706407929047788</v>
      </c>
      <c r="G65" s="284">
        <v>1580499.62</v>
      </c>
      <c r="H65" s="355">
        <f t="shared" si="16"/>
        <v>0.85971054004233216</v>
      </c>
      <c r="I65" s="284">
        <v>1665083.2</v>
      </c>
      <c r="J65" s="335">
        <v>0.62455296994793774</v>
      </c>
      <c r="K65" s="285">
        <f t="shared" si="2"/>
        <v>0.10409439600375525</v>
      </c>
      <c r="L65" s="289" t="s">
        <v>212</v>
      </c>
      <c r="N65"/>
    </row>
    <row r="66" spans="1:14" s="287" customFormat="1" ht="15" customHeight="1" x14ac:dyDescent="0.25">
      <c r="A66" s="281"/>
      <c r="B66" s="309" t="s">
        <v>213</v>
      </c>
      <c r="C66" s="497">
        <v>20.009999999999998</v>
      </c>
      <c r="D66" s="292">
        <v>20.009999999999998</v>
      </c>
      <c r="E66" s="294">
        <v>1242215.24</v>
      </c>
      <c r="F66" s="543" t="s">
        <v>129</v>
      </c>
      <c r="G66" s="294">
        <v>1242215.24</v>
      </c>
      <c r="H66" s="355">
        <f t="shared" si="16"/>
        <v>1</v>
      </c>
      <c r="I66" s="292">
        <v>0</v>
      </c>
      <c r="J66" s="544" t="s">
        <v>129</v>
      </c>
      <c r="K66" s="312" t="s">
        <v>129</v>
      </c>
      <c r="L66" s="286" t="s">
        <v>214</v>
      </c>
    </row>
    <row r="67" spans="1:14" ht="15" customHeight="1" thickBot="1" x14ac:dyDescent="0.3">
      <c r="A67" s="9"/>
      <c r="B67" s="539" t="s">
        <v>42</v>
      </c>
      <c r="C67" s="518">
        <f>SUM(C61:C66)</f>
        <v>42097109.999999993</v>
      </c>
      <c r="D67" s="152">
        <f>SUM(D61:D66)</f>
        <v>42097109.999999993</v>
      </c>
      <c r="E67" s="84">
        <f>SUM(E61:E66)</f>
        <v>13865103.829999998</v>
      </c>
      <c r="F67" s="90">
        <f t="shared" si="0"/>
        <v>0.32935999240802993</v>
      </c>
      <c r="G67" s="84">
        <f>SUM(G61:G66)</f>
        <v>9951637.5999999996</v>
      </c>
      <c r="H67" s="170">
        <f t="shared" si="4"/>
        <v>0.71774706644948372</v>
      </c>
      <c r="I67" s="84">
        <f>SUM(I61:I66)</f>
        <v>12139677.67</v>
      </c>
      <c r="J67" s="43">
        <v>0.28810956328669024</v>
      </c>
      <c r="K67" s="231">
        <f>+E67/I67-1</f>
        <v>0.14213113452459547</v>
      </c>
    </row>
    <row r="68" spans="1:14" s="6" customFormat="1" ht="19.5" customHeight="1" thickBot="1" x14ac:dyDescent="0.3">
      <c r="A68" s="5"/>
      <c r="B68" s="4" t="s">
        <v>205</v>
      </c>
      <c r="C68" s="163">
        <f>+C11+C14+C38+C60+C67</f>
        <v>2506271621.5100002</v>
      </c>
      <c r="D68" s="154">
        <f>+D11+D14+D38+D60+D67</f>
        <v>2509709709.6700001</v>
      </c>
      <c r="E68" s="155">
        <f>+E11+E14+E38+E60+E67</f>
        <v>1274366346.46</v>
      </c>
      <c r="F68" s="181">
        <f t="shared" si="0"/>
        <v>0.50777440177635746</v>
      </c>
      <c r="G68" s="155">
        <f>+G11+G14+G38+G60+G67</f>
        <v>1079439603.5999999</v>
      </c>
      <c r="H68" s="173">
        <f t="shared" si="4"/>
        <v>0.84704026169438829</v>
      </c>
      <c r="I68" s="147">
        <f>+I11+I14+I38+I60+I67</f>
        <v>1247947320.9400001</v>
      </c>
      <c r="J68" s="183">
        <v>0.52996262911990566</v>
      </c>
      <c r="K68" s="146">
        <f t="shared" si="2"/>
        <v>2.1169984563210731E-2</v>
      </c>
      <c r="L68" s="14"/>
    </row>
    <row r="69" spans="1:14" x14ac:dyDescent="0.25">
      <c r="D69" s="46"/>
      <c r="F69" s="382"/>
    </row>
    <row r="72" spans="1:14" x14ac:dyDescent="0.25">
      <c r="B72" s="254"/>
    </row>
    <row r="73" spans="1:14" x14ac:dyDescent="0.25">
      <c r="E73" s="46"/>
    </row>
    <row r="74" spans="1:14" x14ac:dyDescent="0.25">
      <c r="E74" s="46"/>
    </row>
    <row r="75" spans="1:14" x14ac:dyDescent="0.25">
      <c r="E75" s="254"/>
    </row>
    <row r="76" spans="1:14" x14ac:dyDescent="0.25">
      <c r="E76" s="46"/>
    </row>
    <row r="77" spans="1:14" x14ac:dyDescent="0.25">
      <c r="E77" s="46"/>
    </row>
    <row r="78" spans="1:14" x14ac:dyDescent="0.25">
      <c r="C78" s="46"/>
    </row>
    <row r="80" spans="1:14" x14ac:dyDescent="0.25">
      <c r="C80" s="254"/>
      <c r="E80" s="46"/>
    </row>
    <row r="81" spans="5:5" x14ac:dyDescent="0.25">
      <c r="E81" s="46"/>
    </row>
    <row r="82" spans="5:5" x14ac:dyDescent="0.25">
      <c r="E82" s="46"/>
    </row>
    <row r="83" spans="5:5" x14ac:dyDescent="0.25">
      <c r="E83" s="254"/>
    </row>
    <row r="137" spans="12:15" x14ac:dyDescent="0.25">
      <c r="L137" s="685"/>
      <c r="O137" s="686">
        <v>0.58699999999999997</v>
      </c>
    </row>
    <row r="138" spans="12:15" x14ac:dyDescent="0.25">
      <c r="L138" s="685"/>
      <c r="O138" s="686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fitToWidth="0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8"/>
  <sheetViews>
    <sheetView zoomScaleNormal="100" workbookViewId="0">
      <selection activeCell="E2" sqref="E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127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92D050"/>
  </sheetPr>
  <dimension ref="A1:P137"/>
  <sheetViews>
    <sheetView topLeftCell="C1" zoomScaleNormal="100" workbookViewId="0">
      <selection activeCell="K23" sqref="K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6" bestFit="1" customWidth="1"/>
    <col min="5" max="5" width="11" style="46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33203125" style="97" bestFit="1" customWidth="1"/>
  </cols>
  <sheetData>
    <row r="1" spans="1:16" ht="14.4" thickBot="1" x14ac:dyDescent="0.3">
      <c r="A1" s="7" t="s">
        <v>529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13414557.82</v>
      </c>
      <c r="D5" s="204">
        <v>15000445.85</v>
      </c>
      <c r="E5" s="180">
        <v>8446030.3699999992</v>
      </c>
      <c r="F5" s="48">
        <f>E5/D5</f>
        <v>0.56305195555237442</v>
      </c>
      <c r="G5" s="30">
        <v>8380029.25</v>
      </c>
      <c r="H5" s="48">
        <f>G5/D5</f>
        <v>0.55865201166670653</v>
      </c>
      <c r="I5" s="180">
        <v>8380029.25</v>
      </c>
      <c r="J5" s="153">
        <f>I5/D5</f>
        <v>0.55865201166670653</v>
      </c>
      <c r="K5" s="180">
        <v>7514175.79</v>
      </c>
      <c r="L5" s="48">
        <v>0.60019095674127032</v>
      </c>
      <c r="M5" s="210">
        <f>+G5/K5-1</f>
        <v>0.11522933242422861</v>
      </c>
      <c r="N5" s="180">
        <v>7514175.79</v>
      </c>
      <c r="O5" s="48">
        <v>0.60019095674127032</v>
      </c>
      <c r="P5" s="210">
        <f>+I5/N5-1</f>
        <v>0.11522933242422861</v>
      </c>
    </row>
    <row r="6" spans="1:16" ht="15" customHeight="1" x14ac:dyDescent="0.25">
      <c r="A6" s="23">
        <v>2</v>
      </c>
      <c r="B6" s="23" t="s">
        <v>1</v>
      </c>
      <c r="C6" s="159">
        <v>22125531.309999999</v>
      </c>
      <c r="D6" s="204">
        <v>23265643.420000002</v>
      </c>
      <c r="E6" s="34">
        <v>18954066.280000001</v>
      </c>
      <c r="F6" s="48">
        <f>E6/D6</f>
        <v>0.81468051142339737</v>
      </c>
      <c r="G6" s="34">
        <v>16895561.109999999</v>
      </c>
      <c r="H6" s="48">
        <f>G6/D6</f>
        <v>0.72620218598708319</v>
      </c>
      <c r="I6" s="34">
        <v>6377186.5199999996</v>
      </c>
      <c r="J6" s="153">
        <f>I6/D6</f>
        <v>0.27410316598069823</v>
      </c>
      <c r="K6" s="34">
        <v>7639728.5599999996</v>
      </c>
      <c r="L6" s="280">
        <v>0.6211306093728185</v>
      </c>
      <c r="M6" s="210">
        <f>+G6/K6-1</f>
        <v>1.2115394516058564</v>
      </c>
      <c r="N6" s="34">
        <v>3291227.07</v>
      </c>
      <c r="O6" s="280">
        <v>0.26758566872085515</v>
      </c>
      <c r="P6" s="210">
        <f>+I6/N6-1</f>
        <v>0.93763188755007421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4"/>
      <c r="F7" s="26" t="s">
        <v>129</v>
      </c>
      <c r="G7" s="34"/>
      <c r="H7" s="26" t="s">
        <v>129</v>
      </c>
      <c r="I7" s="34"/>
      <c r="J7" s="230" t="s">
        <v>129</v>
      </c>
      <c r="K7" s="34"/>
      <c r="L7" s="280" t="s">
        <v>129</v>
      </c>
      <c r="M7" s="224" t="s">
        <v>129</v>
      </c>
      <c r="N7" s="34"/>
      <c r="O7" s="280" t="s">
        <v>129</v>
      </c>
      <c r="P7" s="224" t="s">
        <v>129</v>
      </c>
    </row>
    <row r="8" spans="1:16" ht="15" customHeight="1" x14ac:dyDescent="0.25">
      <c r="A8" s="24">
        <v>4</v>
      </c>
      <c r="B8" s="24" t="s">
        <v>3</v>
      </c>
      <c r="C8" s="161">
        <v>37118559.759999998</v>
      </c>
      <c r="D8" s="206">
        <v>35732109.759999998</v>
      </c>
      <c r="E8" s="34">
        <v>32668856.48</v>
      </c>
      <c r="F8" s="390">
        <f>E8/D8</f>
        <v>0.9142716928674296</v>
      </c>
      <c r="G8" s="34">
        <v>30200646.469999999</v>
      </c>
      <c r="H8" s="390">
        <f>G8/D8</f>
        <v>0.84519628627716381</v>
      </c>
      <c r="I8" s="34">
        <v>10977879.66</v>
      </c>
      <c r="J8" s="392">
        <f>I8/D8</f>
        <v>0.30722730154291344</v>
      </c>
      <c r="K8" s="34">
        <v>138270556.94999999</v>
      </c>
      <c r="L8" s="390">
        <v>0.97667569558094358</v>
      </c>
      <c r="M8" s="519">
        <f>+G8/K8-1</f>
        <v>-0.7815829549242298</v>
      </c>
      <c r="N8" s="34">
        <v>87192063.930000007</v>
      </c>
      <c r="O8" s="390">
        <v>0.61588216295942866</v>
      </c>
      <c r="P8" s="519">
        <f>+I8/N8-1</f>
        <v>-0.87409542606064106</v>
      </c>
    </row>
    <row r="9" spans="1:16" ht="15" customHeight="1" x14ac:dyDescent="0.25">
      <c r="A9" s="9"/>
      <c r="B9" s="2" t="s">
        <v>4</v>
      </c>
      <c r="C9" s="162">
        <f>SUM(C5:C8)</f>
        <v>72658648.889999986</v>
      </c>
      <c r="D9" s="152">
        <f>SUM(D5:D8)</f>
        <v>73998199.030000001</v>
      </c>
      <c r="E9" s="84">
        <f>SUM(E5:E8)</f>
        <v>60068953.129999995</v>
      </c>
      <c r="F9" s="90">
        <f>E9/D9</f>
        <v>0.81176236607660035</v>
      </c>
      <c r="G9" s="84">
        <f t="shared" ref="G9:I9" si="0">SUM(G5:G8)</f>
        <v>55476236.829999998</v>
      </c>
      <c r="H9" s="90">
        <f>G9/D9</f>
        <v>0.74969712178412728</v>
      </c>
      <c r="I9" s="84">
        <f t="shared" si="0"/>
        <v>25735095.43</v>
      </c>
      <c r="J9" s="170">
        <f>I9/D9</f>
        <v>0.3477800239376988</v>
      </c>
      <c r="K9" s="84">
        <f t="shared" ref="K9" si="1">SUM(K5:K8)</f>
        <v>153424461.29999998</v>
      </c>
      <c r="L9" s="90">
        <v>0.92206635727805009</v>
      </c>
      <c r="M9" s="213">
        <f>+G9/K9-1</f>
        <v>-0.63841335103974062</v>
      </c>
      <c r="N9" s="84">
        <f t="shared" ref="N9" si="2">SUM(N5:N8)</f>
        <v>97997466.790000007</v>
      </c>
      <c r="O9" s="90">
        <v>0.58895541467045065</v>
      </c>
      <c r="P9" s="213">
        <f>+I9/N9-1</f>
        <v>-0.73739019718593279</v>
      </c>
    </row>
    <row r="10" spans="1:16" ht="15" customHeight="1" x14ac:dyDescent="0.25">
      <c r="A10" s="21">
        <v>6</v>
      </c>
      <c r="B10" s="21" t="s">
        <v>5</v>
      </c>
      <c r="C10" s="159">
        <v>271731.53000000003</v>
      </c>
      <c r="D10" s="204">
        <v>604810</v>
      </c>
      <c r="E10" s="30">
        <v>197545.38</v>
      </c>
      <c r="F10" s="390">
        <f>E10/D10</f>
        <v>0.3266238653461418</v>
      </c>
      <c r="G10" s="136">
        <v>197545.38</v>
      </c>
      <c r="H10" s="48">
        <f>G10/D10</f>
        <v>0.3266238653461418</v>
      </c>
      <c r="I10" s="136">
        <v>101588.74</v>
      </c>
      <c r="J10" s="516">
        <f>I10/D10</f>
        <v>0.16796802301549249</v>
      </c>
      <c r="K10" s="136">
        <v>15588.89</v>
      </c>
      <c r="L10" s="48">
        <v>1.3443901297455586E-2</v>
      </c>
      <c r="M10" s="224">
        <f>+G10/K10-1</f>
        <v>11.672190258575178</v>
      </c>
      <c r="N10" s="136">
        <v>0</v>
      </c>
      <c r="O10" s="417">
        <v>0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76">
        <v>3899248.15</v>
      </c>
      <c r="D11" s="515">
        <v>446029</v>
      </c>
      <c r="E11" s="180">
        <v>411190</v>
      </c>
      <c r="F11" s="390">
        <f>E11/D11</f>
        <v>0.92189072907815406</v>
      </c>
      <c r="G11" s="180">
        <v>111190</v>
      </c>
      <c r="H11" s="390">
        <f>G11/D11</f>
        <v>0.24928872337897312</v>
      </c>
      <c r="I11" s="137">
        <v>0</v>
      </c>
      <c r="J11" s="392">
        <f>I11/D11</f>
        <v>0</v>
      </c>
      <c r="K11" s="180">
        <v>4376793</v>
      </c>
      <c r="L11" s="390">
        <v>1</v>
      </c>
      <c r="M11" s="496">
        <f>+G11/K11-1</f>
        <v>-0.97459555432482181</v>
      </c>
      <c r="N11" s="137">
        <v>3000000</v>
      </c>
      <c r="O11" s="390">
        <v>0.68543337553318151</v>
      </c>
      <c r="P11" s="496">
        <f>+I11/N11-1</f>
        <v>-1</v>
      </c>
    </row>
    <row r="12" spans="1:16" ht="15" customHeight="1" x14ac:dyDescent="0.25">
      <c r="A12" s="9"/>
      <c r="B12" s="2" t="s">
        <v>7</v>
      </c>
      <c r="C12" s="162">
        <f>SUM(C10:C11)</f>
        <v>4170979.6799999997</v>
      </c>
      <c r="D12" s="152">
        <f t="shared" ref="D12:I12" si="3">SUM(D10:D11)</f>
        <v>1050839</v>
      </c>
      <c r="E12" s="84">
        <f t="shared" si="3"/>
        <v>608735.38</v>
      </c>
      <c r="F12" s="90">
        <f>E12/D12</f>
        <v>0.57928510456882554</v>
      </c>
      <c r="G12" s="84">
        <f t="shared" si="3"/>
        <v>308735.38</v>
      </c>
      <c r="H12" s="90">
        <f>G12/D12</f>
        <v>0.2937989358978873</v>
      </c>
      <c r="I12" s="84">
        <f t="shared" si="3"/>
        <v>101588.74</v>
      </c>
      <c r="J12" s="170">
        <f>I12/D12</f>
        <v>9.6673933875693618E-2</v>
      </c>
      <c r="K12" s="152">
        <f t="shared" ref="K12" si="4">SUM(K10:K11)</f>
        <v>4392381.8899999997</v>
      </c>
      <c r="L12" s="90">
        <v>0.79337227643326769</v>
      </c>
      <c r="M12" s="225">
        <f>+G12/K12-1</f>
        <v>-0.9297111709018544</v>
      </c>
      <c r="N12" s="84">
        <f t="shared" ref="N12" si="5">SUM(N10:N11)</f>
        <v>3000000</v>
      </c>
      <c r="O12" s="90">
        <v>0.54187383722679971</v>
      </c>
      <c r="P12" s="225">
        <f>+I12/N12-1</f>
        <v>-0.96613708666666664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228" t="s">
        <v>129</v>
      </c>
      <c r="G15" s="84">
        <f t="shared" si="6"/>
        <v>0</v>
      </c>
      <c r="H15" s="228" t="s">
        <v>129</v>
      </c>
      <c r="I15" s="84">
        <f t="shared" si="6"/>
        <v>0</v>
      </c>
      <c r="J15" s="229" t="s">
        <v>129</v>
      </c>
      <c r="K15" s="84">
        <f t="shared" ref="K15" si="7">SUM(K13:K14)</f>
        <v>0</v>
      </c>
      <c r="L15" s="58" t="s">
        <v>129</v>
      </c>
      <c r="M15" s="640" t="s">
        <v>129</v>
      </c>
      <c r="N15" s="84">
        <f t="shared" ref="N15" si="8">SUM(N13:N14)</f>
        <v>0</v>
      </c>
      <c r="O15" s="58" t="s">
        <v>129</v>
      </c>
      <c r="P15" s="640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76829628.569999993</v>
      </c>
      <c r="D16" s="154">
        <f t="shared" ref="D16:I16" si="9">+D9+D12+D15</f>
        <v>75049038.030000001</v>
      </c>
      <c r="E16" s="155">
        <f t="shared" si="9"/>
        <v>60677688.509999998</v>
      </c>
      <c r="F16" s="181">
        <f>E16/D16</f>
        <v>0.80850721212102383</v>
      </c>
      <c r="G16" s="155">
        <f t="shared" si="9"/>
        <v>55784972.210000001</v>
      </c>
      <c r="H16" s="181">
        <f>G16/D16</f>
        <v>0.7433136209913922</v>
      </c>
      <c r="I16" s="155">
        <f t="shared" si="9"/>
        <v>25836684.169999998</v>
      </c>
      <c r="J16" s="173">
        <f>I16/D16</f>
        <v>0.3442640285365427</v>
      </c>
      <c r="K16" s="155">
        <f t="shared" ref="K16" si="10">+K9+K12+K15</f>
        <v>157816843.18999997</v>
      </c>
      <c r="L16" s="181">
        <v>0.91792221960251952</v>
      </c>
      <c r="M16" s="605">
        <f>+G16/K16-1</f>
        <v>-0.646520795357445</v>
      </c>
      <c r="N16" s="155">
        <f t="shared" ref="N16" si="11">+N9+N12+N15</f>
        <v>100997466.79000001</v>
      </c>
      <c r="O16" s="181">
        <v>0.58743931899901902</v>
      </c>
      <c r="P16" s="605">
        <f>+I16/N16-1</f>
        <v>-0.74418482966784527</v>
      </c>
    </row>
    <row r="21" spans="10:14" x14ac:dyDescent="0.25">
      <c r="J21" s="97" t="s">
        <v>148</v>
      </c>
    </row>
    <row r="24" spans="10:14" x14ac:dyDescent="0.25">
      <c r="N24" s="688"/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zoomScaleNormal="100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6" bestFit="1" customWidth="1"/>
    <col min="5" max="5" width="11" style="46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33203125" style="97" bestFit="1" customWidth="1"/>
  </cols>
  <sheetData>
    <row r="1" spans="1:13" ht="13.8" x14ac:dyDescent="0.25">
      <c r="A1" s="7" t="s">
        <v>538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46" customFormat="1" x14ac:dyDescent="0.25">
      <c r="A20"/>
      <c r="B20"/>
      <c r="C20"/>
      <c r="F20" s="97"/>
      <c r="H20" s="97"/>
      <c r="J20" s="97" t="s">
        <v>148</v>
      </c>
      <c r="L20" s="97"/>
      <c r="M20" s="9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</sheetPr>
  <dimension ref="A1:XFD138"/>
  <sheetViews>
    <sheetView topLeftCell="C1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442" bestFit="1" customWidth="1"/>
    <col min="16" max="16" width="9" style="97" bestFit="1" customWidth="1"/>
  </cols>
  <sheetData>
    <row r="1" spans="1:16384" ht="14.4" thickBot="1" x14ac:dyDescent="0.3">
      <c r="A1" s="7" t="s">
        <v>128</v>
      </c>
    </row>
    <row r="2" spans="1:16384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384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641" t="s">
        <v>544</v>
      </c>
      <c r="M3" s="88" t="s">
        <v>545</v>
      </c>
      <c r="N3" s="217" t="s">
        <v>39</v>
      </c>
      <c r="O3" s="641" t="s">
        <v>40</v>
      </c>
      <c r="P3" s="609" t="s">
        <v>362</v>
      </c>
    </row>
    <row r="4" spans="1:16384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9" t="s">
        <v>17</v>
      </c>
      <c r="O4" s="642" t="s">
        <v>18</v>
      </c>
      <c r="P4" s="585" t="s">
        <v>764</v>
      </c>
    </row>
    <row r="5" spans="1:16384" ht="15" customHeight="1" x14ac:dyDescent="0.25">
      <c r="A5" s="21">
        <v>1</v>
      </c>
      <c r="B5" s="21" t="s">
        <v>0</v>
      </c>
      <c r="C5" s="159">
        <v>43095322.840000004</v>
      </c>
      <c r="D5" s="204">
        <v>43784111.530000001</v>
      </c>
      <c r="E5" s="30">
        <v>23710007.379999999</v>
      </c>
      <c r="F5" s="48">
        <f>E5/D5</f>
        <v>0.54152080632615729</v>
      </c>
      <c r="G5" s="30">
        <v>23710007.379999999</v>
      </c>
      <c r="H5" s="48">
        <f>G5/D5</f>
        <v>0.54152080632615729</v>
      </c>
      <c r="I5" s="30">
        <v>23702207.379999999</v>
      </c>
      <c r="J5" s="153">
        <f>I5/D5</f>
        <v>0.54134265951153804</v>
      </c>
      <c r="K5" s="30">
        <v>27039860.510000002</v>
      </c>
      <c r="L5" s="48">
        <v>0.57251287384782523</v>
      </c>
      <c r="M5" s="210">
        <f>+G5/K5-1</f>
        <v>-0.12314609125918163</v>
      </c>
      <c r="N5" s="687">
        <v>27039860.510000002</v>
      </c>
      <c r="O5" s="48">
        <v>0.57251287384782523</v>
      </c>
      <c r="P5" s="210">
        <f>+I5/N5-1</f>
        <v>-0.12343455428572414</v>
      </c>
    </row>
    <row r="6" spans="1:16384" ht="15" customHeight="1" x14ac:dyDescent="0.25">
      <c r="A6" s="23">
        <v>2</v>
      </c>
      <c r="B6" s="23" t="s">
        <v>1</v>
      </c>
      <c r="C6" s="160">
        <v>175815344.53999999</v>
      </c>
      <c r="D6" s="205">
        <v>181320654.91999999</v>
      </c>
      <c r="E6" s="32">
        <v>166271266.28999999</v>
      </c>
      <c r="F6" s="48">
        <f>E6/D6</f>
        <v>0.91700124491255619</v>
      </c>
      <c r="G6" s="32">
        <v>161366064.13</v>
      </c>
      <c r="H6" s="48">
        <f>G6/D6</f>
        <v>0.88994860624784256</v>
      </c>
      <c r="I6" s="32">
        <v>55949901.840000004</v>
      </c>
      <c r="J6" s="153">
        <f>I6/D6</f>
        <v>0.3085688272231617</v>
      </c>
      <c r="K6" s="32">
        <v>155520704.05000001</v>
      </c>
      <c r="L6" s="280">
        <v>0.90219370019674283</v>
      </c>
      <c r="M6" s="210">
        <f>+G6/K6-1</f>
        <v>3.7585735710923052E-2</v>
      </c>
      <c r="N6" s="32">
        <v>52849103.909999996</v>
      </c>
      <c r="O6" s="280">
        <v>0.30658380117232403</v>
      </c>
      <c r="P6" s="210">
        <f>+I6/N6-1</f>
        <v>5.8672668041459097E-2</v>
      </c>
    </row>
    <row r="7" spans="1:16384" ht="15" customHeight="1" x14ac:dyDescent="0.25">
      <c r="A7" s="23">
        <v>3</v>
      </c>
      <c r="B7" s="23" t="s">
        <v>2</v>
      </c>
      <c r="C7" s="160"/>
      <c r="D7" s="205"/>
      <c r="E7" s="32"/>
      <c r="F7" s="26" t="s">
        <v>129</v>
      </c>
      <c r="G7" s="32"/>
      <c r="H7" s="26" t="s">
        <v>129</v>
      </c>
      <c r="I7" s="32"/>
      <c r="J7" s="230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384" ht="15" customHeight="1" x14ac:dyDescent="0.25">
      <c r="A8" s="24">
        <v>4</v>
      </c>
      <c r="B8" s="24" t="s">
        <v>3</v>
      </c>
      <c r="C8" s="161">
        <v>108768371</v>
      </c>
      <c r="D8" s="206">
        <v>108322086.37</v>
      </c>
      <c r="E8" s="34">
        <v>105482420.56</v>
      </c>
      <c r="F8" s="390">
        <f>E8/D8</f>
        <v>0.97378497862106861</v>
      </c>
      <c r="G8" s="34">
        <v>103497288.84999999</v>
      </c>
      <c r="H8" s="390">
        <f>G8/D8</f>
        <v>0.95545878332217715</v>
      </c>
      <c r="I8" s="34">
        <v>57158244.93</v>
      </c>
      <c r="J8" s="392">
        <f>I8/D8</f>
        <v>0.52766935022616102</v>
      </c>
      <c r="K8" s="34">
        <v>102977813.68000001</v>
      </c>
      <c r="L8" s="390">
        <v>0.95592553544306424</v>
      </c>
      <c r="M8" s="519">
        <f>+G8/K8-1</f>
        <v>5.0445348511110044E-3</v>
      </c>
      <c r="N8" s="34">
        <v>52349975.549999997</v>
      </c>
      <c r="O8" s="390">
        <v>0.48595592215203715</v>
      </c>
      <c r="P8" s="519">
        <f>+I8/N8-1</f>
        <v>9.1848550634136883E-2</v>
      </c>
    </row>
    <row r="9" spans="1:16384" ht="15" customHeight="1" x14ac:dyDescent="0.25">
      <c r="A9" s="24">
        <v>5</v>
      </c>
      <c r="B9" s="24" t="s">
        <v>453</v>
      </c>
      <c r="C9" s="161">
        <v>450000</v>
      </c>
      <c r="D9" s="206">
        <v>0</v>
      </c>
      <c r="E9" s="34">
        <v>0</v>
      </c>
      <c r="F9" s="390" t="s">
        <v>129</v>
      </c>
      <c r="G9" s="34">
        <v>0</v>
      </c>
      <c r="H9" s="390" t="s">
        <v>129</v>
      </c>
      <c r="I9" s="34">
        <v>0</v>
      </c>
      <c r="J9" s="392" t="s">
        <v>129</v>
      </c>
      <c r="K9" s="34"/>
      <c r="L9" s="390" t="s">
        <v>129</v>
      </c>
      <c r="M9" s="519" t="s">
        <v>129</v>
      </c>
      <c r="N9" s="34"/>
      <c r="O9" s="390" t="s">
        <v>129</v>
      </c>
      <c r="P9" s="519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19"/>
      <c r="AD9" s="34"/>
      <c r="AE9" s="390"/>
      <c r="AF9" s="519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19"/>
      <c r="AT9" s="34"/>
      <c r="AU9" s="390"/>
      <c r="AV9" s="519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19"/>
      <c r="BJ9" s="34"/>
      <c r="BK9" s="390"/>
      <c r="BL9" s="519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19"/>
      <c r="BZ9" s="34"/>
      <c r="CA9" s="390"/>
      <c r="CB9" s="519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19"/>
      <c r="CP9" s="34"/>
      <c r="CQ9" s="390"/>
      <c r="CR9" s="519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19"/>
      <c r="DF9" s="34"/>
      <c r="DG9" s="390"/>
      <c r="DH9" s="519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19"/>
      <c r="DV9" s="34"/>
      <c r="DW9" s="390"/>
      <c r="DX9" s="519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19"/>
      <c r="EL9" s="34"/>
      <c r="EM9" s="390"/>
      <c r="EN9" s="519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19"/>
      <c r="FB9" s="34"/>
      <c r="FC9" s="390"/>
      <c r="FD9" s="519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19"/>
      <c r="FR9" s="34"/>
      <c r="FS9" s="390"/>
      <c r="FT9" s="519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19"/>
      <c r="GH9" s="34"/>
      <c r="GI9" s="390"/>
      <c r="GJ9" s="519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19"/>
      <c r="GX9" s="34"/>
      <c r="GY9" s="390"/>
      <c r="GZ9" s="519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19"/>
      <c r="HN9" s="34"/>
      <c r="HO9" s="390"/>
      <c r="HP9" s="519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19"/>
      <c r="ID9" s="34"/>
      <c r="IE9" s="390"/>
      <c r="IF9" s="519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19"/>
      <c r="IT9" s="34"/>
      <c r="IU9" s="390"/>
      <c r="IV9" s="519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19"/>
      <c r="JJ9" s="34"/>
      <c r="JK9" s="390"/>
      <c r="JL9" s="519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19"/>
      <c r="JZ9" s="34"/>
      <c r="KA9" s="390"/>
      <c r="KB9" s="519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19"/>
      <c r="KP9" s="34"/>
      <c r="KQ9" s="390"/>
      <c r="KR9" s="519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19"/>
      <c r="LF9" s="34"/>
      <c r="LG9" s="390"/>
      <c r="LH9" s="519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19"/>
      <c r="LV9" s="34"/>
      <c r="LW9" s="390"/>
      <c r="LX9" s="519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19"/>
      <c r="ML9" s="34"/>
      <c r="MM9" s="390"/>
      <c r="MN9" s="519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19"/>
      <c r="NB9" s="34"/>
      <c r="NC9" s="390"/>
      <c r="ND9" s="519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19"/>
      <c r="NR9" s="34"/>
      <c r="NS9" s="390"/>
      <c r="NT9" s="519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19"/>
      <c r="OH9" s="34"/>
      <c r="OI9" s="390"/>
      <c r="OJ9" s="519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19"/>
      <c r="OX9" s="34"/>
      <c r="OY9" s="390"/>
      <c r="OZ9" s="519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19"/>
      <c r="PN9" s="34"/>
      <c r="PO9" s="390"/>
      <c r="PP9" s="519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19"/>
      <c r="QD9" s="34"/>
      <c r="QE9" s="390"/>
      <c r="QF9" s="519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19"/>
      <c r="QT9" s="34"/>
      <c r="QU9" s="390"/>
      <c r="QV9" s="519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19"/>
      <c r="RJ9" s="34"/>
      <c r="RK9" s="390"/>
      <c r="RL9" s="519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19"/>
      <c r="RZ9" s="34"/>
      <c r="SA9" s="390"/>
      <c r="SB9" s="519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19"/>
      <c r="SP9" s="34"/>
      <c r="SQ9" s="390"/>
      <c r="SR9" s="519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19"/>
      <c r="TF9" s="34"/>
      <c r="TG9" s="390"/>
      <c r="TH9" s="519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19"/>
      <c r="TV9" s="34"/>
      <c r="TW9" s="390"/>
      <c r="TX9" s="519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19"/>
      <c r="UL9" s="34"/>
      <c r="UM9" s="390"/>
      <c r="UN9" s="519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19"/>
      <c r="VB9" s="34"/>
      <c r="VC9" s="390"/>
      <c r="VD9" s="519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19"/>
      <c r="VR9" s="34"/>
      <c r="VS9" s="390"/>
      <c r="VT9" s="519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19"/>
      <c r="WH9" s="34"/>
      <c r="WI9" s="390"/>
      <c r="WJ9" s="519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19"/>
      <c r="WX9" s="34"/>
      <c r="WY9" s="390"/>
      <c r="WZ9" s="519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19"/>
      <c r="XN9" s="34"/>
      <c r="XO9" s="390"/>
      <c r="XP9" s="519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19"/>
      <c r="YD9" s="34"/>
      <c r="YE9" s="390"/>
      <c r="YF9" s="519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19"/>
      <c r="YT9" s="34"/>
      <c r="YU9" s="390"/>
      <c r="YV9" s="519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19"/>
      <c r="ZJ9" s="34"/>
      <c r="ZK9" s="390"/>
      <c r="ZL9" s="519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19"/>
      <c r="ZZ9" s="34"/>
      <c r="AAA9" s="390"/>
      <c r="AAB9" s="519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19"/>
      <c r="AAP9" s="34"/>
      <c r="AAQ9" s="390"/>
      <c r="AAR9" s="519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19"/>
      <c r="ABF9" s="34"/>
      <c r="ABG9" s="390"/>
      <c r="ABH9" s="519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19"/>
      <c r="ABV9" s="34"/>
      <c r="ABW9" s="390"/>
      <c r="ABX9" s="519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19"/>
      <c r="ACL9" s="34"/>
      <c r="ACM9" s="390"/>
      <c r="ACN9" s="519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19"/>
      <c r="ADB9" s="34"/>
      <c r="ADC9" s="390"/>
      <c r="ADD9" s="519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19"/>
      <c r="ADR9" s="34"/>
      <c r="ADS9" s="390"/>
      <c r="ADT9" s="519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19"/>
      <c r="AEH9" s="34"/>
      <c r="AEI9" s="390"/>
      <c r="AEJ9" s="519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19"/>
      <c r="AEX9" s="34"/>
      <c r="AEY9" s="390"/>
      <c r="AEZ9" s="519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19"/>
      <c r="AFN9" s="34"/>
      <c r="AFO9" s="390"/>
      <c r="AFP9" s="519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19"/>
      <c r="AGD9" s="34"/>
      <c r="AGE9" s="390"/>
      <c r="AGF9" s="519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19"/>
      <c r="AGT9" s="34"/>
      <c r="AGU9" s="390"/>
      <c r="AGV9" s="519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19"/>
      <c r="AHJ9" s="34"/>
      <c r="AHK9" s="390"/>
      <c r="AHL9" s="519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19"/>
      <c r="AHZ9" s="34"/>
      <c r="AIA9" s="390"/>
      <c r="AIB9" s="519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19"/>
      <c r="AIP9" s="34"/>
      <c r="AIQ9" s="390"/>
      <c r="AIR9" s="519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19"/>
      <c r="AJF9" s="34"/>
      <c r="AJG9" s="390"/>
      <c r="AJH9" s="519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19"/>
      <c r="AJV9" s="34"/>
      <c r="AJW9" s="390"/>
      <c r="AJX9" s="519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19"/>
      <c r="AKL9" s="34"/>
      <c r="AKM9" s="390"/>
      <c r="AKN9" s="519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19"/>
      <c r="ALB9" s="34"/>
      <c r="ALC9" s="390"/>
      <c r="ALD9" s="519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19"/>
      <c r="ALR9" s="34"/>
      <c r="ALS9" s="390"/>
      <c r="ALT9" s="519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19"/>
      <c r="AMH9" s="34"/>
      <c r="AMI9" s="390"/>
      <c r="AMJ9" s="519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19"/>
      <c r="AMX9" s="34"/>
      <c r="AMY9" s="390"/>
      <c r="AMZ9" s="519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19"/>
      <c r="ANN9" s="34"/>
      <c r="ANO9" s="390"/>
      <c r="ANP9" s="519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19"/>
      <c r="AOD9" s="34"/>
      <c r="AOE9" s="390"/>
      <c r="AOF9" s="519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19"/>
      <c r="AOT9" s="34"/>
      <c r="AOU9" s="390"/>
      <c r="AOV9" s="519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19"/>
      <c r="APJ9" s="34"/>
      <c r="APK9" s="390"/>
      <c r="APL9" s="519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19"/>
      <c r="APZ9" s="34"/>
      <c r="AQA9" s="390"/>
      <c r="AQB9" s="519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19"/>
      <c r="AQP9" s="34"/>
      <c r="AQQ9" s="390"/>
      <c r="AQR9" s="519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19"/>
      <c r="ARF9" s="34"/>
      <c r="ARG9" s="390"/>
      <c r="ARH9" s="519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19"/>
      <c r="ARV9" s="34"/>
      <c r="ARW9" s="390"/>
      <c r="ARX9" s="519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19"/>
      <c r="ASL9" s="34"/>
      <c r="ASM9" s="390"/>
      <c r="ASN9" s="519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19"/>
      <c r="ATB9" s="34"/>
      <c r="ATC9" s="390"/>
      <c r="ATD9" s="519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19"/>
      <c r="ATR9" s="34"/>
      <c r="ATS9" s="390"/>
      <c r="ATT9" s="519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19"/>
      <c r="AUH9" s="34"/>
      <c r="AUI9" s="390"/>
      <c r="AUJ9" s="519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19"/>
      <c r="AUX9" s="34"/>
      <c r="AUY9" s="390"/>
      <c r="AUZ9" s="519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19"/>
      <c r="AVN9" s="34"/>
      <c r="AVO9" s="390"/>
      <c r="AVP9" s="519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19"/>
      <c r="AWD9" s="34"/>
      <c r="AWE9" s="390"/>
      <c r="AWF9" s="519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19"/>
      <c r="AWT9" s="34"/>
      <c r="AWU9" s="390"/>
      <c r="AWV9" s="519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19"/>
      <c r="AXJ9" s="34"/>
      <c r="AXK9" s="390"/>
      <c r="AXL9" s="519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19"/>
      <c r="AXZ9" s="34"/>
      <c r="AYA9" s="390"/>
      <c r="AYB9" s="519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19"/>
      <c r="AYP9" s="34"/>
      <c r="AYQ9" s="390"/>
      <c r="AYR9" s="519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19"/>
      <c r="AZF9" s="34"/>
      <c r="AZG9" s="390"/>
      <c r="AZH9" s="519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19"/>
      <c r="AZV9" s="34"/>
      <c r="AZW9" s="390"/>
      <c r="AZX9" s="519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19"/>
      <c r="BAL9" s="34"/>
      <c r="BAM9" s="390"/>
      <c r="BAN9" s="519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19"/>
      <c r="BBB9" s="34"/>
      <c r="BBC9" s="390"/>
      <c r="BBD9" s="519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19"/>
      <c r="BBR9" s="34"/>
      <c r="BBS9" s="390"/>
      <c r="BBT9" s="519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19"/>
      <c r="BCH9" s="34"/>
      <c r="BCI9" s="390"/>
      <c r="BCJ9" s="519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19"/>
      <c r="BCX9" s="34"/>
      <c r="BCY9" s="390"/>
      <c r="BCZ9" s="519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19"/>
      <c r="BDN9" s="34"/>
      <c r="BDO9" s="390"/>
      <c r="BDP9" s="519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19"/>
      <c r="BED9" s="34"/>
      <c r="BEE9" s="390"/>
      <c r="BEF9" s="519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19"/>
      <c r="BET9" s="34"/>
      <c r="BEU9" s="390"/>
      <c r="BEV9" s="519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19"/>
      <c r="BFJ9" s="34"/>
      <c r="BFK9" s="390"/>
      <c r="BFL9" s="519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19"/>
      <c r="BFZ9" s="34"/>
      <c r="BGA9" s="390"/>
      <c r="BGB9" s="519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19"/>
      <c r="BGP9" s="34"/>
      <c r="BGQ9" s="390"/>
      <c r="BGR9" s="519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19"/>
      <c r="BHF9" s="34"/>
      <c r="BHG9" s="390"/>
      <c r="BHH9" s="519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19"/>
      <c r="BHV9" s="34"/>
      <c r="BHW9" s="390"/>
      <c r="BHX9" s="519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19"/>
      <c r="BIL9" s="34"/>
      <c r="BIM9" s="390"/>
      <c r="BIN9" s="519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19"/>
      <c r="BJB9" s="34"/>
      <c r="BJC9" s="390"/>
      <c r="BJD9" s="519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19"/>
      <c r="BJR9" s="34"/>
      <c r="BJS9" s="390"/>
      <c r="BJT9" s="519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19"/>
      <c r="BKH9" s="34"/>
      <c r="BKI9" s="390"/>
      <c r="BKJ9" s="519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19"/>
      <c r="BKX9" s="34"/>
      <c r="BKY9" s="390"/>
      <c r="BKZ9" s="519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19"/>
      <c r="BLN9" s="34"/>
      <c r="BLO9" s="390"/>
      <c r="BLP9" s="519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19"/>
      <c r="BMD9" s="34"/>
      <c r="BME9" s="390"/>
      <c r="BMF9" s="519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19"/>
      <c r="BMT9" s="34"/>
      <c r="BMU9" s="390"/>
      <c r="BMV9" s="519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19"/>
      <c r="BNJ9" s="34"/>
      <c r="BNK9" s="390"/>
      <c r="BNL9" s="519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19"/>
      <c r="BNZ9" s="34"/>
      <c r="BOA9" s="390"/>
      <c r="BOB9" s="519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19"/>
      <c r="BOP9" s="34"/>
      <c r="BOQ9" s="390"/>
      <c r="BOR9" s="519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19"/>
      <c r="BPF9" s="34"/>
      <c r="BPG9" s="390"/>
      <c r="BPH9" s="519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19"/>
      <c r="BPV9" s="34"/>
      <c r="BPW9" s="390"/>
      <c r="BPX9" s="519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19"/>
      <c r="BQL9" s="34"/>
      <c r="BQM9" s="390"/>
      <c r="BQN9" s="519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19"/>
      <c r="BRB9" s="34"/>
      <c r="BRC9" s="390"/>
      <c r="BRD9" s="519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19"/>
      <c r="BRR9" s="34"/>
      <c r="BRS9" s="390"/>
      <c r="BRT9" s="519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19"/>
      <c r="BSH9" s="34"/>
      <c r="BSI9" s="390"/>
      <c r="BSJ9" s="519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19"/>
      <c r="BSX9" s="34"/>
      <c r="BSY9" s="390"/>
      <c r="BSZ9" s="519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19"/>
      <c r="BTN9" s="34"/>
      <c r="BTO9" s="390"/>
      <c r="BTP9" s="519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19"/>
      <c r="BUD9" s="34"/>
      <c r="BUE9" s="390"/>
      <c r="BUF9" s="519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19"/>
      <c r="BUT9" s="34"/>
      <c r="BUU9" s="390"/>
      <c r="BUV9" s="519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19"/>
      <c r="BVJ9" s="34"/>
      <c r="BVK9" s="390"/>
      <c r="BVL9" s="519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19"/>
      <c r="BVZ9" s="34"/>
      <c r="BWA9" s="390"/>
      <c r="BWB9" s="519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19"/>
      <c r="BWP9" s="34"/>
      <c r="BWQ9" s="390"/>
      <c r="BWR9" s="519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19"/>
      <c r="BXF9" s="34"/>
      <c r="BXG9" s="390"/>
      <c r="BXH9" s="519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19"/>
      <c r="BXV9" s="34"/>
      <c r="BXW9" s="390"/>
      <c r="BXX9" s="519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19"/>
      <c r="BYL9" s="34"/>
      <c r="BYM9" s="390"/>
      <c r="BYN9" s="519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19"/>
      <c r="BZB9" s="34"/>
      <c r="BZC9" s="390"/>
      <c r="BZD9" s="519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19"/>
      <c r="BZR9" s="34"/>
      <c r="BZS9" s="390"/>
      <c r="BZT9" s="519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19"/>
      <c r="CAH9" s="34"/>
      <c r="CAI9" s="390"/>
      <c r="CAJ9" s="519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19"/>
      <c r="CAX9" s="34"/>
      <c r="CAY9" s="390"/>
      <c r="CAZ9" s="519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19"/>
      <c r="CBN9" s="34"/>
      <c r="CBO9" s="390"/>
      <c r="CBP9" s="519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19"/>
      <c r="CCD9" s="34"/>
      <c r="CCE9" s="390"/>
      <c r="CCF9" s="519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19"/>
      <c r="CCT9" s="34"/>
      <c r="CCU9" s="390"/>
      <c r="CCV9" s="519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19"/>
      <c r="CDJ9" s="34"/>
      <c r="CDK9" s="390"/>
      <c r="CDL9" s="519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19"/>
      <c r="CDZ9" s="34"/>
      <c r="CEA9" s="390"/>
      <c r="CEB9" s="519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19"/>
      <c r="CEP9" s="34"/>
      <c r="CEQ9" s="390"/>
      <c r="CER9" s="519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19"/>
      <c r="CFF9" s="34"/>
      <c r="CFG9" s="390"/>
      <c r="CFH9" s="519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19"/>
      <c r="CFV9" s="34"/>
      <c r="CFW9" s="390"/>
      <c r="CFX9" s="519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19"/>
      <c r="CGL9" s="34"/>
      <c r="CGM9" s="390"/>
      <c r="CGN9" s="519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19"/>
      <c r="CHB9" s="34"/>
      <c r="CHC9" s="390"/>
      <c r="CHD9" s="519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19"/>
      <c r="CHR9" s="34"/>
      <c r="CHS9" s="390"/>
      <c r="CHT9" s="519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19"/>
      <c r="CIH9" s="34"/>
      <c r="CII9" s="390"/>
      <c r="CIJ9" s="519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19"/>
      <c r="CIX9" s="34"/>
      <c r="CIY9" s="390"/>
      <c r="CIZ9" s="519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19"/>
      <c r="CJN9" s="34"/>
      <c r="CJO9" s="390"/>
      <c r="CJP9" s="519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19"/>
      <c r="CKD9" s="34"/>
      <c r="CKE9" s="390"/>
      <c r="CKF9" s="519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19"/>
      <c r="CKT9" s="34"/>
      <c r="CKU9" s="390"/>
      <c r="CKV9" s="519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19"/>
      <c r="CLJ9" s="34"/>
      <c r="CLK9" s="390"/>
      <c r="CLL9" s="519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19"/>
      <c r="CLZ9" s="34"/>
      <c r="CMA9" s="390"/>
      <c r="CMB9" s="519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19"/>
      <c r="CMP9" s="34"/>
      <c r="CMQ9" s="390"/>
      <c r="CMR9" s="519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19"/>
      <c r="CNF9" s="34"/>
      <c r="CNG9" s="390"/>
      <c r="CNH9" s="519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19"/>
      <c r="CNV9" s="34"/>
      <c r="CNW9" s="390"/>
      <c r="CNX9" s="519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19"/>
      <c r="COL9" s="34"/>
      <c r="COM9" s="390"/>
      <c r="CON9" s="519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19"/>
      <c r="CPB9" s="34"/>
      <c r="CPC9" s="390"/>
      <c r="CPD9" s="519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19"/>
      <c r="CPR9" s="34"/>
      <c r="CPS9" s="390"/>
      <c r="CPT9" s="519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19"/>
      <c r="CQH9" s="34"/>
      <c r="CQI9" s="390"/>
      <c r="CQJ9" s="519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19"/>
      <c r="CQX9" s="34"/>
      <c r="CQY9" s="390"/>
      <c r="CQZ9" s="519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19"/>
      <c r="CRN9" s="34"/>
      <c r="CRO9" s="390"/>
      <c r="CRP9" s="519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19"/>
      <c r="CSD9" s="34"/>
      <c r="CSE9" s="390"/>
      <c r="CSF9" s="519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19"/>
      <c r="CST9" s="34"/>
      <c r="CSU9" s="390"/>
      <c r="CSV9" s="519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19"/>
      <c r="CTJ9" s="34"/>
      <c r="CTK9" s="390"/>
      <c r="CTL9" s="519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19"/>
      <c r="CTZ9" s="34"/>
      <c r="CUA9" s="390"/>
      <c r="CUB9" s="519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19"/>
      <c r="CUP9" s="34"/>
      <c r="CUQ9" s="390"/>
      <c r="CUR9" s="519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19"/>
      <c r="CVF9" s="34"/>
      <c r="CVG9" s="390"/>
      <c r="CVH9" s="519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19"/>
      <c r="CVV9" s="34"/>
      <c r="CVW9" s="390"/>
      <c r="CVX9" s="519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19"/>
      <c r="CWL9" s="34"/>
      <c r="CWM9" s="390"/>
      <c r="CWN9" s="519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19"/>
      <c r="CXB9" s="34"/>
      <c r="CXC9" s="390"/>
      <c r="CXD9" s="519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19"/>
      <c r="CXR9" s="34"/>
      <c r="CXS9" s="390"/>
      <c r="CXT9" s="519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19"/>
      <c r="CYH9" s="34"/>
      <c r="CYI9" s="390"/>
      <c r="CYJ9" s="519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19"/>
      <c r="CYX9" s="34"/>
      <c r="CYY9" s="390"/>
      <c r="CYZ9" s="519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19"/>
      <c r="CZN9" s="34"/>
      <c r="CZO9" s="390"/>
      <c r="CZP9" s="519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19"/>
      <c r="DAD9" s="34"/>
      <c r="DAE9" s="390"/>
      <c r="DAF9" s="519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19"/>
      <c r="DAT9" s="34"/>
      <c r="DAU9" s="390"/>
      <c r="DAV9" s="519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19"/>
      <c r="DBJ9" s="34"/>
      <c r="DBK9" s="390"/>
      <c r="DBL9" s="519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19"/>
      <c r="DBZ9" s="34"/>
      <c r="DCA9" s="390"/>
      <c r="DCB9" s="519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19"/>
      <c r="DCP9" s="34"/>
      <c r="DCQ9" s="390"/>
      <c r="DCR9" s="519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19"/>
      <c r="DDF9" s="34"/>
      <c r="DDG9" s="390"/>
      <c r="DDH9" s="519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19"/>
      <c r="DDV9" s="34"/>
      <c r="DDW9" s="390"/>
      <c r="DDX9" s="519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19"/>
      <c r="DEL9" s="34"/>
      <c r="DEM9" s="390"/>
      <c r="DEN9" s="519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19"/>
      <c r="DFB9" s="34"/>
      <c r="DFC9" s="390"/>
      <c r="DFD9" s="519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19"/>
      <c r="DFR9" s="34"/>
      <c r="DFS9" s="390"/>
      <c r="DFT9" s="519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19"/>
      <c r="DGH9" s="34"/>
      <c r="DGI9" s="390"/>
      <c r="DGJ9" s="519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19"/>
      <c r="DGX9" s="34"/>
      <c r="DGY9" s="390"/>
      <c r="DGZ9" s="519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19"/>
      <c r="DHN9" s="34"/>
      <c r="DHO9" s="390"/>
      <c r="DHP9" s="519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19"/>
      <c r="DID9" s="34"/>
      <c r="DIE9" s="390"/>
      <c r="DIF9" s="519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19"/>
      <c r="DIT9" s="34"/>
      <c r="DIU9" s="390"/>
      <c r="DIV9" s="519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19"/>
      <c r="DJJ9" s="34"/>
      <c r="DJK9" s="390"/>
      <c r="DJL9" s="519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19"/>
      <c r="DJZ9" s="34"/>
      <c r="DKA9" s="390"/>
      <c r="DKB9" s="519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19"/>
      <c r="DKP9" s="34"/>
      <c r="DKQ9" s="390"/>
      <c r="DKR9" s="519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19"/>
      <c r="DLF9" s="34"/>
      <c r="DLG9" s="390"/>
      <c r="DLH9" s="519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19"/>
      <c r="DLV9" s="34"/>
      <c r="DLW9" s="390"/>
      <c r="DLX9" s="519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19"/>
      <c r="DML9" s="34"/>
      <c r="DMM9" s="390"/>
      <c r="DMN9" s="519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19"/>
      <c r="DNB9" s="34"/>
      <c r="DNC9" s="390"/>
      <c r="DND9" s="519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19"/>
      <c r="DNR9" s="34"/>
      <c r="DNS9" s="390"/>
      <c r="DNT9" s="519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19"/>
      <c r="DOH9" s="34"/>
      <c r="DOI9" s="390"/>
      <c r="DOJ9" s="519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19"/>
      <c r="DOX9" s="34"/>
      <c r="DOY9" s="390"/>
      <c r="DOZ9" s="519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19"/>
      <c r="DPN9" s="34"/>
      <c r="DPO9" s="390"/>
      <c r="DPP9" s="519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19"/>
      <c r="DQD9" s="34"/>
      <c r="DQE9" s="390"/>
      <c r="DQF9" s="519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19"/>
      <c r="DQT9" s="34"/>
      <c r="DQU9" s="390"/>
      <c r="DQV9" s="519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19"/>
      <c r="DRJ9" s="34"/>
      <c r="DRK9" s="390"/>
      <c r="DRL9" s="519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19"/>
      <c r="DRZ9" s="34"/>
      <c r="DSA9" s="390"/>
      <c r="DSB9" s="519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19"/>
      <c r="DSP9" s="34"/>
      <c r="DSQ9" s="390"/>
      <c r="DSR9" s="519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19"/>
      <c r="DTF9" s="34"/>
      <c r="DTG9" s="390"/>
      <c r="DTH9" s="519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19"/>
      <c r="DTV9" s="34"/>
      <c r="DTW9" s="390"/>
      <c r="DTX9" s="519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19"/>
      <c r="DUL9" s="34"/>
      <c r="DUM9" s="390"/>
      <c r="DUN9" s="519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19"/>
      <c r="DVB9" s="34"/>
      <c r="DVC9" s="390"/>
      <c r="DVD9" s="519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19"/>
      <c r="DVR9" s="34"/>
      <c r="DVS9" s="390"/>
      <c r="DVT9" s="519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19"/>
      <c r="DWH9" s="34"/>
      <c r="DWI9" s="390"/>
      <c r="DWJ9" s="519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19"/>
      <c r="DWX9" s="34"/>
      <c r="DWY9" s="390"/>
      <c r="DWZ9" s="519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19"/>
      <c r="DXN9" s="34"/>
      <c r="DXO9" s="390"/>
      <c r="DXP9" s="519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19"/>
      <c r="DYD9" s="34"/>
      <c r="DYE9" s="390"/>
      <c r="DYF9" s="519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19"/>
      <c r="DYT9" s="34"/>
      <c r="DYU9" s="390"/>
      <c r="DYV9" s="519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19"/>
      <c r="DZJ9" s="34"/>
      <c r="DZK9" s="390"/>
      <c r="DZL9" s="519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19"/>
      <c r="DZZ9" s="34"/>
      <c r="EAA9" s="390"/>
      <c r="EAB9" s="519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19"/>
      <c r="EAP9" s="34"/>
      <c r="EAQ9" s="390"/>
      <c r="EAR9" s="519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19"/>
      <c r="EBF9" s="34"/>
      <c r="EBG9" s="390"/>
      <c r="EBH9" s="519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19"/>
      <c r="EBV9" s="34"/>
      <c r="EBW9" s="390"/>
      <c r="EBX9" s="519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19"/>
      <c r="ECL9" s="34"/>
      <c r="ECM9" s="390"/>
      <c r="ECN9" s="519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19"/>
      <c r="EDB9" s="34"/>
      <c r="EDC9" s="390"/>
      <c r="EDD9" s="519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19"/>
      <c r="EDR9" s="34"/>
      <c r="EDS9" s="390"/>
      <c r="EDT9" s="519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19"/>
      <c r="EEH9" s="34"/>
      <c r="EEI9" s="390"/>
      <c r="EEJ9" s="519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19"/>
      <c r="EEX9" s="34"/>
      <c r="EEY9" s="390"/>
      <c r="EEZ9" s="519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19"/>
      <c r="EFN9" s="34"/>
      <c r="EFO9" s="390"/>
      <c r="EFP9" s="519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19"/>
      <c r="EGD9" s="34"/>
      <c r="EGE9" s="390"/>
      <c r="EGF9" s="519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19"/>
      <c r="EGT9" s="34"/>
      <c r="EGU9" s="390"/>
      <c r="EGV9" s="519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19"/>
      <c r="EHJ9" s="34"/>
      <c r="EHK9" s="390"/>
      <c r="EHL9" s="519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19"/>
      <c r="EHZ9" s="34"/>
      <c r="EIA9" s="390"/>
      <c r="EIB9" s="519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19"/>
      <c r="EIP9" s="34"/>
      <c r="EIQ9" s="390"/>
      <c r="EIR9" s="519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19"/>
      <c r="EJF9" s="34"/>
      <c r="EJG9" s="390"/>
      <c r="EJH9" s="519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19"/>
      <c r="EJV9" s="34"/>
      <c r="EJW9" s="390"/>
      <c r="EJX9" s="519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19"/>
      <c r="EKL9" s="34"/>
      <c r="EKM9" s="390"/>
      <c r="EKN9" s="519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19"/>
      <c r="ELB9" s="34"/>
      <c r="ELC9" s="390"/>
      <c r="ELD9" s="519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19"/>
      <c r="ELR9" s="34"/>
      <c r="ELS9" s="390"/>
      <c r="ELT9" s="519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19"/>
      <c r="EMH9" s="34"/>
      <c r="EMI9" s="390"/>
      <c r="EMJ9" s="519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19"/>
      <c r="EMX9" s="34"/>
      <c r="EMY9" s="390"/>
      <c r="EMZ9" s="519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19"/>
      <c r="ENN9" s="34"/>
      <c r="ENO9" s="390"/>
      <c r="ENP9" s="519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19"/>
      <c r="EOD9" s="34"/>
      <c r="EOE9" s="390"/>
      <c r="EOF9" s="519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19"/>
      <c r="EOT9" s="34"/>
      <c r="EOU9" s="390"/>
      <c r="EOV9" s="519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19"/>
      <c r="EPJ9" s="34"/>
      <c r="EPK9" s="390"/>
      <c r="EPL9" s="519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19"/>
      <c r="EPZ9" s="34"/>
      <c r="EQA9" s="390"/>
      <c r="EQB9" s="519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19"/>
      <c r="EQP9" s="34"/>
      <c r="EQQ9" s="390"/>
      <c r="EQR9" s="519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19"/>
      <c r="ERF9" s="34"/>
      <c r="ERG9" s="390"/>
      <c r="ERH9" s="519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19"/>
      <c r="ERV9" s="34"/>
      <c r="ERW9" s="390"/>
      <c r="ERX9" s="519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19"/>
      <c r="ESL9" s="34"/>
      <c r="ESM9" s="390"/>
      <c r="ESN9" s="519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19"/>
      <c r="ETB9" s="34"/>
      <c r="ETC9" s="390"/>
      <c r="ETD9" s="519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19"/>
      <c r="ETR9" s="34"/>
      <c r="ETS9" s="390"/>
      <c r="ETT9" s="519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19"/>
      <c r="EUH9" s="34"/>
      <c r="EUI9" s="390"/>
      <c r="EUJ9" s="519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19"/>
      <c r="EUX9" s="34"/>
      <c r="EUY9" s="390"/>
      <c r="EUZ9" s="519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19"/>
      <c r="EVN9" s="34"/>
      <c r="EVO9" s="390"/>
      <c r="EVP9" s="519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19"/>
      <c r="EWD9" s="34"/>
      <c r="EWE9" s="390"/>
      <c r="EWF9" s="519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19"/>
      <c r="EWT9" s="34"/>
      <c r="EWU9" s="390"/>
      <c r="EWV9" s="519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19"/>
      <c r="EXJ9" s="34"/>
      <c r="EXK9" s="390"/>
      <c r="EXL9" s="519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19"/>
      <c r="EXZ9" s="34"/>
      <c r="EYA9" s="390"/>
      <c r="EYB9" s="519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19"/>
      <c r="EYP9" s="34"/>
      <c r="EYQ9" s="390"/>
      <c r="EYR9" s="519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19"/>
      <c r="EZF9" s="34"/>
      <c r="EZG9" s="390"/>
      <c r="EZH9" s="519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19"/>
      <c r="EZV9" s="34"/>
      <c r="EZW9" s="390"/>
      <c r="EZX9" s="519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19"/>
      <c r="FAL9" s="34"/>
      <c r="FAM9" s="390"/>
      <c r="FAN9" s="519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19"/>
      <c r="FBB9" s="34"/>
      <c r="FBC9" s="390"/>
      <c r="FBD9" s="519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19"/>
      <c r="FBR9" s="34"/>
      <c r="FBS9" s="390"/>
      <c r="FBT9" s="519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19"/>
      <c r="FCH9" s="34"/>
      <c r="FCI9" s="390"/>
      <c r="FCJ9" s="519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19"/>
      <c r="FCX9" s="34"/>
      <c r="FCY9" s="390"/>
      <c r="FCZ9" s="519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19"/>
      <c r="FDN9" s="34"/>
      <c r="FDO9" s="390"/>
      <c r="FDP9" s="519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19"/>
      <c r="FED9" s="34"/>
      <c r="FEE9" s="390"/>
      <c r="FEF9" s="519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19"/>
      <c r="FET9" s="34"/>
      <c r="FEU9" s="390"/>
      <c r="FEV9" s="519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19"/>
      <c r="FFJ9" s="34"/>
      <c r="FFK9" s="390"/>
      <c r="FFL9" s="519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19"/>
      <c r="FFZ9" s="34"/>
      <c r="FGA9" s="390"/>
      <c r="FGB9" s="519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19"/>
      <c r="FGP9" s="34"/>
      <c r="FGQ9" s="390"/>
      <c r="FGR9" s="519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19"/>
      <c r="FHF9" s="34"/>
      <c r="FHG9" s="390"/>
      <c r="FHH9" s="519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19"/>
      <c r="FHV9" s="34"/>
      <c r="FHW9" s="390"/>
      <c r="FHX9" s="519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19"/>
      <c r="FIL9" s="34"/>
      <c r="FIM9" s="390"/>
      <c r="FIN9" s="519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19"/>
      <c r="FJB9" s="34"/>
      <c r="FJC9" s="390"/>
      <c r="FJD9" s="519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19"/>
      <c r="FJR9" s="34"/>
      <c r="FJS9" s="390"/>
      <c r="FJT9" s="519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19"/>
      <c r="FKH9" s="34"/>
      <c r="FKI9" s="390"/>
      <c r="FKJ9" s="519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19"/>
      <c r="FKX9" s="34"/>
      <c r="FKY9" s="390"/>
      <c r="FKZ9" s="519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19"/>
      <c r="FLN9" s="34"/>
      <c r="FLO9" s="390"/>
      <c r="FLP9" s="519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19"/>
      <c r="FMD9" s="34"/>
      <c r="FME9" s="390"/>
      <c r="FMF9" s="519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19"/>
      <c r="FMT9" s="34"/>
      <c r="FMU9" s="390"/>
      <c r="FMV9" s="519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19"/>
      <c r="FNJ9" s="34"/>
      <c r="FNK9" s="390"/>
      <c r="FNL9" s="519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19"/>
      <c r="FNZ9" s="34"/>
      <c r="FOA9" s="390"/>
      <c r="FOB9" s="519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19"/>
      <c r="FOP9" s="34"/>
      <c r="FOQ9" s="390"/>
      <c r="FOR9" s="519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19"/>
      <c r="FPF9" s="34"/>
      <c r="FPG9" s="390"/>
      <c r="FPH9" s="519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19"/>
      <c r="FPV9" s="34"/>
      <c r="FPW9" s="390"/>
      <c r="FPX9" s="519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19"/>
      <c r="FQL9" s="34"/>
      <c r="FQM9" s="390"/>
      <c r="FQN9" s="519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19"/>
      <c r="FRB9" s="34"/>
      <c r="FRC9" s="390"/>
      <c r="FRD9" s="519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19"/>
      <c r="FRR9" s="34"/>
      <c r="FRS9" s="390"/>
      <c r="FRT9" s="519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19"/>
      <c r="FSH9" s="34"/>
      <c r="FSI9" s="390"/>
      <c r="FSJ9" s="519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19"/>
      <c r="FSX9" s="34"/>
      <c r="FSY9" s="390"/>
      <c r="FSZ9" s="519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19"/>
      <c r="FTN9" s="34"/>
      <c r="FTO9" s="390"/>
      <c r="FTP9" s="519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19"/>
      <c r="FUD9" s="34"/>
      <c r="FUE9" s="390"/>
      <c r="FUF9" s="519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19"/>
      <c r="FUT9" s="34"/>
      <c r="FUU9" s="390"/>
      <c r="FUV9" s="519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19"/>
      <c r="FVJ9" s="34"/>
      <c r="FVK9" s="390"/>
      <c r="FVL9" s="519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19"/>
      <c r="FVZ9" s="34"/>
      <c r="FWA9" s="390"/>
      <c r="FWB9" s="519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19"/>
      <c r="FWP9" s="34"/>
      <c r="FWQ9" s="390"/>
      <c r="FWR9" s="519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19"/>
      <c r="FXF9" s="34"/>
      <c r="FXG9" s="390"/>
      <c r="FXH9" s="519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19"/>
      <c r="FXV9" s="34"/>
      <c r="FXW9" s="390"/>
      <c r="FXX9" s="519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19"/>
      <c r="FYL9" s="34"/>
      <c r="FYM9" s="390"/>
      <c r="FYN9" s="519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19"/>
      <c r="FZB9" s="34"/>
      <c r="FZC9" s="390"/>
      <c r="FZD9" s="519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19"/>
      <c r="FZR9" s="34"/>
      <c r="FZS9" s="390"/>
      <c r="FZT9" s="519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19"/>
      <c r="GAH9" s="34"/>
      <c r="GAI9" s="390"/>
      <c r="GAJ9" s="519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19"/>
      <c r="GAX9" s="34"/>
      <c r="GAY9" s="390"/>
      <c r="GAZ9" s="519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19"/>
      <c r="GBN9" s="34"/>
      <c r="GBO9" s="390"/>
      <c r="GBP9" s="519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19"/>
      <c r="GCD9" s="34"/>
      <c r="GCE9" s="390"/>
      <c r="GCF9" s="519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19"/>
      <c r="GCT9" s="34"/>
      <c r="GCU9" s="390"/>
      <c r="GCV9" s="519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19"/>
      <c r="GDJ9" s="34"/>
      <c r="GDK9" s="390"/>
      <c r="GDL9" s="519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19"/>
      <c r="GDZ9" s="34"/>
      <c r="GEA9" s="390"/>
      <c r="GEB9" s="519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19"/>
      <c r="GEP9" s="34"/>
      <c r="GEQ9" s="390"/>
      <c r="GER9" s="519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19"/>
      <c r="GFF9" s="34"/>
      <c r="GFG9" s="390"/>
      <c r="GFH9" s="519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19"/>
      <c r="GFV9" s="34"/>
      <c r="GFW9" s="390"/>
      <c r="GFX9" s="519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19"/>
      <c r="GGL9" s="34"/>
      <c r="GGM9" s="390"/>
      <c r="GGN9" s="519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19"/>
      <c r="GHB9" s="34"/>
      <c r="GHC9" s="390"/>
      <c r="GHD9" s="519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19"/>
      <c r="GHR9" s="34"/>
      <c r="GHS9" s="390"/>
      <c r="GHT9" s="519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19"/>
      <c r="GIH9" s="34"/>
      <c r="GII9" s="390"/>
      <c r="GIJ9" s="519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19"/>
      <c r="GIX9" s="34"/>
      <c r="GIY9" s="390"/>
      <c r="GIZ9" s="519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19"/>
      <c r="GJN9" s="34"/>
      <c r="GJO9" s="390"/>
      <c r="GJP9" s="519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19"/>
      <c r="GKD9" s="34"/>
      <c r="GKE9" s="390"/>
      <c r="GKF9" s="519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19"/>
      <c r="GKT9" s="34"/>
      <c r="GKU9" s="390"/>
      <c r="GKV9" s="519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19"/>
      <c r="GLJ9" s="34"/>
      <c r="GLK9" s="390"/>
      <c r="GLL9" s="519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19"/>
      <c r="GLZ9" s="34"/>
      <c r="GMA9" s="390"/>
      <c r="GMB9" s="519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19"/>
      <c r="GMP9" s="34"/>
      <c r="GMQ9" s="390"/>
      <c r="GMR9" s="519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19"/>
      <c r="GNF9" s="34"/>
      <c r="GNG9" s="390"/>
      <c r="GNH9" s="519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19"/>
      <c r="GNV9" s="34"/>
      <c r="GNW9" s="390"/>
      <c r="GNX9" s="519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19"/>
      <c r="GOL9" s="34"/>
      <c r="GOM9" s="390"/>
      <c r="GON9" s="519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19"/>
      <c r="GPB9" s="34"/>
      <c r="GPC9" s="390"/>
      <c r="GPD9" s="519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19"/>
      <c r="GPR9" s="34"/>
      <c r="GPS9" s="390"/>
      <c r="GPT9" s="519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19"/>
      <c r="GQH9" s="34"/>
      <c r="GQI9" s="390"/>
      <c r="GQJ9" s="519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19"/>
      <c r="GQX9" s="34"/>
      <c r="GQY9" s="390"/>
      <c r="GQZ9" s="519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19"/>
      <c r="GRN9" s="34"/>
      <c r="GRO9" s="390"/>
      <c r="GRP9" s="519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19"/>
      <c r="GSD9" s="34"/>
      <c r="GSE9" s="390"/>
      <c r="GSF9" s="519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19"/>
      <c r="GST9" s="34"/>
      <c r="GSU9" s="390"/>
      <c r="GSV9" s="519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19"/>
      <c r="GTJ9" s="34"/>
      <c r="GTK9" s="390"/>
      <c r="GTL9" s="519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19"/>
      <c r="GTZ9" s="34"/>
      <c r="GUA9" s="390"/>
      <c r="GUB9" s="519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19"/>
      <c r="GUP9" s="34"/>
      <c r="GUQ9" s="390"/>
      <c r="GUR9" s="519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19"/>
      <c r="GVF9" s="34"/>
      <c r="GVG9" s="390"/>
      <c r="GVH9" s="519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19"/>
      <c r="GVV9" s="34"/>
      <c r="GVW9" s="390"/>
      <c r="GVX9" s="519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19"/>
      <c r="GWL9" s="34"/>
      <c r="GWM9" s="390"/>
      <c r="GWN9" s="519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19"/>
      <c r="GXB9" s="34"/>
      <c r="GXC9" s="390"/>
      <c r="GXD9" s="519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19"/>
      <c r="GXR9" s="34"/>
      <c r="GXS9" s="390"/>
      <c r="GXT9" s="519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19"/>
      <c r="GYH9" s="34"/>
      <c r="GYI9" s="390"/>
      <c r="GYJ9" s="519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19"/>
      <c r="GYX9" s="34"/>
      <c r="GYY9" s="390"/>
      <c r="GYZ9" s="519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19"/>
      <c r="GZN9" s="34"/>
      <c r="GZO9" s="390"/>
      <c r="GZP9" s="519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19"/>
      <c r="HAD9" s="34"/>
      <c r="HAE9" s="390"/>
      <c r="HAF9" s="519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19"/>
      <c r="HAT9" s="34"/>
      <c r="HAU9" s="390"/>
      <c r="HAV9" s="519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19"/>
      <c r="HBJ9" s="34"/>
      <c r="HBK9" s="390"/>
      <c r="HBL9" s="519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19"/>
      <c r="HBZ9" s="34"/>
      <c r="HCA9" s="390"/>
      <c r="HCB9" s="519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19"/>
      <c r="HCP9" s="34"/>
      <c r="HCQ9" s="390"/>
      <c r="HCR9" s="519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19"/>
      <c r="HDF9" s="34"/>
      <c r="HDG9" s="390"/>
      <c r="HDH9" s="519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19"/>
      <c r="HDV9" s="34"/>
      <c r="HDW9" s="390"/>
      <c r="HDX9" s="519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19"/>
      <c r="HEL9" s="34"/>
      <c r="HEM9" s="390"/>
      <c r="HEN9" s="519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19"/>
      <c r="HFB9" s="34"/>
      <c r="HFC9" s="390"/>
      <c r="HFD9" s="519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19"/>
      <c r="HFR9" s="34"/>
      <c r="HFS9" s="390"/>
      <c r="HFT9" s="519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19"/>
      <c r="HGH9" s="34"/>
      <c r="HGI9" s="390"/>
      <c r="HGJ9" s="519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19"/>
      <c r="HGX9" s="34"/>
      <c r="HGY9" s="390"/>
      <c r="HGZ9" s="519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19"/>
      <c r="HHN9" s="34"/>
      <c r="HHO9" s="390"/>
      <c r="HHP9" s="519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19"/>
      <c r="HID9" s="34"/>
      <c r="HIE9" s="390"/>
      <c r="HIF9" s="519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19"/>
      <c r="HIT9" s="34"/>
      <c r="HIU9" s="390"/>
      <c r="HIV9" s="519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19"/>
      <c r="HJJ9" s="34"/>
      <c r="HJK9" s="390"/>
      <c r="HJL9" s="519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19"/>
      <c r="HJZ9" s="34"/>
      <c r="HKA9" s="390"/>
      <c r="HKB9" s="519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19"/>
      <c r="HKP9" s="34"/>
      <c r="HKQ9" s="390"/>
      <c r="HKR9" s="519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19"/>
      <c r="HLF9" s="34"/>
      <c r="HLG9" s="390"/>
      <c r="HLH9" s="519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19"/>
      <c r="HLV9" s="34"/>
      <c r="HLW9" s="390"/>
      <c r="HLX9" s="519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19"/>
      <c r="HML9" s="34"/>
      <c r="HMM9" s="390"/>
      <c r="HMN9" s="519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19"/>
      <c r="HNB9" s="34"/>
      <c r="HNC9" s="390"/>
      <c r="HND9" s="519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19"/>
      <c r="HNR9" s="34"/>
      <c r="HNS9" s="390"/>
      <c r="HNT9" s="519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19"/>
      <c r="HOH9" s="34"/>
      <c r="HOI9" s="390"/>
      <c r="HOJ9" s="519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19"/>
      <c r="HOX9" s="34"/>
      <c r="HOY9" s="390"/>
      <c r="HOZ9" s="519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19"/>
      <c r="HPN9" s="34"/>
      <c r="HPO9" s="390"/>
      <c r="HPP9" s="519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19"/>
      <c r="HQD9" s="34"/>
      <c r="HQE9" s="390"/>
      <c r="HQF9" s="519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19"/>
      <c r="HQT9" s="34"/>
      <c r="HQU9" s="390"/>
      <c r="HQV9" s="519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19"/>
      <c r="HRJ9" s="34"/>
      <c r="HRK9" s="390"/>
      <c r="HRL9" s="519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19"/>
      <c r="HRZ9" s="34"/>
      <c r="HSA9" s="390"/>
      <c r="HSB9" s="519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19"/>
      <c r="HSP9" s="34"/>
      <c r="HSQ9" s="390"/>
      <c r="HSR9" s="519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19"/>
      <c r="HTF9" s="34"/>
      <c r="HTG9" s="390"/>
      <c r="HTH9" s="519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19"/>
      <c r="HTV9" s="34"/>
      <c r="HTW9" s="390"/>
      <c r="HTX9" s="519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19"/>
      <c r="HUL9" s="34"/>
      <c r="HUM9" s="390"/>
      <c r="HUN9" s="519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19"/>
      <c r="HVB9" s="34"/>
      <c r="HVC9" s="390"/>
      <c r="HVD9" s="519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19"/>
      <c r="HVR9" s="34"/>
      <c r="HVS9" s="390"/>
      <c r="HVT9" s="519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19"/>
      <c r="HWH9" s="34"/>
      <c r="HWI9" s="390"/>
      <c r="HWJ9" s="519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19"/>
      <c r="HWX9" s="34"/>
      <c r="HWY9" s="390"/>
      <c r="HWZ9" s="519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19"/>
      <c r="HXN9" s="34"/>
      <c r="HXO9" s="390"/>
      <c r="HXP9" s="519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19"/>
      <c r="HYD9" s="34"/>
      <c r="HYE9" s="390"/>
      <c r="HYF9" s="519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19"/>
      <c r="HYT9" s="34"/>
      <c r="HYU9" s="390"/>
      <c r="HYV9" s="519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19"/>
      <c r="HZJ9" s="34"/>
      <c r="HZK9" s="390"/>
      <c r="HZL9" s="519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19"/>
      <c r="HZZ9" s="34"/>
      <c r="IAA9" s="390"/>
      <c r="IAB9" s="519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19"/>
      <c r="IAP9" s="34"/>
      <c r="IAQ9" s="390"/>
      <c r="IAR9" s="519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19"/>
      <c r="IBF9" s="34"/>
      <c r="IBG9" s="390"/>
      <c r="IBH9" s="519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19"/>
      <c r="IBV9" s="34"/>
      <c r="IBW9" s="390"/>
      <c r="IBX9" s="519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19"/>
      <c r="ICL9" s="34"/>
      <c r="ICM9" s="390"/>
      <c r="ICN9" s="519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19"/>
      <c r="IDB9" s="34"/>
      <c r="IDC9" s="390"/>
      <c r="IDD9" s="519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19"/>
      <c r="IDR9" s="34"/>
      <c r="IDS9" s="390"/>
      <c r="IDT9" s="519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19"/>
      <c r="IEH9" s="34"/>
      <c r="IEI9" s="390"/>
      <c r="IEJ9" s="519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19"/>
      <c r="IEX9" s="34"/>
      <c r="IEY9" s="390"/>
      <c r="IEZ9" s="519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19"/>
      <c r="IFN9" s="34"/>
      <c r="IFO9" s="390"/>
      <c r="IFP9" s="519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19"/>
      <c r="IGD9" s="34"/>
      <c r="IGE9" s="390"/>
      <c r="IGF9" s="519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19"/>
      <c r="IGT9" s="34"/>
      <c r="IGU9" s="390"/>
      <c r="IGV9" s="519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19"/>
      <c r="IHJ9" s="34"/>
      <c r="IHK9" s="390"/>
      <c r="IHL9" s="519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19"/>
      <c r="IHZ9" s="34"/>
      <c r="IIA9" s="390"/>
      <c r="IIB9" s="519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19"/>
      <c r="IIP9" s="34"/>
      <c r="IIQ9" s="390"/>
      <c r="IIR9" s="519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19"/>
      <c r="IJF9" s="34"/>
      <c r="IJG9" s="390"/>
      <c r="IJH9" s="519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19"/>
      <c r="IJV9" s="34"/>
      <c r="IJW9" s="390"/>
      <c r="IJX9" s="519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19"/>
      <c r="IKL9" s="34"/>
      <c r="IKM9" s="390"/>
      <c r="IKN9" s="519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19"/>
      <c r="ILB9" s="34"/>
      <c r="ILC9" s="390"/>
      <c r="ILD9" s="519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19"/>
      <c r="ILR9" s="34"/>
      <c r="ILS9" s="390"/>
      <c r="ILT9" s="519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19"/>
      <c r="IMH9" s="34"/>
      <c r="IMI9" s="390"/>
      <c r="IMJ9" s="519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19"/>
      <c r="IMX9" s="34"/>
      <c r="IMY9" s="390"/>
      <c r="IMZ9" s="519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19"/>
      <c r="INN9" s="34"/>
      <c r="INO9" s="390"/>
      <c r="INP9" s="519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19"/>
      <c r="IOD9" s="34"/>
      <c r="IOE9" s="390"/>
      <c r="IOF9" s="519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19"/>
      <c r="IOT9" s="34"/>
      <c r="IOU9" s="390"/>
      <c r="IOV9" s="519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19"/>
      <c r="IPJ9" s="34"/>
      <c r="IPK9" s="390"/>
      <c r="IPL9" s="519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19"/>
      <c r="IPZ9" s="34"/>
      <c r="IQA9" s="390"/>
      <c r="IQB9" s="519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19"/>
      <c r="IQP9" s="34"/>
      <c r="IQQ9" s="390"/>
      <c r="IQR9" s="519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19"/>
      <c r="IRF9" s="34"/>
      <c r="IRG9" s="390"/>
      <c r="IRH9" s="519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19"/>
      <c r="IRV9" s="34"/>
      <c r="IRW9" s="390"/>
      <c r="IRX9" s="519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19"/>
      <c r="ISL9" s="34"/>
      <c r="ISM9" s="390"/>
      <c r="ISN9" s="519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19"/>
      <c r="ITB9" s="34"/>
      <c r="ITC9" s="390"/>
      <c r="ITD9" s="519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19"/>
      <c r="ITR9" s="34"/>
      <c r="ITS9" s="390"/>
      <c r="ITT9" s="519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19"/>
      <c r="IUH9" s="34"/>
      <c r="IUI9" s="390"/>
      <c r="IUJ9" s="519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19"/>
      <c r="IUX9" s="34"/>
      <c r="IUY9" s="390"/>
      <c r="IUZ9" s="519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19"/>
      <c r="IVN9" s="34"/>
      <c r="IVO9" s="390"/>
      <c r="IVP9" s="519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19"/>
      <c r="IWD9" s="34"/>
      <c r="IWE9" s="390"/>
      <c r="IWF9" s="519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19"/>
      <c r="IWT9" s="34"/>
      <c r="IWU9" s="390"/>
      <c r="IWV9" s="519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19"/>
      <c r="IXJ9" s="34"/>
      <c r="IXK9" s="390"/>
      <c r="IXL9" s="519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19"/>
      <c r="IXZ9" s="34"/>
      <c r="IYA9" s="390"/>
      <c r="IYB9" s="519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19"/>
      <c r="IYP9" s="34"/>
      <c r="IYQ9" s="390"/>
      <c r="IYR9" s="519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19"/>
      <c r="IZF9" s="34"/>
      <c r="IZG9" s="390"/>
      <c r="IZH9" s="519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19"/>
      <c r="IZV9" s="34"/>
      <c r="IZW9" s="390"/>
      <c r="IZX9" s="519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19"/>
      <c r="JAL9" s="34"/>
      <c r="JAM9" s="390"/>
      <c r="JAN9" s="519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19"/>
      <c r="JBB9" s="34"/>
      <c r="JBC9" s="390"/>
      <c r="JBD9" s="519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19"/>
      <c r="JBR9" s="34"/>
      <c r="JBS9" s="390"/>
      <c r="JBT9" s="519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19"/>
      <c r="JCH9" s="34"/>
      <c r="JCI9" s="390"/>
      <c r="JCJ9" s="519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19"/>
      <c r="JCX9" s="34"/>
      <c r="JCY9" s="390"/>
      <c r="JCZ9" s="519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19"/>
      <c r="JDN9" s="34"/>
      <c r="JDO9" s="390"/>
      <c r="JDP9" s="519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19"/>
      <c r="JED9" s="34"/>
      <c r="JEE9" s="390"/>
      <c r="JEF9" s="519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19"/>
      <c r="JET9" s="34"/>
      <c r="JEU9" s="390"/>
      <c r="JEV9" s="519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19"/>
      <c r="JFJ9" s="34"/>
      <c r="JFK9" s="390"/>
      <c r="JFL9" s="519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19"/>
      <c r="JFZ9" s="34"/>
      <c r="JGA9" s="390"/>
      <c r="JGB9" s="519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19"/>
      <c r="JGP9" s="34"/>
      <c r="JGQ9" s="390"/>
      <c r="JGR9" s="519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19"/>
      <c r="JHF9" s="34"/>
      <c r="JHG9" s="390"/>
      <c r="JHH9" s="519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19"/>
      <c r="JHV9" s="34"/>
      <c r="JHW9" s="390"/>
      <c r="JHX9" s="519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19"/>
      <c r="JIL9" s="34"/>
      <c r="JIM9" s="390"/>
      <c r="JIN9" s="519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19"/>
      <c r="JJB9" s="34"/>
      <c r="JJC9" s="390"/>
      <c r="JJD9" s="519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19"/>
      <c r="JJR9" s="34"/>
      <c r="JJS9" s="390"/>
      <c r="JJT9" s="519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19"/>
      <c r="JKH9" s="34"/>
      <c r="JKI9" s="390"/>
      <c r="JKJ9" s="519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19"/>
      <c r="JKX9" s="34"/>
      <c r="JKY9" s="390"/>
      <c r="JKZ9" s="519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19"/>
      <c r="JLN9" s="34"/>
      <c r="JLO9" s="390"/>
      <c r="JLP9" s="519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19"/>
      <c r="JMD9" s="34"/>
      <c r="JME9" s="390"/>
      <c r="JMF9" s="519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19"/>
      <c r="JMT9" s="34"/>
      <c r="JMU9" s="390"/>
      <c r="JMV9" s="519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19"/>
      <c r="JNJ9" s="34"/>
      <c r="JNK9" s="390"/>
      <c r="JNL9" s="519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19"/>
      <c r="JNZ9" s="34"/>
      <c r="JOA9" s="390"/>
      <c r="JOB9" s="519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19"/>
      <c r="JOP9" s="34"/>
      <c r="JOQ9" s="390"/>
      <c r="JOR9" s="519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19"/>
      <c r="JPF9" s="34"/>
      <c r="JPG9" s="390"/>
      <c r="JPH9" s="519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19"/>
      <c r="JPV9" s="34"/>
      <c r="JPW9" s="390"/>
      <c r="JPX9" s="519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19"/>
      <c r="JQL9" s="34"/>
      <c r="JQM9" s="390"/>
      <c r="JQN9" s="519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19"/>
      <c r="JRB9" s="34"/>
      <c r="JRC9" s="390"/>
      <c r="JRD9" s="519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19"/>
      <c r="JRR9" s="34"/>
      <c r="JRS9" s="390"/>
      <c r="JRT9" s="519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19"/>
      <c r="JSH9" s="34"/>
      <c r="JSI9" s="390"/>
      <c r="JSJ9" s="519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19"/>
      <c r="JSX9" s="34"/>
      <c r="JSY9" s="390"/>
      <c r="JSZ9" s="519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19"/>
      <c r="JTN9" s="34"/>
      <c r="JTO9" s="390"/>
      <c r="JTP9" s="519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19"/>
      <c r="JUD9" s="34"/>
      <c r="JUE9" s="390"/>
      <c r="JUF9" s="519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19"/>
      <c r="JUT9" s="34"/>
      <c r="JUU9" s="390"/>
      <c r="JUV9" s="519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19"/>
      <c r="JVJ9" s="34"/>
      <c r="JVK9" s="390"/>
      <c r="JVL9" s="519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19"/>
      <c r="JVZ9" s="34"/>
      <c r="JWA9" s="390"/>
      <c r="JWB9" s="519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19"/>
      <c r="JWP9" s="34"/>
      <c r="JWQ9" s="390"/>
      <c r="JWR9" s="519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19"/>
      <c r="JXF9" s="34"/>
      <c r="JXG9" s="390"/>
      <c r="JXH9" s="519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19"/>
      <c r="JXV9" s="34"/>
      <c r="JXW9" s="390"/>
      <c r="JXX9" s="519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19"/>
      <c r="JYL9" s="34"/>
      <c r="JYM9" s="390"/>
      <c r="JYN9" s="519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19"/>
      <c r="JZB9" s="34"/>
      <c r="JZC9" s="390"/>
      <c r="JZD9" s="519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19"/>
      <c r="JZR9" s="34"/>
      <c r="JZS9" s="390"/>
      <c r="JZT9" s="519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19"/>
      <c r="KAH9" s="34"/>
      <c r="KAI9" s="390"/>
      <c r="KAJ9" s="519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19"/>
      <c r="KAX9" s="34"/>
      <c r="KAY9" s="390"/>
      <c r="KAZ9" s="519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19"/>
      <c r="KBN9" s="34"/>
      <c r="KBO9" s="390"/>
      <c r="KBP9" s="519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19"/>
      <c r="KCD9" s="34"/>
      <c r="KCE9" s="390"/>
      <c r="KCF9" s="519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19"/>
      <c r="KCT9" s="34"/>
      <c r="KCU9" s="390"/>
      <c r="KCV9" s="519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19"/>
      <c r="KDJ9" s="34"/>
      <c r="KDK9" s="390"/>
      <c r="KDL9" s="519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19"/>
      <c r="KDZ9" s="34"/>
      <c r="KEA9" s="390"/>
      <c r="KEB9" s="519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19"/>
      <c r="KEP9" s="34"/>
      <c r="KEQ9" s="390"/>
      <c r="KER9" s="519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19"/>
      <c r="KFF9" s="34"/>
      <c r="KFG9" s="390"/>
      <c r="KFH9" s="519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19"/>
      <c r="KFV9" s="34"/>
      <c r="KFW9" s="390"/>
      <c r="KFX9" s="519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19"/>
      <c r="KGL9" s="34"/>
      <c r="KGM9" s="390"/>
      <c r="KGN9" s="519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19"/>
      <c r="KHB9" s="34"/>
      <c r="KHC9" s="390"/>
      <c r="KHD9" s="519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19"/>
      <c r="KHR9" s="34"/>
      <c r="KHS9" s="390"/>
      <c r="KHT9" s="519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19"/>
      <c r="KIH9" s="34"/>
      <c r="KII9" s="390"/>
      <c r="KIJ9" s="519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19"/>
      <c r="KIX9" s="34"/>
      <c r="KIY9" s="390"/>
      <c r="KIZ9" s="519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19"/>
      <c r="KJN9" s="34"/>
      <c r="KJO9" s="390"/>
      <c r="KJP9" s="519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19"/>
      <c r="KKD9" s="34"/>
      <c r="KKE9" s="390"/>
      <c r="KKF9" s="519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19"/>
      <c r="KKT9" s="34"/>
      <c r="KKU9" s="390"/>
      <c r="KKV9" s="519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19"/>
      <c r="KLJ9" s="34"/>
      <c r="KLK9" s="390"/>
      <c r="KLL9" s="519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19"/>
      <c r="KLZ9" s="34"/>
      <c r="KMA9" s="390"/>
      <c r="KMB9" s="519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19"/>
      <c r="KMP9" s="34"/>
      <c r="KMQ9" s="390"/>
      <c r="KMR9" s="519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19"/>
      <c r="KNF9" s="34"/>
      <c r="KNG9" s="390"/>
      <c r="KNH9" s="519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19"/>
      <c r="KNV9" s="34"/>
      <c r="KNW9" s="390"/>
      <c r="KNX9" s="519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19"/>
      <c r="KOL9" s="34"/>
      <c r="KOM9" s="390"/>
      <c r="KON9" s="519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19"/>
      <c r="KPB9" s="34"/>
      <c r="KPC9" s="390"/>
      <c r="KPD9" s="519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19"/>
      <c r="KPR9" s="34"/>
      <c r="KPS9" s="390"/>
      <c r="KPT9" s="519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19"/>
      <c r="KQH9" s="34"/>
      <c r="KQI9" s="390"/>
      <c r="KQJ9" s="519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19"/>
      <c r="KQX9" s="34"/>
      <c r="KQY9" s="390"/>
      <c r="KQZ9" s="519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19"/>
      <c r="KRN9" s="34"/>
      <c r="KRO9" s="390"/>
      <c r="KRP9" s="519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19"/>
      <c r="KSD9" s="34"/>
      <c r="KSE9" s="390"/>
      <c r="KSF9" s="519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19"/>
      <c r="KST9" s="34"/>
      <c r="KSU9" s="390"/>
      <c r="KSV9" s="519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19"/>
      <c r="KTJ9" s="34"/>
      <c r="KTK9" s="390"/>
      <c r="KTL9" s="519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19"/>
      <c r="KTZ9" s="34"/>
      <c r="KUA9" s="390"/>
      <c r="KUB9" s="519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19"/>
      <c r="KUP9" s="34"/>
      <c r="KUQ9" s="390"/>
      <c r="KUR9" s="519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19"/>
      <c r="KVF9" s="34"/>
      <c r="KVG9" s="390"/>
      <c r="KVH9" s="519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19"/>
      <c r="KVV9" s="34"/>
      <c r="KVW9" s="390"/>
      <c r="KVX9" s="519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19"/>
      <c r="KWL9" s="34"/>
      <c r="KWM9" s="390"/>
      <c r="KWN9" s="519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19"/>
      <c r="KXB9" s="34"/>
      <c r="KXC9" s="390"/>
      <c r="KXD9" s="519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19"/>
      <c r="KXR9" s="34"/>
      <c r="KXS9" s="390"/>
      <c r="KXT9" s="519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19"/>
      <c r="KYH9" s="34"/>
      <c r="KYI9" s="390"/>
      <c r="KYJ9" s="519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19"/>
      <c r="KYX9" s="34"/>
      <c r="KYY9" s="390"/>
      <c r="KYZ9" s="519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19"/>
      <c r="KZN9" s="34"/>
      <c r="KZO9" s="390"/>
      <c r="KZP9" s="519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19"/>
      <c r="LAD9" s="34"/>
      <c r="LAE9" s="390"/>
      <c r="LAF9" s="519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19"/>
      <c r="LAT9" s="34"/>
      <c r="LAU9" s="390"/>
      <c r="LAV9" s="519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19"/>
      <c r="LBJ9" s="34"/>
      <c r="LBK9" s="390"/>
      <c r="LBL9" s="519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19"/>
      <c r="LBZ9" s="34"/>
      <c r="LCA9" s="390"/>
      <c r="LCB9" s="519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19"/>
      <c r="LCP9" s="34"/>
      <c r="LCQ9" s="390"/>
      <c r="LCR9" s="519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19"/>
      <c r="LDF9" s="34"/>
      <c r="LDG9" s="390"/>
      <c r="LDH9" s="519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19"/>
      <c r="LDV9" s="34"/>
      <c r="LDW9" s="390"/>
      <c r="LDX9" s="519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19"/>
      <c r="LEL9" s="34"/>
      <c r="LEM9" s="390"/>
      <c r="LEN9" s="519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19"/>
      <c r="LFB9" s="34"/>
      <c r="LFC9" s="390"/>
      <c r="LFD9" s="519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19"/>
      <c r="LFR9" s="34"/>
      <c r="LFS9" s="390"/>
      <c r="LFT9" s="519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19"/>
      <c r="LGH9" s="34"/>
      <c r="LGI9" s="390"/>
      <c r="LGJ9" s="519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19"/>
      <c r="LGX9" s="34"/>
      <c r="LGY9" s="390"/>
      <c r="LGZ9" s="519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19"/>
      <c r="LHN9" s="34"/>
      <c r="LHO9" s="390"/>
      <c r="LHP9" s="519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19"/>
      <c r="LID9" s="34"/>
      <c r="LIE9" s="390"/>
      <c r="LIF9" s="519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19"/>
      <c r="LIT9" s="34"/>
      <c r="LIU9" s="390"/>
      <c r="LIV9" s="519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19"/>
      <c r="LJJ9" s="34"/>
      <c r="LJK9" s="390"/>
      <c r="LJL9" s="519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19"/>
      <c r="LJZ9" s="34"/>
      <c r="LKA9" s="390"/>
      <c r="LKB9" s="519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19"/>
      <c r="LKP9" s="34"/>
      <c r="LKQ9" s="390"/>
      <c r="LKR9" s="519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19"/>
      <c r="LLF9" s="34"/>
      <c r="LLG9" s="390"/>
      <c r="LLH9" s="519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19"/>
      <c r="LLV9" s="34"/>
      <c r="LLW9" s="390"/>
      <c r="LLX9" s="519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19"/>
      <c r="LML9" s="34"/>
      <c r="LMM9" s="390"/>
      <c r="LMN9" s="519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19"/>
      <c r="LNB9" s="34"/>
      <c r="LNC9" s="390"/>
      <c r="LND9" s="519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19"/>
      <c r="LNR9" s="34"/>
      <c r="LNS9" s="390"/>
      <c r="LNT9" s="519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19"/>
      <c r="LOH9" s="34"/>
      <c r="LOI9" s="390"/>
      <c r="LOJ9" s="519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19"/>
      <c r="LOX9" s="34"/>
      <c r="LOY9" s="390"/>
      <c r="LOZ9" s="519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19"/>
      <c r="LPN9" s="34"/>
      <c r="LPO9" s="390"/>
      <c r="LPP9" s="519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19"/>
      <c r="LQD9" s="34"/>
      <c r="LQE9" s="390"/>
      <c r="LQF9" s="519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19"/>
      <c r="LQT9" s="34"/>
      <c r="LQU9" s="390"/>
      <c r="LQV9" s="519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19"/>
      <c r="LRJ9" s="34"/>
      <c r="LRK9" s="390"/>
      <c r="LRL9" s="519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19"/>
      <c r="LRZ9" s="34"/>
      <c r="LSA9" s="390"/>
      <c r="LSB9" s="519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19"/>
      <c r="LSP9" s="34"/>
      <c r="LSQ9" s="390"/>
      <c r="LSR9" s="519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19"/>
      <c r="LTF9" s="34"/>
      <c r="LTG9" s="390"/>
      <c r="LTH9" s="519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19"/>
      <c r="LTV9" s="34"/>
      <c r="LTW9" s="390"/>
      <c r="LTX9" s="519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19"/>
      <c r="LUL9" s="34"/>
      <c r="LUM9" s="390"/>
      <c r="LUN9" s="519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19"/>
      <c r="LVB9" s="34"/>
      <c r="LVC9" s="390"/>
      <c r="LVD9" s="519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19"/>
      <c r="LVR9" s="34"/>
      <c r="LVS9" s="390"/>
      <c r="LVT9" s="519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19"/>
      <c r="LWH9" s="34"/>
      <c r="LWI9" s="390"/>
      <c r="LWJ9" s="519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19"/>
      <c r="LWX9" s="34"/>
      <c r="LWY9" s="390"/>
      <c r="LWZ9" s="519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19"/>
      <c r="LXN9" s="34"/>
      <c r="LXO9" s="390"/>
      <c r="LXP9" s="519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19"/>
      <c r="LYD9" s="34"/>
      <c r="LYE9" s="390"/>
      <c r="LYF9" s="519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19"/>
      <c r="LYT9" s="34"/>
      <c r="LYU9" s="390"/>
      <c r="LYV9" s="519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19"/>
      <c r="LZJ9" s="34"/>
      <c r="LZK9" s="390"/>
      <c r="LZL9" s="519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19"/>
      <c r="LZZ9" s="34"/>
      <c r="MAA9" s="390"/>
      <c r="MAB9" s="519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19"/>
      <c r="MAP9" s="34"/>
      <c r="MAQ9" s="390"/>
      <c r="MAR9" s="519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19"/>
      <c r="MBF9" s="34"/>
      <c r="MBG9" s="390"/>
      <c r="MBH9" s="519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19"/>
      <c r="MBV9" s="34"/>
      <c r="MBW9" s="390"/>
      <c r="MBX9" s="519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19"/>
      <c r="MCL9" s="34"/>
      <c r="MCM9" s="390"/>
      <c r="MCN9" s="519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19"/>
      <c r="MDB9" s="34"/>
      <c r="MDC9" s="390"/>
      <c r="MDD9" s="519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19"/>
      <c r="MDR9" s="34"/>
      <c r="MDS9" s="390"/>
      <c r="MDT9" s="519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19"/>
      <c r="MEH9" s="34"/>
      <c r="MEI9" s="390"/>
      <c r="MEJ9" s="519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19"/>
      <c r="MEX9" s="34"/>
      <c r="MEY9" s="390"/>
      <c r="MEZ9" s="519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19"/>
      <c r="MFN9" s="34"/>
      <c r="MFO9" s="390"/>
      <c r="MFP9" s="519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19"/>
      <c r="MGD9" s="34"/>
      <c r="MGE9" s="390"/>
      <c r="MGF9" s="519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19"/>
      <c r="MGT9" s="34"/>
      <c r="MGU9" s="390"/>
      <c r="MGV9" s="519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19"/>
      <c r="MHJ9" s="34"/>
      <c r="MHK9" s="390"/>
      <c r="MHL9" s="519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19"/>
      <c r="MHZ9" s="34"/>
      <c r="MIA9" s="390"/>
      <c r="MIB9" s="519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19"/>
      <c r="MIP9" s="34"/>
      <c r="MIQ9" s="390"/>
      <c r="MIR9" s="519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19"/>
      <c r="MJF9" s="34"/>
      <c r="MJG9" s="390"/>
      <c r="MJH9" s="519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19"/>
      <c r="MJV9" s="34"/>
      <c r="MJW9" s="390"/>
      <c r="MJX9" s="519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19"/>
      <c r="MKL9" s="34"/>
      <c r="MKM9" s="390"/>
      <c r="MKN9" s="519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19"/>
      <c r="MLB9" s="34"/>
      <c r="MLC9" s="390"/>
      <c r="MLD9" s="519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19"/>
      <c r="MLR9" s="34"/>
      <c r="MLS9" s="390"/>
      <c r="MLT9" s="519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19"/>
      <c r="MMH9" s="34"/>
      <c r="MMI9" s="390"/>
      <c r="MMJ9" s="519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19"/>
      <c r="MMX9" s="34"/>
      <c r="MMY9" s="390"/>
      <c r="MMZ9" s="519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19"/>
      <c r="MNN9" s="34"/>
      <c r="MNO9" s="390"/>
      <c r="MNP9" s="519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19"/>
      <c r="MOD9" s="34"/>
      <c r="MOE9" s="390"/>
      <c r="MOF9" s="519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19"/>
      <c r="MOT9" s="34"/>
      <c r="MOU9" s="390"/>
      <c r="MOV9" s="519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19"/>
      <c r="MPJ9" s="34"/>
      <c r="MPK9" s="390"/>
      <c r="MPL9" s="519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19"/>
      <c r="MPZ9" s="34"/>
      <c r="MQA9" s="390"/>
      <c r="MQB9" s="519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19"/>
      <c r="MQP9" s="34"/>
      <c r="MQQ9" s="390"/>
      <c r="MQR9" s="519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19"/>
      <c r="MRF9" s="34"/>
      <c r="MRG9" s="390"/>
      <c r="MRH9" s="519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19"/>
      <c r="MRV9" s="34"/>
      <c r="MRW9" s="390"/>
      <c r="MRX9" s="519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19"/>
      <c r="MSL9" s="34"/>
      <c r="MSM9" s="390"/>
      <c r="MSN9" s="519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19"/>
      <c r="MTB9" s="34"/>
      <c r="MTC9" s="390"/>
      <c r="MTD9" s="519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19"/>
      <c r="MTR9" s="34"/>
      <c r="MTS9" s="390"/>
      <c r="MTT9" s="519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19"/>
      <c r="MUH9" s="34"/>
      <c r="MUI9" s="390"/>
      <c r="MUJ9" s="519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19"/>
      <c r="MUX9" s="34"/>
      <c r="MUY9" s="390"/>
      <c r="MUZ9" s="519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19"/>
      <c r="MVN9" s="34"/>
      <c r="MVO9" s="390"/>
      <c r="MVP9" s="519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19"/>
      <c r="MWD9" s="34"/>
      <c r="MWE9" s="390"/>
      <c r="MWF9" s="519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19"/>
      <c r="MWT9" s="34"/>
      <c r="MWU9" s="390"/>
      <c r="MWV9" s="519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19"/>
      <c r="MXJ9" s="34"/>
      <c r="MXK9" s="390"/>
      <c r="MXL9" s="519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19"/>
      <c r="MXZ9" s="34"/>
      <c r="MYA9" s="390"/>
      <c r="MYB9" s="519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19"/>
      <c r="MYP9" s="34"/>
      <c r="MYQ9" s="390"/>
      <c r="MYR9" s="519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19"/>
      <c r="MZF9" s="34"/>
      <c r="MZG9" s="390"/>
      <c r="MZH9" s="519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19"/>
      <c r="MZV9" s="34"/>
      <c r="MZW9" s="390"/>
      <c r="MZX9" s="519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19"/>
      <c r="NAL9" s="34"/>
      <c r="NAM9" s="390"/>
      <c r="NAN9" s="519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19"/>
      <c r="NBB9" s="34"/>
      <c r="NBC9" s="390"/>
      <c r="NBD9" s="519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19"/>
      <c r="NBR9" s="34"/>
      <c r="NBS9" s="390"/>
      <c r="NBT9" s="519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19"/>
      <c r="NCH9" s="34"/>
      <c r="NCI9" s="390"/>
      <c r="NCJ9" s="519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19"/>
      <c r="NCX9" s="34"/>
      <c r="NCY9" s="390"/>
      <c r="NCZ9" s="519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19"/>
      <c r="NDN9" s="34"/>
      <c r="NDO9" s="390"/>
      <c r="NDP9" s="519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19"/>
      <c r="NED9" s="34"/>
      <c r="NEE9" s="390"/>
      <c r="NEF9" s="519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19"/>
      <c r="NET9" s="34"/>
      <c r="NEU9" s="390"/>
      <c r="NEV9" s="519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19"/>
      <c r="NFJ9" s="34"/>
      <c r="NFK9" s="390"/>
      <c r="NFL9" s="519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19"/>
      <c r="NFZ9" s="34"/>
      <c r="NGA9" s="390"/>
      <c r="NGB9" s="519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19"/>
      <c r="NGP9" s="34"/>
      <c r="NGQ9" s="390"/>
      <c r="NGR9" s="519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19"/>
      <c r="NHF9" s="34"/>
      <c r="NHG9" s="390"/>
      <c r="NHH9" s="519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19"/>
      <c r="NHV9" s="34"/>
      <c r="NHW9" s="390"/>
      <c r="NHX9" s="519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19"/>
      <c r="NIL9" s="34"/>
      <c r="NIM9" s="390"/>
      <c r="NIN9" s="519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19"/>
      <c r="NJB9" s="34"/>
      <c r="NJC9" s="390"/>
      <c r="NJD9" s="519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19"/>
      <c r="NJR9" s="34"/>
      <c r="NJS9" s="390"/>
      <c r="NJT9" s="519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19"/>
      <c r="NKH9" s="34"/>
      <c r="NKI9" s="390"/>
      <c r="NKJ9" s="519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19"/>
      <c r="NKX9" s="34"/>
      <c r="NKY9" s="390"/>
      <c r="NKZ9" s="519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19"/>
      <c r="NLN9" s="34"/>
      <c r="NLO9" s="390"/>
      <c r="NLP9" s="519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19"/>
      <c r="NMD9" s="34"/>
      <c r="NME9" s="390"/>
      <c r="NMF9" s="519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19"/>
      <c r="NMT9" s="34"/>
      <c r="NMU9" s="390"/>
      <c r="NMV9" s="519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19"/>
      <c r="NNJ9" s="34"/>
      <c r="NNK9" s="390"/>
      <c r="NNL9" s="519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19"/>
      <c r="NNZ9" s="34"/>
      <c r="NOA9" s="390"/>
      <c r="NOB9" s="519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19"/>
      <c r="NOP9" s="34"/>
      <c r="NOQ9" s="390"/>
      <c r="NOR9" s="519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19"/>
      <c r="NPF9" s="34"/>
      <c r="NPG9" s="390"/>
      <c r="NPH9" s="519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19"/>
      <c r="NPV9" s="34"/>
      <c r="NPW9" s="390"/>
      <c r="NPX9" s="519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19"/>
      <c r="NQL9" s="34"/>
      <c r="NQM9" s="390"/>
      <c r="NQN9" s="519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19"/>
      <c r="NRB9" s="34"/>
      <c r="NRC9" s="390"/>
      <c r="NRD9" s="519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19"/>
      <c r="NRR9" s="34"/>
      <c r="NRS9" s="390"/>
      <c r="NRT9" s="519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19"/>
      <c r="NSH9" s="34"/>
      <c r="NSI9" s="390"/>
      <c r="NSJ9" s="519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19"/>
      <c r="NSX9" s="34"/>
      <c r="NSY9" s="390"/>
      <c r="NSZ9" s="519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19"/>
      <c r="NTN9" s="34"/>
      <c r="NTO9" s="390"/>
      <c r="NTP9" s="519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19"/>
      <c r="NUD9" s="34"/>
      <c r="NUE9" s="390"/>
      <c r="NUF9" s="519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19"/>
      <c r="NUT9" s="34"/>
      <c r="NUU9" s="390"/>
      <c r="NUV9" s="519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19"/>
      <c r="NVJ9" s="34"/>
      <c r="NVK9" s="390"/>
      <c r="NVL9" s="519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19"/>
      <c r="NVZ9" s="34"/>
      <c r="NWA9" s="390"/>
      <c r="NWB9" s="519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19"/>
      <c r="NWP9" s="34"/>
      <c r="NWQ9" s="390"/>
      <c r="NWR9" s="519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19"/>
      <c r="NXF9" s="34"/>
      <c r="NXG9" s="390"/>
      <c r="NXH9" s="519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19"/>
      <c r="NXV9" s="34"/>
      <c r="NXW9" s="390"/>
      <c r="NXX9" s="519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19"/>
      <c r="NYL9" s="34"/>
      <c r="NYM9" s="390"/>
      <c r="NYN9" s="519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19"/>
      <c r="NZB9" s="34"/>
      <c r="NZC9" s="390"/>
      <c r="NZD9" s="519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19"/>
      <c r="NZR9" s="34"/>
      <c r="NZS9" s="390"/>
      <c r="NZT9" s="519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19"/>
      <c r="OAH9" s="34"/>
      <c r="OAI9" s="390"/>
      <c r="OAJ9" s="519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19"/>
      <c r="OAX9" s="34"/>
      <c r="OAY9" s="390"/>
      <c r="OAZ9" s="519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19"/>
      <c r="OBN9" s="34"/>
      <c r="OBO9" s="390"/>
      <c r="OBP9" s="519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19"/>
      <c r="OCD9" s="34"/>
      <c r="OCE9" s="390"/>
      <c r="OCF9" s="519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19"/>
      <c r="OCT9" s="34"/>
      <c r="OCU9" s="390"/>
      <c r="OCV9" s="519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19"/>
      <c r="ODJ9" s="34"/>
      <c r="ODK9" s="390"/>
      <c r="ODL9" s="519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19"/>
      <c r="ODZ9" s="34"/>
      <c r="OEA9" s="390"/>
      <c r="OEB9" s="519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19"/>
      <c r="OEP9" s="34"/>
      <c r="OEQ9" s="390"/>
      <c r="OER9" s="519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19"/>
      <c r="OFF9" s="34"/>
      <c r="OFG9" s="390"/>
      <c r="OFH9" s="519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19"/>
      <c r="OFV9" s="34"/>
      <c r="OFW9" s="390"/>
      <c r="OFX9" s="519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19"/>
      <c r="OGL9" s="34"/>
      <c r="OGM9" s="390"/>
      <c r="OGN9" s="519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19"/>
      <c r="OHB9" s="34"/>
      <c r="OHC9" s="390"/>
      <c r="OHD9" s="519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19"/>
      <c r="OHR9" s="34"/>
      <c r="OHS9" s="390"/>
      <c r="OHT9" s="519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19"/>
      <c r="OIH9" s="34"/>
      <c r="OII9" s="390"/>
      <c r="OIJ9" s="519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19"/>
      <c r="OIX9" s="34"/>
      <c r="OIY9" s="390"/>
      <c r="OIZ9" s="519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19"/>
      <c r="OJN9" s="34"/>
      <c r="OJO9" s="390"/>
      <c r="OJP9" s="519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19"/>
      <c r="OKD9" s="34"/>
      <c r="OKE9" s="390"/>
      <c r="OKF9" s="519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19"/>
      <c r="OKT9" s="34"/>
      <c r="OKU9" s="390"/>
      <c r="OKV9" s="519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19"/>
      <c r="OLJ9" s="34"/>
      <c r="OLK9" s="390"/>
      <c r="OLL9" s="519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19"/>
      <c r="OLZ9" s="34"/>
      <c r="OMA9" s="390"/>
      <c r="OMB9" s="519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19"/>
      <c r="OMP9" s="34"/>
      <c r="OMQ9" s="390"/>
      <c r="OMR9" s="519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19"/>
      <c r="ONF9" s="34"/>
      <c r="ONG9" s="390"/>
      <c r="ONH9" s="519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19"/>
      <c r="ONV9" s="34"/>
      <c r="ONW9" s="390"/>
      <c r="ONX9" s="519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19"/>
      <c r="OOL9" s="34"/>
      <c r="OOM9" s="390"/>
      <c r="OON9" s="519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19"/>
      <c r="OPB9" s="34"/>
      <c r="OPC9" s="390"/>
      <c r="OPD9" s="519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19"/>
      <c r="OPR9" s="34"/>
      <c r="OPS9" s="390"/>
      <c r="OPT9" s="519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19"/>
      <c r="OQH9" s="34"/>
      <c r="OQI9" s="390"/>
      <c r="OQJ9" s="519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19"/>
      <c r="OQX9" s="34"/>
      <c r="OQY9" s="390"/>
      <c r="OQZ9" s="519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19"/>
      <c r="ORN9" s="34"/>
      <c r="ORO9" s="390"/>
      <c r="ORP9" s="519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19"/>
      <c r="OSD9" s="34"/>
      <c r="OSE9" s="390"/>
      <c r="OSF9" s="519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19"/>
      <c r="OST9" s="34"/>
      <c r="OSU9" s="390"/>
      <c r="OSV9" s="519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19"/>
      <c r="OTJ9" s="34"/>
      <c r="OTK9" s="390"/>
      <c r="OTL9" s="519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19"/>
      <c r="OTZ9" s="34"/>
      <c r="OUA9" s="390"/>
      <c r="OUB9" s="519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19"/>
      <c r="OUP9" s="34"/>
      <c r="OUQ9" s="390"/>
      <c r="OUR9" s="519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19"/>
      <c r="OVF9" s="34"/>
      <c r="OVG9" s="390"/>
      <c r="OVH9" s="519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19"/>
      <c r="OVV9" s="34"/>
      <c r="OVW9" s="390"/>
      <c r="OVX9" s="519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19"/>
      <c r="OWL9" s="34"/>
      <c r="OWM9" s="390"/>
      <c r="OWN9" s="519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19"/>
      <c r="OXB9" s="34"/>
      <c r="OXC9" s="390"/>
      <c r="OXD9" s="519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19"/>
      <c r="OXR9" s="34"/>
      <c r="OXS9" s="390"/>
      <c r="OXT9" s="519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19"/>
      <c r="OYH9" s="34"/>
      <c r="OYI9" s="390"/>
      <c r="OYJ9" s="519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19"/>
      <c r="OYX9" s="34"/>
      <c r="OYY9" s="390"/>
      <c r="OYZ9" s="519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19"/>
      <c r="OZN9" s="34"/>
      <c r="OZO9" s="390"/>
      <c r="OZP9" s="519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19"/>
      <c r="PAD9" s="34"/>
      <c r="PAE9" s="390"/>
      <c r="PAF9" s="519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19"/>
      <c r="PAT9" s="34"/>
      <c r="PAU9" s="390"/>
      <c r="PAV9" s="519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19"/>
      <c r="PBJ9" s="34"/>
      <c r="PBK9" s="390"/>
      <c r="PBL9" s="519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19"/>
      <c r="PBZ9" s="34"/>
      <c r="PCA9" s="390"/>
      <c r="PCB9" s="519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19"/>
      <c r="PCP9" s="34"/>
      <c r="PCQ9" s="390"/>
      <c r="PCR9" s="519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19"/>
      <c r="PDF9" s="34"/>
      <c r="PDG9" s="390"/>
      <c r="PDH9" s="519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19"/>
      <c r="PDV9" s="34"/>
      <c r="PDW9" s="390"/>
      <c r="PDX9" s="519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19"/>
      <c r="PEL9" s="34"/>
      <c r="PEM9" s="390"/>
      <c r="PEN9" s="519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19"/>
      <c r="PFB9" s="34"/>
      <c r="PFC9" s="390"/>
      <c r="PFD9" s="519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19"/>
      <c r="PFR9" s="34"/>
      <c r="PFS9" s="390"/>
      <c r="PFT9" s="519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19"/>
      <c r="PGH9" s="34"/>
      <c r="PGI9" s="390"/>
      <c r="PGJ9" s="519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19"/>
      <c r="PGX9" s="34"/>
      <c r="PGY9" s="390"/>
      <c r="PGZ9" s="519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19"/>
      <c r="PHN9" s="34"/>
      <c r="PHO9" s="390"/>
      <c r="PHP9" s="519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19"/>
      <c r="PID9" s="34"/>
      <c r="PIE9" s="390"/>
      <c r="PIF9" s="519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19"/>
      <c r="PIT9" s="34"/>
      <c r="PIU9" s="390"/>
      <c r="PIV9" s="519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19"/>
      <c r="PJJ9" s="34"/>
      <c r="PJK9" s="390"/>
      <c r="PJL9" s="519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19"/>
      <c r="PJZ9" s="34"/>
      <c r="PKA9" s="390"/>
      <c r="PKB9" s="519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19"/>
      <c r="PKP9" s="34"/>
      <c r="PKQ9" s="390"/>
      <c r="PKR9" s="519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19"/>
      <c r="PLF9" s="34"/>
      <c r="PLG9" s="390"/>
      <c r="PLH9" s="519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19"/>
      <c r="PLV9" s="34"/>
      <c r="PLW9" s="390"/>
      <c r="PLX9" s="519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19"/>
      <c r="PML9" s="34"/>
      <c r="PMM9" s="390"/>
      <c r="PMN9" s="519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19"/>
      <c r="PNB9" s="34"/>
      <c r="PNC9" s="390"/>
      <c r="PND9" s="519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19"/>
      <c r="PNR9" s="34"/>
      <c r="PNS9" s="390"/>
      <c r="PNT9" s="519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19"/>
      <c r="POH9" s="34"/>
      <c r="POI9" s="390"/>
      <c r="POJ9" s="519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19"/>
      <c r="POX9" s="34"/>
      <c r="POY9" s="390"/>
      <c r="POZ9" s="519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19"/>
      <c r="PPN9" s="34"/>
      <c r="PPO9" s="390"/>
      <c r="PPP9" s="519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19"/>
      <c r="PQD9" s="34"/>
      <c r="PQE9" s="390"/>
      <c r="PQF9" s="519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19"/>
      <c r="PQT9" s="34"/>
      <c r="PQU9" s="390"/>
      <c r="PQV9" s="519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19"/>
      <c r="PRJ9" s="34"/>
      <c r="PRK9" s="390"/>
      <c r="PRL9" s="519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19"/>
      <c r="PRZ9" s="34"/>
      <c r="PSA9" s="390"/>
      <c r="PSB9" s="519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19"/>
      <c r="PSP9" s="34"/>
      <c r="PSQ9" s="390"/>
      <c r="PSR9" s="519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19"/>
      <c r="PTF9" s="34"/>
      <c r="PTG9" s="390"/>
      <c r="PTH9" s="519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19"/>
      <c r="PTV9" s="34"/>
      <c r="PTW9" s="390"/>
      <c r="PTX9" s="519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19"/>
      <c r="PUL9" s="34"/>
      <c r="PUM9" s="390"/>
      <c r="PUN9" s="519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19"/>
      <c r="PVB9" s="34"/>
      <c r="PVC9" s="390"/>
      <c r="PVD9" s="519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19"/>
      <c r="PVR9" s="34"/>
      <c r="PVS9" s="390"/>
      <c r="PVT9" s="519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19"/>
      <c r="PWH9" s="34"/>
      <c r="PWI9" s="390"/>
      <c r="PWJ9" s="519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19"/>
      <c r="PWX9" s="34"/>
      <c r="PWY9" s="390"/>
      <c r="PWZ9" s="519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19"/>
      <c r="PXN9" s="34"/>
      <c r="PXO9" s="390"/>
      <c r="PXP9" s="519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19"/>
      <c r="PYD9" s="34"/>
      <c r="PYE9" s="390"/>
      <c r="PYF9" s="519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19"/>
      <c r="PYT9" s="34"/>
      <c r="PYU9" s="390"/>
      <c r="PYV9" s="519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19"/>
      <c r="PZJ9" s="34"/>
      <c r="PZK9" s="390"/>
      <c r="PZL9" s="519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19"/>
      <c r="PZZ9" s="34"/>
      <c r="QAA9" s="390"/>
      <c r="QAB9" s="519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19"/>
      <c r="QAP9" s="34"/>
      <c r="QAQ9" s="390"/>
      <c r="QAR9" s="519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19"/>
      <c r="QBF9" s="34"/>
      <c r="QBG9" s="390"/>
      <c r="QBH9" s="519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19"/>
      <c r="QBV9" s="34"/>
      <c r="QBW9" s="390"/>
      <c r="QBX9" s="519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19"/>
      <c r="QCL9" s="34"/>
      <c r="QCM9" s="390"/>
      <c r="QCN9" s="519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19"/>
      <c r="QDB9" s="34"/>
      <c r="QDC9" s="390"/>
      <c r="QDD9" s="519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19"/>
      <c r="QDR9" s="34"/>
      <c r="QDS9" s="390"/>
      <c r="QDT9" s="519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19"/>
      <c r="QEH9" s="34"/>
      <c r="QEI9" s="390"/>
      <c r="QEJ9" s="519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19"/>
      <c r="QEX9" s="34"/>
      <c r="QEY9" s="390"/>
      <c r="QEZ9" s="519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19"/>
      <c r="QFN9" s="34"/>
      <c r="QFO9" s="390"/>
      <c r="QFP9" s="519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19"/>
      <c r="QGD9" s="34"/>
      <c r="QGE9" s="390"/>
      <c r="QGF9" s="519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19"/>
      <c r="QGT9" s="34"/>
      <c r="QGU9" s="390"/>
      <c r="QGV9" s="519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19"/>
      <c r="QHJ9" s="34"/>
      <c r="QHK9" s="390"/>
      <c r="QHL9" s="519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19"/>
      <c r="QHZ9" s="34"/>
      <c r="QIA9" s="390"/>
      <c r="QIB9" s="519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19"/>
      <c r="QIP9" s="34"/>
      <c r="QIQ9" s="390"/>
      <c r="QIR9" s="519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19"/>
      <c r="QJF9" s="34"/>
      <c r="QJG9" s="390"/>
      <c r="QJH9" s="519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19"/>
      <c r="QJV9" s="34"/>
      <c r="QJW9" s="390"/>
      <c r="QJX9" s="519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19"/>
      <c r="QKL9" s="34"/>
      <c r="QKM9" s="390"/>
      <c r="QKN9" s="519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19"/>
      <c r="QLB9" s="34"/>
      <c r="QLC9" s="390"/>
      <c r="QLD9" s="519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19"/>
      <c r="QLR9" s="34"/>
      <c r="QLS9" s="390"/>
      <c r="QLT9" s="519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19"/>
      <c r="QMH9" s="34"/>
      <c r="QMI9" s="390"/>
      <c r="QMJ9" s="519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19"/>
      <c r="QMX9" s="34"/>
      <c r="QMY9" s="390"/>
      <c r="QMZ9" s="519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19"/>
      <c r="QNN9" s="34"/>
      <c r="QNO9" s="390"/>
      <c r="QNP9" s="519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19"/>
      <c r="QOD9" s="34"/>
      <c r="QOE9" s="390"/>
      <c r="QOF9" s="519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19"/>
      <c r="QOT9" s="34"/>
      <c r="QOU9" s="390"/>
      <c r="QOV9" s="519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19"/>
      <c r="QPJ9" s="34"/>
      <c r="QPK9" s="390"/>
      <c r="QPL9" s="519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19"/>
      <c r="QPZ9" s="34"/>
      <c r="QQA9" s="390"/>
      <c r="QQB9" s="519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19"/>
      <c r="QQP9" s="34"/>
      <c r="QQQ9" s="390"/>
      <c r="QQR9" s="519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19"/>
      <c r="QRF9" s="34"/>
      <c r="QRG9" s="390"/>
      <c r="QRH9" s="519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19"/>
      <c r="QRV9" s="34"/>
      <c r="QRW9" s="390"/>
      <c r="QRX9" s="519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19"/>
      <c r="QSL9" s="34"/>
      <c r="QSM9" s="390"/>
      <c r="QSN9" s="519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19"/>
      <c r="QTB9" s="34"/>
      <c r="QTC9" s="390"/>
      <c r="QTD9" s="519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19"/>
      <c r="QTR9" s="34"/>
      <c r="QTS9" s="390"/>
      <c r="QTT9" s="519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19"/>
      <c r="QUH9" s="34"/>
      <c r="QUI9" s="390"/>
      <c r="QUJ9" s="519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19"/>
      <c r="QUX9" s="34"/>
      <c r="QUY9" s="390"/>
      <c r="QUZ9" s="519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19"/>
      <c r="QVN9" s="34"/>
      <c r="QVO9" s="390"/>
      <c r="QVP9" s="519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19"/>
      <c r="QWD9" s="34"/>
      <c r="QWE9" s="390"/>
      <c r="QWF9" s="519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19"/>
      <c r="QWT9" s="34"/>
      <c r="QWU9" s="390"/>
      <c r="QWV9" s="519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19"/>
      <c r="QXJ9" s="34"/>
      <c r="QXK9" s="390"/>
      <c r="QXL9" s="519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19"/>
      <c r="QXZ9" s="34"/>
      <c r="QYA9" s="390"/>
      <c r="QYB9" s="519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19"/>
      <c r="QYP9" s="34"/>
      <c r="QYQ9" s="390"/>
      <c r="QYR9" s="519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19"/>
      <c r="QZF9" s="34"/>
      <c r="QZG9" s="390"/>
      <c r="QZH9" s="519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19"/>
      <c r="QZV9" s="34"/>
      <c r="QZW9" s="390"/>
      <c r="QZX9" s="519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19"/>
      <c r="RAL9" s="34"/>
      <c r="RAM9" s="390"/>
      <c r="RAN9" s="519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19"/>
      <c r="RBB9" s="34"/>
      <c r="RBC9" s="390"/>
      <c r="RBD9" s="519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19"/>
      <c r="RBR9" s="34"/>
      <c r="RBS9" s="390"/>
      <c r="RBT9" s="519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19"/>
      <c r="RCH9" s="34"/>
      <c r="RCI9" s="390"/>
      <c r="RCJ9" s="519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19"/>
      <c r="RCX9" s="34"/>
      <c r="RCY9" s="390"/>
      <c r="RCZ9" s="519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19"/>
      <c r="RDN9" s="34"/>
      <c r="RDO9" s="390"/>
      <c r="RDP9" s="519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19"/>
      <c r="RED9" s="34"/>
      <c r="REE9" s="390"/>
      <c r="REF9" s="519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19"/>
      <c r="RET9" s="34"/>
      <c r="REU9" s="390"/>
      <c r="REV9" s="519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19"/>
      <c r="RFJ9" s="34"/>
      <c r="RFK9" s="390"/>
      <c r="RFL9" s="519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19"/>
      <c r="RFZ9" s="34"/>
      <c r="RGA9" s="390"/>
      <c r="RGB9" s="519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19"/>
      <c r="RGP9" s="34"/>
      <c r="RGQ9" s="390"/>
      <c r="RGR9" s="519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19"/>
      <c r="RHF9" s="34"/>
      <c r="RHG9" s="390"/>
      <c r="RHH9" s="519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19"/>
      <c r="RHV9" s="34"/>
      <c r="RHW9" s="390"/>
      <c r="RHX9" s="519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19"/>
      <c r="RIL9" s="34"/>
      <c r="RIM9" s="390"/>
      <c r="RIN9" s="519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19"/>
      <c r="RJB9" s="34"/>
      <c r="RJC9" s="390"/>
      <c r="RJD9" s="519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19"/>
      <c r="RJR9" s="34"/>
      <c r="RJS9" s="390"/>
      <c r="RJT9" s="519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19"/>
      <c r="RKH9" s="34"/>
      <c r="RKI9" s="390"/>
      <c r="RKJ9" s="519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19"/>
      <c r="RKX9" s="34"/>
      <c r="RKY9" s="390"/>
      <c r="RKZ9" s="519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19"/>
      <c r="RLN9" s="34"/>
      <c r="RLO9" s="390"/>
      <c r="RLP9" s="519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19"/>
      <c r="RMD9" s="34"/>
      <c r="RME9" s="390"/>
      <c r="RMF9" s="519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19"/>
      <c r="RMT9" s="34"/>
      <c r="RMU9" s="390"/>
      <c r="RMV9" s="519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19"/>
      <c r="RNJ9" s="34"/>
      <c r="RNK9" s="390"/>
      <c r="RNL9" s="519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19"/>
      <c r="RNZ9" s="34"/>
      <c r="ROA9" s="390"/>
      <c r="ROB9" s="519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19"/>
      <c r="ROP9" s="34"/>
      <c r="ROQ9" s="390"/>
      <c r="ROR9" s="519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19"/>
      <c r="RPF9" s="34"/>
      <c r="RPG9" s="390"/>
      <c r="RPH9" s="519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19"/>
      <c r="RPV9" s="34"/>
      <c r="RPW9" s="390"/>
      <c r="RPX9" s="519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19"/>
      <c r="RQL9" s="34"/>
      <c r="RQM9" s="390"/>
      <c r="RQN9" s="519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19"/>
      <c r="RRB9" s="34"/>
      <c r="RRC9" s="390"/>
      <c r="RRD9" s="519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19"/>
      <c r="RRR9" s="34"/>
      <c r="RRS9" s="390"/>
      <c r="RRT9" s="519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19"/>
      <c r="RSH9" s="34"/>
      <c r="RSI9" s="390"/>
      <c r="RSJ9" s="519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19"/>
      <c r="RSX9" s="34"/>
      <c r="RSY9" s="390"/>
      <c r="RSZ9" s="519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19"/>
      <c r="RTN9" s="34"/>
      <c r="RTO9" s="390"/>
      <c r="RTP9" s="519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19"/>
      <c r="RUD9" s="34"/>
      <c r="RUE9" s="390"/>
      <c r="RUF9" s="519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19"/>
      <c r="RUT9" s="34"/>
      <c r="RUU9" s="390"/>
      <c r="RUV9" s="519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19"/>
      <c r="RVJ9" s="34"/>
      <c r="RVK9" s="390"/>
      <c r="RVL9" s="519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19"/>
      <c r="RVZ9" s="34"/>
      <c r="RWA9" s="390"/>
      <c r="RWB9" s="519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19"/>
      <c r="RWP9" s="34"/>
      <c r="RWQ9" s="390"/>
      <c r="RWR9" s="519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19"/>
      <c r="RXF9" s="34"/>
      <c r="RXG9" s="390"/>
      <c r="RXH9" s="519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19"/>
      <c r="RXV9" s="34"/>
      <c r="RXW9" s="390"/>
      <c r="RXX9" s="519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19"/>
      <c r="RYL9" s="34"/>
      <c r="RYM9" s="390"/>
      <c r="RYN9" s="519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19"/>
      <c r="RZB9" s="34"/>
      <c r="RZC9" s="390"/>
      <c r="RZD9" s="519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19"/>
      <c r="RZR9" s="34"/>
      <c r="RZS9" s="390"/>
      <c r="RZT9" s="519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19"/>
      <c r="SAH9" s="34"/>
      <c r="SAI9" s="390"/>
      <c r="SAJ9" s="519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19"/>
      <c r="SAX9" s="34"/>
      <c r="SAY9" s="390"/>
      <c r="SAZ9" s="519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19"/>
      <c r="SBN9" s="34"/>
      <c r="SBO9" s="390"/>
      <c r="SBP9" s="519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19"/>
      <c r="SCD9" s="34"/>
      <c r="SCE9" s="390"/>
      <c r="SCF9" s="519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19"/>
      <c r="SCT9" s="34"/>
      <c r="SCU9" s="390"/>
      <c r="SCV9" s="519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19"/>
      <c r="SDJ9" s="34"/>
      <c r="SDK9" s="390"/>
      <c r="SDL9" s="519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19"/>
      <c r="SDZ9" s="34"/>
      <c r="SEA9" s="390"/>
      <c r="SEB9" s="519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19"/>
      <c r="SEP9" s="34"/>
      <c r="SEQ9" s="390"/>
      <c r="SER9" s="519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19"/>
      <c r="SFF9" s="34"/>
      <c r="SFG9" s="390"/>
      <c r="SFH9" s="519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19"/>
      <c r="SFV9" s="34"/>
      <c r="SFW9" s="390"/>
      <c r="SFX9" s="519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19"/>
      <c r="SGL9" s="34"/>
      <c r="SGM9" s="390"/>
      <c r="SGN9" s="519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19"/>
      <c r="SHB9" s="34"/>
      <c r="SHC9" s="390"/>
      <c r="SHD9" s="519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19"/>
      <c r="SHR9" s="34"/>
      <c r="SHS9" s="390"/>
      <c r="SHT9" s="519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19"/>
      <c r="SIH9" s="34"/>
      <c r="SII9" s="390"/>
      <c r="SIJ9" s="519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19"/>
      <c r="SIX9" s="34"/>
      <c r="SIY9" s="390"/>
      <c r="SIZ9" s="519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19"/>
      <c r="SJN9" s="34"/>
      <c r="SJO9" s="390"/>
      <c r="SJP9" s="519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19"/>
      <c r="SKD9" s="34"/>
      <c r="SKE9" s="390"/>
      <c r="SKF9" s="519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19"/>
      <c r="SKT9" s="34"/>
      <c r="SKU9" s="390"/>
      <c r="SKV9" s="519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19"/>
      <c r="SLJ9" s="34"/>
      <c r="SLK9" s="390"/>
      <c r="SLL9" s="519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19"/>
      <c r="SLZ9" s="34"/>
      <c r="SMA9" s="390"/>
      <c r="SMB9" s="519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19"/>
      <c r="SMP9" s="34"/>
      <c r="SMQ9" s="390"/>
      <c r="SMR9" s="519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19"/>
      <c r="SNF9" s="34"/>
      <c r="SNG9" s="390"/>
      <c r="SNH9" s="519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19"/>
      <c r="SNV9" s="34"/>
      <c r="SNW9" s="390"/>
      <c r="SNX9" s="519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19"/>
      <c r="SOL9" s="34"/>
      <c r="SOM9" s="390"/>
      <c r="SON9" s="519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19"/>
      <c r="SPB9" s="34"/>
      <c r="SPC9" s="390"/>
      <c r="SPD9" s="519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19"/>
      <c r="SPR9" s="34"/>
      <c r="SPS9" s="390"/>
      <c r="SPT9" s="519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19"/>
      <c r="SQH9" s="34"/>
      <c r="SQI9" s="390"/>
      <c r="SQJ9" s="519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19"/>
      <c r="SQX9" s="34"/>
      <c r="SQY9" s="390"/>
      <c r="SQZ9" s="519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19"/>
      <c r="SRN9" s="34"/>
      <c r="SRO9" s="390"/>
      <c r="SRP9" s="519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19"/>
      <c r="SSD9" s="34"/>
      <c r="SSE9" s="390"/>
      <c r="SSF9" s="519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19"/>
      <c r="SST9" s="34"/>
      <c r="SSU9" s="390"/>
      <c r="SSV9" s="519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19"/>
      <c r="STJ9" s="34"/>
      <c r="STK9" s="390"/>
      <c r="STL9" s="519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19"/>
      <c r="STZ9" s="34"/>
      <c r="SUA9" s="390"/>
      <c r="SUB9" s="519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19"/>
      <c r="SUP9" s="34"/>
      <c r="SUQ9" s="390"/>
      <c r="SUR9" s="519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19"/>
      <c r="SVF9" s="34"/>
      <c r="SVG9" s="390"/>
      <c r="SVH9" s="519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19"/>
      <c r="SVV9" s="34"/>
      <c r="SVW9" s="390"/>
      <c r="SVX9" s="519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19"/>
      <c r="SWL9" s="34"/>
      <c r="SWM9" s="390"/>
      <c r="SWN9" s="519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19"/>
      <c r="SXB9" s="34"/>
      <c r="SXC9" s="390"/>
      <c r="SXD9" s="519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19"/>
      <c r="SXR9" s="34"/>
      <c r="SXS9" s="390"/>
      <c r="SXT9" s="519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19"/>
      <c r="SYH9" s="34"/>
      <c r="SYI9" s="390"/>
      <c r="SYJ9" s="519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19"/>
      <c r="SYX9" s="34"/>
      <c r="SYY9" s="390"/>
      <c r="SYZ9" s="519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19"/>
      <c r="SZN9" s="34"/>
      <c r="SZO9" s="390"/>
      <c r="SZP9" s="519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19"/>
      <c r="TAD9" s="34"/>
      <c r="TAE9" s="390"/>
      <c r="TAF9" s="519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19"/>
      <c r="TAT9" s="34"/>
      <c r="TAU9" s="390"/>
      <c r="TAV9" s="519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19"/>
      <c r="TBJ9" s="34"/>
      <c r="TBK9" s="390"/>
      <c r="TBL9" s="519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19"/>
      <c r="TBZ9" s="34"/>
      <c r="TCA9" s="390"/>
      <c r="TCB9" s="519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19"/>
      <c r="TCP9" s="34"/>
      <c r="TCQ9" s="390"/>
      <c r="TCR9" s="519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19"/>
      <c r="TDF9" s="34"/>
      <c r="TDG9" s="390"/>
      <c r="TDH9" s="519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19"/>
      <c r="TDV9" s="34"/>
      <c r="TDW9" s="390"/>
      <c r="TDX9" s="519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19"/>
      <c r="TEL9" s="34"/>
      <c r="TEM9" s="390"/>
      <c r="TEN9" s="519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19"/>
      <c r="TFB9" s="34"/>
      <c r="TFC9" s="390"/>
      <c r="TFD9" s="519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19"/>
      <c r="TFR9" s="34"/>
      <c r="TFS9" s="390"/>
      <c r="TFT9" s="519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19"/>
      <c r="TGH9" s="34"/>
      <c r="TGI9" s="390"/>
      <c r="TGJ9" s="519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19"/>
      <c r="TGX9" s="34"/>
      <c r="TGY9" s="390"/>
      <c r="TGZ9" s="519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19"/>
      <c r="THN9" s="34"/>
      <c r="THO9" s="390"/>
      <c r="THP9" s="519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19"/>
      <c r="TID9" s="34"/>
      <c r="TIE9" s="390"/>
      <c r="TIF9" s="519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19"/>
      <c r="TIT9" s="34"/>
      <c r="TIU9" s="390"/>
      <c r="TIV9" s="519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19"/>
      <c r="TJJ9" s="34"/>
      <c r="TJK9" s="390"/>
      <c r="TJL9" s="519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19"/>
      <c r="TJZ9" s="34"/>
      <c r="TKA9" s="390"/>
      <c r="TKB9" s="519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19"/>
      <c r="TKP9" s="34"/>
      <c r="TKQ9" s="390"/>
      <c r="TKR9" s="519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19"/>
      <c r="TLF9" s="34"/>
      <c r="TLG9" s="390"/>
      <c r="TLH9" s="519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19"/>
      <c r="TLV9" s="34"/>
      <c r="TLW9" s="390"/>
      <c r="TLX9" s="519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19"/>
      <c r="TML9" s="34"/>
      <c r="TMM9" s="390"/>
      <c r="TMN9" s="519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19"/>
      <c r="TNB9" s="34"/>
      <c r="TNC9" s="390"/>
      <c r="TND9" s="519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19"/>
      <c r="TNR9" s="34"/>
      <c r="TNS9" s="390"/>
      <c r="TNT9" s="519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19"/>
      <c r="TOH9" s="34"/>
      <c r="TOI9" s="390"/>
      <c r="TOJ9" s="519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19"/>
      <c r="TOX9" s="34"/>
      <c r="TOY9" s="390"/>
      <c r="TOZ9" s="519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19"/>
      <c r="TPN9" s="34"/>
      <c r="TPO9" s="390"/>
      <c r="TPP9" s="519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19"/>
      <c r="TQD9" s="34"/>
      <c r="TQE9" s="390"/>
      <c r="TQF9" s="519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19"/>
      <c r="TQT9" s="34"/>
      <c r="TQU9" s="390"/>
      <c r="TQV9" s="519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19"/>
      <c r="TRJ9" s="34"/>
      <c r="TRK9" s="390"/>
      <c r="TRL9" s="519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19"/>
      <c r="TRZ9" s="34"/>
      <c r="TSA9" s="390"/>
      <c r="TSB9" s="519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19"/>
      <c r="TSP9" s="34"/>
      <c r="TSQ9" s="390"/>
      <c r="TSR9" s="519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19"/>
      <c r="TTF9" s="34"/>
      <c r="TTG9" s="390"/>
      <c r="TTH9" s="519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19"/>
      <c r="TTV9" s="34"/>
      <c r="TTW9" s="390"/>
      <c r="TTX9" s="519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19"/>
      <c r="TUL9" s="34"/>
      <c r="TUM9" s="390"/>
      <c r="TUN9" s="519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19"/>
      <c r="TVB9" s="34"/>
      <c r="TVC9" s="390"/>
      <c r="TVD9" s="519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19"/>
      <c r="TVR9" s="34"/>
      <c r="TVS9" s="390"/>
      <c r="TVT9" s="519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19"/>
      <c r="TWH9" s="34"/>
      <c r="TWI9" s="390"/>
      <c r="TWJ9" s="519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19"/>
      <c r="TWX9" s="34"/>
      <c r="TWY9" s="390"/>
      <c r="TWZ9" s="519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19"/>
      <c r="TXN9" s="34"/>
      <c r="TXO9" s="390"/>
      <c r="TXP9" s="519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19"/>
      <c r="TYD9" s="34"/>
      <c r="TYE9" s="390"/>
      <c r="TYF9" s="519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19"/>
      <c r="TYT9" s="34"/>
      <c r="TYU9" s="390"/>
      <c r="TYV9" s="519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19"/>
      <c r="TZJ9" s="34"/>
      <c r="TZK9" s="390"/>
      <c r="TZL9" s="519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19"/>
      <c r="TZZ9" s="34"/>
      <c r="UAA9" s="390"/>
      <c r="UAB9" s="519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19"/>
      <c r="UAP9" s="34"/>
      <c r="UAQ9" s="390"/>
      <c r="UAR9" s="519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19"/>
      <c r="UBF9" s="34"/>
      <c r="UBG9" s="390"/>
      <c r="UBH9" s="519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19"/>
      <c r="UBV9" s="34"/>
      <c r="UBW9" s="390"/>
      <c r="UBX9" s="519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19"/>
      <c r="UCL9" s="34"/>
      <c r="UCM9" s="390"/>
      <c r="UCN9" s="519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19"/>
      <c r="UDB9" s="34"/>
      <c r="UDC9" s="390"/>
      <c r="UDD9" s="519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19"/>
      <c r="UDR9" s="34"/>
      <c r="UDS9" s="390"/>
      <c r="UDT9" s="519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19"/>
      <c r="UEH9" s="34"/>
      <c r="UEI9" s="390"/>
      <c r="UEJ9" s="519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19"/>
      <c r="UEX9" s="34"/>
      <c r="UEY9" s="390"/>
      <c r="UEZ9" s="519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19"/>
      <c r="UFN9" s="34"/>
      <c r="UFO9" s="390"/>
      <c r="UFP9" s="519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19"/>
      <c r="UGD9" s="34"/>
      <c r="UGE9" s="390"/>
      <c r="UGF9" s="519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19"/>
      <c r="UGT9" s="34"/>
      <c r="UGU9" s="390"/>
      <c r="UGV9" s="519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19"/>
      <c r="UHJ9" s="34"/>
      <c r="UHK9" s="390"/>
      <c r="UHL9" s="519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19"/>
      <c r="UHZ9" s="34"/>
      <c r="UIA9" s="390"/>
      <c r="UIB9" s="519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19"/>
      <c r="UIP9" s="34"/>
      <c r="UIQ9" s="390"/>
      <c r="UIR9" s="519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19"/>
      <c r="UJF9" s="34"/>
      <c r="UJG9" s="390"/>
      <c r="UJH9" s="519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19"/>
      <c r="UJV9" s="34"/>
      <c r="UJW9" s="390"/>
      <c r="UJX9" s="519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19"/>
      <c r="UKL9" s="34"/>
      <c r="UKM9" s="390"/>
      <c r="UKN9" s="519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19"/>
      <c r="ULB9" s="34"/>
      <c r="ULC9" s="390"/>
      <c r="ULD9" s="519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19"/>
      <c r="ULR9" s="34"/>
      <c r="ULS9" s="390"/>
      <c r="ULT9" s="519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19"/>
      <c r="UMH9" s="34"/>
      <c r="UMI9" s="390"/>
      <c r="UMJ9" s="519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19"/>
      <c r="UMX9" s="34"/>
      <c r="UMY9" s="390"/>
      <c r="UMZ9" s="519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19"/>
      <c r="UNN9" s="34"/>
      <c r="UNO9" s="390"/>
      <c r="UNP9" s="519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19"/>
      <c r="UOD9" s="34"/>
      <c r="UOE9" s="390"/>
      <c r="UOF9" s="519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19"/>
      <c r="UOT9" s="34"/>
      <c r="UOU9" s="390"/>
      <c r="UOV9" s="519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19"/>
      <c r="UPJ9" s="34"/>
      <c r="UPK9" s="390"/>
      <c r="UPL9" s="519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19"/>
      <c r="UPZ9" s="34"/>
      <c r="UQA9" s="390"/>
      <c r="UQB9" s="519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19"/>
      <c r="UQP9" s="34"/>
      <c r="UQQ9" s="390"/>
      <c r="UQR9" s="519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19"/>
      <c r="URF9" s="34"/>
      <c r="URG9" s="390"/>
      <c r="URH9" s="519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19"/>
      <c r="URV9" s="34"/>
      <c r="URW9" s="390"/>
      <c r="URX9" s="519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19"/>
      <c r="USL9" s="34"/>
      <c r="USM9" s="390"/>
      <c r="USN9" s="519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19"/>
      <c r="UTB9" s="34"/>
      <c r="UTC9" s="390"/>
      <c r="UTD9" s="519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19"/>
      <c r="UTR9" s="34"/>
      <c r="UTS9" s="390"/>
      <c r="UTT9" s="519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19"/>
      <c r="UUH9" s="34"/>
      <c r="UUI9" s="390"/>
      <c r="UUJ9" s="519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19"/>
      <c r="UUX9" s="34"/>
      <c r="UUY9" s="390"/>
      <c r="UUZ9" s="519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19"/>
      <c r="UVN9" s="34"/>
      <c r="UVO9" s="390"/>
      <c r="UVP9" s="519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19"/>
      <c r="UWD9" s="34"/>
      <c r="UWE9" s="390"/>
      <c r="UWF9" s="519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19"/>
      <c r="UWT9" s="34"/>
      <c r="UWU9" s="390"/>
      <c r="UWV9" s="519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19"/>
      <c r="UXJ9" s="34"/>
      <c r="UXK9" s="390"/>
      <c r="UXL9" s="519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19"/>
      <c r="UXZ9" s="34"/>
      <c r="UYA9" s="390"/>
      <c r="UYB9" s="519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19"/>
      <c r="UYP9" s="34"/>
      <c r="UYQ9" s="390"/>
      <c r="UYR9" s="519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19"/>
      <c r="UZF9" s="34"/>
      <c r="UZG9" s="390"/>
      <c r="UZH9" s="519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19"/>
      <c r="UZV9" s="34"/>
      <c r="UZW9" s="390"/>
      <c r="UZX9" s="519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19"/>
      <c r="VAL9" s="34"/>
      <c r="VAM9" s="390"/>
      <c r="VAN9" s="519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19"/>
      <c r="VBB9" s="34"/>
      <c r="VBC9" s="390"/>
      <c r="VBD9" s="519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19"/>
      <c r="VBR9" s="34"/>
      <c r="VBS9" s="390"/>
      <c r="VBT9" s="519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19"/>
      <c r="VCH9" s="34"/>
      <c r="VCI9" s="390"/>
      <c r="VCJ9" s="519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19"/>
      <c r="VCX9" s="34"/>
      <c r="VCY9" s="390"/>
      <c r="VCZ9" s="519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19"/>
      <c r="VDN9" s="34"/>
      <c r="VDO9" s="390"/>
      <c r="VDP9" s="519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19"/>
      <c r="VED9" s="34"/>
      <c r="VEE9" s="390"/>
      <c r="VEF9" s="519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19"/>
      <c r="VET9" s="34"/>
      <c r="VEU9" s="390"/>
      <c r="VEV9" s="519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19"/>
      <c r="VFJ9" s="34"/>
      <c r="VFK9" s="390"/>
      <c r="VFL9" s="519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19"/>
      <c r="VFZ9" s="34"/>
      <c r="VGA9" s="390"/>
      <c r="VGB9" s="519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19"/>
      <c r="VGP9" s="34"/>
      <c r="VGQ9" s="390"/>
      <c r="VGR9" s="519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19"/>
      <c r="VHF9" s="34"/>
      <c r="VHG9" s="390"/>
      <c r="VHH9" s="519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19"/>
      <c r="VHV9" s="34"/>
      <c r="VHW9" s="390"/>
      <c r="VHX9" s="519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19"/>
      <c r="VIL9" s="34"/>
      <c r="VIM9" s="390"/>
      <c r="VIN9" s="519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19"/>
      <c r="VJB9" s="34"/>
      <c r="VJC9" s="390"/>
      <c r="VJD9" s="519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19"/>
      <c r="VJR9" s="34"/>
      <c r="VJS9" s="390"/>
      <c r="VJT9" s="519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19"/>
      <c r="VKH9" s="34"/>
      <c r="VKI9" s="390"/>
      <c r="VKJ9" s="519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19"/>
      <c r="VKX9" s="34"/>
      <c r="VKY9" s="390"/>
      <c r="VKZ9" s="519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19"/>
      <c r="VLN9" s="34"/>
      <c r="VLO9" s="390"/>
      <c r="VLP9" s="519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19"/>
      <c r="VMD9" s="34"/>
      <c r="VME9" s="390"/>
      <c r="VMF9" s="519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19"/>
      <c r="VMT9" s="34"/>
      <c r="VMU9" s="390"/>
      <c r="VMV9" s="519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19"/>
      <c r="VNJ9" s="34"/>
      <c r="VNK9" s="390"/>
      <c r="VNL9" s="519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19"/>
      <c r="VNZ9" s="34"/>
      <c r="VOA9" s="390"/>
      <c r="VOB9" s="519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19"/>
      <c r="VOP9" s="34"/>
      <c r="VOQ9" s="390"/>
      <c r="VOR9" s="519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19"/>
      <c r="VPF9" s="34"/>
      <c r="VPG9" s="390"/>
      <c r="VPH9" s="519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19"/>
      <c r="VPV9" s="34"/>
      <c r="VPW9" s="390"/>
      <c r="VPX9" s="519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19"/>
      <c r="VQL9" s="34"/>
      <c r="VQM9" s="390"/>
      <c r="VQN9" s="519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19"/>
      <c r="VRB9" s="34"/>
      <c r="VRC9" s="390"/>
      <c r="VRD9" s="519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19"/>
      <c r="VRR9" s="34"/>
      <c r="VRS9" s="390"/>
      <c r="VRT9" s="519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19"/>
      <c r="VSH9" s="34"/>
      <c r="VSI9" s="390"/>
      <c r="VSJ9" s="519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19"/>
      <c r="VSX9" s="34"/>
      <c r="VSY9" s="390"/>
      <c r="VSZ9" s="519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19"/>
      <c r="VTN9" s="34"/>
      <c r="VTO9" s="390"/>
      <c r="VTP9" s="519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19"/>
      <c r="VUD9" s="34"/>
      <c r="VUE9" s="390"/>
      <c r="VUF9" s="519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19"/>
      <c r="VUT9" s="34"/>
      <c r="VUU9" s="390"/>
      <c r="VUV9" s="519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19"/>
      <c r="VVJ9" s="34"/>
      <c r="VVK9" s="390"/>
      <c r="VVL9" s="519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19"/>
      <c r="VVZ9" s="34"/>
      <c r="VWA9" s="390"/>
      <c r="VWB9" s="519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19"/>
      <c r="VWP9" s="34"/>
      <c r="VWQ9" s="390"/>
      <c r="VWR9" s="519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19"/>
      <c r="VXF9" s="34"/>
      <c r="VXG9" s="390"/>
      <c r="VXH9" s="519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19"/>
      <c r="VXV9" s="34"/>
      <c r="VXW9" s="390"/>
      <c r="VXX9" s="519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19"/>
      <c r="VYL9" s="34"/>
      <c r="VYM9" s="390"/>
      <c r="VYN9" s="519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19"/>
      <c r="VZB9" s="34"/>
      <c r="VZC9" s="390"/>
      <c r="VZD9" s="519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19"/>
      <c r="VZR9" s="34"/>
      <c r="VZS9" s="390"/>
      <c r="VZT9" s="519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19"/>
      <c r="WAH9" s="34"/>
      <c r="WAI9" s="390"/>
      <c r="WAJ9" s="519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19"/>
      <c r="WAX9" s="34"/>
      <c r="WAY9" s="390"/>
      <c r="WAZ9" s="519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19"/>
      <c r="WBN9" s="34"/>
      <c r="WBO9" s="390"/>
      <c r="WBP9" s="519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19"/>
      <c r="WCD9" s="34"/>
      <c r="WCE9" s="390"/>
      <c r="WCF9" s="519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19"/>
      <c r="WCT9" s="34"/>
      <c r="WCU9" s="390"/>
      <c r="WCV9" s="519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19"/>
      <c r="WDJ9" s="34"/>
      <c r="WDK9" s="390"/>
      <c r="WDL9" s="519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19"/>
      <c r="WDZ9" s="34"/>
      <c r="WEA9" s="390"/>
      <c r="WEB9" s="519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19"/>
      <c r="WEP9" s="34"/>
      <c r="WEQ9" s="390"/>
      <c r="WER9" s="519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19"/>
      <c r="WFF9" s="34"/>
      <c r="WFG9" s="390"/>
      <c r="WFH9" s="519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19"/>
      <c r="WFV9" s="34"/>
      <c r="WFW9" s="390"/>
      <c r="WFX9" s="519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19"/>
      <c r="WGL9" s="34"/>
      <c r="WGM9" s="390"/>
      <c r="WGN9" s="519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19"/>
      <c r="WHB9" s="34"/>
      <c r="WHC9" s="390"/>
      <c r="WHD9" s="519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19"/>
      <c r="WHR9" s="34"/>
      <c r="WHS9" s="390"/>
      <c r="WHT9" s="519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19"/>
      <c r="WIH9" s="34"/>
      <c r="WII9" s="390"/>
      <c r="WIJ9" s="519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19"/>
      <c r="WIX9" s="34"/>
      <c r="WIY9" s="390"/>
      <c r="WIZ9" s="519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19"/>
      <c r="WJN9" s="34"/>
      <c r="WJO9" s="390"/>
      <c r="WJP9" s="519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19"/>
      <c r="WKD9" s="34"/>
      <c r="WKE9" s="390"/>
      <c r="WKF9" s="519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19"/>
      <c r="WKT9" s="34"/>
      <c r="WKU9" s="390"/>
      <c r="WKV9" s="519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19"/>
      <c r="WLJ9" s="34"/>
      <c r="WLK9" s="390"/>
      <c r="WLL9" s="519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19"/>
      <c r="WLZ9" s="34"/>
      <c r="WMA9" s="390"/>
      <c r="WMB9" s="519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19"/>
      <c r="WMP9" s="34"/>
      <c r="WMQ9" s="390"/>
      <c r="WMR9" s="519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19"/>
      <c r="WNF9" s="34"/>
      <c r="WNG9" s="390"/>
      <c r="WNH9" s="519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19"/>
      <c r="WNV9" s="34"/>
      <c r="WNW9" s="390"/>
      <c r="WNX9" s="519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19"/>
      <c r="WOL9" s="34"/>
      <c r="WOM9" s="390"/>
      <c r="WON9" s="519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19"/>
      <c r="WPB9" s="34"/>
      <c r="WPC9" s="390"/>
      <c r="WPD9" s="519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19"/>
      <c r="WPR9" s="34"/>
      <c r="WPS9" s="390"/>
      <c r="WPT9" s="519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19"/>
      <c r="WQH9" s="34"/>
      <c r="WQI9" s="390"/>
      <c r="WQJ9" s="519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19"/>
      <c r="WQX9" s="34"/>
      <c r="WQY9" s="390"/>
      <c r="WQZ9" s="519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19"/>
      <c r="WRN9" s="34"/>
      <c r="WRO9" s="390"/>
      <c r="WRP9" s="519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19"/>
      <c r="WSD9" s="34"/>
      <c r="WSE9" s="390"/>
      <c r="WSF9" s="519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19"/>
      <c r="WST9" s="34"/>
      <c r="WSU9" s="390"/>
      <c r="WSV9" s="519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19"/>
      <c r="WTJ9" s="34"/>
      <c r="WTK9" s="390"/>
      <c r="WTL9" s="519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19"/>
      <c r="WTZ9" s="34"/>
      <c r="WUA9" s="390"/>
      <c r="WUB9" s="519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19"/>
      <c r="WUP9" s="34"/>
      <c r="WUQ9" s="390"/>
      <c r="WUR9" s="519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19"/>
      <c r="WVF9" s="34"/>
      <c r="WVG9" s="390"/>
      <c r="WVH9" s="519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19"/>
      <c r="WVV9" s="34"/>
      <c r="WVW9" s="390"/>
      <c r="WVX9" s="519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19"/>
      <c r="WWL9" s="34"/>
      <c r="WWM9" s="390"/>
      <c r="WWN9" s="519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19"/>
      <c r="WXB9" s="34"/>
      <c r="WXC9" s="390"/>
      <c r="WXD9" s="519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19"/>
      <c r="WXR9" s="34"/>
      <c r="WXS9" s="390"/>
      <c r="WXT9" s="519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19"/>
      <c r="WYH9" s="34"/>
      <c r="WYI9" s="390"/>
      <c r="WYJ9" s="519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19"/>
      <c r="WYX9" s="34"/>
      <c r="WYY9" s="390"/>
      <c r="WYZ9" s="519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19"/>
      <c r="WZN9" s="34"/>
      <c r="WZO9" s="390"/>
      <c r="WZP9" s="519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19"/>
      <c r="XAD9" s="34"/>
      <c r="XAE9" s="390"/>
      <c r="XAF9" s="519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19"/>
      <c r="XAT9" s="34"/>
      <c r="XAU9" s="390"/>
      <c r="XAV9" s="519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19"/>
      <c r="XBJ9" s="34"/>
      <c r="XBK9" s="390"/>
      <c r="XBL9" s="519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19"/>
      <c r="XBZ9" s="34"/>
      <c r="XCA9" s="390"/>
      <c r="XCB9" s="519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19"/>
      <c r="XCP9" s="34"/>
      <c r="XCQ9" s="390"/>
      <c r="XCR9" s="519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19"/>
      <c r="XDF9" s="34"/>
      <c r="XDG9" s="390"/>
      <c r="XDH9" s="519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19"/>
      <c r="XDV9" s="34"/>
      <c r="XDW9" s="390"/>
      <c r="XDX9" s="519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19"/>
      <c r="XEL9" s="34"/>
      <c r="XEM9" s="390"/>
      <c r="XEN9" s="519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19"/>
      <c r="XFB9" s="34"/>
      <c r="XFC9" s="390"/>
      <c r="XFD9" s="519"/>
    </row>
    <row r="10" spans="1:16384" ht="15" customHeight="1" x14ac:dyDescent="0.25">
      <c r="A10" s="9"/>
      <c r="B10" s="517" t="s">
        <v>4</v>
      </c>
      <c r="C10" s="514">
        <f>SUM(C5:C9)</f>
        <v>328129038.38</v>
      </c>
      <c r="D10" s="152">
        <f>SUM(D5:D9)</f>
        <v>333426852.81999999</v>
      </c>
      <c r="E10" s="84">
        <f>SUM(E5:E9)</f>
        <v>295463694.23000002</v>
      </c>
      <c r="F10" s="90">
        <f>E10/D10</f>
        <v>0.88614246792385876</v>
      </c>
      <c r="G10" s="84">
        <f>SUM(G5:G9)</f>
        <v>288573360.36000001</v>
      </c>
      <c r="H10" s="90">
        <f>G10/D10</f>
        <v>0.86547726411161585</v>
      </c>
      <c r="I10" s="84">
        <f>SUM(I5:I9)</f>
        <v>136810354.15000001</v>
      </c>
      <c r="J10" s="170">
        <f>I10/D10</f>
        <v>0.41031594484040218</v>
      </c>
      <c r="K10" s="152">
        <f>SUM(K5:K9)</f>
        <v>285538378.24000001</v>
      </c>
      <c r="L10" s="90">
        <v>0.87230834919197853</v>
      </c>
      <c r="M10" s="213">
        <f t="shared" ref="M10" si="0">+G10/K10-1</f>
        <v>1.0628981430471862E-2</v>
      </c>
      <c r="N10" s="698">
        <f>SUM(N5:N9)</f>
        <v>132238939.97</v>
      </c>
      <c r="O10" s="90">
        <v>0.40398468372322099</v>
      </c>
      <c r="P10" s="213">
        <f>+I10/N10-1</f>
        <v>3.4569349852903386E-2</v>
      </c>
    </row>
    <row r="11" spans="1:16384" ht="15" customHeight="1" x14ac:dyDescent="0.25">
      <c r="A11" s="21">
        <v>6</v>
      </c>
      <c r="B11" s="21" t="s">
        <v>5</v>
      </c>
      <c r="C11" s="159">
        <v>7197998.3799999999</v>
      </c>
      <c r="D11" s="515">
        <v>15487709.6</v>
      </c>
      <c r="E11" s="180">
        <v>8243519.6500000004</v>
      </c>
      <c r="F11" s="48">
        <f>E11/D11</f>
        <v>0.53226202343050133</v>
      </c>
      <c r="G11" s="56">
        <v>5265903.1100000003</v>
      </c>
      <c r="H11" s="48">
        <f>G11/D11</f>
        <v>0.34000528457739165</v>
      </c>
      <c r="I11" s="30">
        <v>1301269.26</v>
      </c>
      <c r="J11" s="153">
        <f>I11/D11</f>
        <v>8.4019476966432791E-2</v>
      </c>
      <c r="K11" s="150">
        <v>5944788.21</v>
      </c>
      <c r="L11" s="48">
        <v>0.30347321324851123</v>
      </c>
      <c r="M11" s="210">
        <f>+G11/K11-1</f>
        <v>-0.11419836603396838</v>
      </c>
      <c r="N11" s="687">
        <v>1195256.7</v>
      </c>
      <c r="O11" s="48">
        <v>6.1016200845582659E-2</v>
      </c>
      <c r="P11" s="210">
        <f>+I11/N11-1</f>
        <v>8.8694386737175446E-2</v>
      </c>
    </row>
    <row r="12" spans="1:16384" ht="15" customHeight="1" x14ac:dyDescent="0.25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>E12/D12</f>
        <v>1</v>
      </c>
      <c r="G12" s="137">
        <v>213192</v>
      </c>
      <c r="H12" s="48">
        <f>G12/D12</f>
        <v>1</v>
      </c>
      <c r="I12" s="137">
        <v>0</v>
      </c>
      <c r="J12" s="153">
        <f>I12/D12</f>
        <v>0</v>
      </c>
      <c r="K12" s="137"/>
      <c r="L12" s="390" t="s">
        <v>129</v>
      </c>
      <c r="M12" s="245" t="s">
        <v>129</v>
      </c>
      <c r="N12" s="137"/>
      <c r="O12" s="390" t="s">
        <v>129</v>
      </c>
      <c r="P12" s="245" t="s">
        <v>129</v>
      </c>
    </row>
    <row r="13" spans="1:16384" ht="15" customHeight="1" x14ac:dyDescent="0.25">
      <c r="A13" s="9"/>
      <c r="B13" s="2" t="s">
        <v>7</v>
      </c>
      <c r="C13" s="162">
        <f>SUM(C11:C12)</f>
        <v>7197998.3799999999</v>
      </c>
      <c r="D13" s="152">
        <f t="shared" ref="D13:I13" si="1">SUM(D11:D12)</f>
        <v>15700901.6</v>
      </c>
      <c r="E13" s="84">
        <f t="shared" si="1"/>
        <v>8456711.6500000004</v>
      </c>
      <c r="F13" s="90">
        <f>E13/D13</f>
        <v>0.53861312333808908</v>
      </c>
      <c r="G13" s="84">
        <f t="shared" si="1"/>
        <v>5479095.1100000003</v>
      </c>
      <c r="H13" s="90">
        <f>G13/D13</f>
        <v>0.34896690964549454</v>
      </c>
      <c r="I13" s="84">
        <f t="shared" si="1"/>
        <v>1301269.26</v>
      </c>
      <c r="J13" s="170">
        <f>I13/D13</f>
        <v>8.2878632906023694E-2</v>
      </c>
      <c r="K13" s="84">
        <f t="shared" ref="K13" si="2">SUM(K11:K12)</f>
        <v>5944788.21</v>
      </c>
      <c r="L13" s="90">
        <v>0.30347321324851123</v>
      </c>
      <c r="M13" s="213">
        <f t="shared" ref="M13" si="3">+G13/K13-1</f>
        <v>-7.833636515706921E-2</v>
      </c>
      <c r="N13" s="84">
        <f t="shared" ref="N13" si="4">SUM(N11:N12)</f>
        <v>1195256.7</v>
      </c>
      <c r="O13" s="90">
        <v>6.1016200845582659E-2</v>
      </c>
      <c r="P13" s="213">
        <f>+I13/N13-1</f>
        <v>8.8694386737175446E-2</v>
      </c>
    </row>
    <row r="14" spans="1:16384" ht="15" customHeight="1" x14ac:dyDescent="0.25">
      <c r="A14" s="21">
        <v>8</v>
      </c>
      <c r="B14" s="21" t="s">
        <v>8</v>
      </c>
      <c r="C14" s="159"/>
      <c r="D14" s="204"/>
      <c r="E14" s="30"/>
      <c r="F14" s="27" t="s">
        <v>129</v>
      </c>
      <c r="G14" s="30"/>
      <c r="H14" s="27" t="s">
        <v>129</v>
      </c>
      <c r="I14" s="30"/>
      <c r="J14" s="226" t="s">
        <v>129</v>
      </c>
      <c r="K14" s="30"/>
      <c r="L14" s="262" t="s">
        <v>129</v>
      </c>
      <c r="M14" s="214" t="s">
        <v>129</v>
      </c>
      <c r="N14" s="30"/>
      <c r="O14" s="262" t="s">
        <v>129</v>
      </c>
      <c r="P14" s="214" t="s">
        <v>129</v>
      </c>
    </row>
    <row r="15" spans="1:16384" ht="15" customHeight="1" x14ac:dyDescent="0.25">
      <c r="A15" s="24">
        <v>9</v>
      </c>
      <c r="B15" s="24" t="s">
        <v>9</v>
      </c>
      <c r="C15" s="161"/>
      <c r="D15" s="206"/>
      <c r="E15" s="34"/>
      <c r="F15" s="28" t="s">
        <v>129</v>
      </c>
      <c r="G15" s="34"/>
      <c r="H15" s="28" t="s">
        <v>129</v>
      </c>
      <c r="I15" s="34"/>
      <c r="J15" s="227" t="s">
        <v>129</v>
      </c>
      <c r="K15" s="34"/>
      <c r="L15" s="264" t="s">
        <v>129</v>
      </c>
      <c r="M15" s="215" t="s">
        <v>129</v>
      </c>
      <c r="N15" s="34"/>
      <c r="O15" s="264" t="s">
        <v>129</v>
      </c>
      <c r="P15" s="215" t="s">
        <v>129</v>
      </c>
    </row>
    <row r="16" spans="1:16384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5">SUM(D14:D15)</f>
        <v>0</v>
      </c>
      <c r="E16" s="84">
        <f t="shared" si="5"/>
        <v>0</v>
      </c>
      <c r="F16" s="228" t="s">
        <v>129</v>
      </c>
      <c r="G16" s="84">
        <f t="shared" si="5"/>
        <v>0</v>
      </c>
      <c r="H16" s="228" t="s">
        <v>129</v>
      </c>
      <c r="I16" s="84">
        <f t="shared" si="5"/>
        <v>0</v>
      </c>
      <c r="J16" s="229" t="s">
        <v>129</v>
      </c>
      <c r="K16" s="84">
        <f t="shared" ref="K16" si="6">SUM(K14:K15)</f>
        <v>0</v>
      </c>
      <c r="L16" s="263" t="s">
        <v>129</v>
      </c>
      <c r="M16" s="639" t="s">
        <v>129</v>
      </c>
      <c r="N16" s="84">
        <f t="shared" ref="N16" si="7">SUM(N14:N15)</f>
        <v>0</v>
      </c>
      <c r="O16" s="263" t="s">
        <v>129</v>
      </c>
      <c r="P16" s="639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335327036.75999999</v>
      </c>
      <c r="D17" s="154">
        <f t="shared" ref="D17:I17" si="8">+D10+D13+D16</f>
        <v>349127754.42000002</v>
      </c>
      <c r="E17" s="155">
        <f t="shared" si="8"/>
        <v>303920405.88</v>
      </c>
      <c r="F17" s="181">
        <f>E17/D17</f>
        <v>0.87051344968233124</v>
      </c>
      <c r="G17" s="155">
        <f t="shared" si="8"/>
        <v>294052455.47000003</v>
      </c>
      <c r="H17" s="181">
        <f>G17/D17</f>
        <v>0.84224886663194209</v>
      </c>
      <c r="I17" s="155">
        <f t="shared" si="8"/>
        <v>138111623.41</v>
      </c>
      <c r="J17" s="173">
        <f>I17/D17</f>
        <v>0.39559050136086282</v>
      </c>
      <c r="K17" s="155">
        <f t="shared" ref="K17" si="9">+K10+K13+K16</f>
        <v>291483166.44999999</v>
      </c>
      <c r="L17" s="181">
        <v>0.84018905601238691</v>
      </c>
      <c r="M17" s="605">
        <f>+G17/K17-1</f>
        <v>8.8145365349623361E-3</v>
      </c>
      <c r="N17" s="155">
        <f t="shared" ref="N17" si="10">+N10+N13+N16</f>
        <v>133434196.67</v>
      </c>
      <c r="O17" s="181">
        <v>0.38461895794990769</v>
      </c>
      <c r="P17" s="605">
        <f>+I17/N17-1</f>
        <v>3.5054182936087086E-2</v>
      </c>
    </row>
    <row r="19" spans="1:16" x14ac:dyDescent="0.25">
      <c r="C19" t="s">
        <v>777</v>
      </c>
    </row>
    <row r="20" spans="1:16" x14ac:dyDescent="0.25">
      <c r="D20" s="46">
        <f>D17-D5</f>
        <v>305343642.88999999</v>
      </c>
      <c r="E20" s="46">
        <f t="shared" ref="E20:I20" si="11">E17-E5</f>
        <v>280210398.5</v>
      </c>
      <c r="F20" s="46">
        <f t="shared" si="11"/>
        <v>0.32899264335617395</v>
      </c>
      <c r="G20" s="46">
        <f t="shared" si="11"/>
        <v>270342448.09000003</v>
      </c>
      <c r="H20" s="46">
        <f t="shared" si="11"/>
        <v>0.30072806030578481</v>
      </c>
      <c r="I20" s="46">
        <f t="shared" si="11"/>
        <v>114409416.03</v>
      </c>
      <c r="J20" s="724">
        <f>I20/D20</f>
        <v>0.37469067620712176</v>
      </c>
      <c r="N20" s="46">
        <f>N17-N5</f>
        <v>106394336.16</v>
      </c>
      <c r="O20" s="442">
        <f>N20/(343704354.25-47230135.33)</f>
        <v>0.35886538987293604</v>
      </c>
      <c r="P20" s="442">
        <f>I20/N20-1</f>
        <v>7.5333708158549006E-2</v>
      </c>
    </row>
    <row r="21" spans="1:16" x14ac:dyDescent="0.25">
      <c r="D21" s="46">
        <f>D10-D5</f>
        <v>289642741.28999996</v>
      </c>
      <c r="E21" s="46">
        <f t="shared" ref="E21:I21" si="12">E10-E5</f>
        <v>271753686.85000002</v>
      </c>
      <c r="F21" s="46">
        <f t="shared" si="12"/>
        <v>0.34462166159770147</v>
      </c>
      <c r="G21" s="46">
        <f t="shared" si="12"/>
        <v>264863352.98000002</v>
      </c>
      <c r="H21" s="46">
        <f t="shared" si="12"/>
        <v>0.32395645778545856</v>
      </c>
      <c r="I21" s="46">
        <f t="shared" si="12"/>
        <v>113108146.77000001</v>
      </c>
      <c r="J21" s="724">
        <f>I21/D21</f>
        <v>0.39050917094018373</v>
      </c>
      <c r="N21" s="46">
        <f>N10-N5</f>
        <v>105199079.45999999</v>
      </c>
      <c r="O21" s="442">
        <f>N21/(327147637.74-47230135.33)</f>
        <v>0.37582172802439867</v>
      </c>
      <c r="P21" s="442">
        <f>I21/N21-1</f>
        <v>7.5181906064180959E-2</v>
      </c>
    </row>
    <row r="137" spans="12:12" x14ac:dyDescent="0.25">
      <c r="L137" s="684"/>
    </row>
    <row r="138" spans="12:12" x14ac:dyDescent="0.25">
      <c r="L138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"/>
  <sheetViews>
    <sheetView topLeftCell="B7" zoomScaleNormal="100" workbookViewId="0">
      <selection activeCell="M25" sqref="M2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442" bestFit="1" customWidth="1"/>
    <col min="13" max="13" width="9" style="97" bestFit="1" customWidth="1"/>
  </cols>
  <sheetData>
    <row r="1" spans="1:13" ht="13.8" x14ac:dyDescent="0.25">
      <c r="A1" s="7" t="s">
        <v>128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7"/>
  <sheetViews>
    <sheetView topLeftCell="C1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746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4754082.8899999997</v>
      </c>
      <c r="D5" s="204">
        <v>4983348</v>
      </c>
      <c r="E5" s="30">
        <v>2674022.15</v>
      </c>
      <c r="F5" s="48">
        <f>E5/D5</f>
        <v>0.53659149431265885</v>
      </c>
      <c r="G5" s="30">
        <v>2674022.15</v>
      </c>
      <c r="H5" s="48">
        <f>G5/D5</f>
        <v>0.53659149431265885</v>
      </c>
      <c r="I5" s="30">
        <v>2666222.15</v>
      </c>
      <c r="J5" s="153">
        <f>I5/D5</f>
        <v>0.5350262815280008</v>
      </c>
      <c r="K5" s="576">
        <v>2889835.14</v>
      </c>
      <c r="L5" s="48">
        <v>0.57166486985181209</v>
      </c>
      <c r="M5" s="210">
        <f>+G5/K5-1</f>
        <v>-7.4680035207821627E-2</v>
      </c>
      <c r="N5" s="576">
        <v>2889835.14</v>
      </c>
      <c r="O5" s="48">
        <v>0.57166486985181209</v>
      </c>
      <c r="P5" s="210">
        <f>+I5/N5-1</f>
        <v>-7.7379151116558242E-2</v>
      </c>
    </row>
    <row r="6" spans="1:16" ht="15" customHeight="1" x14ac:dyDescent="0.25">
      <c r="A6" s="23">
        <v>2</v>
      </c>
      <c r="B6" s="23" t="s">
        <v>1</v>
      </c>
      <c r="C6" s="159">
        <v>30657961.309999999</v>
      </c>
      <c r="D6" s="204">
        <v>31183497.100000001</v>
      </c>
      <c r="E6" s="30">
        <v>29779667.27</v>
      </c>
      <c r="F6" s="48">
        <f t="shared" ref="F6:F17" si="0">E6/D6</f>
        <v>0.9549816421968913</v>
      </c>
      <c r="G6" s="30">
        <v>29351860.59</v>
      </c>
      <c r="H6" s="280">
        <f t="shared" ref="H6:H17" si="1">G6/D6</f>
        <v>0.94126263311243552</v>
      </c>
      <c r="I6" s="30">
        <v>9903727.6899999995</v>
      </c>
      <c r="J6" s="178">
        <f t="shared" ref="J6:J17" si="2">I6/D6</f>
        <v>0.31759515804915922</v>
      </c>
      <c r="K6" s="577">
        <v>28552275.559999999</v>
      </c>
      <c r="L6" s="412">
        <v>0.95821431411443403</v>
      </c>
      <c r="M6" s="210">
        <f t="shared" ref="M6:M17" si="3">+G6/K6-1</f>
        <v>2.8004248849439195E-2</v>
      </c>
      <c r="N6" s="577">
        <v>9027001.6899999995</v>
      </c>
      <c r="O6" s="412">
        <v>0.3029461597453561</v>
      </c>
      <c r="P6" s="210">
        <f>+I6/N6-1</f>
        <v>9.7122613920769041E-2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7"/>
      <c r="L7" s="420" t="s">
        <v>129</v>
      </c>
      <c r="M7" s="212" t="s">
        <v>129</v>
      </c>
      <c r="N7" s="577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8" t="s">
        <v>3</v>
      </c>
      <c r="C8" s="159">
        <v>12984740.82</v>
      </c>
      <c r="D8" s="204">
        <v>12965099.92</v>
      </c>
      <c r="E8" s="30">
        <v>12632853.789999999</v>
      </c>
      <c r="F8" s="48">
        <f t="shared" si="0"/>
        <v>0.97437380875966273</v>
      </c>
      <c r="G8" s="30">
        <v>12336258.789999999</v>
      </c>
      <c r="H8" s="48">
        <f t="shared" si="1"/>
        <v>0.95149739424453272</v>
      </c>
      <c r="I8" s="30">
        <v>9748182.8599999994</v>
      </c>
      <c r="J8" s="178">
        <f t="shared" si="2"/>
        <v>0.75187872983241921</v>
      </c>
      <c r="K8" s="633">
        <v>12711739.300000001</v>
      </c>
      <c r="L8" s="414">
        <v>0.96660605661831644</v>
      </c>
      <c r="M8" s="443">
        <f t="shared" si="3"/>
        <v>-2.9538090826013219E-2</v>
      </c>
      <c r="N8" s="633">
        <v>10169299.220000001</v>
      </c>
      <c r="O8" s="414">
        <v>0.77327783284667595</v>
      </c>
      <c r="P8" s="443">
        <f t="shared" ref="P8:P17" si="4">+I8/N8-1</f>
        <v>-4.141055847504127E-2</v>
      </c>
    </row>
    <row r="9" spans="1:16" ht="15" customHeight="1" x14ac:dyDescent="0.25">
      <c r="A9" s="55">
        <v>5</v>
      </c>
      <c r="B9" s="55" t="s">
        <v>453</v>
      </c>
      <c r="C9" s="176"/>
      <c r="D9" s="515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5"/>
      <c r="L9" s="268" t="s">
        <v>129</v>
      </c>
      <c r="M9" s="496" t="s">
        <v>129</v>
      </c>
      <c r="N9" s="565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48396785.019999996</v>
      </c>
      <c r="D10" s="152">
        <f t="shared" ref="D10:E10" si="5">SUM(D5:D9)</f>
        <v>49131945.020000003</v>
      </c>
      <c r="E10" s="84">
        <f t="shared" si="5"/>
        <v>45086543.209999993</v>
      </c>
      <c r="F10" s="90">
        <f t="shared" si="0"/>
        <v>0.91766249416030121</v>
      </c>
      <c r="G10" s="84">
        <f>SUM(G5:G9)</f>
        <v>44362141.530000001</v>
      </c>
      <c r="H10" s="90">
        <f t="shared" si="1"/>
        <v>0.90291848840793154</v>
      </c>
      <c r="I10" s="84">
        <f>SUM(I5:I9)</f>
        <v>22318132.699999999</v>
      </c>
      <c r="J10" s="170">
        <f t="shared" si="2"/>
        <v>0.4542489146504381</v>
      </c>
      <c r="K10" s="566">
        <f>SUM(K5:K9)</f>
        <v>44153850</v>
      </c>
      <c r="L10" s="90">
        <v>0.91980671646708456</v>
      </c>
      <c r="M10" s="213">
        <f t="shared" si="3"/>
        <v>4.7174035786234914E-3</v>
      </c>
      <c r="N10" s="566">
        <f>SUM(N5:N9)</f>
        <v>22086136.050000001</v>
      </c>
      <c r="O10" s="90">
        <v>0.46009524151565051</v>
      </c>
      <c r="P10" s="213">
        <f t="shared" si="4"/>
        <v>1.0504175536852234E-2</v>
      </c>
    </row>
    <row r="11" spans="1:16" ht="15" customHeight="1" x14ac:dyDescent="0.25">
      <c r="A11" s="21">
        <v>6</v>
      </c>
      <c r="B11" s="21" t="s">
        <v>5</v>
      </c>
      <c r="C11" s="159">
        <v>338636.56</v>
      </c>
      <c r="D11" s="204">
        <v>2963487.12</v>
      </c>
      <c r="E11" s="30">
        <v>417898.95</v>
      </c>
      <c r="F11" s="48">
        <f t="shared" si="0"/>
        <v>0.14101594948048904</v>
      </c>
      <c r="G11" s="30">
        <v>415277.41</v>
      </c>
      <c r="H11" s="48">
        <f t="shared" si="1"/>
        <v>0.14013133622122845</v>
      </c>
      <c r="I11" s="30">
        <v>115306.87</v>
      </c>
      <c r="J11" s="153">
        <f t="shared" si="2"/>
        <v>3.8909185473362203E-2</v>
      </c>
      <c r="K11" s="563">
        <v>327974.92</v>
      </c>
      <c r="L11" s="48">
        <v>0.32605426150662642</v>
      </c>
      <c r="M11" s="224">
        <f t="shared" si="3"/>
        <v>0.26618648157609126</v>
      </c>
      <c r="N11" s="563">
        <v>107516.68</v>
      </c>
      <c r="O11" s="48">
        <v>0.1068870500739638</v>
      </c>
      <c r="P11" s="224">
        <f t="shared" si="4"/>
        <v>7.2455641301424123E-2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7"/>
      <c r="L12" s="390"/>
      <c r="M12" s="224" t="s">
        <v>129</v>
      </c>
      <c r="N12" s="567"/>
      <c r="O12" s="390"/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338636.56</v>
      </c>
      <c r="D13" s="152">
        <f t="shared" ref="D13:I13" si="6">SUM(D11:D12)</f>
        <v>2963487.12</v>
      </c>
      <c r="E13" s="84">
        <f t="shared" si="6"/>
        <v>417898.95</v>
      </c>
      <c r="F13" s="90">
        <f t="shared" si="0"/>
        <v>0.14101594948048904</v>
      </c>
      <c r="G13" s="84">
        <f t="shared" si="6"/>
        <v>415277.41</v>
      </c>
      <c r="H13" s="90">
        <f t="shared" si="1"/>
        <v>0.14013133622122845</v>
      </c>
      <c r="I13" s="84">
        <f t="shared" si="6"/>
        <v>115306.87</v>
      </c>
      <c r="J13" s="170">
        <f t="shared" si="2"/>
        <v>3.8909185473362203E-2</v>
      </c>
      <c r="K13" s="566">
        <f>SUM(K11:K12)</f>
        <v>327974.92</v>
      </c>
      <c r="L13" s="90">
        <v>0.32605426150662642</v>
      </c>
      <c r="M13" s="213">
        <f t="shared" si="3"/>
        <v>0.26618648157609126</v>
      </c>
      <c r="N13" s="566">
        <f>SUM(N11:N12)</f>
        <v>107516.68</v>
      </c>
      <c r="O13" s="90">
        <v>0.1068870500739638</v>
      </c>
      <c r="P13" s="213">
        <f t="shared" si="4"/>
        <v>7.2455641301424123E-2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3"/>
      <c r="L14" s="417"/>
      <c r="M14" s="224" t="s">
        <v>129</v>
      </c>
      <c r="N14" s="563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7"/>
      <c r="L15" s="520"/>
      <c r="M15" s="519" t="s">
        <v>129</v>
      </c>
      <c r="N15" s="567"/>
      <c r="O15" s="520"/>
      <c r="P15" s="519" t="s">
        <v>129</v>
      </c>
    </row>
    <row r="16" spans="1:16" ht="15" customHeight="1" thickBot="1" x14ac:dyDescent="0.3">
      <c r="A16" s="9"/>
      <c r="B16" s="2" t="s">
        <v>10</v>
      </c>
      <c r="C16" s="518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6">
        <f>SUM(K14:K15)</f>
        <v>0</v>
      </c>
      <c r="L16" s="513"/>
      <c r="M16" s="639" t="s">
        <v>129</v>
      </c>
      <c r="N16" s="566">
        <f>SUM(N14:N15)</f>
        <v>0</v>
      </c>
      <c r="O16" s="513"/>
      <c r="P16" s="639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48735421.579999998</v>
      </c>
      <c r="D17" s="154">
        <f t="shared" ref="D17:I17" si="8">+D10+D13+D16</f>
        <v>52095432.140000001</v>
      </c>
      <c r="E17" s="155">
        <f t="shared" si="8"/>
        <v>45504442.159999996</v>
      </c>
      <c r="F17" s="181">
        <f t="shared" si="0"/>
        <v>0.87348238205822848</v>
      </c>
      <c r="G17" s="155">
        <f t="shared" si="8"/>
        <v>44777418.939999998</v>
      </c>
      <c r="H17" s="181">
        <f t="shared" si="1"/>
        <v>0.85952677808039379</v>
      </c>
      <c r="I17" s="155">
        <f t="shared" si="8"/>
        <v>22433439.57</v>
      </c>
      <c r="J17" s="173">
        <f t="shared" si="2"/>
        <v>0.43062200750562774</v>
      </c>
      <c r="K17" s="574">
        <f>K10+K13+K16</f>
        <v>44481824.920000002</v>
      </c>
      <c r="L17" s="181">
        <v>0.90762025124505519</v>
      </c>
      <c r="M17" s="605">
        <f t="shared" si="3"/>
        <v>6.6452763692050887E-3</v>
      </c>
      <c r="N17" s="574">
        <f>N10+N13+N16</f>
        <v>22193652.73</v>
      </c>
      <c r="O17" s="181">
        <v>0.45284582417820696</v>
      </c>
      <c r="P17" s="605">
        <f t="shared" si="4"/>
        <v>1.0804298098972653E-2</v>
      </c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Juny
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5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747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5116553.01</v>
      </c>
      <c r="D5" s="204">
        <v>5198375.28</v>
      </c>
      <c r="E5" s="30">
        <v>3057267.01</v>
      </c>
      <c r="F5" s="48">
        <f>E5/D5</f>
        <v>0.5881197192058053</v>
      </c>
      <c r="G5" s="30">
        <v>3057267.01</v>
      </c>
      <c r="H5" s="48">
        <f>G5/D5</f>
        <v>0.5881197192058053</v>
      </c>
      <c r="I5" s="30">
        <v>3057267.01</v>
      </c>
      <c r="J5" s="153">
        <f>I5/D5</f>
        <v>0.5881197192058053</v>
      </c>
      <c r="K5" s="204">
        <v>3187532.5</v>
      </c>
      <c r="L5" s="48">
        <v>0.57411400815341651</v>
      </c>
      <c r="M5" s="210">
        <f>+G5/K5-1</f>
        <v>-4.0867188020828116E-2</v>
      </c>
      <c r="N5" s="30">
        <v>3187532.5</v>
      </c>
      <c r="O5" s="48">
        <v>0.57411400815341651</v>
      </c>
      <c r="P5" s="210">
        <f>+I5/N5-1</f>
        <v>-4.0867188020828116E-2</v>
      </c>
    </row>
    <row r="6" spans="1:16" ht="15" customHeight="1" x14ac:dyDescent="0.25">
      <c r="A6" s="23">
        <v>2</v>
      </c>
      <c r="B6" s="23" t="s">
        <v>1</v>
      </c>
      <c r="C6" s="159">
        <v>23638411.449999999</v>
      </c>
      <c r="D6" s="204">
        <v>24342041.09</v>
      </c>
      <c r="E6" s="30">
        <v>22295522.91</v>
      </c>
      <c r="F6" s="48">
        <f t="shared" ref="F6:F17" si="0">E6/D6</f>
        <v>0.91592659907057938</v>
      </c>
      <c r="G6" s="30">
        <v>21901429.16</v>
      </c>
      <c r="H6" s="280">
        <f t="shared" ref="H6:H17" si="1">G6/D6</f>
        <v>0.89973675909196327</v>
      </c>
      <c r="I6" s="30">
        <v>7909726.3799999999</v>
      </c>
      <c r="J6" s="178">
        <f t="shared" ref="J6:J17" si="2">I6/D6</f>
        <v>0.32494096738869649</v>
      </c>
      <c r="K6" s="204">
        <v>21218488.390000001</v>
      </c>
      <c r="L6" s="412">
        <v>0.90460718946836338</v>
      </c>
      <c r="M6" s="210">
        <f t="shared" ref="M6:M17" si="3">+G6/K6-1</f>
        <v>3.2186117948056037E-2</v>
      </c>
      <c r="N6" s="30">
        <v>7071940.7999999998</v>
      </c>
      <c r="O6" s="412">
        <v>0.30149784346511826</v>
      </c>
      <c r="P6" s="210">
        <f>+I6/N6-1</f>
        <v>0.11846614722792936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7"/>
      <c r="L7" s="420" t="s">
        <v>129</v>
      </c>
      <c r="M7" s="212" t="s">
        <v>129</v>
      </c>
      <c r="N7" s="30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8" t="s">
        <v>3</v>
      </c>
      <c r="C8" s="159">
        <v>13415073.300000001</v>
      </c>
      <c r="D8" s="204">
        <v>13425365.130000001</v>
      </c>
      <c r="E8" s="30">
        <v>13305813.84</v>
      </c>
      <c r="F8" s="48">
        <f t="shared" si="0"/>
        <v>0.99109511817054019</v>
      </c>
      <c r="G8" s="30">
        <v>13131932.23</v>
      </c>
      <c r="H8" s="48">
        <f t="shared" si="1"/>
        <v>0.97814339519568805</v>
      </c>
      <c r="I8" s="30">
        <v>6233012.7000000002</v>
      </c>
      <c r="J8" s="178">
        <f t="shared" si="2"/>
        <v>0.46427137285613623</v>
      </c>
      <c r="K8" s="204">
        <v>13075447.119999999</v>
      </c>
      <c r="L8" s="414">
        <v>0.98146745653327239</v>
      </c>
      <c r="M8" s="443">
        <f t="shared" si="3"/>
        <v>4.319937167854393E-3</v>
      </c>
      <c r="N8" s="30">
        <v>6236294.2599999998</v>
      </c>
      <c r="O8" s="414">
        <v>0.46810788261252562</v>
      </c>
      <c r="P8" s="443">
        <f t="shared" ref="P8:P17" si="4">+I8/N8-1</f>
        <v>-5.2620352138410542E-4</v>
      </c>
    </row>
    <row r="9" spans="1:16" ht="15" customHeight="1" x14ac:dyDescent="0.25">
      <c r="A9" s="55">
        <v>5</v>
      </c>
      <c r="B9" s="55" t="s">
        <v>453</v>
      </c>
      <c r="C9" s="176">
        <v>300000</v>
      </c>
      <c r="D9" s="515">
        <v>0</v>
      </c>
      <c r="E9" s="180">
        <v>0</v>
      </c>
      <c r="F9" s="48" t="s">
        <v>129</v>
      </c>
      <c r="G9" s="34">
        <v>0</v>
      </c>
      <c r="H9" s="78" t="s">
        <v>129</v>
      </c>
      <c r="I9" s="34">
        <v>0</v>
      </c>
      <c r="J9" s="392" t="s">
        <v>129</v>
      </c>
      <c r="K9" s="565"/>
      <c r="L9" s="268" t="s">
        <v>129</v>
      </c>
      <c r="M9" s="496" t="s">
        <v>129</v>
      </c>
      <c r="N9" s="565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42470037.760000005</v>
      </c>
      <c r="D10" s="152">
        <f t="shared" ref="D10:E10" si="5">SUM(D5:D9)</f>
        <v>42965781.5</v>
      </c>
      <c r="E10" s="84">
        <f t="shared" si="5"/>
        <v>38658603.760000005</v>
      </c>
      <c r="F10" s="90">
        <f t="shared" si="0"/>
        <v>0.89975330158954525</v>
      </c>
      <c r="G10" s="84">
        <f>SUM(G5:G9)</f>
        <v>38090628.400000006</v>
      </c>
      <c r="H10" s="90">
        <f t="shared" si="1"/>
        <v>0.88653405268562391</v>
      </c>
      <c r="I10" s="84">
        <f>SUM(I5:I9)</f>
        <v>17200006.09</v>
      </c>
      <c r="J10" s="170">
        <f t="shared" si="2"/>
        <v>0.40031870687607535</v>
      </c>
      <c r="K10" s="566">
        <f>SUM(K5:K9)</f>
        <v>37481468.009999998</v>
      </c>
      <c r="L10" s="90">
        <v>0.8854491430750463</v>
      </c>
      <c r="M10" s="213">
        <f t="shared" si="3"/>
        <v>1.6252308736613097E-2</v>
      </c>
      <c r="N10" s="566">
        <f>SUM(N5:N9)</f>
        <v>16495767.560000001</v>
      </c>
      <c r="O10" s="90">
        <v>0.38969026630627823</v>
      </c>
      <c r="P10" s="213">
        <f t="shared" si="4"/>
        <v>4.269207403889963E-2</v>
      </c>
    </row>
    <row r="11" spans="1:16" ht="15" customHeight="1" x14ac:dyDescent="0.25">
      <c r="A11" s="21">
        <v>6</v>
      </c>
      <c r="B11" s="21" t="s">
        <v>5</v>
      </c>
      <c r="C11" s="159">
        <v>722640</v>
      </c>
      <c r="D11" s="204">
        <v>996640</v>
      </c>
      <c r="E11" s="30">
        <v>641783.78</v>
      </c>
      <c r="F11" s="48">
        <f t="shared" si="0"/>
        <v>0.6439474434098571</v>
      </c>
      <c r="G11" s="30">
        <v>546449.54</v>
      </c>
      <c r="H11" s="48">
        <f t="shared" si="1"/>
        <v>0.54829180044951042</v>
      </c>
      <c r="I11" s="30">
        <v>123521.39</v>
      </c>
      <c r="J11" s="153">
        <f t="shared" si="2"/>
        <v>0.12393782107882485</v>
      </c>
      <c r="K11" s="563">
        <v>232977.74</v>
      </c>
      <c r="L11" s="48">
        <v>0.13726519142213733</v>
      </c>
      <c r="M11" s="224">
        <f t="shared" si="3"/>
        <v>1.3455010766264626</v>
      </c>
      <c r="N11" s="563">
        <v>9949.35</v>
      </c>
      <c r="O11" s="48">
        <v>5.8619309822296418E-3</v>
      </c>
      <c r="P11" s="224">
        <f t="shared" si="4"/>
        <v>11.41502108177921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7"/>
      <c r="L12" s="520"/>
      <c r="M12" s="557" t="s">
        <v>129</v>
      </c>
      <c r="N12" s="567"/>
      <c r="O12" s="520"/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722640</v>
      </c>
      <c r="D13" s="152">
        <f t="shared" ref="D13:I13" si="6">SUM(D11:D12)</f>
        <v>996640</v>
      </c>
      <c r="E13" s="84">
        <f t="shared" si="6"/>
        <v>641783.78</v>
      </c>
      <c r="F13" s="90" t="s">
        <v>129</v>
      </c>
      <c r="G13" s="84">
        <f t="shared" si="6"/>
        <v>546449.54</v>
      </c>
      <c r="H13" s="90" t="s">
        <v>129</v>
      </c>
      <c r="I13" s="84">
        <f t="shared" si="6"/>
        <v>123521.39</v>
      </c>
      <c r="J13" s="170" t="s">
        <v>129</v>
      </c>
      <c r="K13" s="566">
        <f>SUM(K11:K12)</f>
        <v>232977.74</v>
      </c>
      <c r="L13" s="90">
        <v>0.13726519142213733</v>
      </c>
      <c r="M13" s="627">
        <f t="shared" si="3"/>
        <v>1.3455010766264626</v>
      </c>
      <c r="N13" s="566">
        <f>SUM(N11:N12)</f>
        <v>9949.35</v>
      </c>
      <c r="O13" s="90">
        <v>5.8619309822296418E-3</v>
      </c>
      <c r="P13" s="213">
        <f t="shared" si="4"/>
        <v>11.41502108177921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3"/>
      <c r="L14" s="417"/>
      <c r="M14" s="224" t="s">
        <v>129</v>
      </c>
      <c r="N14" s="563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7"/>
      <c r="L15" s="520"/>
      <c r="M15" s="519" t="s">
        <v>129</v>
      </c>
      <c r="N15" s="567"/>
      <c r="O15" s="520"/>
      <c r="P15" s="519" t="s">
        <v>129</v>
      </c>
    </row>
    <row r="16" spans="1:16" ht="15" customHeight="1" thickBot="1" x14ac:dyDescent="0.3">
      <c r="A16" s="9"/>
      <c r="B16" s="2" t="s">
        <v>10</v>
      </c>
      <c r="C16" s="518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6">
        <f>SUM(K14:K15)</f>
        <v>0</v>
      </c>
      <c r="L16" s="513"/>
      <c r="M16" s="639" t="s">
        <v>129</v>
      </c>
      <c r="N16" s="566">
        <f>SUM(N14:N15)</f>
        <v>0</v>
      </c>
      <c r="O16" s="513"/>
      <c r="P16" s="639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43192677.760000005</v>
      </c>
      <c r="D17" s="154">
        <f t="shared" ref="D17:I17" si="8">+D10+D13+D16</f>
        <v>43962421.5</v>
      </c>
      <c r="E17" s="155">
        <f t="shared" si="8"/>
        <v>39300387.540000007</v>
      </c>
      <c r="F17" s="181">
        <f t="shared" si="0"/>
        <v>0.89395411351488008</v>
      </c>
      <c r="G17" s="155">
        <f t="shared" si="8"/>
        <v>38637077.940000005</v>
      </c>
      <c r="H17" s="181">
        <f t="shared" si="1"/>
        <v>0.87886600923472802</v>
      </c>
      <c r="I17" s="155">
        <f t="shared" si="8"/>
        <v>17323527.48</v>
      </c>
      <c r="J17" s="173">
        <f t="shared" si="2"/>
        <v>0.39405307735380318</v>
      </c>
      <c r="K17" s="574">
        <f>K10+K13+K16</f>
        <v>37714445.75</v>
      </c>
      <c r="L17" s="181">
        <v>0.85660643725033658</v>
      </c>
      <c r="M17" s="605">
        <f t="shared" si="3"/>
        <v>2.4463628502349177E-2</v>
      </c>
      <c r="N17" s="574">
        <f>N10+N13+N16</f>
        <v>16505716.91</v>
      </c>
      <c r="O17" s="181">
        <v>0.37489357394408307</v>
      </c>
      <c r="P17" s="605">
        <f t="shared" si="4"/>
        <v>4.9547109917081444E-2</v>
      </c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5" workbookViewId="0">
      <selection activeCell="E29" sqref="E2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2017
Execució Pressupostària a Juny&amp;R&amp;"Arial,Negreta"&amp;8&amp;K03+000Direcció de Pressupostos i Política Fiscal&amp;"Arial,Normal"&amp;10&amp;K01+000
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748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4693686.91</v>
      </c>
      <c r="D5" s="204">
        <v>4761555.16</v>
      </c>
      <c r="E5" s="30">
        <v>2600729.4700000002</v>
      </c>
      <c r="F5" s="48">
        <f>E5/D5</f>
        <v>0.54619328824492708</v>
      </c>
      <c r="G5" s="30">
        <v>2600729.4700000002</v>
      </c>
      <c r="H5" s="48">
        <f>G5/D5</f>
        <v>0.54619328824492708</v>
      </c>
      <c r="I5" s="30">
        <v>2600729.4700000002</v>
      </c>
      <c r="J5" s="153">
        <f>I5/D5</f>
        <v>0.54619328824492708</v>
      </c>
      <c r="K5" s="576">
        <v>2960232.25</v>
      </c>
      <c r="L5" s="48">
        <v>0.57114965258872463</v>
      </c>
      <c r="M5" s="210">
        <f>+G5/K5-1</f>
        <v>-0.12144411304214386</v>
      </c>
      <c r="N5" s="576">
        <v>2960232.25</v>
      </c>
      <c r="O5" s="48">
        <v>0.57114965258872463</v>
      </c>
      <c r="P5" s="210">
        <f>+I5/N5-1</f>
        <v>-0.12144411304214386</v>
      </c>
    </row>
    <row r="6" spans="1:16" ht="15" customHeight="1" x14ac:dyDescent="0.25">
      <c r="A6" s="23">
        <v>2</v>
      </c>
      <c r="B6" s="23" t="s">
        <v>1</v>
      </c>
      <c r="C6" s="159">
        <v>21365328.260000002</v>
      </c>
      <c r="D6" s="204">
        <v>21594306.25</v>
      </c>
      <c r="E6" s="30">
        <v>20075625.93</v>
      </c>
      <c r="F6" s="48">
        <f t="shared" ref="F6:F17" si="0">E6/D6</f>
        <v>0.92967218754712255</v>
      </c>
      <c r="G6" s="30">
        <v>19576881.890000001</v>
      </c>
      <c r="H6" s="280">
        <f t="shared" ref="H6:H17" si="1">G6/D6</f>
        <v>0.90657609757664714</v>
      </c>
      <c r="I6" s="30">
        <v>6642572.2699999996</v>
      </c>
      <c r="J6" s="178">
        <f t="shared" ref="J6:J17" si="2">I6/D6</f>
        <v>0.30760757919694687</v>
      </c>
      <c r="K6" s="577">
        <v>18126380.84</v>
      </c>
      <c r="L6" s="412">
        <v>0.86813312980063795</v>
      </c>
      <c r="M6" s="210">
        <f t="shared" ref="M6:M17" si="3">+G6/K6-1</f>
        <v>8.0021547754262068E-2</v>
      </c>
      <c r="N6" s="577">
        <v>6601556.7000000002</v>
      </c>
      <c r="O6" s="412">
        <v>0.31617067577442398</v>
      </c>
      <c r="P6" s="210">
        <f>+I6/N6-1</f>
        <v>6.2130148787480355E-3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7"/>
      <c r="L7" s="420" t="s">
        <v>129</v>
      </c>
      <c r="M7" s="212" t="s">
        <v>129</v>
      </c>
      <c r="N7" s="577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8" t="s">
        <v>3</v>
      </c>
      <c r="C8" s="159">
        <v>10482732.210000001</v>
      </c>
      <c r="D8" s="204">
        <v>10633943.17</v>
      </c>
      <c r="E8" s="30">
        <v>10289619.01</v>
      </c>
      <c r="F8" s="48">
        <f t="shared" si="0"/>
        <v>0.96762027457778865</v>
      </c>
      <c r="G8" s="30">
        <v>10128553.51</v>
      </c>
      <c r="H8" s="48">
        <f t="shared" si="1"/>
        <v>0.95247391753740207</v>
      </c>
      <c r="I8" s="30">
        <v>4114108.3</v>
      </c>
      <c r="J8" s="178">
        <f t="shared" si="2"/>
        <v>0.3868845483025089</v>
      </c>
      <c r="K8" s="633">
        <v>9760686.9800000004</v>
      </c>
      <c r="L8" s="414">
        <v>0.95102090993942734</v>
      </c>
      <c r="M8" s="443">
        <f t="shared" si="3"/>
        <v>3.7688590029961055E-2</v>
      </c>
      <c r="N8" s="633">
        <v>4341832.6500000004</v>
      </c>
      <c r="O8" s="414">
        <v>0.42304129269471924</v>
      </c>
      <c r="P8" s="443">
        <f t="shared" ref="P8:P17" si="4">+I8/N8-1</f>
        <v>-5.2448900811504218E-2</v>
      </c>
    </row>
    <row r="9" spans="1:16" ht="15" customHeight="1" x14ac:dyDescent="0.25">
      <c r="A9" s="55">
        <v>5</v>
      </c>
      <c r="B9" s="55" t="s">
        <v>453</v>
      </c>
      <c r="C9" s="176"/>
      <c r="D9" s="515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5"/>
      <c r="L9" s="268" t="s">
        <v>129</v>
      </c>
      <c r="M9" s="496" t="s">
        <v>129</v>
      </c>
      <c r="N9" s="565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36541747.380000003</v>
      </c>
      <c r="D10" s="152">
        <f t="shared" ref="D10:E10" si="5">SUM(D5:D9)</f>
        <v>36989804.579999998</v>
      </c>
      <c r="E10" s="84">
        <f t="shared" si="5"/>
        <v>32965974.409999996</v>
      </c>
      <c r="F10" s="90">
        <f t="shared" si="0"/>
        <v>0.89121785811824361</v>
      </c>
      <c r="G10" s="84">
        <f>SUM(G5:G9)</f>
        <v>32306164.869999997</v>
      </c>
      <c r="H10" s="90">
        <f t="shared" si="1"/>
        <v>0.87338025266204311</v>
      </c>
      <c r="I10" s="84">
        <f>SUM(I5:I9)</f>
        <v>13357410.039999999</v>
      </c>
      <c r="J10" s="170">
        <f t="shared" si="2"/>
        <v>0.36111058686755571</v>
      </c>
      <c r="K10" s="566">
        <f>SUM(K5:K9)</f>
        <v>30847300.07</v>
      </c>
      <c r="L10" s="90">
        <v>0.84917874211298261</v>
      </c>
      <c r="M10" s="213">
        <f t="shared" si="3"/>
        <v>4.7293111445393166E-2</v>
      </c>
      <c r="N10" s="566">
        <f>SUM(N5:N9)</f>
        <v>13903621.6</v>
      </c>
      <c r="O10" s="90">
        <v>0.38274532533838362</v>
      </c>
      <c r="P10" s="213">
        <f t="shared" si="4"/>
        <v>-3.9285559957989657E-2</v>
      </c>
    </row>
    <row r="11" spans="1:16" ht="15" customHeight="1" x14ac:dyDescent="0.25">
      <c r="A11" s="21">
        <v>6</v>
      </c>
      <c r="B11" s="21" t="s">
        <v>5</v>
      </c>
      <c r="C11" s="159">
        <v>633054.47</v>
      </c>
      <c r="D11" s="204">
        <v>1250852.68</v>
      </c>
      <c r="E11" s="30">
        <v>509326.82</v>
      </c>
      <c r="F11" s="48">
        <f t="shared" si="0"/>
        <v>0.40718369808345456</v>
      </c>
      <c r="G11" s="30">
        <v>176933.62</v>
      </c>
      <c r="H11" s="48">
        <f t="shared" si="1"/>
        <v>0.14145040645393989</v>
      </c>
      <c r="I11" s="30">
        <v>16566.91</v>
      </c>
      <c r="J11" s="153">
        <f t="shared" si="2"/>
        <v>1.3244493348329398E-2</v>
      </c>
      <c r="K11" s="563">
        <v>765457.01</v>
      </c>
      <c r="L11" s="48">
        <v>0.36242067388624893</v>
      </c>
      <c r="M11" s="224">
        <f t="shared" si="3"/>
        <v>-0.768852309550343</v>
      </c>
      <c r="N11" s="563">
        <v>3452.09</v>
      </c>
      <c r="O11" s="48">
        <v>1.6344598949011924E-3</v>
      </c>
      <c r="P11" s="224">
        <f t="shared" si="4"/>
        <v>3.7990956203343478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7"/>
      <c r="L12" s="390"/>
      <c r="M12" s="224" t="s">
        <v>129</v>
      </c>
      <c r="N12" s="567"/>
      <c r="O12" s="390"/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633054.47</v>
      </c>
      <c r="D13" s="152">
        <f t="shared" ref="D13:I13" si="6">SUM(D11:D12)</f>
        <v>1250852.68</v>
      </c>
      <c r="E13" s="84">
        <f t="shared" si="6"/>
        <v>509326.82</v>
      </c>
      <c r="F13" s="90">
        <f t="shared" si="0"/>
        <v>0.40718369808345456</v>
      </c>
      <c r="G13" s="84">
        <f t="shared" si="6"/>
        <v>176933.62</v>
      </c>
      <c r="H13" s="90">
        <f t="shared" si="1"/>
        <v>0.14145040645393989</v>
      </c>
      <c r="I13" s="84">
        <f t="shared" si="6"/>
        <v>16566.91</v>
      </c>
      <c r="J13" s="170">
        <f t="shared" si="2"/>
        <v>1.3244493348329398E-2</v>
      </c>
      <c r="K13" s="566">
        <f>SUM(K11:K12)</f>
        <v>765457.01</v>
      </c>
      <c r="L13" s="90"/>
      <c r="M13" s="213">
        <f t="shared" si="3"/>
        <v>-0.768852309550343</v>
      </c>
      <c r="N13" s="566">
        <f>SUM(N11:N12)</f>
        <v>3452.09</v>
      </c>
      <c r="O13" s="90" t="s">
        <v>129</v>
      </c>
      <c r="P13" s="213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3"/>
      <c r="L14" s="417"/>
      <c r="M14" s="224" t="s">
        <v>129</v>
      </c>
      <c r="N14" s="563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7"/>
      <c r="L15" s="520"/>
      <c r="M15" s="519" t="s">
        <v>129</v>
      </c>
      <c r="N15" s="567"/>
      <c r="O15" s="520"/>
      <c r="P15" s="519" t="s">
        <v>129</v>
      </c>
    </row>
    <row r="16" spans="1:16" ht="15" customHeight="1" thickBot="1" x14ac:dyDescent="0.3">
      <c r="A16" s="9"/>
      <c r="B16" s="2" t="s">
        <v>10</v>
      </c>
      <c r="C16" s="518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6">
        <f>SUM(K14:K15)</f>
        <v>0</v>
      </c>
      <c r="L16" s="513" t="s">
        <v>129</v>
      </c>
      <c r="M16" s="639" t="s">
        <v>129</v>
      </c>
      <c r="N16" s="566">
        <f>SUM(N14:N15)</f>
        <v>0</v>
      </c>
      <c r="O16" s="513" t="s">
        <v>129</v>
      </c>
      <c r="P16" s="639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37174801.850000001</v>
      </c>
      <c r="D17" s="154">
        <f t="shared" ref="D17:I17" si="8">+D10+D13+D16</f>
        <v>38240657.259999998</v>
      </c>
      <c r="E17" s="155">
        <f t="shared" si="8"/>
        <v>33475301.229999997</v>
      </c>
      <c r="F17" s="181">
        <f t="shared" si="0"/>
        <v>0.87538509085761462</v>
      </c>
      <c r="G17" s="155">
        <f t="shared" si="8"/>
        <v>32483098.489999998</v>
      </c>
      <c r="H17" s="181">
        <f t="shared" si="1"/>
        <v>0.84943881244367503</v>
      </c>
      <c r="I17" s="155">
        <f t="shared" si="8"/>
        <v>13373976.949999999</v>
      </c>
      <c r="J17" s="173">
        <f t="shared" si="2"/>
        <v>0.34973187984374093</v>
      </c>
      <c r="K17" s="574">
        <f>K10+K13+K16</f>
        <v>31612757.080000002</v>
      </c>
      <c r="L17" s="181">
        <v>0.82243273153264673</v>
      </c>
      <c r="M17" s="605">
        <f t="shared" si="3"/>
        <v>2.7531335144147295E-2</v>
      </c>
      <c r="N17" s="574">
        <f>N10+N13+N16</f>
        <v>13907073.689999999</v>
      </c>
      <c r="O17" s="181">
        <v>0.36180433657045974</v>
      </c>
      <c r="P17" s="605">
        <f t="shared" si="4"/>
        <v>-3.8332775958707099E-2</v>
      </c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3"/>
  <sheetViews>
    <sheetView topLeftCell="A10" zoomScaleNormal="100" workbookViewId="0">
      <selection activeCell="G22" sqref="G22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97" customWidth="1"/>
    <col min="7" max="7" width="11.109375" bestFit="1" customWidth="1"/>
    <col min="8" max="8" width="6.109375" style="97" customWidth="1"/>
    <col min="9" max="9" width="11.33203125" customWidth="1"/>
    <col min="10" max="10" width="21.6640625" style="60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148</v>
      </c>
    </row>
    <row r="2" spans="1:15" ht="13.8" x14ac:dyDescent="0.25">
      <c r="B2" s="7" t="s">
        <v>228</v>
      </c>
      <c r="F2"/>
      <c r="H2"/>
      <c r="J2"/>
      <c r="M2" s="339"/>
    </row>
    <row r="3" spans="1:15" x14ac:dyDescent="0.25">
      <c r="F3"/>
      <c r="H3"/>
      <c r="J3"/>
      <c r="M3" s="339"/>
    </row>
    <row r="4" spans="1:15" s="287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40"/>
    </row>
    <row r="5" spans="1:15" s="287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39"/>
    </row>
    <row r="6" spans="1:15" s="287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56"/>
    </row>
    <row r="7" spans="1:15" s="287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56"/>
    </row>
    <row r="8" spans="1:15" s="287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56"/>
    </row>
    <row r="9" spans="1:15" s="287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56"/>
    </row>
    <row r="10" spans="1:15" ht="15" customHeight="1" x14ac:dyDescent="0.25">
      <c r="F10"/>
      <c r="H10"/>
      <c r="J10"/>
      <c r="M10" s="456"/>
      <c r="N10" s="287"/>
      <c r="O10" s="287"/>
    </row>
    <row r="11" spans="1:15" s="287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56"/>
    </row>
    <row r="12" spans="1:15" s="287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39"/>
    </row>
    <row r="13" spans="1:15" ht="15" customHeight="1" x14ac:dyDescent="0.25">
      <c r="F13"/>
      <c r="H13"/>
      <c r="J13"/>
      <c r="M13" s="339"/>
      <c r="N13" s="287"/>
      <c r="O13" s="287"/>
    </row>
    <row r="14" spans="1:15" s="287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56"/>
    </row>
    <row r="15" spans="1:15" s="287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56"/>
    </row>
    <row r="16" spans="1:15" s="287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56"/>
    </row>
    <row r="17" spans="1:15" s="287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56"/>
    </row>
    <row r="18" spans="1:15" s="287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56"/>
    </row>
    <row r="19" spans="1:15" s="287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56"/>
      <c r="N19" s="444"/>
      <c r="O19" s="444"/>
    </row>
    <row r="20" spans="1:15" s="287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39"/>
    </row>
    <row r="21" spans="1:15" s="287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39"/>
    </row>
    <row r="22" spans="1:15" s="287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39"/>
    </row>
    <row r="23" spans="1:15" s="287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39"/>
    </row>
    <row r="24" spans="1:15" s="287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39"/>
    </row>
    <row r="25" spans="1:15" s="287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39"/>
    </row>
    <row r="26" spans="1:15" s="287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39"/>
    </row>
    <row r="27" spans="1:15" s="287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39"/>
    </row>
    <row r="28" spans="1:15" s="287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87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87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87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87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87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5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G17" sqref="G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749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29" t="s">
        <v>17</v>
      </c>
      <c r="O4" s="89" t="s">
        <v>18</v>
      </c>
      <c r="P4" s="585" t="s">
        <v>508</v>
      </c>
    </row>
    <row r="5" spans="1:16" ht="15" customHeight="1" x14ac:dyDescent="0.25">
      <c r="A5" s="21">
        <v>1</v>
      </c>
      <c r="B5" s="21" t="s">
        <v>0</v>
      </c>
      <c r="C5" s="159">
        <v>3433011.42</v>
      </c>
      <c r="D5" s="204">
        <v>3427940.35</v>
      </c>
      <c r="E5" s="30">
        <v>1838536.43</v>
      </c>
      <c r="F5" s="48">
        <f>E5/D5</f>
        <v>0.53633851300825575</v>
      </c>
      <c r="G5" s="30">
        <v>1838536.43</v>
      </c>
      <c r="H5" s="48">
        <f>G5/D5</f>
        <v>0.53633851300825575</v>
      </c>
      <c r="I5" s="30">
        <v>1838536.43</v>
      </c>
      <c r="J5" s="153">
        <f>I5/D5</f>
        <v>0.53633851300825575</v>
      </c>
      <c r="K5" s="576">
        <v>2156061.13</v>
      </c>
      <c r="L5" s="48">
        <v>0.56802244493386667</v>
      </c>
      <c r="M5" s="210">
        <f>+G5/K5-1</f>
        <v>-0.14727073160490578</v>
      </c>
      <c r="N5" s="576">
        <v>2156061.13</v>
      </c>
      <c r="O5" s="48">
        <v>0.56802244493386667</v>
      </c>
      <c r="P5" s="210">
        <f>+I5/N5-1</f>
        <v>-0.14727073160490578</v>
      </c>
    </row>
    <row r="6" spans="1:16" ht="15" customHeight="1" x14ac:dyDescent="0.25">
      <c r="A6" s="23">
        <v>2</v>
      </c>
      <c r="B6" s="23" t="s">
        <v>1</v>
      </c>
      <c r="C6" s="159">
        <v>8432957.5999999996</v>
      </c>
      <c r="D6" s="204">
        <v>8800201.3900000006</v>
      </c>
      <c r="E6" s="30">
        <v>7998371.7000000002</v>
      </c>
      <c r="F6" s="48">
        <f t="shared" ref="F6:F17" si="0">E6/D6</f>
        <v>0.9088850749584948</v>
      </c>
      <c r="G6" s="30">
        <v>7690264.1200000001</v>
      </c>
      <c r="H6" s="280">
        <f t="shared" ref="H6:H17" si="1">G6/D6</f>
        <v>0.87387365120288452</v>
      </c>
      <c r="I6" s="30">
        <v>2725445.73</v>
      </c>
      <c r="J6" s="178">
        <f t="shared" ref="J6:J17" si="2">I6/D6</f>
        <v>0.30970265442982092</v>
      </c>
      <c r="K6" s="577">
        <v>7404562.4699999997</v>
      </c>
      <c r="L6" s="412">
        <v>0.8837559199196876</v>
      </c>
      <c r="M6" s="210">
        <f t="shared" ref="M6:M17" si="3">+G6/K6-1</f>
        <v>3.858454178184556E-2</v>
      </c>
      <c r="N6" s="577">
        <v>2760525.12</v>
      </c>
      <c r="O6" s="412">
        <v>0.32947664723895648</v>
      </c>
      <c r="P6" s="210">
        <f>+I6/N6-1</f>
        <v>-1.2707506171869221E-2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7"/>
      <c r="L7" s="420" t="s">
        <v>129</v>
      </c>
      <c r="M7" s="212" t="s">
        <v>129</v>
      </c>
      <c r="N7" s="577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8" t="s">
        <v>3</v>
      </c>
      <c r="C8" s="159">
        <v>4060522.45</v>
      </c>
      <c r="D8" s="204">
        <v>3925813.9</v>
      </c>
      <c r="E8" s="30">
        <v>3820731.64</v>
      </c>
      <c r="F8" s="48">
        <f t="shared" si="0"/>
        <v>0.97323300016844916</v>
      </c>
      <c r="G8" s="30">
        <v>3754431.64</v>
      </c>
      <c r="H8" s="48">
        <f t="shared" si="1"/>
        <v>0.95634478241569221</v>
      </c>
      <c r="I8" s="30">
        <v>2268569.38</v>
      </c>
      <c r="J8" s="178">
        <f t="shared" si="2"/>
        <v>0.57785963313238053</v>
      </c>
      <c r="K8" s="633">
        <v>3713475.94</v>
      </c>
      <c r="L8" s="414">
        <v>0.96497210421286039</v>
      </c>
      <c r="M8" s="443">
        <f t="shared" si="3"/>
        <v>1.1028939102268653E-2</v>
      </c>
      <c r="N8" s="633">
        <v>2487839.48</v>
      </c>
      <c r="O8" s="414">
        <v>0.64648209299005943</v>
      </c>
      <c r="P8" s="443">
        <f t="shared" ref="P8:P17" si="4">+I8/N8-1</f>
        <v>-8.8136755511251885E-2</v>
      </c>
    </row>
    <row r="9" spans="1:16" ht="15" customHeight="1" x14ac:dyDescent="0.25">
      <c r="A9" s="55">
        <v>5</v>
      </c>
      <c r="B9" s="55" t="s">
        <v>453</v>
      </c>
      <c r="C9" s="176"/>
      <c r="D9" s="515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5"/>
      <c r="L9" s="268" t="s">
        <v>129</v>
      </c>
      <c r="M9" s="496" t="s">
        <v>129</v>
      </c>
      <c r="N9" s="565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15926491.469999999</v>
      </c>
      <c r="D10" s="152">
        <f t="shared" ref="D10:E10" si="5">SUM(D5:D9)</f>
        <v>16153955.640000001</v>
      </c>
      <c r="E10" s="84">
        <f t="shared" si="5"/>
        <v>13657639.770000001</v>
      </c>
      <c r="F10" s="90">
        <f t="shared" si="0"/>
        <v>0.8454672078076847</v>
      </c>
      <c r="G10" s="84">
        <f>SUM(G5:G9)</f>
        <v>13283232.190000001</v>
      </c>
      <c r="H10" s="90">
        <f t="shared" si="1"/>
        <v>0.82228975280261452</v>
      </c>
      <c r="I10" s="84">
        <f>SUM(I5:I9)</f>
        <v>6832551.54</v>
      </c>
      <c r="J10" s="170">
        <f t="shared" si="2"/>
        <v>0.42296460955243775</v>
      </c>
      <c r="K10" s="566">
        <f>SUM(K5:K9)</f>
        <v>13274099.539999999</v>
      </c>
      <c r="L10" s="90">
        <v>0.82846513637671204</v>
      </c>
      <c r="M10" s="213">
        <f t="shared" si="3"/>
        <v>6.880052370017431E-4</v>
      </c>
      <c r="N10" s="566">
        <f>SUM(N5:N9)</f>
        <v>7404425.7300000004</v>
      </c>
      <c r="O10" s="90">
        <v>0.4621261542984999</v>
      </c>
      <c r="P10" s="213">
        <f t="shared" si="4"/>
        <v>-7.7234104419871108E-2</v>
      </c>
    </row>
    <row r="11" spans="1:16" ht="15" customHeight="1" x14ac:dyDescent="0.25">
      <c r="A11" s="21">
        <v>6</v>
      </c>
      <c r="B11" s="21" t="s">
        <v>5</v>
      </c>
      <c r="C11" s="159">
        <v>232973.89</v>
      </c>
      <c r="D11" s="204">
        <v>832973.89</v>
      </c>
      <c r="E11" s="30">
        <v>339042.34</v>
      </c>
      <c r="F11" s="48">
        <f t="shared" si="0"/>
        <v>0.40702637149887139</v>
      </c>
      <c r="G11" s="30">
        <v>143061.18</v>
      </c>
      <c r="H11" s="48">
        <f t="shared" si="1"/>
        <v>0.17174749619102705</v>
      </c>
      <c r="I11" s="30">
        <v>14958.98</v>
      </c>
      <c r="J11" s="153">
        <f t="shared" si="2"/>
        <v>1.7958522085248074E-2</v>
      </c>
      <c r="K11" s="563">
        <v>400175.24</v>
      </c>
      <c r="L11" s="48">
        <v>0.23977000260162354</v>
      </c>
      <c r="M11" s="224">
        <f t="shared" si="3"/>
        <v>-0.64250366914254864</v>
      </c>
      <c r="N11" s="563">
        <v>85136.43</v>
      </c>
      <c r="O11" s="48">
        <v>5.1010557381293606E-2</v>
      </c>
      <c r="P11" s="224">
        <f t="shared" si="4"/>
        <v>-0.8242940184360561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7"/>
      <c r="L12" s="520"/>
      <c r="M12" s="224" t="s">
        <v>129</v>
      </c>
      <c r="N12" s="567"/>
      <c r="O12" s="520"/>
      <c r="P12" s="557" t="s">
        <v>129</v>
      </c>
    </row>
    <row r="13" spans="1:16" ht="15" customHeight="1" x14ac:dyDescent="0.25">
      <c r="A13" s="9"/>
      <c r="B13" s="2" t="s">
        <v>7</v>
      </c>
      <c r="C13" s="162">
        <f>SUM(C11:C12)</f>
        <v>232973.89</v>
      </c>
      <c r="D13" s="152">
        <f t="shared" ref="D13:I13" si="6">SUM(D11:D12)</f>
        <v>832973.89</v>
      </c>
      <c r="E13" s="84">
        <f t="shared" si="6"/>
        <v>339042.34</v>
      </c>
      <c r="F13" s="90">
        <f t="shared" si="0"/>
        <v>0.40702637149887139</v>
      </c>
      <c r="G13" s="84">
        <f t="shared" si="6"/>
        <v>143061.18</v>
      </c>
      <c r="H13" s="90">
        <v>0.7692499847597406</v>
      </c>
      <c r="I13" s="84">
        <f t="shared" si="6"/>
        <v>14958.98</v>
      </c>
      <c r="J13" s="170">
        <f t="shared" si="2"/>
        <v>1.7958522085248074E-2</v>
      </c>
      <c r="K13" s="566">
        <f>SUM(K11:K12)</f>
        <v>400175.24</v>
      </c>
      <c r="L13" s="90">
        <v>0.23977000260162354</v>
      </c>
      <c r="M13" s="213">
        <f t="shared" si="3"/>
        <v>-0.64250366914254864</v>
      </c>
      <c r="N13" s="566">
        <f>SUM(N11:N12)</f>
        <v>85136.43</v>
      </c>
      <c r="O13" s="90">
        <v>5.1010557381293606E-2</v>
      </c>
      <c r="P13" s="213">
        <f t="shared" si="4"/>
        <v>-0.8242940184360561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3"/>
      <c r="L14" s="417"/>
      <c r="M14" s="224" t="s">
        <v>129</v>
      </c>
      <c r="N14" s="563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7"/>
      <c r="L15" s="520"/>
      <c r="M15" s="519" t="s">
        <v>129</v>
      </c>
      <c r="N15" s="567"/>
      <c r="O15" s="520"/>
      <c r="P15" s="519" t="s">
        <v>129</v>
      </c>
    </row>
    <row r="16" spans="1:16" ht="15" customHeight="1" thickBot="1" x14ac:dyDescent="0.3">
      <c r="A16" s="9"/>
      <c r="B16" s="2" t="s">
        <v>10</v>
      </c>
      <c r="C16" s="518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6">
        <f>SUM(K14:K15)</f>
        <v>0</v>
      </c>
      <c r="L16" s="513" t="s">
        <v>129</v>
      </c>
      <c r="M16" s="639" t="s">
        <v>129</v>
      </c>
      <c r="N16" s="566">
        <f>SUM(N14:N15)</f>
        <v>0</v>
      </c>
      <c r="O16" s="513" t="s">
        <v>129</v>
      </c>
      <c r="P16" s="639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16159465.359999999</v>
      </c>
      <c r="D17" s="154">
        <f t="shared" ref="D17:I17" si="8">+D10+D13+D16</f>
        <v>16986929.530000001</v>
      </c>
      <c r="E17" s="155">
        <f t="shared" si="8"/>
        <v>13996682.110000001</v>
      </c>
      <c r="F17" s="181">
        <f t="shared" si="0"/>
        <v>0.82396775033892777</v>
      </c>
      <c r="G17" s="155">
        <f t="shared" si="8"/>
        <v>13426293.370000001</v>
      </c>
      <c r="H17" s="181">
        <f t="shared" si="1"/>
        <v>0.79038965495726055</v>
      </c>
      <c r="I17" s="155">
        <f t="shared" si="8"/>
        <v>6847510.5200000005</v>
      </c>
      <c r="J17" s="173">
        <f t="shared" si="2"/>
        <v>0.40310466396571903</v>
      </c>
      <c r="K17" s="574">
        <f>K10+K13+K16</f>
        <v>13674274.779999999</v>
      </c>
      <c r="L17" s="181">
        <v>0.77292834994283632</v>
      </c>
      <c r="M17" s="605">
        <f t="shared" si="3"/>
        <v>-1.8134885687882796E-2</v>
      </c>
      <c r="N17" s="574">
        <f>N10+N13+N16</f>
        <v>7489562.1600000001</v>
      </c>
      <c r="O17" s="181">
        <v>0.42334200645067815</v>
      </c>
      <c r="P17" s="605">
        <f t="shared" si="4"/>
        <v>-8.572619150276195E-2</v>
      </c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5" workbookViewId="0">
      <selection activeCell="E13" sqref="E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G17" sqref="G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750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4017719</v>
      </c>
      <c r="D5" s="204">
        <v>4117127.04</v>
      </c>
      <c r="E5" s="30">
        <v>2214594.9900000002</v>
      </c>
      <c r="F5" s="48">
        <f>E5/D5</f>
        <v>0.53789814316732865</v>
      </c>
      <c r="G5" s="30">
        <v>2214594.9900000002</v>
      </c>
      <c r="H5" s="48">
        <f>G5/D5</f>
        <v>0.53789814316732865</v>
      </c>
      <c r="I5" s="30">
        <v>2214594.9900000002</v>
      </c>
      <c r="J5" s="153">
        <f>I5/D5</f>
        <v>0.53789814316732865</v>
      </c>
      <c r="K5" s="576">
        <v>2646607.4</v>
      </c>
      <c r="L5" s="48">
        <v>0.58360438688982563</v>
      </c>
      <c r="M5" s="210">
        <f>+G5/K5-1</f>
        <v>-0.16323252553438783</v>
      </c>
      <c r="N5" s="576">
        <v>2646607.4</v>
      </c>
      <c r="O5" s="48">
        <v>0.58360438688982563</v>
      </c>
      <c r="P5" s="210">
        <f>+I5/N5-1</f>
        <v>-0.16323252553438783</v>
      </c>
    </row>
    <row r="6" spans="1:16" ht="15" customHeight="1" x14ac:dyDescent="0.25">
      <c r="A6" s="23">
        <v>2</v>
      </c>
      <c r="B6" s="23" t="s">
        <v>1</v>
      </c>
      <c r="C6" s="159">
        <v>11569157.5</v>
      </c>
      <c r="D6" s="204">
        <v>12225353.93</v>
      </c>
      <c r="E6" s="30">
        <v>11012504.640000001</v>
      </c>
      <c r="F6" s="48">
        <f t="shared" ref="F6:F17" si="0">E6/D6</f>
        <v>0.90079229632577196</v>
      </c>
      <c r="G6" s="30">
        <v>10802193.1</v>
      </c>
      <c r="H6" s="280">
        <f t="shared" ref="H6:H17" si="1">G6/D6</f>
        <v>0.88358939641758083</v>
      </c>
      <c r="I6" s="30">
        <v>3418347.56</v>
      </c>
      <c r="J6" s="178">
        <f t="shared" ref="J6:J17" si="2">I6/D6</f>
        <v>0.27961133719095527</v>
      </c>
      <c r="K6" s="577">
        <v>10498903.85</v>
      </c>
      <c r="L6" s="412">
        <v>0.88817086369142306</v>
      </c>
      <c r="M6" s="210">
        <f t="shared" ref="M6:M17" si="3">+G6/K6-1</f>
        <v>2.8887706215158904E-2</v>
      </c>
      <c r="N6" s="577">
        <v>3696781.5</v>
      </c>
      <c r="O6" s="412">
        <v>0.31273489734201865</v>
      </c>
      <c r="P6" s="210">
        <f>+I6/N6-1</f>
        <v>-7.5317932639513585E-2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7"/>
      <c r="L7" s="420" t="s">
        <v>129</v>
      </c>
      <c r="M7" s="212" t="s">
        <v>129</v>
      </c>
      <c r="N7" s="577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8" t="s">
        <v>3</v>
      </c>
      <c r="C8" s="159">
        <v>5903469.7199999997</v>
      </c>
      <c r="D8" s="204">
        <v>5970649.6699999999</v>
      </c>
      <c r="E8" s="30">
        <v>5456691.6799999997</v>
      </c>
      <c r="F8" s="48">
        <f t="shared" si="0"/>
        <v>0.9139192519396302</v>
      </c>
      <c r="G8" s="30">
        <v>5401141.6799999997</v>
      </c>
      <c r="H8" s="48">
        <f t="shared" si="1"/>
        <v>0.90461540678537244</v>
      </c>
      <c r="I8" s="30">
        <v>3773322.37</v>
      </c>
      <c r="J8" s="178">
        <f t="shared" si="2"/>
        <v>0.63197852470885307</v>
      </c>
      <c r="K8" s="633">
        <v>5321041.91</v>
      </c>
      <c r="L8" s="414">
        <v>0.95523424831445258</v>
      </c>
      <c r="M8" s="443">
        <f t="shared" si="3"/>
        <v>1.5053399570010173E-2</v>
      </c>
      <c r="N8" s="633">
        <v>4839575.4000000004</v>
      </c>
      <c r="O8" s="414">
        <v>0.86880130763339847</v>
      </c>
      <c r="P8" s="443">
        <f t="shared" ref="P8:P17" si="4">+I8/N8-1</f>
        <v>-0.22031954084236405</v>
      </c>
    </row>
    <row r="9" spans="1:16" ht="15" customHeight="1" x14ac:dyDescent="0.25">
      <c r="A9" s="55">
        <v>5</v>
      </c>
      <c r="B9" s="55" t="s">
        <v>453</v>
      </c>
      <c r="C9" s="176"/>
      <c r="D9" s="515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5"/>
      <c r="L9" s="268" t="s">
        <v>129</v>
      </c>
      <c r="M9" s="496" t="s">
        <v>129</v>
      </c>
      <c r="N9" s="565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21490346.219999999</v>
      </c>
      <c r="D10" s="152">
        <f t="shared" ref="D10:E10" si="5">SUM(D5:D9)</f>
        <v>22313130.640000001</v>
      </c>
      <c r="E10" s="84">
        <f t="shared" si="5"/>
        <v>18683791.310000002</v>
      </c>
      <c r="F10" s="90">
        <f t="shared" si="0"/>
        <v>0.83734513150325018</v>
      </c>
      <c r="G10" s="84">
        <f>SUM(G5:G9)</f>
        <v>18417929.77</v>
      </c>
      <c r="H10" s="90">
        <f t="shared" si="1"/>
        <v>0.82543010513203352</v>
      </c>
      <c r="I10" s="84">
        <f>SUM(I5:I9)</f>
        <v>9406264.9200000018</v>
      </c>
      <c r="J10" s="170">
        <f t="shared" si="2"/>
        <v>0.421557381246077</v>
      </c>
      <c r="K10" s="566">
        <f>SUM(K5:K9)</f>
        <v>18466553.16</v>
      </c>
      <c r="L10" s="90">
        <v>0.84221576296125722</v>
      </c>
      <c r="M10" s="213">
        <f t="shared" si="3"/>
        <v>-2.6330517438046819E-3</v>
      </c>
      <c r="N10" s="566">
        <f>SUM(N5:N9)</f>
        <v>11182964.300000001</v>
      </c>
      <c r="O10" s="90">
        <v>0.51002852175435442</v>
      </c>
      <c r="P10" s="213">
        <f t="shared" si="4"/>
        <v>-0.15887552998805499</v>
      </c>
    </row>
    <row r="11" spans="1:16" ht="15" customHeight="1" x14ac:dyDescent="0.25">
      <c r="A11" s="21">
        <v>6</v>
      </c>
      <c r="B11" s="21" t="s">
        <v>5</v>
      </c>
      <c r="C11" s="159">
        <v>596115.53</v>
      </c>
      <c r="D11" s="204">
        <v>1147120.8400000001</v>
      </c>
      <c r="E11" s="30">
        <v>603251.97</v>
      </c>
      <c r="F11" s="48">
        <f t="shared" si="0"/>
        <v>0.52588354161537154</v>
      </c>
      <c r="G11" s="30">
        <v>199918.29</v>
      </c>
      <c r="H11" s="48">
        <f t="shared" si="1"/>
        <v>0.17427831753104581</v>
      </c>
      <c r="I11" s="30">
        <v>51678.28</v>
      </c>
      <c r="J11" s="153">
        <f t="shared" si="2"/>
        <v>4.5050423807137877E-2</v>
      </c>
      <c r="K11" s="563">
        <v>188086.37</v>
      </c>
      <c r="L11" s="48">
        <v>0.15942478589865344</v>
      </c>
      <c r="M11" s="224">
        <f t="shared" si="3"/>
        <v>6.2906844339650991E-2</v>
      </c>
      <c r="N11" s="563">
        <v>57575.45</v>
      </c>
      <c r="O11" s="48">
        <v>4.8801802008665622E-2</v>
      </c>
      <c r="P11" s="224">
        <f t="shared" si="4"/>
        <v>-0.10242507874449958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7"/>
      <c r="L12" s="390"/>
      <c r="M12" s="224" t="s">
        <v>129</v>
      </c>
      <c r="N12" s="567"/>
      <c r="O12" s="390"/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596115.53</v>
      </c>
      <c r="D13" s="152">
        <f t="shared" ref="D13:I13" si="6">SUM(D11:D12)</f>
        <v>1147120.8400000001</v>
      </c>
      <c r="E13" s="84">
        <f t="shared" si="6"/>
        <v>603251.97</v>
      </c>
      <c r="F13" s="90">
        <f t="shared" si="0"/>
        <v>0.52588354161537154</v>
      </c>
      <c r="G13" s="84">
        <f t="shared" si="6"/>
        <v>199918.29</v>
      </c>
      <c r="H13" s="90">
        <f t="shared" si="1"/>
        <v>0.17427831753104581</v>
      </c>
      <c r="I13" s="84">
        <f t="shared" si="6"/>
        <v>51678.28</v>
      </c>
      <c r="J13" s="170">
        <f t="shared" si="2"/>
        <v>4.5050423807137877E-2</v>
      </c>
      <c r="K13" s="566">
        <f>SUM(K11:K12)</f>
        <v>188086.37</v>
      </c>
      <c r="L13" s="90">
        <v>0.15942478589865344</v>
      </c>
      <c r="M13" s="213">
        <f t="shared" si="3"/>
        <v>6.2906844339650991E-2</v>
      </c>
      <c r="N13" s="566">
        <f>SUM(N11:N12)</f>
        <v>57575.45</v>
      </c>
      <c r="O13" s="90">
        <v>4.8801802008665622E-2</v>
      </c>
      <c r="P13" s="213">
        <f t="shared" si="4"/>
        <v>-0.10242507874449958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3"/>
      <c r="L14" s="417"/>
      <c r="M14" s="224" t="s">
        <v>129</v>
      </c>
      <c r="N14" s="563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7"/>
      <c r="L15" s="520"/>
      <c r="M15" s="519" t="s">
        <v>129</v>
      </c>
      <c r="N15" s="567"/>
      <c r="O15" s="520"/>
      <c r="P15" s="519" t="s">
        <v>129</v>
      </c>
    </row>
    <row r="16" spans="1:16" ht="15" customHeight="1" thickBot="1" x14ac:dyDescent="0.3">
      <c r="A16" s="9"/>
      <c r="B16" s="2" t="s">
        <v>10</v>
      </c>
      <c r="C16" s="518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6">
        <f>SUM(K14:K15)</f>
        <v>0</v>
      </c>
      <c r="L16" s="513" t="s">
        <v>129</v>
      </c>
      <c r="M16" s="639" t="s">
        <v>129</v>
      </c>
      <c r="N16" s="566">
        <f>SUM(N14:N15)</f>
        <v>0</v>
      </c>
      <c r="O16" s="513" t="s">
        <v>129</v>
      </c>
      <c r="P16" s="639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22086461.75</v>
      </c>
      <c r="D17" s="154">
        <f t="shared" ref="D17:I17" si="8">+D10+D13+D16</f>
        <v>23460251.48</v>
      </c>
      <c r="E17" s="155">
        <f t="shared" si="8"/>
        <v>19287043.280000001</v>
      </c>
      <c r="F17" s="181">
        <f t="shared" si="0"/>
        <v>0.82211579430179238</v>
      </c>
      <c r="G17" s="155">
        <f t="shared" si="8"/>
        <v>18617848.059999999</v>
      </c>
      <c r="H17" s="181">
        <f t="shared" si="1"/>
        <v>0.79359115463326646</v>
      </c>
      <c r="I17" s="155">
        <f t="shared" si="8"/>
        <v>9457943.2000000011</v>
      </c>
      <c r="J17" s="173">
        <f t="shared" si="2"/>
        <v>0.40314756250856698</v>
      </c>
      <c r="K17" s="574">
        <f>K10+K13+K16</f>
        <v>18654639.530000001</v>
      </c>
      <c r="L17" s="181">
        <v>0.80735268798777637</v>
      </c>
      <c r="M17" s="605">
        <f t="shared" si="3"/>
        <v>-1.9722423443687687E-3</v>
      </c>
      <c r="N17" s="574">
        <f>N10+N13+N16</f>
        <v>11240539.75</v>
      </c>
      <c r="O17" s="181">
        <v>0.48647844237363008</v>
      </c>
      <c r="P17" s="605">
        <f t="shared" si="4"/>
        <v>-0.15858638371880662</v>
      </c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B3" workbookViewId="0">
      <selection activeCell="F17" sqref="F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zoomScaleNormal="100" workbookViewId="0">
      <selection activeCell="F20" sqref="F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751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4102543.82</v>
      </c>
      <c r="D5" s="204">
        <v>4138812.57</v>
      </c>
      <c r="E5" s="30">
        <v>2149771.85</v>
      </c>
      <c r="F5" s="48">
        <f>E5/D5</f>
        <v>0.51941754153897335</v>
      </c>
      <c r="G5" s="30">
        <v>2149771.85</v>
      </c>
      <c r="H5" s="48">
        <f>G5/D5</f>
        <v>0.51941754153897335</v>
      </c>
      <c r="I5" s="30">
        <v>2149771.85</v>
      </c>
      <c r="J5" s="153">
        <f>I5/D5</f>
        <v>0.51941754153897335</v>
      </c>
      <c r="K5" s="576">
        <v>2575185.8199999998</v>
      </c>
      <c r="L5" s="48">
        <v>0.578535902820009</v>
      </c>
      <c r="M5" s="210">
        <f>+G5/K5-1</f>
        <v>-0.16519738758114155</v>
      </c>
      <c r="N5" s="576">
        <v>2575185.8199999998</v>
      </c>
      <c r="O5" s="48">
        <v>0.578535902820009</v>
      </c>
      <c r="P5" s="210">
        <f>+I5/N5-1</f>
        <v>-0.16519738758114155</v>
      </c>
    </row>
    <row r="6" spans="1:16" ht="15" customHeight="1" x14ac:dyDescent="0.25">
      <c r="A6" s="23">
        <v>2</v>
      </c>
      <c r="B6" s="23" t="s">
        <v>1</v>
      </c>
      <c r="C6" s="159">
        <v>12035819.98</v>
      </c>
      <c r="D6" s="204">
        <v>12603576.35</v>
      </c>
      <c r="E6" s="30">
        <v>11654739.66</v>
      </c>
      <c r="F6" s="48">
        <f t="shared" ref="F6:F17" si="0">E6/D6</f>
        <v>0.92471686895442184</v>
      </c>
      <c r="G6" s="30">
        <v>11279902.52</v>
      </c>
      <c r="H6" s="280">
        <f t="shared" ref="H6:H17" si="1">G6/D6</f>
        <v>0.89497633106336516</v>
      </c>
      <c r="I6" s="30">
        <v>3887804.92</v>
      </c>
      <c r="J6" s="178">
        <f t="shared" ref="J6:J17" si="2">I6/D6</f>
        <v>0.30846839119596398</v>
      </c>
      <c r="K6" s="577">
        <v>10708966.210000001</v>
      </c>
      <c r="L6" s="412">
        <v>0.90727618778609154</v>
      </c>
      <c r="M6" s="210">
        <f t="shared" ref="M6:M17" si="3">+G6/K6-1</f>
        <v>5.331385857458959E-2</v>
      </c>
      <c r="N6" s="577">
        <v>3690954.39</v>
      </c>
      <c r="O6" s="412">
        <v>0.31270198846313652</v>
      </c>
      <c r="P6" s="210">
        <f>+I6/N6-1</f>
        <v>5.3333232871512148E-2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7"/>
      <c r="L7" s="420" t="s">
        <v>129</v>
      </c>
      <c r="M7" s="212" t="s">
        <v>129</v>
      </c>
      <c r="N7" s="577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8" t="s">
        <v>3</v>
      </c>
      <c r="C8" s="159">
        <v>8849400</v>
      </c>
      <c r="D8" s="204">
        <v>8862426.2599999998</v>
      </c>
      <c r="E8" s="30">
        <v>8707788.8800000008</v>
      </c>
      <c r="F8" s="48">
        <f t="shared" si="0"/>
        <v>0.98255134931864596</v>
      </c>
      <c r="G8" s="30">
        <v>8647748.8800000008</v>
      </c>
      <c r="H8" s="48">
        <f t="shared" si="1"/>
        <v>0.97577668082058611</v>
      </c>
      <c r="I8" s="30">
        <v>5118819.66</v>
      </c>
      <c r="J8" s="178">
        <f t="shared" si="2"/>
        <v>0.57758671382163917</v>
      </c>
      <c r="K8" s="633">
        <v>8701756.8800000008</v>
      </c>
      <c r="L8" s="414">
        <v>0.98868594004729093</v>
      </c>
      <c r="M8" s="443">
        <f t="shared" si="3"/>
        <v>-6.206562737248067E-3</v>
      </c>
      <c r="N8" s="633">
        <v>5320469.3499999996</v>
      </c>
      <c r="O8" s="414">
        <v>0.60450703384826676</v>
      </c>
      <c r="P8" s="443">
        <f t="shared" ref="P8:P17" si="4">+I8/N8-1</f>
        <v>-3.790073332534083E-2</v>
      </c>
    </row>
    <row r="9" spans="1:16" ht="15" customHeight="1" x14ac:dyDescent="0.25">
      <c r="A9" s="55">
        <v>5</v>
      </c>
      <c r="B9" s="55" t="s">
        <v>453</v>
      </c>
      <c r="C9" s="176">
        <v>150000</v>
      </c>
      <c r="D9" s="515">
        <v>0</v>
      </c>
      <c r="E9" s="180">
        <v>0</v>
      </c>
      <c r="F9" s="390" t="s">
        <v>129</v>
      </c>
      <c r="G9" s="34">
        <v>0</v>
      </c>
      <c r="H9" s="78" t="s">
        <v>129</v>
      </c>
      <c r="I9" s="34">
        <v>0</v>
      </c>
      <c r="J9" s="392" t="s">
        <v>129</v>
      </c>
      <c r="K9" s="565"/>
      <c r="L9" s="268" t="s">
        <v>129</v>
      </c>
      <c r="M9" s="496" t="s">
        <v>129</v>
      </c>
      <c r="N9" s="565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25137763.800000001</v>
      </c>
      <c r="D10" s="152">
        <f t="shared" ref="D10:E10" si="5">SUM(D5:D9)</f>
        <v>25604815.18</v>
      </c>
      <c r="E10" s="84">
        <f t="shared" si="5"/>
        <v>22512300.390000001</v>
      </c>
      <c r="F10" s="90">
        <f t="shared" si="0"/>
        <v>0.8792213586288421</v>
      </c>
      <c r="G10" s="84">
        <f>SUM(G5:G9)</f>
        <v>22077423.25</v>
      </c>
      <c r="H10" s="90">
        <f t="shared" si="1"/>
        <v>0.86223716495500202</v>
      </c>
      <c r="I10" s="84">
        <f>SUM(I5:I9)</f>
        <v>11156396.43</v>
      </c>
      <c r="J10" s="170">
        <f t="shared" si="2"/>
        <v>0.43571478066025238</v>
      </c>
      <c r="K10" s="566">
        <f>SUM(K5:K9)</f>
        <v>21985908.910000004</v>
      </c>
      <c r="L10" s="90">
        <v>0.87747179392628516</v>
      </c>
      <c r="M10" s="213">
        <f t="shared" si="3"/>
        <v>4.1624087671159327E-3</v>
      </c>
      <c r="N10" s="566">
        <f>SUM(N5:N9)</f>
        <v>11586609.559999999</v>
      </c>
      <c r="O10" s="90">
        <v>0.46242905479847379</v>
      </c>
      <c r="P10" s="213">
        <f t="shared" si="4"/>
        <v>-3.7130199975427436E-2</v>
      </c>
    </row>
    <row r="11" spans="1:16" ht="15" customHeight="1" x14ac:dyDescent="0.25">
      <c r="A11" s="21">
        <v>6</v>
      </c>
      <c r="B11" s="21" t="s">
        <v>5</v>
      </c>
      <c r="C11" s="159">
        <v>533716.47</v>
      </c>
      <c r="D11" s="204">
        <v>1220516.47</v>
      </c>
      <c r="E11" s="30">
        <v>525644.36</v>
      </c>
      <c r="F11" s="48">
        <f t="shared" si="0"/>
        <v>0.43067371307164742</v>
      </c>
      <c r="G11" s="30">
        <v>377500.18</v>
      </c>
      <c r="H11" s="48">
        <f t="shared" si="1"/>
        <v>0.30929544113403074</v>
      </c>
      <c r="I11" s="30">
        <v>12715.08</v>
      </c>
      <c r="J11" s="153">
        <f t="shared" si="2"/>
        <v>1.0417786496564033E-2</v>
      </c>
      <c r="K11" s="563">
        <v>885100.11</v>
      </c>
      <c r="L11" s="48">
        <v>0.33963037100029886</v>
      </c>
      <c r="M11" s="224">
        <f t="shared" si="3"/>
        <v>-0.5734943700323345</v>
      </c>
      <c r="N11" s="563">
        <v>10657.7</v>
      </c>
      <c r="O11" s="48">
        <v>4.0895697154640347E-3</v>
      </c>
      <c r="P11" s="224">
        <f t="shared" si="4"/>
        <v>0.19304165063756717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7"/>
      <c r="L12" s="520"/>
      <c r="M12" s="224" t="s">
        <v>129</v>
      </c>
      <c r="N12" s="567"/>
      <c r="O12" s="520"/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533716.47</v>
      </c>
      <c r="D13" s="152">
        <f t="shared" ref="D13:I13" si="6">SUM(D11:D12)</f>
        <v>1220516.47</v>
      </c>
      <c r="E13" s="84">
        <f t="shared" si="6"/>
        <v>525644.36</v>
      </c>
      <c r="F13" s="90">
        <f t="shared" si="0"/>
        <v>0.43067371307164742</v>
      </c>
      <c r="G13" s="84">
        <f t="shared" si="6"/>
        <v>377500.18</v>
      </c>
      <c r="H13" s="90">
        <f t="shared" si="1"/>
        <v>0.30929544113403074</v>
      </c>
      <c r="I13" s="84">
        <f t="shared" si="6"/>
        <v>12715.08</v>
      </c>
      <c r="J13" s="170">
        <f t="shared" si="2"/>
        <v>1.0417786496564033E-2</v>
      </c>
      <c r="K13" s="566">
        <f>SUM(K11:K12)</f>
        <v>885100.11</v>
      </c>
      <c r="L13" s="90">
        <v>0.33963037100029886</v>
      </c>
      <c r="M13" s="213">
        <f t="shared" si="3"/>
        <v>-0.5734943700323345</v>
      </c>
      <c r="N13" s="566">
        <f>SUM(N11:N12)</f>
        <v>10657.7</v>
      </c>
      <c r="O13" s="90">
        <v>4.0895697154640347E-3</v>
      </c>
      <c r="P13" s="213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3"/>
      <c r="L14" s="417"/>
      <c r="M14" s="224" t="s">
        <v>129</v>
      </c>
      <c r="N14" s="563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7"/>
      <c r="L15" s="520"/>
      <c r="M15" s="519" t="s">
        <v>129</v>
      </c>
      <c r="N15" s="567"/>
      <c r="O15" s="520"/>
      <c r="P15" s="519" t="s">
        <v>129</v>
      </c>
    </row>
    <row r="16" spans="1:16" ht="15" customHeight="1" thickBot="1" x14ac:dyDescent="0.3">
      <c r="A16" s="9"/>
      <c r="B16" s="2" t="s">
        <v>10</v>
      </c>
      <c r="C16" s="518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6">
        <f>SUM(K14:K15)</f>
        <v>0</v>
      </c>
      <c r="L16" s="513" t="s">
        <v>129</v>
      </c>
      <c r="M16" s="639" t="s">
        <v>129</v>
      </c>
      <c r="N16" s="566">
        <f>SUM(N14:N15)</f>
        <v>0</v>
      </c>
      <c r="O16" s="513" t="s">
        <v>129</v>
      </c>
      <c r="P16" s="639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25671480.27</v>
      </c>
      <c r="D17" s="154">
        <f t="shared" ref="D17:I17" si="8">+D10+D13+D16</f>
        <v>26825331.649999999</v>
      </c>
      <c r="E17" s="155">
        <f t="shared" si="8"/>
        <v>23037944.75</v>
      </c>
      <c r="F17" s="181">
        <f t="shared" si="0"/>
        <v>0.85881304472148068</v>
      </c>
      <c r="G17" s="155">
        <f t="shared" si="8"/>
        <v>22454923.43</v>
      </c>
      <c r="H17" s="181">
        <f t="shared" si="1"/>
        <v>0.8370790610523543</v>
      </c>
      <c r="I17" s="155">
        <f t="shared" si="8"/>
        <v>11169111.51</v>
      </c>
      <c r="J17" s="173">
        <f t="shared" si="2"/>
        <v>0.41636434008449624</v>
      </c>
      <c r="K17" s="574">
        <f>K10+K13+K16</f>
        <v>22871009.020000003</v>
      </c>
      <c r="L17" s="181">
        <v>0.82680121091556358</v>
      </c>
      <c r="M17" s="605">
        <f t="shared" si="3"/>
        <v>-1.8192708053945017E-2</v>
      </c>
      <c r="N17" s="574">
        <f>N10+N13+N16</f>
        <v>11597267.259999998</v>
      </c>
      <c r="O17" s="181">
        <v>0.41924842955089775</v>
      </c>
      <c r="P17" s="605">
        <f t="shared" si="4"/>
        <v>-3.6918675788109589E-2</v>
      </c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5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workbookViewId="0">
      <selection activeCell="E22" sqref="E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752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4200092.13</v>
      </c>
      <c r="D5" s="204">
        <v>4265449.1399999997</v>
      </c>
      <c r="E5" s="30">
        <v>2269383.84</v>
      </c>
      <c r="F5" s="48">
        <f>E5/D5</f>
        <v>0.53203865888786572</v>
      </c>
      <c r="G5" s="30">
        <v>2269383.84</v>
      </c>
      <c r="H5" s="48">
        <f>G5/D5</f>
        <v>0.53203865888786572</v>
      </c>
      <c r="I5" s="30">
        <v>2269383.84</v>
      </c>
      <c r="J5" s="153">
        <f>I5/D5</f>
        <v>0.53203865888786572</v>
      </c>
      <c r="K5" s="576">
        <v>2507478.7200000002</v>
      </c>
      <c r="L5" s="48">
        <v>0.56278569499966002</v>
      </c>
      <c r="M5" s="210">
        <f>+G5/K5-1</f>
        <v>-9.4953898551928817E-2</v>
      </c>
      <c r="N5" s="576">
        <v>2507478.7200000002</v>
      </c>
      <c r="O5" s="48">
        <v>0.56278569499966002</v>
      </c>
      <c r="P5" s="210">
        <f>+I5/N5-1</f>
        <v>-9.4953898551928817E-2</v>
      </c>
    </row>
    <row r="6" spans="1:16" ht="15" customHeight="1" x14ac:dyDescent="0.25">
      <c r="A6" s="23">
        <v>2</v>
      </c>
      <c r="B6" s="23" t="s">
        <v>1</v>
      </c>
      <c r="C6" s="159">
        <v>13635192.460000001</v>
      </c>
      <c r="D6" s="204">
        <v>14199560.369999999</v>
      </c>
      <c r="E6" s="30">
        <v>13032440.68</v>
      </c>
      <c r="F6" s="48">
        <f t="shared" ref="F6:F17" si="0">E6/D6</f>
        <v>0.91780592781831316</v>
      </c>
      <c r="G6" s="30">
        <v>12358205.1</v>
      </c>
      <c r="H6" s="280">
        <f t="shared" ref="H6:H17" si="1">G6/D6</f>
        <v>0.87032307888275839</v>
      </c>
      <c r="I6" s="30">
        <v>4598064.72</v>
      </c>
      <c r="J6" s="178">
        <f t="shared" ref="J6:J17" si="2">I6/D6</f>
        <v>0.3238173999889829</v>
      </c>
      <c r="K6" s="577">
        <v>12195209.199999999</v>
      </c>
      <c r="L6" s="412">
        <v>0.91698663111166567</v>
      </c>
      <c r="M6" s="210">
        <f t="shared" ref="M6:M17" si="3">+G6/K6-1</f>
        <v>1.3365568177378995E-2</v>
      </c>
      <c r="N6" s="577">
        <v>4166908.79</v>
      </c>
      <c r="O6" s="412">
        <v>0.31331972997164226</v>
      </c>
      <c r="P6" s="210">
        <f>+I6/N6-1</f>
        <v>0.10347141051772324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7"/>
      <c r="L7" s="420" t="s">
        <v>129</v>
      </c>
      <c r="M7" s="212" t="s">
        <v>129</v>
      </c>
      <c r="N7" s="577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8" t="s">
        <v>3</v>
      </c>
      <c r="C8" s="159">
        <v>13307434.48</v>
      </c>
      <c r="D8" s="204">
        <v>13103325.26</v>
      </c>
      <c r="E8" s="30">
        <v>12888334.08</v>
      </c>
      <c r="F8" s="48">
        <f t="shared" si="0"/>
        <v>0.98359262433511474</v>
      </c>
      <c r="G8" s="30">
        <v>12749699.08</v>
      </c>
      <c r="H8" s="48">
        <f t="shared" si="1"/>
        <v>0.97301248553453068</v>
      </c>
      <c r="I8" s="30">
        <v>6493656.6399999997</v>
      </c>
      <c r="J8" s="178">
        <f t="shared" si="2"/>
        <v>0.49557318551978002</v>
      </c>
      <c r="K8" s="633">
        <v>12807025.939999999</v>
      </c>
      <c r="L8" s="414">
        <v>0.95379023114905637</v>
      </c>
      <c r="M8" s="443">
        <f t="shared" si="3"/>
        <v>-4.4762039421620825E-3</v>
      </c>
      <c r="N8" s="633">
        <v>4562083.13</v>
      </c>
      <c r="O8" s="414">
        <v>0.33975650111659811</v>
      </c>
      <c r="P8" s="443">
        <f t="shared" ref="P8:P17" si="4">+I8/N8-1</f>
        <v>0.42339726282015389</v>
      </c>
    </row>
    <row r="9" spans="1:16" ht="15" customHeight="1" x14ac:dyDescent="0.25">
      <c r="A9" s="55">
        <v>5</v>
      </c>
      <c r="B9" s="55" t="s">
        <v>453</v>
      </c>
      <c r="C9" s="176"/>
      <c r="D9" s="515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5"/>
      <c r="L9" s="268" t="s">
        <v>129</v>
      </c>
      <c r="M9" s="496" t="s">
        <v>129</v>
      </c>
      <c r="N9" s="565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31142719.07</v>
      </c>
      <c r="D10" s="152">
        <f t="shared" ref="D10:E10" si="5">SUM(D5:D9)</f>
        <v>31568334.769999996</v>
      </c>
      <c r="E10" s="84">
        <f t="shared" si="5"/>
        <v>28190158.600000001</v>
      </c>
      <c r="F10" s="90">
        <f t="shared" si="0"/>
        <v>0.89298845838360974</v>
      </c>
      <c r="G10" s="84">
        <f>SUM(G5:G9)</f>
        <v>27377288.02</v>
      </c>
      <c r="H10" s="90">
        <f t="shared" si="1"/>
        <v>0.86723890314344898</v>
      </c>
      <c r="I10" s="84">
        <f>SUM(I5:I9)</f>
        <v>13361105.199999999</v>
      </c>
      <c r="J10" s="170">
        <f t="shared" si="2"/>
        <v>0.4232439023897237</v>
      </c>
      <c r="K10" s="566">
        <f>SUM(K5:K9)</f>
        <v>27509713.859999999</v>
      </c>
      <c r="L10" s="90">
        <v>0.88222470820686705</v>
      </c>
      <c r="M10" s="213">
        <f t="shared" si="3"/>
        <v>-4.8137847116087595E-3</v>
      </c>
      <c r="N10" s="566">
        <f>SUM(N5:N9)</f>
        <v>11236470.640000001</v>
      </c>
      <c r="O10" s="90">
        <v>0.36034878741734133</v>
      </c>
      <c r="P10" s="213">
        <f t="shared" si="4"/>
        <v>0.18908379935926201</v>
      </c>
    </row>
    <row r="11" spans="1:16" ht="15" customHeight="1" x14ac:dyDescent="0.25">
      <c r="A11" s="21">
        <v>6</v>
      </c>
      <c r="B11" s="21" t="s">
        <v>5</v>
      </c>
      <c r="C11" s="159">
        <v>771687.76</v>
      </c>
      <c r="D11" s="204">
        <v>944632.09</v>
      </c>
      <c r="E11" s="30">
        <v>605697.92000000004</v>
      </c>
      <c r="F11" s="48">
        <f t="shared" si="0"/>
        <v>0.64119981356974654</v>
      </c>
      <c r="G11" s="30">
        <v>569878.22</v>
      </c>
      <c r="H11" s="48">
        <f t="shared" si="1"/>
        <v>0.60328060631520575</v>
      </c>
      <c r="I11" s="30">
        <v>228879.9</v>
      </c>
      <c r="J11" s="153">
        <f t="shared" si="2"/>
        <v>0.24229528344733661</v>
      </c>
      <c r="K11" s="563">
        <v>494311.27</v>
      </c>
      <c r="L11" s="48">
        <v>0.34825530430651508</v>
      </c>
      <c r="M11" s="224">
        <f t="shared" si="3"/>
        <v>0.15287320881840283</v>
      </c>
      <c r="N11" s="563">
        <v>130664.03</v>
      </c>
      <c r="O11" s="48">
        <v>9.2056249353905314E-2</v>
      </c>
      <c r="P11" s="224">
        <f t="shared" si="4"/>
        <v>0.75166723389750034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 t="shared" si="0"/>
        <v>1</v>
      </c>
      <c r="G12" s="34">
        <v>213192</v>
      </c>
      <c r="H12" s="48">
        <f t="shared" si="1"/>
        <v>1</v>
      </c>
      <c r="I12" s="180">
        <v>0</v>
      </c>
      <c r="J12" s="153">
        <f t="shared" si="2"/>
        <v>0</v>
      </c>
      <c r="K12" s="567"/>
      <c r="L12" s="390"/>
      <c r="M12" s="557" t="s">
        <v>129</v>
      </c>
      <c r="N12" s="567"/>
      <c r="O12" s="390"/>
      <c r="P12" s="557" t="s">
        <v>129</v>
      </c>
    </row>
    <row r="13" spans="1:16" ht="15" customHeight="1" x14ac:dyDescent="0.25">
      <c r="A13" s="9"/>
      <c r="B13" s="2" t="s">
        <v>7</v>
      </c>
      <c r="C13" s="162">
        <f>SUM(C11:C12)</f>
        <v>771687.76</v>
      </c>
      <c r="D13" s="152">
        <f t="shared" ref="D13:I13" si="6">SUM(D11:D12)</f>
        <v>1157824.0899999999</v>
      </c>
      <c r="E13" s="84">
        <f t="shared" si="6"/>
        <v>818889.92</v>
      </c>
      <c r="F13" s="90">
        <f t="shared" si="0"/>
        <v>0.70726626529251102</v>
      </c>
      <c r="G13" s="84">
        <f t="shared" si="6"/>
        <v>783070.22</v>
      </c>
      <c r="H13" s="90">
        <f t="shared" si="1"/>
        <v>0.67632918226809402</v>
      </c>
      <c r="I13" s="84">
        <f t="shared" si="6"/>
        <v>228879.9</v>
      </c>
      <c r="J13" s="170">
        <f t="shared" si="2"/>
        <v>0.1976810656962579</v>
      </c>
      <c r="K13" s="566">
        <f>SUM(K11:K12)</f>
        <v>494311.27</v>
      </c>
      <c r="L13" s="90">
        <v>0.34825530430651508</v>
      </c>
      <c r="M13" s="627">
        <f t="shared" si="3"/>
        <v>0.58416420487439003</v>
      </c>
      <c r="N13" s="566">
        <f>SUM(N11:N12)</f>
        <v>130664.03</v>
      </c>
      <c r="O13" s="90">
        <v>9.2056249353905314E-2</v>
      </c>
      <c r="P13" s="213">
        <f t="shared" si="4"/>
        <v>0.75166723389750034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3"/>
      <c r="L14" s="417"/>
      <c r="M14" s="224" t="s">
        <v>129</v>
      </c>
      <c r="N14" s="563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7"/>
      <c r="L15" s="520"/>
      <c r="M15" s="519" t="s">
        <v>129</v>
      </c>
      <c r="N15" s="567"/>
      <c r="O15" s="520"/>
      <c r="P15" s="519" t="s">
        <v>129</v>
      </c>
    </row>
    <row r="16" spans="1:16" ht="15" customHeight="1" thickBot="1" x14ac:dyDescent="0.3">
      <c r="A16" s="9"/>
      <c r="B16" s="2" t="s">
        <v>10</v>
      </c>
      <c r="C16" s="518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6">
        <f>SUM(K14:K15)</f>
        <v>0</v>
      </c>
      <c r="L16" s="513" t="s">
        <v>129</v>
      </c>
      <c r="M16" s="639" t="s">
        <v>129</v>
      </c>
      <c r="N16" s="566">
        <f>SUM(N14:N15)</f>
        <v>0</v>
      </c>
      <c r="O16" s="513" t="s">
        <v>129</v>
      </c>
      <c r="P16" s="639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31914406.830000002</v>
      </c>
      <c r="D17" s="154">
        <f t="shared" ref="D17:I17" si="8">+D10+D13+D16</f>
        <v>32726158.859999996</v>
      </c>
      <c r="E17" s="155">
        <f t="shared" si="8"/>
        <v>29009048.520000003</v>
      </c>
      <c r="F17" s="181">
        <f t="shared" si="0"/>
        <v>0.88641776274748574</v>
      </c>
      <c r="G17" s="155">
        <f t="shared" si="8"/>
        <v>28160358.239999998</v>
      </c>
      <c r="H17" s="181">
        <f t="shared" si="1"/>
        <v>0.86048467711923837</v>
      </c>
      <c r="I17" s="155">
        <f t="shared" si="8"/>
        <v>13589985.1</v>
      </c>
      <c r="J17" s="173">
        <f t="shared" si="2"/>
        <v>0.41526367815229759</v>
      </c>
      <c r="K17" s="574">
        <f>K10+K13+K16</f>
        <v>28004025.129999999</v>
      </c>
      <c r="L17" s="181">
        <v>0.85897699604401712</v>
      </c>
      <c r="M17" s="605">
        <f t="shared" si="3"/>
        <v>5.5825228435653074E-3</v>
      </c>
      <c r="N17" s="574">
        <f>N10+N13+N16</f>
        <v>11367134.67</v>
      </c>
      <c r="O17" s="181">
        <v>0.34866799137401006</v>
      </c>
      <c r="P17" s="605">
        <f t="shared" si="4"/>
        <v>0.19555063738855138</v>
      </c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6" workbookViewId="0">
      <selection activeCell="E28" sqref="E2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752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753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3911994.03</v>
      </c>
      <c r="D5" s="204">
        <v>3922460.54</v>
      </c>
      <c r="E5" s="30">
        <v>2214553.27</v>
      </c>
      <c r="F5" s="48">
        <f>E5/D5</f>
        <v>0.56458267646460503</v>
      </c>
      <c r="G5" s="30">
        <v>2214553.27</v>
      </c>
      <c r="H5" s="48">
        <f>G5/D5</f>
        <v>0.56458267646460503</v>
      </c>
      <c r="I5" s="30">
        <v>2214553.27</v>
      </c>
      <c r="J5" s="153">
        <f>I5/D5</f>
        <v>0.56458267646460503</v>
      </c>
      <c r="K5" s="576">
        <v>2433867.1800000002</v>
      </c>
      <c r="L5" s="48">
        <v>0.57001457241915821</v>
      </c>
      <c r="M5" s="210">
        <f>+G5/K5-1</f>
        <v>-9.0109235130899856E-2</v>
      </c>
      <c r="N5" s="576">
        <v>2433867.1800000002</v>
      </c>
      <c r="O5" s="48">
        <v>0.57001457241915821</v>
      </c>
      <c r="P5" s="210">
        <f>+I5/N5-1</f>
        <v>-9.0109235130899856E-2</v>
      </c>
    </row>
    <row r="6" spans="1:16" ht="15" customHeight="1" x14ac:dyDescent="0.25">
      <c r="A6" s="23">
        <v>2</v>
      </c>
      <c r="B6" s="23" t="s">
        <v>1</v>
      </c>
      <c r="C6" s="159">
        <v>15815035.859999999</v>
      </c>
      <c r="D6" s="204">
        <v>16954685.559999999</v>
      </c>
      <c r="E6" s="30">
        <v>14454551.25</v>
      </c>
      <c r="F6" s="48">
        <f t="shared" ref="F6:F17" si="0">E6/D6</f>
        <v>0.85254021366822685</v>
      </c>
      <c r="G6" s="30">
        <v>13486585.869999999</v>
      </c>
      <c r="H6" s="280">
        <f t="shared" ref="H6:H17" si="1">G6/D6</f>
        <v>0.79544889359776483</v>
      </c>
      <c r="I6" s="30">
        <v>5135834.2</v>
      </c>
      <c r="J6" s="178">
        <f t="shared" ref="J6:J17" si="2">I6/D6</f>
        <v>0.30291533168368595</v>
      </c>
      <c r="K6" s="577">
        <v>13308578.949999999</v>
      </c>
      <c r="L6" s="412">
        <v>0.89625041671423855</v>
      </c>
      <c r="M6" s="210">
        <f t="shared" ref="M6:M17" si="3">+G6/K6-1</f>
        <v>1.3375351393170254E-2</v>
      </c>
      <c r="N6" s="577">
        <v>4282899.2699999996</v>
      </c>
      <c r="O6" s="412">
        <v>0.28842675614759061</v>
      </c>
      <c r="P6" s="210">
        <f>+I6/N6-1</f>
        <v>0.19914895873794403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7"/>
      <c r="L7" s="420" t="s">
        <v>129</v>
      </c>
      <c r="M7" s="212" t="s">
        <v>129</v>
      </c>
      <c r="N7" s="577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8" t="s">
        <v>3</v>
      </c>
      <c r="C8" s="159">
        <v>14580370.869999999</v>
      </c>
      <c r="D8" s="204">
        <v>14196913.02</v>
      </c>
      <c r="E8" s="30">
        <v>13794860.84</v>
      </c>
      <c r="F8" s="48">
        <f t="shared" si="0"/>
        <v>0.97168030969594543</v>
      </c>
      <c r="G8" s="30">
        <v>13525513.84</v>
      </c>
      <c r="H8" s="48">
        <f t="shared" si="1"/>
        <v>0.95270808667671902</v>
      </c>
      <c r="I8" s="30">
        <v>7054993.21</v>
      </c>
      <c r="J8" s="178">
        <f t="shared" si="2"/>
        <v>0.49693853868522186</v>
      </c>
      <c r="K8" s="633">
        <v>13039846.85</v>
      </c>
      <c r="L8" s="414">
        <v>0.90427630902105427</v>
      </c>
      <c r="M8" s="443">
        <f t="shared" si="3"/>
        <v>3.7244838500538169E-2</v>
      </c>
      <c r="N8" s="633">
        <v>5834699.1399999997</v>
      </c>
      <c r="O8" s="414">
        <v>0.40461979831975708</v>
      </c>
      <c r="P8" s="443">
        <f t="shared" ref="P8:P17" si="4">+I8/N8-1</f>
        <v>0.20914430045488186</v>
      </c>
    </row>
    <row r="9" spans="1:16" ht="15" customHeight="1" x14ac:dyDescent="0.25">
      <c r="A9" s="55">
        <v>5</v>
      </c>
      <c r="B9" s="55" t="s">
        <v>453</v>
      </c>
      <c r="C9" s="176"/>
      <c r="D9" s="515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5"/>
      <c r="L9" s="268" t="s">
        <v>129</v>
      </c>
      <c r="M9" s="496" t="s">
        <v>129</v>
      </c>
      <c r="N9" s="565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34307400.759999998</v>
      </c>
      <c r="D10" s="152">
        <f t="shared" ref="D10:E10" si="5">SUM(D5:D9)</f>
        <v>35074059.119999997</v>
      </c>
      <c r="E10" s="84">
        <f t="shared" si="5"/>
        <v>30463965.359999999</v>
      </c>
      <c r="F10" s="90">
        <f t="shared" si="0"/>
        <v>0.86856115671621192</v>
      </c>
      <c r="G10" s="84">
        <f>SUM(G5:G9)</f>
        <v>29226652.979999997</v>
      </c>
      <c r="H10" s="90">
        <f t="shared" si="1"/>
        <v>0.83328401996489532</v>
      </c>
      <c r="I10" s="84">
        <f>SUM(I5:I9)</f>
        <v>14405380.68</v>
      </c>
      <c r="J10" s="170">
        <f t="shared" si="2"/>
        <v>0.41071324624031713</v>
      </c>
      <c r="K10" s="566">
        <f>SUM(K5:K9)</f>
        <v>28782292.979999997</v>
      </c>
      <c r="L10" s="90">
        <v>0.85816849158384811</v>
      </c>
      <c r="M10" s="213">
        <f t="shared" si="3"/>
        <v>1.5438658772210179E-2</v>
      </c>
      <c r="N10" s="566">
        <f>SUM(N5:N9)</f>
        <v>12551465.59</v>
      </c>
      <c r="O10" s="90">
        <v>0.37423259849455104</v>
      </c>
      <c r="P10" s="213">
        <f t="shared" si="4"/>
        <v>0.14770506891856927</v>
      </c>
    </row>
    <row r="11" spans="1:16" ht="15" customHeight="1" x14ac:dyDescent="0.25">
      <c r="A11" s="21">
        <v>6</v>
      </c>
      <c r="B11" s="21" t="s">
        <v>5</v>
      </c>
      <c r="C11" s="159">
        <v>2057308.75</v>
      </c>
      <c r="D11" s="204">
        <v>3865086.95</v>
      </c>
      <c r="E11" s="30">
        <v>2974218.68</v>
      </c>
      <c r="F11" s="48">
        <f t="shared" si="0"/>
        <v>0.76950886706442656</v>
      </c>
      <c r="G11" s="30">
        <v>2009909.19</v>
      </c>
      <c r="H11" s="48">
        <f t="shared" si="1"/>
        <v>0.52001655227963239</v>
      </c>
      <c r="I11" s="30">
        <v>462426.33</v>
      </c>
      <c r="J11" s="153">
        <f t="shared" si="2"/>
        <v>0.11964189576640702</v>
      </c>
      <c r="K11" s="563">
        <v>1099006.32</v>
      </c>
      <c r="L11" s="48">
        <v>0.227400176541805</v>
      </c>
      <c r="M11" s="224">
        <f t="shared" si="3"/>
        <v>0.82884224906004156</v>
      </c>
      <c r="N11" s="563">
        <v>127941.58</v>
      </c>
      <c r="O11" s="48">
        <v>2.6472948653322999E-2</v>
      </c>
      <c r="P11" s="224">
        <f t="shared" si="4"/>
        <v>2.6143553174816194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7"/>
      <c r="L12" s="520"/>
      <c r="M12" s="557" t="s">
        <v>129</v>
      </c>
      <c r="N12" s="567"/>
      <c r="O12" s="520"/>
      <c r="P12" s="557" t="s">
        <v>129</v>
      </c>
    </row>
    <row r="13" spans="1:16" ht="15" customHeight="1" x14ac:dyDescent="0.25">
      <c r="A13" s="9"/>
      <c r="B13" s="2" t="s">
        <v>7</v>
      </c>
      <c r="C13" s="162">
        <f>SUM(C11:C12)</f>
        <v>2057308.75</v>
      </c>
      <c r="D13" s="152">
        <f t="shared" ref="D13:I13" si="6">SUM(D11:D12)</f>
        <v>3865086.95</v>
      </c>
      <c r="E13" s="84">
        <f t="shared" si="6"/>
        <v>2974218.68</v>
      </c>
      <c r="F13" s="90">
        <f t="shared" si="0"/>
        <v>0.76950886706442656</v>
      </c>
      <c r="G13" s="84">
        <f t="shared" si="6"/>
        <v>2009909.19</v>
      </c>
      <c r="H13" s="90">
        <f t="shared" si="1"/>
        <v>0.52001655227963239</v>
      </c>
      <c r="I13" s="84">
        <f t="shared" si="6"/>
        <v>462426.33</v>
      </c>
      <c r="J13" s="170">
        <f t="shared" si="2"/>
        <v>0.11964189576640702</v>
      </c>
      <c r="K13" s="566">
        <f>SUM(K11:K12)</f>
        <v>1099006.32</v>
      </c>
      <c r="L13" s="90">
        <v>0.227400176541805</v>
      </c>
      <c r="M13" s="627">
        <f t="shared" si="3"/>
        <v>0.82884224906004156</v>
      </c>
      <c r="N13" s="566">
        <f>SUM(N11:N12)</f>
        <v>127941.58</v>
      </c>
      <c r="O13" s="90">
        <v>2.6472948653322999E-2</v>
      </c>
      <c r="P13" s="213">
        <f t="shared" si="4"/>
        <v>2.6143553174816194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3"/>
      <c r="L14" s="417"/>
      <c r="M14" s="224" t="s">
        <v>129</v>
      </c>
      <c r="N14" s="563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7"/>
      <c r="L15" s="520"/>
      <c r="M15" s="519" t="s">
        <v>129</v>
      </c>
      <c r="N15" s="567"/>
      <c r="O15" s="520"/>
      <c r="P15" s="519" t="s">
        <v>129</v>
      </c>
    </row>
    <row r="16" spans="1:16" ht="15" customHeight="1" thickBot="1" x14ac:dyDescent="0.3">
      <c r="A16" s="9"/>
      <c r="B16" s="2" t="s">
        <v>10</v>
      </c>
      <c r="C16" s="518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6">
        <f>SUM(K14:K15)</f>
        <v>0</v>
      </c>
      <c r="L16" s="513" t="s">
        <v>129</v>
      </c>
      <c r="M16" s="639" t="s">
        <v>129</v>
      </c>
      <c r="N16" s="566">
        <f>SUM(N14:N15)</f>
        <v>0</v>
      </c>
      <c r="O16" s="513" t="s">
        <v>129</v>
      </c>
      <c r="P16" s="639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36364709.509999998</v>
      </c>
      <c r="D17" s="154">
        <f t="shared" ref="D17:I17" si="8">+D10+D13+D16</f>
        <v>38939146.07</v>
      </c>
      <c r="E17" s="155">
        <f t="shared" si="8"/>
        <v>33438184.039999999</v>
      </c>
      <c r="F17" s="181">
        <f t="shared" si="0"/>
        <v>0.85872925872305861</v>
      </c>
      <c r="G17" s="155">
        <f t="shared" si="8"/>
        <v>31236562.169999998</v>
      </c>
      <c r="H17" s="181">
        <f t="shared" si="1"/>
        <v>0.80218919320538651</v>
      </c>
      <c r="I17" s="155">
        <f t="shared" si="8"/>
        <v>14867807.01</v>
      </c>
      <c r="J17" s="173">
        <f t="shared" si="2"/>
        <v>0.38182159884226757</v>
      </c>
      <c r="K17" s="574">
        <f>K10+K13+K16</f>
        <v>29881299.299999997</v>
      </c>
      <c r="L17" s="181">
        <v>0.77872407402338617</v>
      </c>
      <c r="M17" s="605">
        <f t="shared" si="3"/>
        <v>4.535488421683187E-2</v>
      </c>
      <c r="N17" s="574">
        <f>N10+N13+N16</f>
        <v>12679407.17</v>
      </c>
      <c r="O17" s="181">
        <v>0.33043274017283897</v>
      </c>
      <c r="P17" s="605">
        <f t="shared" si="4"/>
        <v>0.1725948075220618</v>
      </c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92D050"/>
  </sheetPr>
  <dimension ref="A1:Q137"/>
  <sheetViews>
    <sheetView tabSelected="1" topLeftCell="C10" zoomScaleNormal="100" workbookViewId="0">
      <selection activeCell="J33" sqref="J33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7" bestFit="1" customWidth="1"/>
    <col min="7" max="7" width="11.109375" bestFit="1" customWidth="1"/>
    <col min="8" max="8" width="7.44140625" style="97" bestFit="1" customWidth="1"/>
    <col min="9" max="9" width="10.44140625" bestFit="1" customWidth="1"/>
    <col min="10" max="10" width="10.5546875" style="97" bestFit="1" customWidth="1"/>
    <col min="11" max="11" width="6.88671875" style="97" customWidth="1"/>
    <col min="12" max="12" width="14.5546875" style="60" bestFit="1" customWidth="1"/>
  </cols>
  <sheetData>
    <row r="1" spans="1:13" ht="14.4" thickBot="1" x14ac:dyDescent="0.3">
      <c r="A1" s="7" t="s">
        <v>229</v>
      </c>
    </row>
    <row r="2" spans="1:13" x14ac:dyDescent="0.25">
      <c r="A2" s="8" t="s">
        <v>149</v>
      </c>
      <c r="C2" s="164" t="s">
        <v>765</v>
      </c>
      <c r="D2" s="755" t="s">
        <v>783</v>
      </c>
      <c r="E2" s="753"/>
      <c r="F2" s="753"/>
      <c r="G2" s="753"/>
      <c r="H2" s="754"/>
      <c r="I2" s="749" t="s">
        <v>785</v>
      </c>
      <c r="J2" s="750"/>
      <c r="K2" s="197"/>
    </row>
    <row r="3" spans="1:13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</row>
    <row r="4" spans="1:13" ht="26.4" x14ac:dyDescent="0.25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764</v>
      </c>
      <c r="L4" s="58" t="s">
        <v>163</v>
      </c>
    </row>
    <row r="5" spans="1:13" ht="15" customHeight="1" x14ac:dyDescent="0.25">
      <c r="A5" s="21"/>
      <c r="B5" s="21" t="s">
        <v>215</v>
      </c>
      <c r="C5" s="159">
        <v>100040</v>
      </c>
      <c r="D5" s="150">
        <v>100040</v>
      </c>
      <c r="E5" s="136">
        <v>660671.65</v>
      </c>
      <c r="F5" s="48">
        <f t="shared" ref="F5:F13" si="0">+E5/D5</f>
        <v>6.6040748700519796</v>
      </c>
      <c r="G5" s="136">
        <v>660671.65</v>
      </c>
      <c r="H5" s="153">
        <f>+G5/E5</f>
        <v>1</v>
      </c>
      <c r="I5" s="30">
        <v>644878.56999999995</v>
      </c>
      <c r="J5" s="52">
        <v>6.4474962007598471</v>
      </c>
      <c r="K5" s="145">
        <f>+E5/I5-1</f>
        <v>2.4490005924681313E-2</v>
      </c>
      <c r="L5" s="59">
        <v>60</v>
      </c>
    </row>
    <row r="6" spans="1:13" ht="15" customHeight="1" x14ac:dyDescent="0.25">
      <c r="A6" s="23"/>
      <c r="B6" s="23" t="s">
        <v>216</v>
      </c>
      <c r="C6" s="160">
        <v>10</v>
      </c>
      <c r="D6" s="151">
        <v>10</v>
      </c>
      <c r="E6" s="133">
        <v>0</v>
      </c>
      <c r="F6" s="280">
        <f t="shared" si="0"/>
        <v>0</v>
      </c>
      <c r="G6" s="133">
        <v>0</v>
      </c>
      <c r="H6" s="348" t="s">
        <v>129</v>
      </c>
      <c r="I6" s="32">
        <v>0</v>
      </c>
      <c r="J6" s="52">
        <v>0</v>
      </c>
      <c r="K6" s="145" t="s">
        <v>129</v>
      </c>
      <c r="L6" s="60">
        <v>61901</v>
      </c>
    </row>
    <row r="7" spans="1:13" ht="15" customHeight="1" x14ac:dyDescent="0.25">
      <c r="A7" s="24"/>
      <c r="B7" s="24" t="s">
        <v>217</v>
      </c>
      <c r="C7" s="161">
        <v>3921363</v>
      </c>
      <c r="D7" s="538">
        <v>3921363</v>
      </c>
      <c r="E7" s="137">
        <v>95859.06</v>
      </c>
      <c r="F7" s="390">
        <f>+E7/D7</f>
        <v>2.4445342091512567E-2</v>
      </c>
      <c r="G7" s="137">
        <v>95859.06</v>
      </c>
      <c r="H7" s="392">
        <f>+G7/E7</f>
        <v>1</v>
      </c>
      <c r="I7" s="206">
        <v>42404.61</v>
      </c>
      <c r="J7" s="329" t="s">
        <v>129</v>
      </c>
      <c r="K7" s="145">
        <f>+E7/I7-1</f>
        <v>1.2605811019132118</v>
      </c>
      <c r="L7" s="60" t="s">
        <v>225</v>
      </c>
    </row>
    <row r="8" spans="1:13" ht="15" customHeight="1" thickBot="1" x14ac:dyDescent="0.3">
      <c r="A8" s="9"/>
      <c r="B8" s="517" t="s">
        <v>218</v>
      </c>
      <c r="C8" s="162">
        <f>SUM(C5:C7)</f>
        <v>4021413</v>
      </c>
      <c r="D8" s="152">
        <f t="shared" ref="D8:G8" si="1">SUM(D5:D7)</f>
        <v>4021413</v>
      </c>
      <c r="E8" s="84">
        <f>SUM(E5:E7)</f>
        <v>756530.71</v>
      </c>
      <c r="F8" s="90">
        <f>+E8/D8</f>
        <v>0.18812559416304667</v>
      </c>
      <c r="G8" s="84">
        <f t="shared" si="1"/>
        <v>756530.71</v>
      </c>
      <c r="H8" s="170">
        <f>+G8/E8</f>
        <v>1</v>
      </c>
      <c r="I8" s="84">
        <f t="shared" ref="I8" si="2">SUM(I5:I7)</f>
        <v>687283.17999999993</v>
      </c>
      <c r="J8" s="43">
        <v>6.8673379296562747</v>
      </c>
      <c r="K8" s="231">
        <f>+E8/I8-1</f>
        <v>0.10075545570604549</v>
      </c>
      <c r="M8" s="340"/>
    </row>
    <row r="9" spans="1:13" ht="15" customHeight="1" x14ac:dyDescent="0.25">
      <c r="A9" s="21"/>
      <c r="B9" s="21" t="s">
        <v>219</v>
      </c>
      <c r="C9" s="159">
        <v>30</v>
      </c>
      <c r="D9" s="150">
        <v>30</v>
      </c>
      <c r="E9" s="96">
        <v>0</v>
      </c>
      <c r="F9" s="417" t="s">
        <v>129</v>
      </c>
      <c r="G9" s="96">
        <v>0</v>
      </c>
      <c r="H9" s="348" t="s">
        <v>129</v>
      </c>
      <c r="I9" s="136">
        <v>1406932.59</v>
      </c>
      <c r="J9" s="52" t="s">
        <v>129</v>
      </c>
      <c r="K9" s="145">
        <f>+E9/I9-1</f>
        <v>-1</v>
      </c>
      <c r="L9" s="59">
        <v>72</v>
      </c>
    </row>
    <row r="10" spans="1:13" ht="15" customHeight="1" x14ac:dyDescent="0.25">
      <c r="A10" s="21"/>
      <c r="B10" s="21" t="s">
        <v>220</v>
      </c>
      <c r="C10" s="159">
        <v>10</v>
      </c>
      <c r="D10" s="150">
        <v>10</v>
      </c>
      <c r="E10" s="136">
        <v>0</v>
      </c>
      <c r="F10" s="48" t="s">
        <v>129</v>
      </c>
      <c r="G10" s="136">
        <v>0</v>
      </c>
      <c r="H10" s="153" t="s">
        <v>129</v>
      </c>
      <c r="I10" s="136">
        <v>0</v>
      </c>
      <c r="J10" s="52" t="s">
        <v>129</v>
      </c>
      <c r="K10" s="145" t="s">
        <v>129</v>
      </c>
      <c r="L10" s="59">
        <v>75031</v>
      </c>
    </row>
    <row r="11" spans="1:13" ht="15" customHeight="1" x14ac:dyDescent="0.25">
      <c r="A11" s="21"/>
      <c r="B11" s="21" t="s">
        <v>221</v>
      </c>
      <c r="C11" s="159">
        <v>6082987.4400000004</v>
      </c>
      <c r="D11" s="150">
        <v>6232376.5499999998</v>
      </c>
      <c r="E11" s="136">
        <v>0</v>
      </c>
      <c r="F11" s="48">
        <f t="shared" si="0"/>
        <v>0</v>
      </c>
      <c r="G11" s="136">
        <v>0</v>
      </c>
      <c r="H11" s="348" t="s">
        <v>129</v>
      </c>
      <c r="I11" s="136">
        <v>0</v>
      </c>
      <c r="J11" s="52">
        <v>0</v>
      </c>
      <c r="K11" s="145" t="s">
        <v>129</v>
      </c>
      <c r="L11" s="59">
        <v>75070</v>
      </c>
    </row>
    <row r="12" spans="1:13" ht="15" customHeight="1" x14ac:dyDescent="0.25">
      <c r="A12" s="21"/>
      <c r="B12" s="21" t="s">
        <v>222</v>
      </c>
      <c r="C12" s="159">
        <v>4582347.55</v>
      </c>
      <c r="D12" s="150">
        <v>4582347.55</v>
      </c>
      <c r="E12" s="136">
        <v>100000</v>
      </c>
      <c r="F12" s="48">
        <f t="shared" si="0"/>
        <v>2.1822875482240538E-2</v>
      </c>
      <c r="G12" s="136">
        <v>100000</v>
      </c>
      <c r="H12" s="348">
        <f>+G12/E12</f>
        <v>1</v>
      </c>
      <c r="I12" s="136">
        <v>456004.74</v>
      </c>
      <c r="J12" s="52">
        <v>4.5600474000000002E-2</v>
      </c>
      <c r="K12" s="145" t="s">
        <v>129</v>
      </c>
      <c r="L12" s="60" t="s">
        <v>226</v>
      </c>
    </row>
    <row r="13" spans="1:13" ht="15" customHeight="1" x14ac:dyDescent="0.25">
      <c r="A13" s="21"/>
      <c r="B13" s="21" t="s">
        <v>223</v>
      </c>
      <c r="C13" s="159">
        <v>3200000</v>
      </c>
      <c r="D13" s="150">
        <v>4034982.14</v>
      </c>
      <c r="E13" s="136">
        <v>1650086.94</v>
      </c>
      <c r="F13" s="48">
        <f t="shared" si="0"/>
        <v>0.40894528965622629</v>
      </c>
      <c r="G13" s="136">
        <v>1650086.94</v>
      </c>
      <c r="H13" s="348">
        <f>+G13/E13</f>
        <v>1</v>
      </c>
      <c r="I13" s="136">
        <v>13753426.6</v>
      </c>
      <c r="J13" s="52">
        <v>1.5619868685759879</v>
      </c>
      <c r="K13" s="145">
        <f>+E13/I13-1</f>
        <v>-0.88002357608830373</v>
      </c>
      <c r="L13" s="59">
        <v>761</v>
      </c>
    </row>
    <row r="14" spans="1:13" ht="15" customHeight="1" x14ac:dyDescent="0.25">
      <c r="A14" s="21"/>
      <c r="B14" s="21" t="s">
        <v>197</v>
      </c>
      <c r="C14" s="159">
        <v>1192039</v>
      </c>
      <c r="D14" s="150">
        <v>1192039</v>
      </c>
      <c r="E14" s="136">
        <v>-97802.26</v>
      </c>
      <c r="F14" s="48" t="s">
        <v>129</v>
      </c>
      <c r="G14" s="136">
        <v>-97802.26</v>
      </c>
      <c r="H14" s="348" t="s">
        <v>129</v>
      </c>
      <c r="I14" s="136">
        <v>327932.49</v>
      </c>
      <c r="J14" s="52" t="s">
        <v>129</v>
      </c>
      <c r="K14" s="145">
        <f>+E14/I14-1</f>
        <v>-1.2982390064491627</v>
      </c>
      <c r="L14" s="59">
        <v>79</v>
      </c>
    </row>
    <row r="15" spans="1:13" ht="15" customHeight="1" x14ac:dyDescent="0.25">
      <c r="A15" s="55"/>
      <c r="B15" s="55" t="s">
        <v>224</v>
      </c>
      <c r="C15" s="176">
        <v>10</v>
      </c>
      <c r="D15" s="538">
        <v>10</v>
      </c>
      <c r="E15" s="137">
        <v>0</v>
      </c>
      <c r="F15" s="520" t="s">
        <v>129</v>
      </c>
      <c r="G15" s="137">
        <v>0</v>
      </c>
      <c r="H15" s="509" t="s">
        <v>129</v>
      </c>
      <c r="I15" s="538">
        <v>0</v>
      </c>
      <c r="J15" s="57" t="s">
        <v>129</v>
      </c>
      <c r="K15" s="165" t="s">
        <v>129</v>
      </c>
      <c r="L15" s="60" t="s">
        <v>227</v>
      </c>
    </row>
    <row r="16" spans="1:13" ht="15" customHeight="1" thickBot="1" x14ac:dyDescent="0.3">
      <c r="A16" s="540"/>
      <c r="B16" s="539" t="s">
        <v>6</v>
      </c>
      <c r="C16" s="518">
        <f>SUM(C9:C15)</f>
        <v>15057423.99</v>
      </c>
      <c r="D16" s="152">
        <f>SUM(D9:D15)</f>
        <v>16041795.24</v>
      </c>
      <c r="E16" s="84">
        <f>SUM(E9:E15)</f>
        <v>1652284.68</v>
      </c>
      <c r="F16" s="90">
        <f>E16/D16</f>
        <v>0.10299873893665282</v>
      </c>
      <c r="G16" s="84">
        <f>SUM(G9:G15)</f>
        <v>1652284.68</v>
      </c>
      <c r="H16" s="171">
        <f>+G16/E16</f>
        <v>1</v>
      </c>
      <c r="I16" s="84">
        <f>SUM(I9:I15)</f>
        <v>15944296.42</v>
      </c>
      <c r="J16" s="559">
        <v>0.83880534941933149</v>
      </c>
      <c r="K16" s="231">
        <f>+E16/I16-1</f>
        <v>-0.89637142734455011</v>
      </c>
    </row>
    <row r="17" spans="1:17" s="6" customFormat="1" ht="19.5" customHeight="1" thickBot="1" x14ac:dyDescent="0.3">
      <c r="A17" s="5"/>
      <c r="B17" s="4" t="s">
        <v>352</v>
      </c>
      <c r="C17" s="163">
        <f>+C8+C16</f>
        <v>19078836.990000002</v>
      </c>
      <c r="D17" s="154">
        <f>+D8+D16</f>
        <v>20063208.240000002</v>
      </c>
      <c r="E17" s="155">
        <f t="shared" ref="E17:G17" si="3">+E8+E16</f>
        <v>2408815.3899999997</v>
      </c>
      <c r="F17" s="181">
        <f>E17/D17</f>
        <v>0.12006132624380314</v>
      </c>
      <c r="G17" s="155">
        <f t="shared" si="3"/>
        <v>2408815.3899999997</v>
      </c>
      <c r="H17" s="173">
        <f>+G17/E17</f>
        <v>1</v>
      </c>
      <c r="I17" s="147">
        <f t="shared" ref="I17" si="4">+I8+I16</f>
        <v>16631579.6</v>
      </c>
      <c r="J17" s="728">
        <v>0.87037968015080647</v>
      </c>
      <c r="K17" s="146">
        <f>+E17/I17-1</f>
        <v>-0.85516616894284658</v>
      </c>
      <c r="L17" s="14"/>
      <c r="N17"/>
      <c r="O17"/>
      <c r="P17"/>
      <c r="Q17"/>
    </row>
    <row r="19" spans="1:17" ht="14.4" thickBot="1" x14ac:dyDescent="0.3">
      <c r="A19" s="7" t="s">
        <v>232</v>
      </c>
    </row>
    <row r="20" spans="1:17" x14ac:dyDescent="0.25">
      <c r="A20" s="8" t="s">
        <v>149</v>
      </c>
      <c r="C20" s="164" t="s">
        <v>765</v>
      </c>
      <c r="D20" s="752" t="s">
        <v>783</v>
      </c>
      <c r="E20" s="753"/>
      <c r="F20" s="753"/>
      <c r="G20" s="753"/>
      <c r="H20" s="754"/>
      <c r="I20" s="756" t="s">
        <v>784</v>
      </c>
      <c r="J20" s="740"/>
      <c r="K20" s="407"/>
    </row>
    <row r="21" spans="1:17" x14ac:dyDescent="0.25">
      <c r="C21" s="157">
        <v>1</v>
      </c>
      <c r="D21" s="148">
        <v>2</v>
      </c>
      <c r="E21" s="87">
        <v>3</v>
      </c>
      <c r="F21" s="88" t="s">
        <v>36</v>
      </c>
      <c r="G21" s="87">
        <v>4</v>
      </c>
      <c r="H21" s="149" t="s">
        <v>46</v>
      </c>
      <c r="I21" s="87" t="s">
        <v>47</v>
      </c>
      <c r="J21" s="16" t="s">
        <v>48</v>
      </c>
      <c r="K21" s="92" t="s">
        <v>360</v>
      </c>
    </row>
    <row r="22" spans="1:17" ht="26.4" x14ac:dyDescent="0.25">
      <c r="A22" s="1"/>
      <c r="B22" s="2" t="s">
        <v>150</v>
      </c>
      <c r="C22" s="158" t="s">
        <v>44</v>
      </c>
      <c r="D22" s="112" t="s">
        <v>45</v>
      </c>
      <c r="E22" s="89" t="s">
        <v>133</v>
      </c>
      <c r="F22" s="89" t="s">
        <v>18</v>
      </c>
      <c r="G22" s="89" t="s">
        <v>412</v>
      </c>
      <c r="H22" s="113" t="s">
        <v>18</v>
      </c>
      <c r="I22" s="89" t="s">
        <v>133</v>
      </c>
      <c r="J22" s="12" t="s">
        <v>18</v>
      </c>
      <c r="K22" s="93" t="s">
        <v>764</v>
      </c>
      <c r="L22" s="58" t="s">
        <v>163</v>
      </c>
    </row>
    <row r="23" spans="1:17" s="91" customFormat="1" x14ac:dyDescent="0.25">
      <c r="A23" s="21"/>
      <c r="B23" s="234" t="s">
        <v>451</v>
      </c>
      <c r="C23" s="159">
        <v>5000000</v>
      </c>
      <c r="D23" s="168">
        <v>5000000</v>
      </c>
      <c r="E23" s="136">
        <v>0</v>
      </c>
      <c r="F23" s="48">
        <f t="shared" ref="F23" si="5">+E23/D23</f>
        <v>0</v>
      </c>
      <c r="G23" s="136">
        <v>0</v>
      </c>
      <c r="H23" s="153" t="s">
        <v>129</v>
      </c>
      <c r="I23" s="136">
        <v>25000</v>
      </c>
      <c r="J23" s="52">
        <v>5.0000000000000001E-3</v>
      </c>
      <c r="K23" s="94">
        <f>+E23/I23-1</f>
        <v>-1</v>
      </c>
      <c r="L23" s="59" t="s">
        <v>452</v>
      </c>
      <c r="N23"/>
      <c r="O23"/>
      <c r="P23"/>
      <c r="Q23"/>
    </row>
    <row r="24" spans="1:17" s="91" customFormat="1" x14ac:dyDescent="0.25">
      <c r="A24" s="21"/>
      <c r="B24" s="508" t="s">
        <v>531</v>
      </c>
      <c r="C24" s="159">
        <v>0</v>
      </c>
      <c r="D24" s="168">
        <v>0</v>
      </c>
      <c r="E24" s="136">
        <v>0</v>
      </c>
      <c r="F24" s="48" t="s">
        <v>129</v>
      </c>
      <c r="G24" s="136">
        <v>0</v>
      </c>
      <c r="H24" s="153" t="s">
        <v>129</v>
      </c>
      <c r="I24" s="136">
        <v>24492.98</v>
      </c>
      <c r="J24" s="52" t="s">
        <v>129</v>
      </c>
      <c r="K24" s="94">
        <f>+E24/I24-1</f>
        <v>-1</v>
      </c>
      <c r="L24" s="59">
        <v>85001</v>
      </c>
      <c r="N24"/>
      <c r="O24"/>
      <c r="P24"/>
      <c r="Q24"/>
    </row>
    <row r="25" spans="1:17" s="91" customFormat="1" x14ac:dyDescent="0.25">
      <c r="A25" s="21"/>
      <c r="B25" s="508" t="s">
        <v>423</v>
      </c>
      <c r="C25" s="159">
        <v>0</v>
      </c>
      <c r="D25" s="168">
        <v>0</v>
      </c>
      <c r="E25" s="136">
        <v>0</v>
      </c>
      <c r="F25" s="48" t="s">
        <v>129</v>
      </c>
      <c r="G25" s="136">
        <v>0</v>
      </c>
      <c r="H25" s="348" t="s">
        <v>129</v>
      </c>
      <c r="I25" s="136">
        <v>0</v>
      </c>
      <c r="J25" s="52" t="s">
        <v>129</v>
      </c>
      <c r="K25" s="94" t="s">
        <v>129</v>
      </c>
      <c r="L25" s="59">
        <v>85005</v>
      </c>
      <c r="M25"/>
      <c r="N25"/>
      <c r="O25"/>
      <c r="P25"/>
      <c r="Q25"/>
    </row>
    <row r="26" spans="1:17" s="91" customFormat="1" x14ac:dyDescent="0.25">
      <c r="A26" s="21"/>
      <c r="B26" s="510" t="s">
        <v>503</v>
      </c>
      <c r="C26" s="159">
        <v>0</v>
      </c>
      <c r="D26" s="168">
        <v>1946205.88</v>
      </c>
      <c r="E26" s="136">
        <v>0</v>
      </c>
      <c r="F26" s="48" t="s">
        <v>129</v>
      </c>
      <c r="G26" s="136">
        <v>0</v>
      </c>
      <c r="H26" s="153" t="s">
        <v>129</v>
      </c>
      <c r="I26" s="136">
        <v>0</v>
      </c>
      <c r="J26" s="52" t="s">
        <v>129</v>
      </c>
      <c r="K26" s="94" t="s">
        <v>129</v>
      </c>
      <c r="L26" s="59" t="s">
        <v>358</v>
      </c>
      <c r="M26"/>
      <c r="N26"/>
      <c r="O26"/>
      <c r="P26"/>
      <c r="Q26"/>
    </row>
    <row r="27" spans="1:17" s="91" customFormat="1" x14ac:dyDescent="0.25">
      <c r="A27" s="21"/>
      <c r="B27" s="21" t="s">
        <v>410</v>
      </c>
      <c r="C27" s="159">
        <v>0</v>
      </c>
      <c r="D27" s="168">
        <v>11872468.68</v>
      </c>
      <c r="E27" s="136">
        <v>0</v>
      </c>
      <c r="F27" s="48" t="s">
        <v>129</v>
      </c>
      <c r="G27" s="136">
        <v>0</v>
      </c>
      <c r="H27" s="153" t="s">
        <v>129</v>
      </c>
      <c r="I27" s="136">
        <v>0</v>
      </c>
      <c r="J27" s="52" t="s">
        <v>129</v>
      </c>
      <c r="K27" s="94" t="s">
        <v>129</v>
      </c>
      <c r="L27" s="59" t="s">
        <v>359</v>
      </c>
      <c r="M27"/>
      <c r="N27"/>
      <c r="O27"/>
      <c r="P27"/>
      <c r="Q27"/>
    </row>
    <row r="28" spans="1:17" ht="15" customHeight="1" x14ac:dyDescent="0.25">
      <c r="A28" s="21"/>
      <c r="B28" s="21" t="s">
        <v>230</v>
      </c>
      <c r="C28" s="159">
        <v>150000</v>
      </c>
      <c r="D28" s="168">
        <v>150000</v>
      </c>
      <c r="E28" s="136">
        <v>439229.51</v>
      </c>
      <c r="F28" s="48">
        <f>+E28/D28</f>
        <v>2.9281967333333334</v>
      </c>
      <c r="G28" s="136">
        <v>439229.51</v>
      </c>
      <c r="H28" s="348">
        <f>+G28/E28</f>
        <v>1</v>
      </c>
      <c r="I28" s="30">
        <v>-319.58</v>
      </c>
      <c r="J28" s="52">
        <v>-2.1305333333333332E-3</v>
      </c>
      <c r="K28" s="244" t="s">
        <v>129</v>
      </c>
      <c r="L28" s="59">
        <v>94101</v>
      </c>
    </row>
    <row r="29" spans="1:17" ht="15" customHeight="1" x14ac:dyDescent="0.25">
      <c r="A29" s="65"/>
      <c r="B29" s="65" t="s">
        <v>231</v>
      </c>
      <c r="C29" s="177">
        <v>1450000</v>
      </c>
      <c r="D29" s="389">
        <v>1450000</v>
      </c>
      <c r="E29" s="66">
        <v>1162352.25</v>
      </c>
      <c r="F29" s="383">
        <f>+E29/D29</f>
        <v>0.80162224137931037</v>
      </c>
      <c r="G29" s="66">
        <v>1162352.25</v>
      </c>
      <c r="H29" s="406">
        <f t="shared" ref="H29" si="6">+G29/E29</f>
        <v>1</v>
      </c>
      <c r="I29" s="179">
        <v>1250481.97</v>
      </c>
      <c r="J29" s="67">
        <v>0.89320140714285712</v>
      </c>
      <c r="K29" s="98">
        <f>+E29/I29-1</f>
        <v>-7.04766019137405E-2</v>
      </c>
      <c r="L29" s="60">
        <v>94102</v>
      </c>
    </row>
    <row r="30" spans="1:17" ht="15" customHeight="1" thickBot="1" x14ac:dyDescent="0.3">
      <c r="A30" s="55"/>
      <c r="B30" s="55" t="s">
        <v>241</v>
      </c>
      <c r="C30" s="159">
        <v>204233195.34</v>
      </c>
      <c r="D30" s="168">
        <v>204233195.34</v>
      </c>
      <c r="E30" s="56">
        <v>0</v>
      </c>
      <c r="F30" s="383">
        <f>+E30/D30</f>
        <v>0</v>
      </c>
      <c r="G30" s="56">
        <v>0</v>
      </c>
      <c r="H30" s="433" t="s">
        <v>129</v>
      </c>
      <c r="I30" s="180">
        <v>0</v>
      </c>
      <c r="J30" s="57">
        <v>0</v>
      </c>
      <c r="K30" s="98" t="s">
        <v>129</v>
      </c>
      <c r="L30" s="60" t="s">
        <v>242</v>
      </c>
    </row>
    <row r="31" spans="1:17" s="6" customFormat="1" ht="19.5" customHeight="1" thickBot="1" x14ac:dyDescent="0.3">
      <c r="A31" s="5"/>
      <c r="B31" s="4" t="s">
        <v>206</v>
      </c>
      <c r="C31" s="163">
        <f>SUM(C23:C30)</f>
        <v>210833195.34</v>
      </c>
      <c r="D31" s="154">
        <f>SUM(D23:D30)</f>
        <v>224651869.90000001</v>
      </c>
      <c r="E31" s="155">
        <f>SUM(E23:E30)</f>
        <v>1601581.76</v>
      </c>
      <c r="F31" s="181">
        <f>+E31/(D31-D27-D26)</f>
        <v>7.5964401972716412E-3</v>
      </c>
      <c r="G31" s="155">
        <f>SUM(G23:G30)</f>
        <v>1601581.76</v>
      </c>
      <c r="H31" s="173">
        <f>+G31/E31</f>
        <v>1</v>
      </c>
      <c r="I31" s="354">
        <f>SUM(I23:I30)</f>
        <v>1299655.3699999999</v>
      </c>
      <c r="J31" s="181">
        <v>2.9609296455127818E-3</v>
      </c>
      <c r="K31" s="95">
        <f>+E31/I31-1</f>
        <v>0.23231265531569356</v>
      </c>
      <c r="L31" s="14"/>
      <c r="M31"/>
      <c r="N31"/>
      <c r="O31"/>
      <c r="P31"/>
      <c r="Q31"/>
    </row>
    <row r="32" spans="1:17" x14ac:dyDescent="0.25">
      <c r="B32" s="247"/>
    </row>
    <row r="36" spans="2:2" x14ac:dyDescent="0.25">
      <c r="B36" s="46"/>
    </row>
    <row r="136" spans="12:15" x14ac:dyDescent="0.25">
      <c r="L136" s="685"/>
      <c r="O136" s="686">
        <v>0.58699999999999997</v>
      </c>
    </row>
    <row r="137" spans="12:15" x14ac:dyDescent="0.25">
      <c r="L137" s="685"/>
      <c r="O137" s="686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workbookViewId="0">
      <selection activeCell="E26" sqref="E2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workbookViewId="0">
      <selection activeCell="J17" sqref="J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754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9" t="s">
        <v>17</v>
      </c>
      <c r="O4" s="89" t="s">
        <v>18</v>
      </c>
      <c r="P4" s="585" t="s">
        <v>764</v>
      </c>
    </row>
    <row r="5" spans="1:16" ht="15" customHeight="1" x14ac:dyDescent="0.25">
      <c r="A5" s="21">
        <v>1</v>
      </c>
      <c r="B5" s="21" t="s">
        <v>0</v>
      </c>
      <c r="C5" s="159">
        <v>4156868.9</v>
      </c>
      <c r="D5" s="204">
        <v>4225151.3499999996</v>
      </c>
      <c r="E5" s="30">
        <v>2204135.87</v>
      </c>
      <c r="F5" s="48">
        <f>E5/D5</f>
        <v>0.52167027578787217</v>
      </c>
      <c r="G5" s="30">
        <v>2204135.87</v>
      </c>
      <c r="H5" s="48">
        <f>G5/D5</f>
        <v>0.52167027578787217</v>
      </c>
      <c r="I5" s="30">
        <v>2204135.87</v>
      </c>
      <c r="J5" s="153">
        <f>I5/D5</f>
        <v>0.52167027578787217</v>
      </c>
      <c r="K5" s="576">
        <v>2689584.5</v>
      </c>
      <c r="L5" s="48">
        <v>0.57201614250937038</v>
      </c>
      <c r="M5" s="210">
        <f>+G5/K5-1</f>
        <v>-0.18049205369825705</v>
      </c>
      <c r="N5" s="576">
        <v>2689584.5</v>
      </c>
      <c r="O5" s="48">
        <v>0.57201614250937038</v>
      </c>
      <c r="P5" s="210">
        <f>+I5/N5-1</f>
        <v>-0.18049205369825705</v>
      </c>
    </row>
    <row r="6" spans="1:16" ht="15" customHeight="1" x14ac:dyDescent="0.25">
      <c r="A6" s="23">
        <v>2</v>
      </c>
      <c r="B6" s="23" t="s">
        <v>1</v>
      </c>
      <c r="C6" s="159">
        <v>15344411.630000001</v>
      </c>
      <c r="D6" s="204">
        <v>15833923.33</v>
      </c>
      <c r="E6" s="30">
        <v>13616976.49</v>
      </c>
      <c r="F6" s="48">
        <f t="shared" ref="F6:F17" si="0">E6/D6</f>
        <v>0.85998752211969942</v>
      </c>
      <c r="G6" s="30">
        <v>12896964.84</v>
      </c>
      <c r="H6" s="280">
        <f t="shared" ref="H6:H17" si="1">G6/D6</f>
        <v>0.81451479656747838</v>
      </c>
      <c r="I6" s="30">
        <v>4570628.07</v>
      </c>
      <c r="J6" s="178">
        <f t="shared" ref="J6:J17" si="2">I6/D6</f>
        <v>0.2886604901856627</v>
      </c>
      <c r="K6" s="577">
        <v>12430434.529999999</v>
      </c>
      <c r="L6" s="412">
        <v>0.79433300303292886</v>
      </c>
      <c r="M6" s="210">
        <f t="shared" ref="M6:M17" si="3">+G6/K6-1</f>
        <v>3.7531295376204366E-2</v>
      </c>
      <c r="N6" s="577">
        <v>4708123.49</v>
      </c>
      <c r="O6" s="412">
        <v>0.30085978582935141</v>
      </c>
      <c r="P6" s="210">
        <f>+I6/N6-1</f>
        <v>-2.9203868652136755E-2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7"/>
      <c r="L7" s="420" t="s">
        <v>129</v>
      </c>
      <c r="M7" s="212" t="s">
        <v>129</v>
      </c>
      <c r="N7" s="577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8" t="s">
        <v>3</v>
      </c>
      <c r="C8" s="159">
        <v>9172408.4100000001</v>
      </c>
      <c r="D8" s="204">
        <v>9182778.1500000004</v>
      </c>
      <c r="E8" s="30">
        <v>8778970.3399999999</v>
      </c>
      <c r="F8" s="48">
        <f t="shared" si="0"/>
        <v>0.95602552915862393</v>
      </c>
      <c r="G8" s="30">
        <v>8387052.7400000002</v>
      </c>
      <c r="H8" s="48">
        <f t="shared" si="1"/>
        <v>0.9133458963069907</v>
      </c>
      <c r="I8" s="30">
        <v>4621113.4400000004</v>
      </c>
      <c r="J8" s="178">
        <f t="shared" si="2"/>
        <v>0.50323696865093059</v>
      </c>
      <c r="K8" s="633">
        <v>8451566.7100000009</v>
      </c>
      <c r="L8" s="414">
        <v>0.94299713506085825</v>
      </c>
      <c r="M8" s="443">
        <f t="shared" si="3"/>
        <v>-7.6333740492950941E-3</v>
      </c>
      <c r="N8" s="633">
        <v>3131714.53</v>
      </c>
      <c r="O8" s="414">
        <v>0.34942608050696694</v>
      </c>
      <c r="P8" s="443">
        <f t="shared" ref="P8:P17" si="4">+I8/N8-1</f>
        <v>0.4755857839954527</v>
      </c>
    </row>
    <row r="9" spans="1:16" ht="15" customHeight="1" x14ac:dyDescent="0.25">
      <c r="A9" s="55">
        <v>5</v>
      </c>
      <c r="B9" s="55" t="s">
        <v>453</v>
      </c>
      <c r="C9" s="176"/>
      <c r="D9" s="515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5"/>
      <c r="L9" s="268" t="s">
        <v>129</v>
      </c>
      <c r="M9" s="496" t="s">
        <v>129</v>
      </c>
      <c r="N9" s="565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28673688.940000001</v>
      </c>
      <c r="D10" s="152">
        <f t="shared" ref="D10:E10" si="5">SUM(D5:D9)</f>
        <v>29241852.829999998</v>
      </c>
      <c r="E10" s="84">
        <f t="shared" si="5"/>
        <v>24600082.699999999</v>
      </c>
      <c r="F10" s="90">
        <f t="shared" si="0"/>
        <v>0.84126279011848792</v>
      </c>
      <c r="G10" s="84">
        <f>SUM(G5:G9)</f>
        <v>23488153.450000003</v>
      </c>
      <c r="H10" s="90">
        <f t="shared" si="1"/>
        <v>0.80323752350955269</v>
      </c>
      <c r="I10" s="84">
        <f>SUM(I5:I9)</f>
        <v>11395877.380000001</v>
      </c>
      <c r="J10" s="170">
        <f t="shared" si="2"/>
        <v>0.38971119396061887</v>
      </c>
      <c r="K10" s="566">
        <f>SUM(K5:K9)</f>
        <v>23571585.740000002</v>
      </c>
      <c r="L10" s="90">
        <v>0.80412634554207529</v>
      </c>
      <c r="M10" s="213">
        <f t="shared" si="3"/>
        <v>-3.5395280962543518E-3</v>
      </c>
      <c r="N10" s="566">
        <f>SUM(N5:N9)</f>
        <v>10529422.52</v>
      </c>
      <c r="O10" s="90">
        <v>0.35920307377996658</v>
      </c>
      <c r="P10" s="213">
        <f t="shared" si="4"/>
        <v>8.2288924996050117E-2</v>
      </c>
    </row>
    <row r="11" spans="1:16" ht="15" customHeight="1" x14ac:dyDescent="0.25">
      <c r="A11" s="21">
        <v>6</v>
      </c>
      <c r="B11" s="21" t="s">
        <v>5</v>
      </c>
      <c r="C11" s="159">
        <v>574199.64</v>
      </c>
      <c r="D11" s="204">
        <v>1213186.52</v>
      </c>
      <c r="E11" s="30">
        <v>1053824.51</v>
      </c>
      <c r="F11" s="48">
        <f t="shared" si="0"/>
        <v>0.86864178972249051</v>
      </c>
      <c r="G11" s="30">
        <v>374130.71</v>
      </c>
      <c r="H11" s="48">
        <f t="shared" si="1"/>
        <v>0.30838680106666533</v>
      </c>
      <c r="I11" s="30">
        <v>147397.54</v>
      </c>
      <c r="J11" s="153">
        <f t="shared" si="2"/>
        <v>0.12149619004998506</v>
      </c>
      <c r="K11" s="563">
        <v>1296747.1599999999</v>
      </c>
      <c r="L11" s="48">
        <v>0.73562326203837258</v>
      </c>
      <c r="M11" s="224">
        <f t="shared" si="3"/>
        <v>-0.71148522893236943</v>
      </c>
      <c r="N11" s="563">
        <v>641956.49</v>
      </c>
      <c r="O11" s="48">
        <v>0.36417132177139605</v>
      </c>
      <c r="P11" s="224">
        <f t="shared" si="4"/>
        <v>-0.77039325515659174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7"/>
      <c r="L12" s="520"/>
      <c r="M12" s="557" t="s">
        <v>129</v>
      </c>
      <c r="N12" s="567"/>
      <c r="O12" s="520"/>
      <c r="P12" s="557" t="s">
        <v>129</v>
      </c>
    </row>
    <row r="13" spans="1:16" ht="15" customHeight="1" x14ac:dyDescent="0.25">
      <c r="A13" s="9"/>
      <c r="B13" s="2" t="s">
        <v>7</v>
      </c>
      <c r="C13" s="162">
        <f>SUM(C11:C12)</f>
        <v>574199.64</v>
      </c>
      <c r="D13" s="152">
        <f t="shared" ref="D13:I13" si="6">SUM(D11:D12)</f>
        <v>1213186.52</v>
      </c>
      <c r="E13" s="84">
        <f t="shared" si="6"/>
        <v>1053824.51</v>
      </c>
      <c r="F13" s="90">
        <f t="shared" si="0"/>
        <v>0.86864178972249051</v>
      </c>
      <c r="G13" s="84">
        <f t="shared" si="6"/>
        <v>374130.71</v>
      </c>
      <c r="H13" s="90">
        <f t="shared" si="1"/>
        <v>0.30838680106666533</v>
      </c>
      <c r="I13" s="84">
        <f t="shared" si="6"/>
        <v>147397.54</v>
      </c>
      <c r="J13" s="170">
        <f t="shared" si="2"/>
        <v>0.12149619004998506</v>
      </c>
      <c r="K13" s="566">
        <f>SUM(K11:K12)</f>
        <v>1296747.1599999999</v>
      </c>
      <c r="L13" s="90">
        <v>0.73562326203837258</v>
      </c>
      <c r="M13" s="627">
        <f t="shared" si="3"/>
        <v>-0.71148522893236943</v>
      </c>
      <c r="N13" s="566">
        <f>SUM(N11:N12)</f>
        <v>641956.49</v>
      </c>
      <c r="O13" s="90">
        <v>0.36417132177139605</v>
      </c>
      <c r="P13" s="213">
        <f t="shared" si="4"/>
        <v>-0.77039325515659174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3"/>
      <c r="L14" s="417"/>
      <c r="M14" s="224" t="s">
        <v>129</v>
      </c>
      <c r="N14" s="563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7"/>
      <c r="L15" s="520"/>
      <c r="M15" s="519" t="s">
        <v>129</v>
      </c>
      <c r="N15" s="567"/>
      <c r="O15" s="520"/>
      <c r="P15" s="519" t="s">
        <v>129</v>
      </c>
    </row>
    <row r="16" spans="1:16" ht="15" customHeight="1" thickBot="1" x14ac:dyDescent="0.3">
      <c r="A16" s="9"/>
      <c r="B16" s="2" t="s">
        <v>10</v>
      </c>
      <c r="C16" s="518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6">
        <f>SUM(K14:K15)</f>
        <v>0</v>
      </c>
      <c r="L16" s="513" t="s">
        <v>129</v>
      </c>
      <c r="M16" s="639" t="s">
        <v>129</v>
      </c>
      <c r="N16" s="566">
        <f>SUM(N14:N15)</f>
        <v>0</v>
      </c>
      <c r="O16" s="513" t="s">
        <v>129</v>
      </c>
      <c r="P16" s="639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29247888.580000002</v>
      </c>
      <c r="D17" s="154">
        <f t="shared" ref="D17:I17" si="8">+D10+D13+D16</f>
        <v>30455039.349999998</v>
      </c>
      <c r="E17" s="155">
        <f t="shared" si="8"/>
        <v>25653907.210000001</v>
      </c>
      <c r="F17" s="181">
        <f t="shared" si="0"/>
        <v>0.84235344158240277</v>
      </c>
      <c r="G17" s="155">
        <f t="shared" si="8"/>
        <v>23862284.160000004</v>
      </c>
      <c r="H17" s="181">
        <f t="shared" si="1"/>
        <v>0.78352498204866072</v>
      </c>
      <c r="I17" s="155">
        <f t="shared" si="8"/>
        <v>11543274.92</v>
      </c>
      <c r="J17" s="173">
        <f t="shared" si="2"/>
        <v>0.37902676096854232</v>
      </c>
      <c r="K17" s="574">
        <f>K10+K13+K16</f>
        <v>24868332.900000002</v>
      </c>
      <c r="L17" s="181">
        <v>0.80024051520056128</v>
      </c>
      <c r="M17" s="605">
        <f t="shared" si="3"/>
        <v>-4.0455013371644144E-2</v>
      </c>
      <c r="N17" s="574">
        <f>N10+N13+N16</f>
        <v>11171379.01</v>
      </c>
      <c r="O17" s="181">
        <v>0.35948489713450532</v>
      </c>
      <c r="P17" s="605">
        <f t="shared" si="4"/>
        <v>3.3290062906924822E-2</v>
      </c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Juny
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7"/>
  <sheetViews>
    <sheetView topLeftCell="C1" workbookViewId="0">
      <selection activeCell="I17" sqref="I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755</v>
      </c>
    </row>
    <row r="2" spans="1:16" x14ac:dyDescent="0.25">
      <c r="A2" s="8" t="s">
        <v>20</v>
      </c>
      <c r="C2" s="164" t="s">
        <v>765</v>
      </c>
      <c r="D2" s="755" t="s">
        <v>783</v>
      </c>
      <c r="E2" s="753"/>
      <c r="F2" s="753"/>
      <c r="G2" s="753"/>
      <c r="H2" s="753"/>
      <c r="I2" s="753"/>
      <c r="J2" s="754"/>
      <c r="K2" s="764" t="s">
        <v>784</v>
      </c>
      <c r="L2" s="762"/>
      <c r="M2" s="762"/>
      <c r="N2" s="762"/>
      <c r="O2" s="762"/>
      <c r="P2" s="765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9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29" t="s">
        <v>17</v>
      </c>
      <c r="O4" s="89" t="s">
        <v>18</v>
      </c>
      <c r="P4" s="585" t="s">
        <v>508</v>
      </c>
    </row>
    <row r="5" spans="1:16" ht="15" customHeight="1" x14ac:dyDescent="0.25">
      <c r="A5" s="21">
        <v>1</v>
      </c>
      <c r="B5" s="21" t="s">
        <v>0</v>
      </c>
      <c r="C5" s="159">
        <v>4708770.7300000004</v>
      </c>
      <c r="D5" s="204">
        <v>4743892.0999999996</v>
      </c>
      <c r="E5" s="30">
        <v>2487012.5</v>
      </c>
      <c r="F5" s="48">
        <f>E5/D5</f>
        <v>0.52425570556294909</v>
      </c>
      <c r="G5" s="30">
        <v>2487012.5</v>
      </c>
      <c r="H5" s="48">
        <f>G5/D5</f>
        <v>0.52425570556294909</v>
      </c>
      <c r="I5" s="30">
        <v>2487012.5</v>
      </c>
      <c r="J5" s="153">
        <f>I5/D5</f>
        <v>0.52425570556294909</v>
      </c>
      <c r="K5" s="576">
        <v>2993475.87</v>
      </c>
      <c r="L5" s="48">
        <v>0.57227202846209424</v>
      </c>
      <c r="M5" s="210">
        <f>+G5/K5-1</f>
        <v>-0.16918906047503901</v>
      </c>
      <c r="N5" s="576">
        <v>2993475.87</v>
      </c>
      <c r="O5" s="48">
        <v>0.57227202846209424</v>
      </c>
      <c r="P5" s="210">
        <f>+I5/N5-1</f>
        <v>-0.16918906047503901</v>
      </c>
    </row>
    <row r="6" spans="1:16" ht="15" customHeight="1" x14ac:dyDescent="0.25">
      <c r="A6" s="23">
        <v>2</v>
      </c>
      <c r="B6" s="23" t="s">
        <v>1</v>
      </c>
      <c r="C6" s="159">
        <v>23321068.489999998</v>
      </c>
      <c r="D6" s="204">
        <v>23583509.550000001</v>
      </c>
      <c r="E6" s="30">
        <v>22350865.760000002</v>
      </c>
      <c r="F6" s="48">
        <f>E6/D6</f>
        <v>0.94773280934346771</v>
      </c>
      <c r="G6" s="30">
        <v>22021776.940000001</v>
      </c>
      <c r="H6" s="280">
        <f>G6/D6</f>
        <v>0.93377861735595669</v>
      </c>
      <c r="I6" s="30">
        <v>7157750.2999999998</v>
      </c>
      <c r="J6" s="178">
        <f>I6/D6</f>
        <v>0.30350657881621351</v>
      </c>
      <c r="K6" s="577">
        <v>21076904.050000001</v>
      </c>
      <c r="L6" s="412">
        <v>0.93894480095688904</v>
      </c>
      <c r="M6" s="210">
        <f t="shared" ref="M6:M17" si="0">+G6/K6-1</f>
        <v>4.4829776126442011E-2</v>
      </c>
      <c r="N6" s="577">
        <v>6842412.1600000001</v>
      </c>
      <c r="O6" s="412">
        <v>0.30481930877491453</v>
      </c>
      <c r="P6" s="210">
        <f>+I6/N6-1</f>
        <v>4.6085814859770036E-2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7"/>
      <c r="L7" s="420" t="s">
        <v>129</v>
      </c>
      <c r="M7" s="212" t="s">
        <v>129</v>
      </c>
      <c r="N7" s="577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8" t="s">
        <v>3</v>
      </c>
      <c r="C8" s="159">
        <v>16012218.74</v>
      </c>
      <c r="D8" s="204">
        <v>16055771.890000001</v>
      </c>
      <c r="E8" s="30">
        <v>15806756.460000001</v>
      </c>
      <c r="F8" s="48">
        <f t="shared" ref="F8:F17" si="1">E8/D8</f>
        <v>0.9844905974184216</v>
      </c>
      <c r="G8" s="30">
        <v>15434956.460000001</v>
      </c>
      <c r="H8" s="48">
        <f t="shared" ref="H8:H17" si="2">G8/D8</f>
        <v>0.96133381601001311</v>
      </c>
      <c r="I8" s="30">
        <v>7732466.3700000001</v>
      </c>
      <c r="J8" s="178">
        <f t="shared" ref="J8:J17" si="3">I8/D8</f>
        <v>0.48160041279709537</v>
      </c>
      <c r="K8" s="633">
        <v>15395226.050000001</v>
      </c>
      <c r="L8" s="414">
        <v>0.96467530461284046</v>
      </c>
      <c r="M8" s="443">
        <f t="shared" si="0"/>
        <v>2.5806967608636988E-3</v>
      </c>
      <c r="N8" s="633">
        <v>5426168.3899999997</v>
      </c>
      <c r="O8" s="414">
        <v>0.34000739109016298</v>
      </c>
      <c r="P8" s="443">
        <f t="shared" ref="P8:P17" si="4">+I8/N8-1</f>
        <v>0.42503251175365775</v>
      </c>
    </row>
    <row r="9" spans="1:16" ht="15" customHeight="1" x14ac:dyDescent="0.25">
      <c r="A9" s="55">
        <v>5</v>
      </c>
      <c r="B9" s="55" t="s">
        <v>453</v>
      </c>
      <c r="C9" s="176"/>
      <c r="D9" s="515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5"/>
      <c r="L9" s="268" t="s">
        <v>129</v>
      </c>
      <c r="M9" s="496" t="s">
        <v>129</v>
      </c>
      <c r="N9" s="565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44042057.960000001</v>
      </c>
      <c r="D10" s="152">
        <f>SUM(D5:D9)</f>
        <v>44383173.539999999</v>
      </c>
      <c r="E10" s="84">
        <f>SUM(E5:E9)</f>
        <v>40644634.719999999</v>
      </c>
      <c r="F10" s="90">
        <f t="shared" si="1"/>
        <v>0.91576675298735299</v>
      </c>
      <c r="G10" s="84">
        <f>SUM(G5:G9)</f>
        <v>39943745.900000006</v>
      </c>
      <c r="H10" s="90">
        <f t="shared" si="2"/>
        <v>0.89997498407816667</v>
      </c>
      <c r="I10" s="84">
        <f>SUM(I5:I9)</f>
        <v>17377229.170000002</v>
      </c>
      <c r="J10" s="170">
        <f t="shared" si="3"/>
        <v>0.39152741419761039</v>
      </c>
      <c r="K10" s="566">
        <f>SUM(K5:K9)</f>
        <v>39465605.969999999</v>
      </c>
      <c r="L10" s="90">
        <v>0.90440134335258515</v>
      </c>
      <c r="M10" s="213">
        <f t="shared" si="0"/>
        <v>1.2115357619580713E-2</v>
      </c>
      <c r="N10" s="566">
        <f>SUM(N5:N9)</f>
        <v>15262056.420000002</v>
      </c>
      <c r="O10" s="90">
        <v>0.34974819185757328</v>
      </c>
      <c r="P10" s="213">
        <f t="shared" si="4"/>
        <v>0.13859028506985438</v>
      </c>
    </row>
    <row r="11" spans="1:16" ht="15" customHeight="1" x14ac:dyDescent="0.25">
      <c r="A11" s="21">
        <v>6</v>
      </c>
      <c r="B11" s="21" t="s">
        <v>5</v>
      </c>
      <c r="C11" s="159">
        <v>737665.31</v>
      </c>
      <c r="D11" s="204">
        <v>1053213.04</v>
      </c>
      <c r="E11" s="30">
        <v>572830.31999999995</v>
      </c>
      <c r="F11" s="48">
        <f t="shared" si="1"/>
        <v>0.54388836659295436</v>
      </c>
      <c r="G11" s="30">
        <v>452844.77</v>
      </c>
      <c r="H11" s="48">
        <f t="shared" si="2"/>
        <v>0.42996502398033354</v>
      </c>
      <c r="I11" s="30">
        <v>127817.98</v>
      </c>
      <c r="J11" s="153">
        <f t="shared" si="3"/>
        <v>0.12136004316847425</v>
      </c>
      <c r="K11" s="563">
        <v>254952.07</v>
      </c>
      <c r="L11" s="48">
        <v>0.1955176686452352</v>
      </c>
      <c r="M11" s="224">
        <f t="shared" si="0"/>
        <v>0.7761956982737972</v>
      </c>
      <c r="N11" s="563">
        <v>20406.900000000001</v>
      </c>
      <c r="O11" s="48">
        <v>1.5649645489351983E-2</v>
      </c>
      <c r="P11" s="224">
        <f t="shared" si="4"/>
        <v>5.2634687287143072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7"/>
      <c r="L12" s="390"/>
      <c r="M12" s="557" t="s">
        <v>129</v>
      </c>
      <c r="N12" s="567"/>
      <c r="O12" s="390"/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737665.31</v>
      </c>
      <c r="D13" s="152">
        <f t="shared" ref="D13:I13" si="5">SUM(D11:D12)</f>
        <v>1053213.04</v>
      </c>
      <c r="E13" s="84">
        <f t="shared" si="5"/>
        <v>572830.31999999995</v>
      </c>
      <c r="F13" s="90">
        <f t="shared" si="1"/>
        <v>0.54388836659295436</v>
      </c>
      <c r="G13" s="84">
        <f t="shared" si="5"/>
        <v>452844.77</v>
      </c>
      <c r="H13" s="90">
        <f t="shared" si="2"/>
        <v>0.42996502398033354</v>
      </c>
      <c r="I13" s="84">
        <f t="shared" si="5"/>
        <v>127817.98</v>
      </c>
      <c r="J13" s="170">
        <f t="shared" si="3"/>
        <v>0.12136004316847425</v>
      </c>
      <c r="K13" s="566">
        <f>SUM(K11:K12)</f>
        <v>254952.07</v>
      </c>
      <c r="L13" s="90">
        <v>0.1955176686452352</v>
      </c>
      <c r="M13" s="627">
        <f t="shared" si="0"/>
        <v>0.7761956982737972</v>
      </c>
      <c r="N13" s="566">
        <f>SUM(N11:N12)</f>
        <v>20406.900000000001</v>
      </c>
      <c r="O13" s="90">
        <v>1.5649645489351983E-2</v>
      </c>
      <c r="P13" s="90">
        <f t="shared" si="4"/>
        <v>5.2634687287143072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63"/>
      <c r="L14" s="417"/>
      <c r="M14" s="224" t="s">
        <v>129</v>
      </c>
      <c r="N14" s="563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7"/>
      <c r="L15" s="520"/>
      <c r="M15" s="519" t="s">
        <v>129</v>
      </c>
      <c r="N15" s="567"/>
      <c r="O15" s="520"/>
      <c r="P15" s="519" t="s">
        <v>129</v>
      </c>
    </row>
    <row r="16" spans="1:16" ht="15" customHeight="1" thickBot="1" x14ac:dyDescent="0.3">
      <c r="A16" s="9"/>
      <c r="B16" s="2" t="s">
        <v>10</v>
      </c>
      <c r="C16" s="518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66">
        <f>SUM(K14:K15)</f>
        <v>0</v>
      </c>
      <c r="L16" s="513" t="s">
        <v>129</v>
      </c>
      <c r="M16" s="639" t="s">
        <v>129</v>
      </c>
      <c r="N16" s="566">
        <f>SUM(N14:N15)</f>
        <v>0</v>
      </c>
      <c r="O16" s="513" t="s">
        <v>129</v>
      </c>
      <c r="P16" s="639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44779723.270000003</v>
      </c>
      <c r="D17" s="154">
        <f t="shared" ref="D17:I17" si="7">+D10+D13+D16</f>
        <v>45436386.579999998</v>
      </c>
      <c r="E17" s="155">
        <f t="shared" si="7"/>
        <v>41217465.039999999</v>
      </c>
      <c r="F17" s="181">
        <f t="shared" si="1"/>
        <v>0.90714663164132281</v>
      </c>
      <c r="G17" s="155">
        <f t="shared" si="7"/>
        <v>40396590.670000009</v>
      </c>
      <c r="H17" s="181">
        <f t="shared" si="2"/>
        <v>0.88908017803910522</v>
      </c>
      <c r="I17" s="155">
        <f t="shared" si="7"/>
        <v>17505047.150000002</v>
      </c>
      <c r="J17" s="173">
        <f t="shared" si="3"/>
        <v>0.38526494881318979</v>
      </c>
      <c r="K17" s="574">
        <f>K10+K13+K16</f>
        <v>39720558.039999999</v>
      </c>
      <c r="L17" s="181">
        <v>0.88383285812545953</v>
      </c>
      <c r="M17" s="605">
        <f t="shared" si="0"/>
        <v>1.7019716322193235E-2</v>
      </c>
      <c r="N17" s="574">
        <f>N10+N13+N16</f>
        <v>15282463.320000002</v>
      </c>
      <c r="O17" s="181">
        <v>0.34005421630055982</v>
      </c>
      <c r="P17" s="605">
        <f t="shared" si="4"/>
        <v>0.14543361128773835</v>
      </c>
    </row>
    <row r="136" spans="12:15" x14ac:dyDescent="0.25">
      <c r="L136" s="684"/>
      <c r="O136" s="684"/>
    </row>
    <row r="137" spans="12:15" x14ac:dyDescent="0.25">
      <c r="L137" s="684"/>
      <c r="O137" s="684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8"/>
  <sheetViews>
    <sheetView topLeftCell="A7" workbookViewId="0">
      <selection activeCell="E23" sqref="E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B23" sqref="B23"/>
    </sheetView>
  </sheetViews>
  <sheetFormatPr defaultColWidth="11.44140625" defaultRowHeight="13.2" x14ac:dyDescent="0.25"/>
  <cols>
    <col min="1" max="1" width="23" customWidth="1"/>
    <col min="2" max="2" width="11.44140625" style="46" bestFit="1" customWidth="1"/>
    <col min="3" max="3" width="13.33203125" style="46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134</v>
      </c>
    </row>
    <row r="3" spans="1:13" ht="26.4" x14ac:dyDescent="0.25">
      <c r="A3" s="2" t="s">
        <v>147</v>
      </c>
      <c r="B3" s="47" t="s">
        <v>13</v>
      </c>
      <c r="C3" s="47" t="s">
        <v>14</v>
      </c>
      <c r="D3" s="47" t="s">
        <v>15</v>
      </c>
      <c r="E3" s="47" t="s">
        <v>18</v>
      </c>
      <c r="F3" s="47" t="s">
        <v>16</v>
      </c>
      <c r="G3" s="47" t="s">
        <v>18</v>
      </c>
      <c r="H3" s="47" t="s">
        <v>17</v>
      </c>
      <c r="I3" s="47" t="s">
        <v>18</v>
      </c>
    </row>
    <row r="4" spans="1:13" s="51" customFormat="1" x14ac:dyDescent="0.25">
      <c r="A4" s="50" t="s">
        <v>135</v>
      </c>
      <c r="B4" s="54">
        <f>+DCap!C17-'ICap '!C18</f>
        <v>0</v>
      </c>
      <c r="C4" s="54">
        <f>+DCap!E17-'ICap '!E18</f>
        <v>0</v>
      </c>
      <c r="D4" s="54"/>
      <c r="E4" s="54"/>
      <c r="F4" s="54"/>
      <c r="G4" s="54"/>
      <c r="H4" s="54"/>
      <c r="I4" s="54"/>
    </row>
    <row r="5" spans="1:13" s="51" customFormat="1" x14ac:dyDescent="0.25">
      <c r="A5" s="50" t="s">
        <v>136</v>
      </c>
      <c r="B5" s="54">
        <f>+DTProg!C80-DCap!C17</f>
        <v>0</v>
      </c>
      <c r="C5" s="54">
        <f>+DTProg!D80-DCap!E17</f>
        <v>0</v>
      </c>
      <c r="D5" s="54">
        <f>+DTProg!E80-DCap!G17</f>
        <v>0</v>
      </c>
      <c r="E5" s="54"/>
      <c r="F5" s="54">
        <f>+DTProg!G80-DCap!I17</f>
        <v>0</v>
      </c>
      <c r="G5" s="54"/>
      <c r="H5" s="54">
        <f>+DTProg!I80-DCap!K17</f>
        <v>0</v>
      </c>
      <c r="I5" s="54"/>
    </row>
    <row r="6" spans="1:13" s="51" customFormat="1" x14ac:dyDescent="0.25">
      <c r="A6" s="50" t="s">
        <v>137</v>
      </c>
      <c r="B6" s="54">
        <f>+DOrg!C29-DCap!C17</f>
        <v>0</v>
      </c>
      <c r="C6" s="54">
        <f>+DOrg!D29-DCap!E17</f>
        <v>0</v>
      </c>
      <c r="D6" s="54">
        <f>+DOrg!E29-DCap!G17</f>
        <v>0</v>
      </c>
      <c r="E6" s="54"/>
      <c r="F6" s="54">
        <f>+DOrg!G29-DCap!I17</f>
        <v>0</v>
      </c>
      <c r="G6" s="54"/>
      <c r="H6" s="54">
        <f>+DOrg!I29-DCap!K17</f>
        <v>0</v>
      </c>
      <c r="I6" s="54"/>
    </row>
    <row r="7" spans="1:13" x14ac:dyDescent="0.25">
      <c r="A7" s="40" t="s">
        <v>138</v>
      </c>
      <c r="B7" s="32">
        <f>+DOrg!C5-'DCap 01'!C16</f>
        <v>0</v>
      </c>
      <c r="C7" s="32">
        <f>+DOrg!D5-'DCap 01'!D16</f>
        <v>0</v>
      </c>
      <c r="D7" s="32">
        <f>+DOrg!E5-'DCap 01'!E16</f>
        <v>0</v>
      </c>
      <c r="E7" s="32"/>
      <c r="F7" s="32">
        <f>+DOrg!G5-'DCap 01'!G16</f>
        <v>0</v>
      </c>
      <c r="G7" s="32"/>
      <c r="H7" s="32">
        <f>+DOrg!I5-'DCap 01'!I16</f>
        <v>0</v>
      </c>
      <c r="I7" s="54"/>
    </row>
    <row r="8" spans="1:13" x14ac:dyDescent="0.25">
      <c r="A8" s="40" t="s">
        <v>139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4"/>
      <c r="M8" s="340"/>
    </row>
    <row r="9" spans="1:13" x14ac:dyDescent="0.25">
      <c r="A9" s="40" t="s">
        <v>140</v>
      </c>
      <c r="B9" s="32">
        <f>+DOrg!C10-'DCap 0502'!C16</f>
        <v>0</v>
      </c>
      <c r="C9" s="32">
        <f>+DOrg!D10-'DCap 0502'!D16</f>
        <v>0</v>
      </c>
      <c r="D9" s="32">
        <f>+DOrg!E10-'DCap 0502'!E16</f>
        <v>0</v>
      </c>
      <c r="E9" s="32"/>
      <c r="F9" s="32">
        <f>+DOrg!G10-'DCap 0502'!G16</f>
        <v>0</v>
      </c>
      <c r="G9" s="32"/>
      <c r="H9" s="32">
        <f>+DOrg!I10-'DCap 0502'!I16</f>
        <v>0</v>
      </c>
      <c r="I9" s="54"/>
    </row>
    <row r="10" spans="1:13" x14ac:dyDescent="0.25">
      <c r="A10" s="40" t="s">
        <v>141</v>
      </c>
      <c r="B10" s="32">
        <f>+DOrg!C8-'DCap 04'!C16</f>
        <v>0</v>
      </c>
      <c r="C10" s="32">
        <f>+DOrg!D8-'DCap 04'!D16</f>
        <v>0</v>
      </c>
      <c r="D10" s="32">
        <f>+DOrg!E8-'DCap 04'!E16</f>
        <v>0</v>
      </c>
      <c r="E10" s="32"/>
      <c r="F10" s="32">
        <f>+DOrg!G8-'DCap 04'!G16</f>
        <v>0</v>
      </c>
      <c r="G10" s="32"/>
      <c r="H10" s="32">
        <f>+DOrg!I8-'DCap 04'!I16</f>
        <v>0</v>
      </c>
      <c r="I10" s="54"/>
    </row>
    <row r="11" spans="1:13" x14ac:dyDescent="0.25">
      <c r="A11" s="40" t="s">
        <v>142</v>
      </c>
      <c r="B11" s="32">
        <f>+DOrg!C9-'DCap 0501'!C16</f>
        <v>0</v>
      </c>
      <c r="C11" s="32">
        <f>+DOrg!D9-'DCap 0501'!D16</f>
        <v>0</v>
      </c>
      <c r="D11" s="32">
        <f>+DOrg!E9-'DCap 0501'!E16</f>
        <v>0</v>
      </c>
      <c r="E11" s="32"/>
      <c r="F11" s="32">
        <f>+DOrg!G9-'DCap 0501'!G16</f>
        <v>0</v>
      </c>
      <c r="G11" s="32"/>
      <c r="H11" s="32">
        <f>+DOrg!I9-'DCap 0501'!I16</f>
        <v>0</v>
      </c>
      <c r="I11" s="54"/>
    </row>
    <row r="12" spans="1:13" x14ac:dyDescent="0.25">
      <c r="A12" s="40" t="s">
        <v>143</v>
      </c>
      <c r="B12" s="32">
        <f>+DOrg!C13-'DCap 0701'!C16</f>
        <v>0</v>
      </c>
      <c r="C12" s="32">
        <f>+DOrg!D13-'DCap 0701'!D16</f>
        <v>0</v>
      </c>
      <c r="D12" s="32">
        <f>+DOrg!E13-'DCap 0701'!E16</f>
        <v>0</v>
      </c>
      <c r="E12" s="32"/>
      <c r="F12" s="32">
        <f>+DOrg!G13-'DCap 0701'!G16</f>
        <v>0</v>
      </c>
      <c r="G12" s="32"/>
      <c r="H12" s="32">
        <f>+DOrg!I13-'DCap 0701'!I16</f>
        <v>0</v>
      </c>
      <c r="I12" s="54"/>
    </row>
    <row r="13" spans="1:13" x14ac:dyDescent="0.25">
      <c r="A13" s="40" t="s">
        <v>144</v>
      </c>
      <c r="B13" s="32">
        <f>+DOrg!C16-'DCap 08'!C16</f>
        <v>0</v>
      </c>
      <c r="C13" s="32">
        <f>+DOrg!D16-'DCap 08'!D16</f>
        <v>0</v>
      </c>
      <c r="D13" s="32">
        <f>+DOrg!E16-'DCap 08'!E16</f>
        <v>0</v>
      </c>
      <c r="E13" s="32"/>
      <c r="F13" s="32">
        <f>+DOrg!G16-'DCap 08'!G16</f>
        <v>0</v>
      </c>
      <c r="G13" s="32"/>
      <c r="H13" s="32">
        <f>+DOrg!I16-'DCap 08'!I16</f>
        <v>0</v>
      </c>
      <c r="I13" s="54"/>
    </row>
    <row r="14" spans="1:13" x14ac:dyDescent="0.25">
      <c r="A14" s="40" t="s">
        <v>145</v>
      </c>
      <c r="B14" s="32">
        <f>+DOrg!C15-'DCap 0703'!C17</f>
        <v>0</v>
      </c>
      <c r="C14" s="32">
        <f>+DOrg!D15-'DCap 0703'!D17</f>
        <v>0</v>
      </c>
      <c r="D14" s="32">
        <f>+DOrg!E15-'DCap 0703'!E17</f>
        <v>0</v>
      </c>
      <c r="E14" s="32"/>
      <c r="F14" s="32">
        <f>+DOrg!G15-'DCap 0703'!G17</f>
        <v>0</v>
      </c>
      <c r="G14" s="32"/>
      <c r="H14" s="32">
        <f>+DOrg!I15-'DCap 0703'!I17</f>
        <v>0</v>
      </c>
      <c r="I14" s="54"/>
    </row>
    <row r="15" spans="1:13" x14ac:dyDescent="0.25">
      <c r="A15" s="40" t="s">
        <v>146</v>
      </c>
      <c r="B15" s="32">
        <f>+DOrg!C28-'DCap 06'!C17</f>
        <v>0</v>
      </c>
      <c r="C15" s="32">
        <f>+DOrg!D28-'DCap 06'!D17</f>
        <v>0</v>
      </c>
      <c r="D15" s="32">
        <f>+DOrg!E28-'DCap 06'!E17</f>
        <v>0</v>
      </c>
      <c r="E15" s="32"/>
      <c r="F15" s="32">
        <f>+DOrg!G28-'DCap 06'!G17</f>
        <v>0</v>
      </c>
      <c r="G15" s="32"/>
      <c r="H15" s="32">
        <f>+DOrg!I28-'DCap 06'!I17</f>
        <v>0</v>
      </c>
      <c r="I15" s="5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35"/>
  <sheetViews>
    <sheetView zoomScaleNormal="100" workbookViewId="0">
      <selection activeCell="J15" sqref="J15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7" bestFit="1" customWidth="1"/>
    <col min="7" max="7" width="11.109375" bestFit="1" customWidth="1"/>
    <col min="8" max="8" width="7.44140625" style="97" bestFit="1" customWidth="1"/>
    <col min="9" max="9" width="10.44140625" bestFit="1" customWidth="1"/>
    <col min="10" max="10" width="10.5546875" style="97" bestFit="1" customWidth="1"/>
    <col min="11" max="11" width="6.88671875" style="97" customWidth="1"/>
    <col min="12" max="12" width="14.5546875" style="60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229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91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4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S137"/>
  <sheetViews>
    <sheetView topLeftCell="F1" zoomScaleNormal="100" workbookViewId="0">
      <selection activeCell="R10" sqref="R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7" customWidth="1"/>
    <col min="5" max="5" width="13.33203125" bestFit="1" customWidth="1"/>
    <col min="6" max="6" width="7.6640625" style="97" customWidth="1"/>
    <col min="7" max="7" width="13.33203125" bestFit="1" customWidth="1"/>
    <col min="8" max="8" width="6.33203125" style="97" customWidth="1"/>
    <col min="9" max="9" width="10.88671875" bestFit="1" customWidth="1"/>
    <col min="10" max="10" width="6.33203125" style="97" customWidth="1"/>
    <col min="11" max="11" width="13.109375" customWidth="1"/>
    <col min="12" max="12" width="10.6640625" style="97" customWidth="1"/>
    <col min="13" max="13" width="9.5546875" style="97" bestFit="1" customWidth="1"/>
    <col min="14" max="14" width="11.33203125" customWidth="1"/>
    <col min="15" max="15" width="11.44140625" style="97"/>
    <col min="16" max="16" width="7.6640625" style="97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64" t="s">
        <v>765</v>
      </c>
      <c r="D2" s="267" t="s">
        <v>148</v>
      </c>
      <c r="E2" s="758" t="s">
        <v>783</v>
      </c>
      <c r="F2" s="759"/>
      <c r="G2" s="759"/>
      <c r="H2" s="759"/>
      <c r="I2" s="759"/>
      <c r="J2" s="759"/>
      <c r="K2" s="759"/>
      <c r="L2" s="759"/>
      <c r="M2" s="760"/>
      <c r="N2" s="758" t="s">
        <v>784</v>
      </c>
      <c r="O2" s="759"/>
      <c r="P2" s="759"/>
      <c r="Q2" s="759"/>
      <c r="R2" s="759"/>
      <c r="S2" s="760"/>
    </row>
    <row r="3" spans="1:19" x14ac:dyDescent="0.25">
      <c r="C3" s="157">
        <v>1</v>
      </c>
      <c r="D3" s="148"/>
      <c r="E3" s="148">
        <v>2</v>
      </c>
      <c r="F3" s="87"/>
      <c r="G3" s="87">
        <v>3</v>
      </c>
      <c r="H3" s="88" t="s">
        <v>36</v>
      </c>
      <c r="I3" s="87">
        <v>4</v>
      </c>
      <c r="J3" s="88" t="s">
        <v>37</v>
      </c>
      <c r="K3" s="87">
        <v>5</v>
      </c>
      <c r="L3" s="87"/>
      <c r="M3" s="149" t="s">
        <v>38</v>
      </c>
      <c r="N3" s="87" t="s">
        <v>543</v>
      </c>
      <c r="O3" s="88" t="s">
        <v>544</v>
      </c>
      <c r="P3" s="88" t="s">
        <v>545</v>
      </c>
      <c r="Q3" s="87" t="s">
        <v>39</v>
      </c>
      <c r="R3" s="88" t="s">
        <v>40</v>
      </c>
      <c r="S3" s="568" t="s">
        <v>362</v>
      </c>
    </row>
    <row r="4" spans="1:19" ht="39.6" x14ac:dyDescent="0.25">
      <c r="A4" s="1"/>
      <c r="B4" s="2" t="s">
        <v>12</v>
      </c>
      <c r="C4" s="158" t="s">
        <v>13</v>
      </c>
      <c r="D4" s="112" t="s">
        <v>440</v>
      </c>
      <c r="E4" s="112" t="s">
        <v>14</v>
      </c>
      <c r="F4" s="89" t="s">
        <v>441</v>
      </c>
      <c r="G4" s="89" t="s">
        <v>15</v>
      </c>
      <c r="H4" s="89" t="s">
        <v>18</v>
      </c>
      <c r="I4" s="89" t="s">
        <v>16</v>
      </c>
      <c r="J4" s="89" t="s">
        <v>18</v>
      </c>
      <c r="K4" s="89" t="s">
        <v>17</v>
      </c>
      <c r="L4" s="89" t="s">
        <v>442</v>
      </c>
      <c r="M4" s="113" t="s">
        <v>18</v>
      </c>
      <c r="N4" s="89" t="s">
        <v>16</v>
      </c>
      <c r="O4" s="89" t="s">
        <v>18</v>
      </c>
      <c r="P4" s="89" t="s">
        <v>764</v>
      </c>
      <c r="Q4" s="562" t="s">
        <v>17</v>
      </c>
      <c r="R4" s="89" t="s">
        <v>18</v>
      </c>
      <c r="S4" s="569" t="s">
        <v>764</v>
      </c>
    </row>
    <row r="5" spans="1:19" ht="15" customHeight="1" x14ac:dyDescent="0.25">
      <c r="A5" s="21">
        <v>1</v>
      </c>
      <c r="B5" s="21" t="s">
        <v>0</v>
      </c>
      <c r="C5" s="159">
        <v>374483318.45999998</v>
      </c>
      <c r="D5" s="260">
        <f>C5/C17</f>
        <v>0.13686337097089396</v>
      </c>
      <c r="E5" s="150">
        <v>374964344.38</v>
      </c>
      <c r="F5" s="262">
        <f>E5/E17</f>
        <v>0.13613163301442996</v>
      </c>
      <c r="G5" s="136">
        <v>190349860.53999999</v>
      </c>
      <c r="H5" s="48">
        <f>+G5/E5</f>
        <v>0.50764789610793981</v>
      </c>
      <c r="I5" s="136">
        <v>189906313.86000001</v>
      </c>
      <c r="J5" s="48">
        <f t="shared" ref="J5:J17" si="0">+I5/E5</f>
        <v>0.50646499248884136</v>
      </c>
      <c r="K5" s="136">
        <v>189339331.58000001</v>
      </c>
      <c r="L5" s="262">
        <f>K5/K17</f>
        <v>0.18116452918918718</v>
      </c>
      <c r="M5" s="153">
        <f t="shared" ref="M5:M17" si="1">+K5/E5</f>
        <v>0.50495289596953763</v>
      </c>
      <c r="N5" s="563">
        <v>228653509.5</v>
      </c>
      <c r="O5" s="48">
        <v>0.51948099040687634</v>
      </c>
      <c r="P5" s="570">
        <f>+I5/N5-1</f>
        <v>-0.16945812782287506</v>
      </c>
      <c r="Q5" s="563">
        <v>228208296.22</v>
      </c>
      <c r="R5" s="48">
        <v>0.51846950435471628</v>
      </c>
      <c r="S5" s="570">
        <f>+K5/Q5-1</f>
        <v>-0.17032231204482184</v>
      </c>
    </row>
    <row r="6" spans="1:19" ht="15" customHeight="1" x14ac:dyDescent="0.25">
      <c r="A6" s="23">
        <v>2</v>
      </c>
      <c r="B6" s="23" t="s">
        <v>1</v>
      </c>
      <c r="C6" s="159">
        <v>665063202.92999995</v>
      </c>
      <c r="D6" s="260">
        <f>C6/C17</f>
        <v>0.24306234049627504</v>
      </c>
      <c r="E6" s="150">
        <v>660845326.25</v>
      </c>
      <c r="F6" s="262">
        <f>E6/E17</f>
        <v>0.23992135460537581</v>
      </c>
      <c r="G6" s="136">
        <v>587477794.12</v>
      </c>
      <c r="H6" s="280">
        <f t="shared" ref="H6:H10" si="2">+G6/E6</f>
        <v>0.88897926759000057</v>
      </c>
      <c r="I6" s="136">
        <v>557069596.25999999</v>
      </c>
      <c r="J6" s="280">
        <f t="shared" si="0"/>
        <v>0.84296517525684778</v>
      </c>
      <c r="K6" s="136">
        <v>193666701.46000001</v>
      </c>
      <c r="L6" s="410">
        <f>K6/K17</f>
        <v>0.18530506312049255</v>
      </c>
      <c r="M6" s="178">
        <f t="shared" si="1"/>
        <v>0.29305904690129447</v>
      </c>
      <c r="N6" s="564">
        <v>530744023.61000001</v>
      </c>
      <c r="O6" s="280">
        <v>0.8423520599194676</v>
      </c>
      <c r="P6" s="570">
        <f t="shared" ref="P6:P17" si="3">+I6/N6-1</f>
        <v>4.9601260643387768E-2</v>
      </c>
      <c r="Q6" s="564">
        <v>185091824.24000001</v>
      </c>
      <c r="R6" s="280">
        <v>0.29376210091323285</v>
      </c>
      <c r="S6" s="571">
        <f>+K6/Q6-1</f>
        <v>4.6327693052943042E-2</v>
      </c>
    </row>
    <row r="7" spans="1:19" ht="15" customHeight="1" x14ac:dyDescent="0.25">
      <c r="A7" s="23">
        <v>3</v>
      </c>
      <c r="B7" s="23" t="s">
        <v>2</v>
      </c>
      <c r="C7" s="159">
        <v>22100000</v>
      </c>
      <c r="D7" s="260">
        <f>C7/C17</f>
        <v>8.0769432157759367E-3</v>
      </c>
      <c r="E7" s="150">
        <v>22100000</v>
      </c>
      <c r="F7" s="262">
        <f>E7/E17</f>
        <v>8.023453788902098E-3</v>
      </c>
      <c r="G7" s="136">
        <v>5837783.5300000003</v>
      </c>
      <c r="H7" s="280">
        <f t="shared" si="2"/>
        <v>0.2641531009049774</v>
      </c>
      <c r="I7" s="136">
        <v>5837783.5300000003</v>
      </c>
      <c r="J7" s="280">
        <f t="shared" si="0"/>
        <v>0.2641531009049774</v>
      </c>
      <c r="K7" s="136">
        <v>5837783.5300000003</v>
      </c>
      <c r="L7" s="410">
        <f>K7/K17</f>
        <v>5.5857348597112919E-3</v>
      </c>
      <c r="M7" s="178">
        <f>+K7/E7</f>
        <v>0.2641531009049774</v>
      </c>
      <c r="N7" s="564">
        <v>11860854.390000001</v>
      </c>
      <c r="O7" s="280">
        <v>0.47727157727228492</v>
      </c>
      <c r="P7" s="570">
        <f t="shared" si="3"/>
        <v>-0.50781087617752974</v>
      </c>
      <c r="Q7" s="564">
        <v>11860854.390000001</v>
      </c>
      <c r="R7" s="280">
        <v>0.47727157727228492</v>
      </c>
      <c r="S7" s="571">
        <f>+K7/Q7-1</f>
        <v>-0.50781087617752974</v>
      </c>
    </row>
    <row r="8" spans="1:19" ht="15" customHeight="1" x14ac:dyDescent="0.25">
      <c r="A8" s="23">
        <v>4</v>
      </c>
      <c r="B8" s="23" t="s">
        <v>3</v>
      </c>
      <c r="C8" s="159">
        <v>1076105570.97</v>
      </c>
      <c r="D8" s="360">
        <f>C8/C17</f>
        <v>0.39328704031243589</v>
      </c>
      <c r="E8" s="150">
        <v>1103789074.76</v>
      </c>
      <c r="F8" s="410">
        <f>E8/E17</f>
        <v>0.4007330603634327</v>
      </c>
      <c r="G8" s="136">
        <v>922931137.42999995</v>
      </c>
      <c r="H8" s="280">
        <f t="shared" si="2"/>
        <v>0.83614809979042015</v>
      </c>
      <c r="I8" s="136">
        <v>896778873.94000006</v>
      </c>
      <c r="J8" s="280">
        <f t="shared" si="0"/>
        <v>0.81245492861486168</v>
      </c>
      <c r="K8" s="136">
        <v>490576463.80000001</v>
      </c>
      <c r="L8" s="410">
        <f>K8/K17</f>
        <v>0.46939562611729024</v>
      </c>
      <c r="M8" s="427">
        <f t="shared" si="1"/>
        <v>0.44444765310498063</v>
      </c>
      <c r="N8" s="564">
        <v>845347887.54999995</v>
      </c>
      <c r="O8" s="280">
        <v>0.800979828777171</v>
      </c>
      <c r="P8" s="570">
        <f t="shared" si="3"/>
        <v>6.0840024737103482E-2</v>
      </c>
      <c r="Q8" s="564">
        <v>529464516.91000003</v>
      </c>
      <c r="R8" s="280">
        <v>0.50167558746407304</v>
      </c>
      <c r="S8" s="571">
        <f>+K8/Q8-1</f>
        <v>-7.344789285777642E-2</v>
      </c>
    </row>
    <row r="9" spans="1:19" ht="15" customHeight="1" x14ac:dyDescent="0.25">
      <c r="A9" s="55">
        <v>5</v>
      </c>
      <c r="B9" s="55" t="s">
        <v>453</v>
      </c>
      <c r="C9" s="176">
        <v>13647818.9</v>
      </c>
      <c r="D9" s="535">
        <f>C9/C17</f>
        <v>4.9879030893436021E-3</v>
      </c>
      <c r="E9" s="537">
        <v>7721613.3700000001</v>
      </c>
      <c r="F9" s="683">
        <f>E9/E17</f>
        <v>2.8033487805413392E-3</v>
      </c>
      <c r="G9" s="56">
        <v>0</v>
      </c>
      <c r="H9" s="280">
        <f t="shared" si="2"/>
        <v>0</v>
      </c>
      <c r="I9" s="56">
        <v>0</v>
      </c>
      <c r="J9" s="280">
        <f t="shared" si="0"/>
        <v>0</v>
      </c>
      <c r="K9" s="56">
        <v>0</v>
      </c>
      <c r="L9" s="410">
        <f>K9/K17</f>
        <v>0</v>
      </c>
      <c r="M9" s="427">
        <f t="shared" si="1"/>
        <v>0</v>
      </c>
      <c r="N9" s="565">
        <v>0</v>
      </c>
      <c r="O9" s="78" t="s">
        <v>129</v>
      </c>
      <c r="P9" s="570" t="s">
        <v>129</v>
      </c>
      <c r="Q9" s="565">
        <v>0</v>
      </c>
      <c r="R9" s="78" t="s">
        <v>129</v>
      </c>
      <c r="S9" s="682" t="s">
        <v>129</v>
      </c>
    </row>
    <row r="10" spans="1:19" ht="15" customHeight="1" x14ac:dyDescent="0.25">
      <c r="A10" s="9"/>
      <c r="B10" s="2" t="s">
        <v>4</v>
      </c>
      <c r="C10" s="162">
        <f>SUM(C5:C9)</f>
        <v>2151399911.2599998</v>
      </c>
      <c r="D10" s="536">
        <f>C10/C17</f>
        <v>0.78627759808472431</v>
      </c>
      <c r="E10" s="152">
        <f>SUM(E5:E9)</f>
        <v>2169420358.7599998</v>
      </c>
      <c r="F10" s="263">
        <f>E10/E17</f>
        <v>0.78761285055268182</v>
      </c>
      <c r="G10" s="84">
        <f>SUM(G5:G9)</f>
        <v>1706596575.6199999</v>
      </c>
      <c r="H10" s="90">
        <f t="shared" si="2"/>
        <v>0.78666016419033635</v>
      </c>
      <c r="I10" s="84">
        <f>SUM(I5:I9)</f>
        <v>1649592567.5900002</v>
      </c>
      <c r="J10" s="90">
        <f t="shared" si="0"/>
        <v>0.76038401729246996</v>
      </c>
      <c r="K10" s="84">
        <f>SUM(K5:K8)</f>
        <v>879420280.37</v>
      </c>
      <c r="L10" s="263">
        <f>K10/K17</f>
        <v>0.84145095328668118</v>
      </c>
      <c r="M10" s="170">
        <f t="shared" si="1"/>
        <v>0.40537108302637126</v>
      </c>
      <c r="N10" s="566">
        <f>SUM(N5:N9)</f>
        <v>1616606275.05</v>
      </c>
      <c r="O10" s="90">
        <v>0.74622639840838878</v>
      </c>
      <c r="P10" s="572">
        <f t="shared" si="3"/>
        <v>2.0404654521695376E-2</v>
      </c>
      <c r="Q10" s="566">
        <f>SUM(Q5:Q8)</f>
        <v>954625491.75999999</v>
      </c>
      <c r="R10" s="90">
        <v>0.44065568316742371</v>
      </c>
      <c r="S10" s="572">
        <f>+K10/Q10-1</f>
        <v>-7.877980636296178E-2</v>
      </c>
    </row>
    <row r="11" spans="1:19" ht="15" customHeight="1" x14ac:dyDescent="0.25">
      <c r="A11" s="21">
        <v>6</v>
      </c>
      <c r="B11" s="21" t="s">
        <v>5</v>
      </c>
      <c r="C11" s="159">
        <v>411878721.26999998</v>
      </c>
      <c r="D11" s="260">
        <f>C11/C17</f>
        <v>0.15053036395856084</v>
      </c>
      <c r="E11" s="150">
        <v>397309882.41000003</v>
      </c>
      <c r="F11" s="262">
        <f>E11/E17</f>
        <v>0.14424422992718378</v>
      </c>
      <c r="G11" s="136">
        <v>217104174.44999999</v>
      </c>
      <c r="H11" s="48">
        <f t="shared" ref="H11:H17" si="4">+G11/E11</f>
        <v>0.5464353746579137</v>
      </c>
      <c r="I11" s="136">
        <v>210124370.62</v>
      </c>
      <c r="J11" s="48">
        <f t="shared" si="0"/>
        <v>0.52886771742356065</v>
      </c>
      <c r="K11" s="136">
        <v>114514622.27</v>
      </c>
      <c r="L11" s="262">
        <f>K11/K17</f>
        <v>0.10957040703429612</v>
      </c>
      <c r="M11" s="153">
        <f t="shared" si="1"/>
        <v>0.28822495321631025</v>
      </c>
      <c r="N11" s="563">
        <v>176835336.72</v>
      </c>
      <c r="O11" s="48">
        <v>0.49650355094826731</v>
      </c>
      <c r="P11" s="570">
        <f t="shared" si="3"/>
        <v>0.18824876587143691</v>
      </c>
      <c r="Q11" s="563">
        <v>111940941.09999999</v>
      </c>
      <c r="R11" s="48">
        <v>0.31429846422971675</v>
      </c>
      <c r="S11" s="570">
        <f t="shared" ref="S11:S17" si="5">+K11/Q11-1</f>
        <v>2.2991419803241264E-2</v>
      </c>
    </row>
    <row r="12" spans="1:19" ht="15" customHeight="1" x14ac:dyDescent="0.25">
      <c r="A12" s="24">
        <v>7</v>
      </c>
      <c r="B12" s="24" t="s">
        <v>6</v>
      </c>
      <c r="C12" s="176">
        <v>17224944.199999999</v>
      </c>
      <c r="D12" s="535">
        <f>C12/C17</f>
        <v>6.2952441718691883E-3</v>
      </c>
      <c r="E12" s="538">
        <v>32014469.530000001</v>
      </c>
      <c r="F12" s="264">
        <f>E12/E17</f>
        <v>1.1622923839374175E-2</v>
      </c>
      <c r="G12" s="137">
        <v>17380135.59</v>
      </c>
      <c r="H12" s="390">
        <f t="shared" si="4"/>
        <v>0.54288375991092053</v>
      </c>
      <c r="I12" s="137">
        <v>17080135.59</v>
      </c>
      <c r="J12" s="390">
        <f t="shared" si="0"/>
        <v>0.53351299711508915</v>
      </c>
      <c r="K12" s="137">
        <v>156202.98000000001</v>
      </c>
      <c r="L12" s="264">
        <f>K12/K17</f>
        <v>1.4945885302067476E-4</v>
      </c>
      <c r="M12" s="392">
        <f t="shared" si="1"/>
        <v>4.8791369119399559E-3</v>
      </c>
      <c r="N12" s="567">
        <v>10284576.380000001</v>
      </c>
      <c r="O12" s="390">
        <v>0.250436972014002</v>
      </c>
      <c r="P12" s="573">
        <f t="shared" si="3"/>
        <v>0.6607524665007154</v>
      </c>
      <c r="Q12" s="567">
        <v>3098792.51</v>
      </c>
      <c r="R12" s="390">
        <v>7.5457868601494019E-2</v>
      </c>
      <c r="S12" s="570">
        <f t="shared" si="5"/>
        <v>-0.94959230748882895</v>
      </c>
    </row>
    <row r="13" spans="1:19" ht="15" customHeight="1" x14ac:dyDescent="0.25">
      <c r="A13" s="9"/>
      <c r="B13" s="2" t="s">
        <v>7</v>
      </c>
      <c r="C13" s="162">
        <f>SUM(C11:C12)</f>
        <v>429103665.46999997</v>
      </c>
      <c r="D13" s="536">
        <f>C13/C17</f>
        <v>0.15682560813043001</v>
      </c>
      <c r="E13" s="152">
        <f>SUM(E11:E12)</f>
        <v>429324351.94000006</v>
      </c>
      <c r="F13" s="263">
        <f>E13/E17</f>
        <v>0.15586715376655796</v>
      </c>
      <c r="G13" s="84">
        <f>SUM(G11:G12)</f>
        <v>234484310.03999999</v>
      </c>
      <c r="H13" s="90">
        <f t="shared" si="4"/>
        <v>0.54617053279281536</v>
      </c>
      <c r="I13" s="84">
        <f>SUM(I11:I12)</f>
        <v>227204506.21000001</v>
      </c>
      <c r="J13" s="90">
        <f t="shared" si="0"/>
        <v>0.52921411325335865</v>
      </c>
      <c r="K13" s="84">
        <f>SUM(K11:K12)</f>
        <v>114670825.25</v>
      </c>
      <c r="L13" s="263">
        <f>K13/K17</f>
        <v>0.10971986588731679</v>
      </c>
      <c r="M13" s="170">
        <f t="shared" si="1"/>
        <v>0.26709601896988538</v>
      </c>
      <c r="N13" s="566">
        <f>SUM(N11:N12)</f>
        <v>187119913.09999999</v>
      </c>
      <c r="O13" s="90">
        <v>0.47106449670471195</v>
      </c>
      <c r="P13" s="572">
        <f t="shared" si="3"/>
        <v>0.21421874586152745</v>
      </c>
      <c r="Q13" s="566">
        <f>SUM(Q11:Q12)</f>
        <v>115039733.61</v>
      </c>
      <c r="R13" s="90">
        <v>0.2896064524414253</v>
      </c>
      <c r="S13" s="572">
        <f t="shared" si="5"/>
        <v>-3.2067908054329575E-3</v>
      </c>
    </row>
    <row r="14" spans="1:19" ht="15" customHeight="1" x14ac:dyDescent="0.25">
      <c r="A14" s="21">
        <v>8</v>
      </c>
      <c r="B14" s="21" t="s">
        <v>8</v>
      </c>
      <c r="C14" s="159">
        <v>27955077.109999999</v>
      </c>
      <c r="D14" s="260">
        <f>C14/C17</f>
        <v>1.0216813140728854E-2</v>
      </c>
      <c r="E14" s="150">
        <v>27955077.109999999</v>
      </c>
      <c r="F14" s="262">
        <f>E14/E17</f>
        <v>1.0149152459605421E-2</v>
      </c>
      <c r="G14" s="136">
        <v>22955077.109999999</v>
      </c>
      <c r="H14" s="48">
        <f t="shared" si="4"/>
        <v>0.82114161301270683</v>
      </c>
      <c r="I14" s="136">
        <v>22955077.109999999</v>
      </c>
      <c r="J14" s="48">
        <f t="shared" si="0"/>
        <v>0.82114161301270683</v>
      </c>
      <c r="K14" s="136">
        <v>13783857.18</v>
      </c>
      <c r="L14" s="262">
        <f>K14/K17</f>
        <v>1.3188733558883397E-2</v>
      </c>
      <c r="M14" s="153">
        <f t="shared" si="1"/>
        <v>0.49307169233560377</v>
      </c>
      <c r="N14" s="563">
        <v>19326730.16</v>
      </c>
      <c r="O14" s="48">
        <v>0.72798328163937009</v>
      </c>
      <c r="P14" s="570">
        <f t="shared" si="3"/>
        <v>0.18773723852726465</v>
      </c>
      <c r="Q14" s="563">
        <v>12242837.65</v>
      </c>
      <c r="R14" s="48">
        <v>0.46115307945216505</v>
      </c>
      <c r="S14" s="570">
        <f t="shared" si="5"/>
        <v>0.1258711071775096</v>
      </c>
    </row>
    <row r="15" spans="1:19" ht="15" customHeight="1" x14ac:dyDescent="0.25">
      <c r="A15" s="24">
        <v>9</v>
      </c>
      <c r="B15" s="24" t="s">
        <v>9</v>
      </c>
      <c r="C15" s="176">
        <v>127725000</v>
      </c>
      <c r="D15" s="261">
        <f>C15/C17</f>
        <v>4.6679980644116811E-2</v>
      </c>
      <c r="E15" s="538">
        <v>127725000</v>
      </c>
      <c r="F15" s="264">
        <f>E15/E17</f>
        <v>4.637084322115477E-2</v>
      </c>
      <c r="G15" s="137">
        <v>37248673.859999999</v>
      </c>
      <c r="H15" s="390">
        <f t="shared" si="4"/>
        <v>0.29163181726365239</v>
      </c>
      <c r="I15" s="137">
        <v>37248673.859999999</v>
      </c>
      <c r="J15" s="390">
        <f t="shared" si="0"/>
        <v>0.29163181726365239</v>
      </c>
      <c r="K15" s="137">
        <v>37248673.859999999</v>
      </c>
      <c r="L15" s="264">
        <f>K15/K17</f>
        <v>3.5640447267118645E-2</v>
      </c>
      <c r="M15" s="392">
        <f t="shared" si="1"/>
        <v>0.29163181726365239</v>
      </c>
      <c r="N15" s="567">
        <v>150939930.62</v>
      </c>
      <c r="O15" s="390">
        <v>0.95708033469492859</v>
      </c>
      <c r="P15" s="573">
        <f t="shared" si="3"/>
        <v>-0.75322186973985239</v>
      </c>
      <c r="Q15" s="567">
        <v>150939930.62</v>
      </c>
      <c r="R15" s="390">
        <v>0.95708033469492859</v>
      </c>
      <c r="S15" s="573">
        <f t="shared" si="5"/>
        <v>-0.75322186973985239</v>
      </c>
    </row>
    <row r="16" spans="1:19" ht="15" customHeight="1" thickBot="1" x14ac:dyDescent="0.3">
      <c r="A16" s="9"/>
      <c r="B16" s="2" t="s">
        <v>10</v>
      </c>
      <c r="C16" s="518">
        <f>SUM(C14:C15)</f>
        <v>155680077.11000001</v>
      </c>
      <c r="D16" s="259">
        <f>C16/C17</f>
        <v>5.6896793784845669E-2</v>
      </c>
      <c r="E16" s="152">
        <f>SUM(E14:E15)</f>
        <v>155680077.11000001</v>
      </c>
      <c r="F16" s="263">
        <f>E16/E17</f>
        <v>5.6519995680760195E-2</v>
      </c>
      <c r="G16" s="84">
        <f>SUM(G14:G15)</f>
        <v>60203750.969999999</v>
      </c>
      <c r="H16" s="90">
        <f t="shared" si="4"/>
        <v>0.38671455004137356</v>
      </c>
      <c r="I16" s="84">
        <f>SUM(I14:I15)</f>
        <v>60203750.969999999</v>
      </c>
      <c r="J16" s="90">
        <f t="shared" si="0"/>
        <v>0.38671455004137356</v>
      </c>
      <c r="K16" s="84">
        <f>SUM(K14:K15)</f>
        <v>51032531.039999999</v>
      </c>
      <c r="L16" s="263">
        <f>K16/K17</f>
        <v>4.8829180826002044E-2</v>
      </c>
      <c r="M16" s="170">
        <f t="shared" si="1"/>
        <v>0.32780386538440348</v>
      </c>
      <c r="N16" s="566">
        <f>SUM(N14:N15)</f>
        <v>170266660.78</v>
      </c>
      <c r="O16" s="90">
        <v>0.92407133528710639</v>
      </c>
      <c r="P16" s="572">
        <f t="shared" si="3"/>
        <v>-0.6464149194316513</v>
      </c>
      <c r="Q16" s="566">
        <f>SUM(Q14:Q15)</f>
        <v>163182768.27000001</v>
      </c>
      <c r="R16" s="90">
        <v>0.88562562911798104</v>
      </c>
      <c r="S16" s="572">
        <f t="shared" si="5"/>
        <v>-0.6872676473072068</v>
      </c>
    </row>
    <row r="17" spans="1:19" s="6" customFormat="1" ht="19.5" customHeight="1" thickBot="1" x14ac:dyDescent="0.3">
      <c r="A17" s="5"/>
      <c r="B17" s="4" t="s">
        <v>11</v>
      </c>
      <c r="C17" s="163">
        <f>+C10+C13+C16</f>
        <v>2736183653.8399997</v>
      </c>
      <c r="D17" s="408"/>
      <c r="E17" s="154">
        <f>+E10+E13+E16</f>
        <v>2754424787.8099999</v>
      </c>
      <c r="F17" s="265"/>
      <c r="G17" s="155">
        <f>+G10+G13+G16</f>
        <v>2001284636.6299999</v>
      </c>
      <c r="H17" s="181">
        <f t="shared" si="4"/>
        <v>0.72657080544979769</v>
      </c>
      <c r="I17" s="155">
        <f>+I10+I13+I16</f>
        <v>1937000824.7700002</v>
      </c>
      <c r="J17" s="181">
        <f t="shared" si="0"/>
        <v>0.70323242563834143</v>
      </c>
      <c r="K17" s="155">
        <f>+K10+K13+K16</f>
        <v>1045123636.66</v>
      </c>
      <c r="L17" s="265"/>
      <c r="M17" s="173">
        <f t="shared" si="1"/>
        <v>0.37943444354890571</v>
      </c>
      <c r="N17" s="574">
        <f>N10+N13+N16</f>
        <v>1973992848.9299998</v>
      </c>
      <c r="O17" s="181">
        <v>0.71837462486457149</v>
      </c>
      <c r="P17" s="575">
        <f t="shared" si="3"/>
        <v>-1.8739695121008704E-2</v>
      </c>
      <c r="Q17" s="574">
        <f>+Q10+Q13+Q16</f>
        <v>1232847993.6400001</v>
      </c>
      <c r="R17" s="181">
        <v>0.44865750928441217</v>
      </c>
      <c r="S17" s="575">
        <f t="shared" si="5"/>
        <v>-0.15226885873070328</v>
      </c>
    </row>
    <row r="18" spans="1:19" x14ac:dyDescent="0.25">
      <c r="D18" s="476"/>
      <c r="E18" s="46"/>
      <c r="G18" s="46"/>
      <c r="I18" s="46"/>
      <c r="K18" s="46"/>
    </row>
    <row r="19" spans="1:19" x14ac:dyDescent="0.25">
      <c r="A19" s="8" t="s">
        <v>786</v>
      </c>
      <c r="F19" s="411"/>
      <c r="G19" s="254"/>
      <c r="H19" s="411"/>
      <c r="K19" s="757"/>
      <c r="L19" s="757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87"/>
      <c r="O20" s="88"/>
    </row>
    <row r="21" spans="1:19" ht="39.6" x14ac:dyDescent="0.25">
      <c r="A21" s="1"/>
      <c r="B21" s="2" t="s">
        <v>12</v>
      </c>
      <c r="C21" s="3" t="s">
        <v>532</v>
      </c>
      <c r="D21" s="3" t="s">
        <v>448</v>
      </c>
      <c r="E21" s="89" t="s">
        <v>353</v>
      </c>
      <c r="F21" s="3"/>
      <c r="G21" s="3" t="s">
        <v>354</v>
      </c>
      <c r="H21" s="3"/>
      <c r="I21" s="3" t="s">
        <v>355</v>
      </c>
      <c r="J21" s="3"/>
      <c r="K21" s="89" t="s">
        <v>424</v>
      </c>
      <c r="L21" s="89" t="s">
        <v>444</v>
      </c>
      <c r="M21" s="89" t="s">
        <v>409</v>
      </c>
      <c r="N21" s="58"/>
      <c r="O21" s="89" t="s">
        <v>356</v>
      </c>
      <c r="P21" s="89"/>
    </row>
    <row r="22" spans="1:19" x14ac:dyDescent="0.25">
      <c r="A22" s="21">
        <v>1</v>
      </c>
      <c r="B22" s="21" t="s">
        <v>0</v>
      </c>
      <c r="C22" s="136">
        <v>0</v>
      </c>
      <c r="D22" s="136"/>
      <c r="E22" s="136">
        <v>27756080.920000002</v>
      </c>
      <c r="F22" s="48"/>
      <c r="G22" s="136">
        <v>27275055</v>
      </c>
      <c r="H22" s="48"/>
      <c r="I22" s="136">
        <v>0</v>
      </c>
      <c r="J22" s="48"/>
      <c r="K22" s="30"/>
      <c r="L22" s="30"/>
      <c r="M22" s="30"/>
      <c r="N22" s="337"/>
      <c r="O22" s="136"/>
      <c r="P22" s="48"/>
    </row>
    <row r="23" spans="1:19" x14ac:dyDescent="0.25">
      <c r="A23" s="23">
        <v>2</v>
      </c>
      <c r="B23" s="23" t="s">
        <v>1</v>
      </c>
      <c r="C23" s="133">
        <v>1712334.48</v>
      </c>
      <c r="D23" s="133"/>
      <c r="E23" s="133">
        <v>11159197.15</v>
      </c>
      <c r="F23" s="280"/>
      <c r="G23" s="133">
        <v>18787654.920000002</v>
      </c>
      <c r="H23" s="280"/>
      <c r="I23" s="133">
        <v>1698246.61</v>
      </c>
      <c r="J23" s="280"/>
      <c r="K23" s="32"/>
      <c r="L23" s="32"/>
      <c r="M23" s="32"/>
      <c r="N23" s="133"/>
      <c r="O23" s="133"/>
      <c r="P23" s="48"/>
    </row>
    <row r="24" spans="1:19" x14ac:dyDescent="0.25">
      <c r="A24" s="23">
        <v>3</v>
      </c>
      <c r="B24" s="23" t="s">
        <v>2</v>
      </c>
      <c r="C24" s="133">
        <v>0</v>
      </c>
      <c r="D24" s="133"/>
      <c r="E24" s="133">
        <v>0</v>
      </c>
      <c r="F24" s="280"/>
      <c r="G24" s="133">
        <v>0</v>
      </c>
      <c r="H24" s="280"/>
      <c r="I24" s="133">
        <v>0</v>
      </c>
      <c r="J24" s="280"/>
      <c r="K24" s="32"/>
      <c r="L24" s="32"/>
      <c r="M24" s="32"/>
      <c r="N24" s="133"/>
      <c r="O24" s="133"/>
      <c r="P24" s="48"/>
    </row>
    <row r="25" spans="1:19" x14ac:dyDescent="0.25">
      <c r="A25" s="23">
        <v>4</v>
      </c>
      <c r="B25" s="23" t="s">
        <v>3</v>
      </c>
      <c r="C25" s="133">
        <v>4451193.18</v>
      </c>
      <c r="D25" s="133"/>
      <c r="E25" s="133">
        <v>26858086.960000001</v>
      </c>
      <c r="F25" s="280"/>
      <c r="G25" s="133">
        <v>10270599.529999999</v>
      </c>
      <c r="H25" s="280"/>
      <c r="I25" s="133">
        <v>6644823.1799999997</v>
      </c>
      <c r="J25" s="280"/>
      <c r="K25" s="32"/>
      <c r="L25" s="32"/>
      <c r="M25" s="465"/>
      <c r="N25" s="446"/>
      <c r="O25" s="133"/>
      <c r="P25" s="280"/>
    </row>
    <row r="26" spans="1:19" x14ac:dyDescent="0.25">
      <c r="A26" s="55">
        <v>5</v>
      </c>
      <c r="B26" s="55" t="s">
        <v>453</v>
      </c>
      <c r="C26" s="56">
        <v>0</v>
      </c>
      <c r="D26" s="56"/>
      <c r="E26" s="133">
        <v>0</v>
      </c>
      <c r="F26" s="78"/>
      <c r="G26" s="137">
        <v>5926205.5300000003</v>
      </c>
      <c r="H26" s="78"/>
      <c r="I26" s="56">
        <v>0</v>
      </c>
      <c r="J26" s="78"/>
      <c r="K26" s="180"/>
      <c r="L26" s="180"/>
      <c r="M26" s="466"/>
      <c r="N26" s="338"/>
      <c r="O26" s="56"/>
      <c r="P26" s="78"/>
    </row>
    <row r="27" spans="1:19" x14ac:dyDescent="0.25">
      <c r="A27" s="9"/>
      <c r="B27" s="2" t="s">
        <v>4</v>
      </c>
      <c r="C27" s="19">
        <f>SUM(C22:C26)</f>
        <v>6163527.6600000001</v>
      </c>
      <c r="D27" s="19">
        <f>SUM(D22:D26)</f>
        <v>0</v>
      </c>
      <c r="E27" s="84">
        <f>SUM(E22:E26)</f>
        <v>65773365.030000001</v>
      </c>
      <c r="F27" s="44"/>
      <c r="G27" s="19">
        <f>SUM(G22:G26)</f>
        <v>62259514.980000004</v>
      </c>
      <c r="H27" s="44"/>
      <c r="I27" s="19">
        <f>SUM(I22:I26)</f>
        <v>8343069.79</v>
      </c>
      <c r="J27" s="44"/>
      <c r="K27" s="467">
        <f>SUM(K22:K26)</f>
        <v>0</v>
      </c>
      <c r="L27" s="467">
        <f>SUM(L22:L26)</f>
        <v>0</v>
      </c>
      <c r="M27" s="467">
        <f>SUM(M22:M26)</f>
        <v>0</v>
      </c>
      <c r="N27" s="124"/>
      <c r="O27" s="84">
        <f>+C27+D27+E27-G27+I27+K27-M27+L27</f>
        <v>18020447.499999993</v>
      </c>
      <c r="P27" s="90"/>
      <c r="Q27" s="46"/>
    </row>
    <row r="28" spans="1:19" x14ac:dyDescent="0.25">
      <c r="A28" s="21">
        <v>6</v>
      </c>
      <c r="B28" s="21" t="s">
        <v>5</v>
      </c>
      <c r="C28" s="136">
        <v>17310</v>
      </c>
      <c r="D28" s="136"/>
      <c r="E28" s="136">
        <v>251485698.05000001</v>
      </c>
      <c r="F28" s="48"/>
      <c r="G28" s="136">
        <v>269575881.43000001</v>
      </c>
      <c r="H28" s="48"/>
      <c r="I28" s="136">
        <v>3504034.52</v>
      </c>
      <c r="J28" s="48"/>
      <c r="K28" s="180"/>
      <c r="L28" s="180"/>
      <c r="M28" s="30"/>
      <c r="N28" s="136"/>
      <c r="O28" s="136"/>
      <c r="P28" s="48"/>
    </row>
    <row r="29" spans="1:19" x14ac:dyDescent="0.25">
      <c r="A29" s="24">
        <v>7</v>
      </c>
      <c r="B29" s="24" t="s">
        <v>6</v>
      </c>
      <c r="C29" s="137">
        <v>213192</v>
      </c>
      <c r="D29" s="137"/>
      <c r="E29" s="56">
        <v>44315180.810000002</v>
      </c>
      <c r="F29" s="390"/>
      <c r="G29" s="56">
        <v>29738847.48</v>
      </c>
      <c r="H29" s="390"/>
      <c r="I29" s="137">
        <v>0</v>
      </c>
      <c r="J29" s="390"/>
      <c r="K29" s="34"/>
      <c r="L29" s="34"/>
      <c r="M29" s="466"/>
      <c r="N29" s="338"/>
      <c r="O29" s="137"/>
      <c r="P29" s="264"/>
    </row>
    <row r="30" spans="1:19" x14ac:dyDescent="0.25">
      <c r="A30" s="9"/>
      <c r="B30" s="2" t="s">
        <v>7</v>
      </c>
      <c r="C30" s="19">
        <f>SUM(C28:C29)</f>
        <v>230502</v>
      </c>
      <c r="D30" s="19">
        <f>SUM(D28:D29)</f>
        <v>0</v>
      </c>
      <c r="E30" s="19">
        <f>SUM(E28:E29)</f>
        <v>295800878.86000001</v>
      </c>
      <c r="F30" s="44"/>
      <c r="G30" s="19">
        <f>SUM(G28:G29)</f>
        <v>299314728.91000003</v>
      </c>
      <c r="H30" s="44"/>
      <c r="I30" s="19">
        <f>SUM(I28:I29)</f>
        <v>3504034.52</v>
      </c>
      <c r="J30" s="44"/>
      <c r="K30" s="467">
        <f>SUM(K28:K29)</f>
        <v>0</v>
      </c>
      <c r="L30" s="467">
        <f>SUM(L28:L29)</f>
        <v>0</v>
      </c>
      <c r="M30" s="467">
        <f>SUM(M28:M29)</f>
        <v>0</v>
      </c>
      <c r="N30" s="124"/>
      <c r="O30" s="84">
        <f>+C30+D30+E30-G30+I30+K30-M30+L30</f>
        <v>220686.4699999881</v>
      </c>
      <c r="P30" s="90"/>
      <c r="Q30" s="46"/>
    </row>
    <row r="31" spans="1:19" x14ac:dyDescent="0.25">
      <c r="A31" s="21">
        <v>8</v>
      </c>
      <c r="B31" s="21" t="s">
        <v>8</v>
      </c>
      <c r="C31" s="22"/>
      <c r="D31" s="136"/>
      <c r="E31" s="136"/>
      <c r="F31" s="48"/>
      <c r="G31" s="136"/>
      <c r="H31" s="48"/>
      <c r="I31" s="22"/>
      <c r="J31" s="48"/>
      <c r="K31" s="30"/>
      <c r="L31" s="30"/>
      <c r="M31" s="30"/>
      <c r="N31" s="136"/>
      <c r="O31" s="136"/>
      <c r="P31" s="48"/>
    </row>
    <row r="32" spans="1:19" x14ac:dyDescent="0.25">
      <c r="A32" s="24">
        <v>9</v>
      </c>
      <c r="B32" s="24" t="s">
        <v>9</v>
      </c>
      <c r="C32" s="25"/>
      <c r="D32" s="137"/>
      <c r="E32" s="25"/>
      <c r="F32" s="390"/>
      <c r="G32" s="25"/>
      <c r="H32" s="390"/>
      <c r="I32" s="25"/>
      <c r="J32" s="390"/>
      <c r="K32" s="466"/>
      <c r="L32" s="466"/>
      <c r="M32" s="466"/>
      <c r="N32" s="34"/>
      <c r="O32" s="409"/>
      <c r="P32" s="390"/>
    </row>
    <row r="33" spans="1:16" ht="13.8" thickBot="1" x14ac:dyDescent="0.3">
      <c r="A33" s="9"/>
      <c r="B33" s="2" t="s">
        <v>10</v>
      </c>
      <c r="C33" s="19">
        <f>SUM(C31:C32)</f>
        <v>0</v>
      </c>
      <c r="D33" s="19">
        <f>SUM(D31:D32)</f>
        <v>0</v>
      </c>
      <c r="E33" s="468">
        <f>SUM(E31:E32)</f>
        <v>0</v>
      </c>
      <c r="F33" s="469"/>
      <c r="G33" s="468">
        <f>SUM(G31:G32)</f>
        <v>0</v>
      </c>
      <c r="H33" s="469"/>
      <c r="I33" s="468">
        <f>SUM(I31:I32)</f>
        <v>0</v>
      </c>
      <c r="J33" s="469"/>
      <c r="K33" s="467">
        <f>SUM(K31:K32)</f>
        <v>0</v>
      </c>
      <c r="L33" s="467">
        <f>SUM(L31:L32)</f>
        <v>0</v>
      </c>
      <c r="M33" s="467">
        <f>SUM(M31:M32)</f>
        <v>0</v>
      </c>
      <c r="N33" s="467"/>
      <c r="O33" s="470">
        <f>+C33+D33+E33-G33+I33+K33-M33+N33+L33</f>
        <v>0</v>
      </c>
      <c r="P33" s="90"/>
    </row>
    <row r="34" spans="1:16" ht="13.8" thickBot="1" x14ac:dyDescent="0.3">
      <c r="A34" s="5"/>
      <c r="B34" s="4" t="s">
        <v>11</v>
      </c>
      <c r="C34" s="20">
        <f>+C27+C30+C33</f>
        <v>6394029.6600000001</v>
      </c>
      <c r="D34" s="20">
        <f>+D27+D30+D33</f>
        <v>0</v>
      </c>
      <c r="E34" s="20">
        <f>+E27+E30+E33</f>
        <v>361574243.88999999</v>
      </c>
      <c r="F34" s="45"/>
      <c r="G34" s="20">
        <f>+G27+G30+G33</f>
        <v>361574243.89000005</v>
      </c>
      <c r="H34" s="45"/>
      <c r="I34" s="20">
        <f>+I27+I30+I33</f>
        <v>11847104.310000001</v>
      </c>
      <c r="J34" s="45"/>
      <c r="K34" s="471">
        <f>+K27+K30+K33</f>
        <v>0</v>
      </c>
      <c r="L34" s="471">
        <f>+L27+L30+L33</f>
        <v>0</v>
      </c>
      <c r="M34" s="471">
        <f>+M27+M30+M33</f>
        <v>0</v>
      </c>
      <c r="N34" s="471"/>
      <c r="O34" s="20">
        <f>O27+O30+O33</f>
        <v>18241133.96999998</v>
      </c>
      <c r="P34" s="45"/>
    </row>
    <row r="36" spans="1:16" x14ac:dyDescent="0.25">
      <c r="N36" s="46"/>
    </row>
    <row r="37" spans="1:16" x14ac:dyDescent="0.25">
      <c r="B37" s="46"/>
    </row>
    <row r="136" spans="12:15" x14ac:dyDescent="0.25">
      <c r="L136" s="684"/>
      <c r="O136" s="684"/>
    </row>
    <row r="137" spans="12:15" x14ac:dyDescent="0.25">
      <c r="L137" s="684"/>
      <c r="N137" s="46"/>
      <c r="O137" s="684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P56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7" customWidth="1"/>
    <col min="5" max="5" width="13.33203125" bestFit="1" customWidth="1"/>
    <col min="6" max="6" width="7.6640625" style="97" customWidth="1"/>
    <col min="7" max="7" width="13.33203125" bestFit="1" customWidth="1"/>
    <col min="8" max="8" width="6.33203125" style="97" customWidth="1"/>
    <col min="9" max="9" width="10.88671875" bestFit="1" customWidth="1"/>
    <col min="10" max="10" width="6.33203125" style="97" customWidth="1"/>
    <col min="11" max="11" width="13.109375" customWidth="1"/>
    <col min="12" max="12" width="10.6640625" style="97" customWidth="1"/>
    <col min="13" max="13" width="9.5546875" style="97" bestFit="1" customWidth="1"/>
    <col min="14" max="14" width="11.33203125" customWidth="1"/>
    <col min="15" max="15" width="11.44140625" style="97"/>
    <col min="16" max="16" width="10.5546875" style="97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Juny&amp;R&amp;"Arial,Negreta"&amp;8&amp;K03+000Direcció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65</vt:i4>
      </vt:variant>
      <vt:variant>
        <vt:lpstr>Intervals amb nom</vt:lpstr>
      </vt:variant>
      <vt:variant>
        <vt:i4>34</vt:i4>
      </vt:variant>
    </vt:vector>
  </HeadingPairs>
  <TitlesOfParts>
    <vt:vector size="99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2017-07-20T08:39:34Z</cp:lastPrinted>
  <dcterms:created xsi:type="dcterms:W3CDTF">2011-01-04T08:57:13Z</dcterms:created>
  <dcterms:modified xsi:type="dcterms:W3CDTF">2017-07-21T08:21:59Z</dcterms:modified>
</cp:coreProperties>
</file>