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75" yWindow="-30" windowWidth="17400" windowHeight="7980" tabRatio="931" activeTab="1"/>
  </bookViews>
  <sheets>
    <sheet name="Indicadors" sheetId="14" r:id="rId1"/>
    <sheet name="ICap " sheetId="15" r:id="rId2"/>
    <sheet name="Gràfics 1" sheetId="49" r:id="rId3"/>
    <sheet name="IDetallCorrent" sheetId="43" r:id="rId4"/>
    <sheet name="Gràfics 2" sheetId="5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" sheetId="21" r:id="rId30"/>
    <sheet name="Gràfics 15" sheetId="63" r:id="rId31"/>
    <sheet name="DCap 0703" sheetId="23" r:id="rId32"/>
    <sheet name="Gràfics 16" sheetId="64" r:id="rId33"/>
    <sheet name="DCap 08" sheetId="22" r:id="rId34"/>
    <sheet name="Gràfics 17" sheetId="66" r:id="rId35"/>
    <sheet name="DCap 06" sheetId="28" r:id="rId36"/>
    <sheet name="Gràfics 18" sheetId="65" r:id="rId37"/>
    <sheet name="Full de control" sheetId="42" r:id="rId38"/>
  </sheets>
  <externalReferences>
    <externalReference r:id="rId39"/>
  </externalReference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5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7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2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9">DDetallCorrent!$A$1:$M$129</definedName>
    <definedName name="_xlnm.Print_Area" localSheetId="13">DOrg!$A$1:$M$56</definedName>
    <definedName name="_xlnm.Print_Area" localSheetId="11">DProg!$A$1:$M$155</definedName>
    <definedName name="_xlnm.Print_Area" localSheetId="4">'Gràfics 2'!$A$1:$K$35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6'!$A$1:$M$39</definedName>
    <definedName name="_xlnm.Print_Area" localSheetId="14">'Gràfics 7'!$A$1:$M$31</definedName>
    <definedName name="_xlnm.Print_Area" localSheetId="5">IDetallCapital!$A$1:$K$32</definedName>
    <definedName name="_xlnm.Print_Area" localSheetId="3">IDetallCorrent!$A$1:$K$68</definedName>
    <definedName name="_xlnm.Print_Area" localSheetId="0">Indicadors!$A$1:$J$37</definedName>
    <definedName name="DATA1" localSheetId="27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2">#REF!</definedName>
    <definedName name="DATA1" localSheetId="34">#REF!</definedName>
    <definedName name="DATA1" localSheetId="36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2">#REF!</definedName>
    <definedName name="DATA10" localSheetId="34">#REF!</definedName>
    <definedName name="DATA10" localSheetId="36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2">#REF!</definedName>
    <definedName name="DATA11" localSheetId="34">#REF!</definedName>
    <definedName name="DATA11" localSheetId="36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2">#REF!</definedName>
    <definedName name="DATA12" localSheetId="34">#REF!</definedName>
    <definedName name="DATA12" localSheetId="36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2">#REF!</definedName>
    <definedName name="DATA13" localSheetId="34">#REF!</definedName>
    <definedName name="DATA13" localSheetId="36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2">#REF!</definedName>
    <definedName name="DATA14" localSheetId="34">#REF!</definedName>
    <definedName name="DATA14" localSheetId="36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2">#REF!</definedName>
    <definedName name="DATA2" localSheetId="34">#REF!</definedName>
    <definedName name="DATA2" localSheetId="36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2">#REF!</definedName>
    <definedName name="DATA3" localSheetId="34">#REF!</definedName>
    <definedName name="DATA3" localSheetId="36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2">#REF!</definedName>
    <definedName name="DATA4" localSheetId="34">#REF!</definedName>
    <definedName name="DATA4" localSheetId="36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2">#REF!</definedName>
    <definedName name="DATA5" localSheetId="34">#REF!</definedName>
    <definedName name="DATA5" localSheetId="36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2">#REF!</definedName>
    <definedName name="DATA6" localSheetId="34">#REF!</definedName>
    <definedName name="DATA6" localSheetId="36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2">#REF!</definedName>
    <definedName name="DATA7" localSheetId="34">#REF!</definedName>
    <definedName name="DATA7" localSheetId="36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2">#REF!</definedName>
    <definedName name="DATA8" localSheetId="34">#REF!</definedName>
    <definedName name="DATA8" localSheetId="36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2">#REF!</definedName>
    <definedName name="DATA9" localSheetId="34">#REF!</definedName>
    <definedName name="DATA9" localSheetId="36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DDetallCorrent!$A$1:$M$129</definedName>
    <definedName name="Print_Area" localSheetId="11">DProg!$A$1:$M$154</definedName>
    <definedName name="Print_Area" localSheetId="2">'Gràfics 1'!$A$1:$N$19</definedName>
    <definedName name="Print_Area" localSheetId="26">'Gràfics 13'!$A$3:$M$17</definedName>
    <definedName name="Print_Area" localSheetId="28">'Gràfics 14'!$A$2:$M$18</definedName>
    <definedName name="Print_Area" localSheetId="4">'Gràfics 2'!$A$1:$K$35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6'!$A$1:$M$39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Indicadors!$A$1:$J$36</definedName>
    <definedName name="TEST0" localSheetId="27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2">#REF!</definedName>
    <definedName name="TEST0" localSheetId="34">#REF!</definedName>
    <definedName name="TEST0" localSheetId="36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2">#REF!</definedName>
    <definedName name="TESTHKEY" localSheetId="34">#REF!</definedName>
    <definedName name="TESTHKEY" localSheetId="36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2">#REF!</definedName>
    <definedName name="TESTKEYS" localSheetId="34">#REF!</definedName>
    <definedName name="TESTKEYS" localSheetId="36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2">#REF!</definedName>
    <definedName name="TESTVKEY" localSheetId="34">#REF!</definedName>
    <definedName name="TESTVKEY" localSheetId="36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H8" i="47" l="1"/>
  <c r="H12" i="24" l="1"/>
  <c r="F12" i="24"/>
  <c r="H23" i="44" l="1"/>
  <c r="F23" i="44"/>
  <c r="H9" i="44"/>
  <c r="G8" i="44"/>
  <c r="D8" i="44"/>
  <c r="E8" i="44"/>
  <c r="H7" i="44"/>
  <c r="H5" i="44"/>
  <c r="H34" i="43"/>
  <c r="K14" i="15" l="1"/>
  <c r="E14" i="15"/>
  <c r="M12" i="23" l="1"/>
  <c r="M11" i="23"/>
  <c r="M6" i="23"/>
  <c r="M8" i="46"/>
  <c r="M6" i="46"/>
  <c r="M8" i="20" l="1"/>
  <c r="M118" i="16" l="1"/>
  <c r="K122" i="16"/>
  <c r="L122" i="16" s="1"/>
  <c r="K115" i="16"/>
  <c r="L115" i="16" s="1"/>
  <c r="K107" i="16"/>
  <c r="L107" i="16" s="1"/>
  <c r="K93" i="16"/>
  <c r="L93" i="16" s="1"/>
  <c r="K45" i="16"/>
  <c r="L45" i="16" s="1"/>
  <c r="K38" i="16"/>
  <c r="L38" i="16" s="1"/>
  <c r="K30" i="16" l="1"/>
  <c r="L30" i="16" s="1"/>
  <c r="K16" i="16"/>
  <c r="L16" i="16" s="1"/>
  <c r="M93" i="45"/>
  <c r="K5" i="44"/>
  <c r="K35" i="43"/>
  <c r="H8" i="27" l="1"/>
  <c r="J100" i="45" l="1"/>
  <c r="H100" i="45"/>
  <c r="F100" i="45"/>
  <c r="J88" i="45"/>
  <c r="K9" i="44" l="1"/>
  <c r="K14" i="44"/>
  <c r="H15" i="44"/>
  <c r="F15" i="44"/>
  <c r="H14" i="44"/>
  <c r="H13" i="44"/>
  <c r="H12" i="44"/>
  <c r="H6" i="44"/>
  <c r="H57" i="43" l="1"/>
  <c r="H53" i="43"/>
  <c r="H44" i="43" l="1"/>
  <c r="I14" i="15" l="1"/>
  <c r="M11" i="28" l="1"/>
  <c r="M10" i="21"/>
  <c r="M10" i="47" l="1"/>
  <c r="M8" i="47"/>
  <c r="M6" i="47"/>
  <c r="M6" i="25" l="1"/>
  <c r="M10" i="27"/>
  <c r="M8" i="27"/>
  <c r="M10" i="26"/>
  <c r="M8" i="26"/>
  <c r="M10" i="20"/>
  <c r="M115" i="16" l="1"/>
  <c r="M69" i="16"/>
  <c r="M59" i="16"/>
  <c r="M51" i="16"/>
  <c r="M38" i="16"/>
  <c r="M36" i="16"/>
  <c r="M23" i="16"/>
  <c r="M45" i="16" l="1"/>
  <c r="M25" i="45" l="1"/>
  <c r="I37" i="43"/>
  <c r="L13" i="15"/>
  <c r="M40" i="16" l="1"/>
  <c r="J51" i="16"/>
  <c r="J48" i="16"/>
  <c r="J40" i="16"/>
  <c r="J41" i="16"/>
  <c r="J42" i="16"/>
  <c r="M146" i="16"/>
  <c r="M128" i="16"/>
  <c r="M100" i="16"/>
  <c r="M113" i="16"/>
  <c r="M122" i="16" l="1"/>
  <c r="J111" i="45"/>
  <c r="M47" i="45" l="1"/>
  <c r="M24" i="45"/>
  <c r="M22" i="45"/>
  <c r="F27" i="44"/>
  <c r="F26" i="44"/>
  <c r="K10" i="44"/>
  <c r="K12" i="44"/>
  <c r="F14" i="44"/>
  <c r="F12" i="44"/>
  <c r="F11" i="44"/>
  <c r="F9" i="44"/>
  <c r="H35" i="43" l="1"/>
  <c r="F43" i="43" l="1"/>
  <c r="F44" i="43"/>
  <c r="F45" i="43"/>
  <c r="F46" i="43"/>
  <c r="F47" i="43"/>
  <c r="F48" i="43"/>
  <c r="F50" i="43"/>
  <c r="F51" i="43"/>
  <c r="F52" i="43"/>
  <c r="F54" i="43"/>
  <c r="F56" i="43"/>
  <c r="F57" i="43"/>
  <c r="F58" i="43"/>
  <c r="F59" i="43"/>
  <c r="I5" i="15" l="1"/>
  <c r="K5" i="15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C10" i="15"/>
  <c r="E10" i="15"/>
  <c r="G10" i="15"/>
  <c r="J10" i="15"/>
  <c r="L10" i="15"/>
  <c r="I11" i="15"/>
  <c r="K11" i="15"/>
  <c r="I12" i="15"/>
  <c r="K12" i="15"/>
  <c r="N12" i="15"/>
  <c r="C13" i="15"/>
  <c r="E13" i="15"/>
  <c r="G13" i="15"/>
  <c r="N13" i="15" s="1"/>
  <c r="J13" i="15"/>
  <c r="I15" i="15"/>
  <c r="K15" i="15"/>
  <c r="N15" i="15"/>
  <c r="C16" i="15"/>
  <c r="E16" i="15"/>
  <c r="G16" i="15"/>
  <c r="J16" i="15"/>
  <c r="L16" i="15"/>
  <c r="C18" i="15" l="1"/>
  <c r="D5" i="15" s="1"/>
  <c r="N16" i="15"/>
  <c r="G18" i="15"/>
  <c r="K13" i="15"/>
  <c r="J18" i="15"/>
  <c r="K18" i="15" s="1"/>
  <c r="K16" i="15"/>
  <c r="K10" i="15"/>
  <c r="I16" i="15"/>
  <c r="D13" i="15"/>
  <c r="D10" i="15"/>
  <c r="I13" i="15"/>
  <c r="N10" i="15"/>
  <c r="I10" i="15"/>
  <c r="E18" i="15"/>
  <c r="F10" i="15" s="1"/>
  <c r="L18" i="15"/>
  <c r="N18" i="15" s="1"/>
  <c r="H15" i="15"/>
  <c r="D15" i="15"/>
  <c r="D14" i="15"/>
  <c r="H11" i="15"/>
  <c r="D11" i="15"/>
  <c r="H16" i="15"/>
  <c r="D16" i="15"/>
  <c r="H12" i="15"/>
  <c r="D12" i="15"/>
  <c r="H9" i="15"/>
  <c r="D9" i="15"/>
  <c r="H8" i="15"/>
  <c r="D8" i="15"/>
  <c r="H7" i="15"/>
  <c r="D7" i="15"/>
  <c r="H6" i="15"/>
  <c r="D6" i="15"/>
  <c r="H5" i="15" l="1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K61" i="16"/>
  <c r="M125" i="45" l="1"/>
  <c r="M117" i="45"/>
  <c r="M118" i="45"/>
  <c r="M119" i="45"/>
  <c r="M115" i="45"/>
  <c r="M104" i="45"/>
  <c r="M83" i="45"/>
  <c r="M84" i="45"/>
  <c r="M87" i="45"/>
  <c r="M91" i="45"/>
  <c r="M96" i="45"/>
  <c r="M75" i="45"/>
  <c r="M76" i="45"/>
  <c r="M77" i="45"/>
  <c r="M78" i="45"/>
  <c r="M79" i="45"/>
  <c r="M68" i="45"/>
  <c r="M73" i="45"/>
  <c r="K98" i="45"/>
  <c r="M59" i="45"/>
  <c r="M60" i="45"/>
  <c r="M38" i="45"/>
  <c r="M39" i="45"/>
  <c r="M40" i="45"/>
  <c r="M41" i="45"/>
  <c r="M42" i="45"/>
  <c r="M43" i="45"/>
  <c r="M44" i="45"/>
  <c r="M45" i="45"/>
  <c r="M46" i="45"/>
  <c r="M48" i="45"/>
  <c r="M49" i="45"/>
  <c r="M50" i="45"/>
  <c r="M51" i="45"/>
  <c r="M52" i="45"/>
  <c r="M53" i="45"/>
  <c r="M54" i="45"/>
  <c r="M55" i="45"/>
  <c r="M31" i="45"/>
  <c r="M32" i="45"/>
  <c r="M33" i="45"/>
  <c r="M34" i="45"/>
  <c r="M35" i="45"/>
  <c r="M15" i="45"/>
  <c r="M16" i="45"/>
  <c r="M17" i="45"/>
  <c r="M18" i="45"/>
  <c r="M19" i="45"/>
  <c r="K50" i="43"/>
  <c r="K53" i="43"/>
  <c r="K56" i="43"/>
  <c r="K57" i="43"/>
  <c r="K58" i="43"/>
  <c r="K59" i="43"/>
  <c r="K43" i="43"/>
  <c r="K44" i="43"/>
  <c r="K48" i="43"/>
  <c r="K21" i="43"/>
  <c r="J11" i="28" l="1"/>
  <c r="H11" i="28"/>
  <c r="F11" i="28"/>
  <c r="J8" i="24"/>
  <c r="H8" i="24"/>
  <c r="F122" i="45" l="1"/>
  <c r="H111" i="45"/>
  <c r="H112" i="45"/>
  <c r="H113" i="45"/>
  <c r="F88" i="45"/>
  <c r="H88" i="45"/>
  <c r="F58" i="45" l="1"/>
  <c r="H58" i="45"/>
  <c r="F39" i="45"/>
  <c r="F40" i="45"/>
  <c r="J36" i="45"/>
  <c r="H36" i="45"/>
  <c r="F36" i="45"/>
  <c r="H28" i="44"/>
  <c r="H56" i="43"/>
  <c r="H58" i="43"/>
  <c r="H63" i="43"/>
  <c r="H31" i="43"/>
  <c r="H32" i="43"/>
  <c r="H33" i="43"/>
  <c r="H28" i="43"/>
  <c r="H25" i="43"/>
  <c r="H24" i="43"/>
  <c r="H19" i="43"/>
  <c r="H20" i="43"/>
  <c r="H21" i="43"/>
  <c r="H22" i="43"/>
  <c r="H23" i="43"/>
  <c r="H18" i="43"/>
  <c r="H8" i="43"/>
  <c r="H10" i="43"/>
  <c r="H6" i="43"/>
  <c r="H7" i="43"/>
  <c r="H5" i="43"/>
  <c r="K9" i="26" l="1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46" i="16"/>
  <c r="M92" i="16" l="1"/>
  <c r="M42" i="16"/>
  <c r="M35" i="16"/>
  <c r="M17" i="16"/>
  <c r="M15" i="16"/>
  <c r="M12" i="16"/>
  <c r="E15" i="13"/>
  <c r="G13" i="1"/>
  <c r="G10" i="1"/>
  <c r="F116" i="16"/>
  <c r="J116" i="16"/>
  <c r="H116" i="16"/>
  <c r="C130" i="16"/>
  <c r="D130" i="16"/>
  <c r="E130" i="16"/>
  <c r="F125" i="16"/>
  <c r="H125" i="16"/>
  <c r="J125" i="16"/>
  <c r="M119" i="16"/>
  <c r="M112" i="16"/>
  <c r="J119" i="16"/>
  <c r="H119" i="16"/>
  <c r="F119" i="16"/>
  <c r="J112" i="16"/>
  <c r="H112" i="16"/>
  <c r="F112" i="16"/>
  <c r="D104" i="16"/>
  <c r="C104" i="16"/>
  <c r="F92" i="16"/>
  <c r="H92" i="16"/>
  <c r="J92" i="16"/>
  <c r="E104" i="16"/>
  <c r="C152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J117" i="16"/>
  <c r="M117" i="16"/>
  <c r="F118" i="16"/>
  <c r="H118" i="16"/>
  <c r="J118" i="16"/>
  <c r="J89" i="16"/>
  <c r="M89" i="16"/>
  <c r="J87" i="16"/>
  <c r="H89" i="16"/>
  <c r="H87" i="16"/>
  <c r="F89" i="16"/>
  <c r="F87" i="16"/>
  <c r="J102" i="16"/>
  <c r="H102" i="16"/>
  <c r="F102" i="16"/>
  <c r="F94" i="16"/>
  <c r="H94" i="16"/>
  <c r="J94" i="16"/>
  <c r="M94" i="16"/>
  <c r="E76" i="16" l="1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M43" i="16"/>
  <c r="F37" i="16"/>
  <c r="H37" i="16"/>
  <c r="J37" i="16"/>
  <c r="M37" i="16"/>
  <c r="H53" i="16" l="1"/>
  <c r="J53" i="16"/>
  <c r="F53" i="16"/>
  <c r="M53" i="16"/>
  <c r="F111" i="45" l="1"/>
  <c r="J22" i="45" l="1"/>
  <c r="D27" i="1"/>
  <c r="C27" i="1"/>
  <c r="H12" i="43" l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6" i="45" l="1"/>
  <c r="H96" i="45"/>
  <c r="F96" i="45"/>
  <c r="G9" i="20" l="1"/>
  <c r="P22" i="1" l="1"/>
  <c r="P23" i="1"/>
  <c r="P24" i="1"/>
  <c r="P25" i="1"/>
  <c r="P26" i="1"/>
  <c r="M5" i="47" l="1"/>
  <c r="M40" i="13"/>
  <c r="M11" i="13"/>
  <c r="M120" i="16"/>
  <c r="M121" i="16"/>
  <c r="M123" i="16"/>
  <c r="M126" i="16"/>
  <c r="M127" i="16"/>
  <c r="M44" i="16"/>
  <c r="M49" i="16"/>
  <c r="M50" i="16"/>
  <c r="M19" i="16"/>
  <c r="M20" i="16"/>
  <c r="M22" i="16"/>
  <c r="M24" i="16"/>
  <c r="M26" i="16"/>
  <c r="M116" i="45"/>
  <c r="F17" i="43" l="1"/>
  <c r="H59" i="43" l="1"/>
  <c r="H52" i="43"/>
  <c r="H43" i="43"/>
  <c r="M113" i="45" l="1"/>
  <c r="J99" i="45"/>
  <c r="J104" i="45"/>
  <c r="J105" i="45"/>
  <c r="J106" i="45"/>
  <c r="J107" i="45"/>
  <c r="J108" i="45"/>
  <c r="J109" i="45"/>
  <c r="F8" i="47" l="1"/>
  <c r="J8" i="47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6" i="45"/>
  <c r="J47" i="45"/>
  <c r="H46" i="45"/>
  <c r="H47" i="45"/>
  <c r="F46" i="45"/>
  <c r="F47" i="45"/>
  <c r="M71" i="45" l="1"/>
  <c r="M27" i="45"/>
  <c r="M28" i="45"/>
  <c r="M23" i="45"/>
  <c r="M21" i="45"/>
  <c r="M121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15" i="46"/>
  <c r="K12" i="46"/>
  <c r="K9" i="46"/>
  <c r="K15" i="25"/>
  <c r="K12" i="25"/>
  <c r="K9" i="25"/>
  <c r="K15" i="27"/>
  <c r="K12" i="27"/>
  <c r="K9" i="27"/>
  <c r="K15" i="26"/>
  <c r="K12" i="26"/>
  <c r="K16" i="24"/>
  <c r="K13" i="24"/>
  <c r="K10" i="24"/>
  <c r="K15" i="20"/>
  <c r="K12" i="20"/>
  <c r="K9" i="20"/>
  <c r="K127" i="45"/>
  <c r="K61" i="45"/>
  <c r="K57" i="45"/>
  <c r="K11" i="45"/>
  <c r="K16" i="21" l="1"/>
  <c r="K16" i="28"/>
  <c r="K16" i="22"/>
  <c r="K16" i="25"/>
  <c r="K16" i="26"/>
  <c r="K17" i="24"/>
  <c r="K16" i="20"/>
  <c r="K128" i="45"/>
  <c r="K129" i="45" s="1"/>
  <c r="K17" i="23"/>
  <c r="K16" i="46"/>
  <c r="K16" i="27"/>
  <c r="M131" i="16"/>
  <c r="M54" i="16"/>
  <c r="M32" i="16"/>
  <c r="M39" i="13" l="1"/>
  <c r="M10" i="13"/>
  <c r="H8" i="1" l="1"/>
  <c r="M5" i="46" l="1"/>
  <c r="M137" i="16"/>
  <c r="K6" i="16"/>
  <c r="K34" i="16"/>
  <c r="K27" i="16"/>
  <c r="N16" i="1"/>
  <c r="I12" i="14" s="1"/>
  <c r="N13" i="1"/>
  <c r="I9" i="14" s="1"/>
  <c r="N10" i="1"/>
  <c r="I6" i="14" s="1"/>
  <c r="I31" i="44"/>
  <c r="I16" i="44"/>
  <c r="I8" i="44"/>
  <c r="K8" i="44" s="1"/>
  <c r="I67" i="43"/>
  <c r="I60" i="43"/>
  <c r="I14" i="43"/>
  <c r="I11" i="43"/>
  <c r="K76" i="16" l="1"/>
  <c r="I68" i="43"/>
  <c r="N17" i="1"/>
  <c r="I17" i="44"/>
  <c r="J9" i="23"/>
  <c r="H9" i="23"/>
  <c r="F9" i="23"/>
  <c r="G10" i="23"/>
  <c r="I10" i="23"/>
  <c r="D10" i="23"/>
  <c r="E10" i="23"/>
  <c r="C10" i="23"/>
  <c r="I10" i="24"/>
  <c r="E10" i="1"/>
  <c r="C44" i="13"/>
  <c r="C55" i="13"/>
  <c r="H136" i="16"/>
  <c r="J136" i="16"/>
  <c r="F136" i="16"/>
  <c r="M109" i="16"/>
  <c r="J110" i="16"/>
  <c r="H110" i="16"/>
  <c r="F110" i="16"/>
  <c r="F126" i="45"/>
  <c r="E127" i="45"/>
  <c r="D127" i="45"/>
  <c r="C127" i="45"/>
  <c r="I127" i="45"/>
  <c r="J126" i="45"/>
  <c r="G127" i="45"/>
  <c r="H126" i="45"/>
  <c r="C10" i="1"/>
  <c r="J33" i="16"/>
  <c r="H33" i="16"/>
  <c r="F33" i="16"/>
  <c r="C56" i="13" l="1"/>
  <c r="M9" i="1" l="1"/>
  <c r="I10" i="1"/>
  <c r="J9" i="1"/>
  <c r="H9" i="1"/>
  <c r="K15" i="13" l="1"/>
  <c r="M14" i="13" s="1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F5" i="44" l="1"/>
  <c r="G16" i="44" l="1"/>
  <c r="F5" i="43"/>
  <c r="D11" i="43"/>
  <c r="D14" i="43"/>
  <c r="G17" i="44" l="1"/>
  <c r="P31" i="1" l="1"/>
  <c r="P32" i="1"/>
  <c r="J8" i="46" l="1"/>
  <c r="H8" i="46"/>
  <c r="F8" i="46"/>
  <c r="J59" i="16"/>
  <c r="H59" i="16"/>
  <c r="F59" i="16"/>
  <c r="P14" i="1"/>
  <c r="M13" i="16" l="1"/>
  <c r="M5" i="25" l="1"/>
  <c r="M14" i="23" l="1"/>
  <c r="M8" i="25"/>
  <c r="K5" i="43"/>
  <c r="D98" i="45" l="1"/>
  <c r="D67" i="43"/>
  <c r="E67" i="43"/>
  <c r="E14" i="43"/>
  <c r="E37" i="43"/>
  <c r="H29" i="43"/>
  <c r="E11" i="43"/>
  <c r="D128" i="45" l="1"/>
  <c r="H99" i="45"/>
  <c r="F99" i="45"/>
  <c r="D60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0" i="13"/>
  <c r="H40" i="13"/>
  <c r="F40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K9" i="47"/>
  <c r="I9" i="47"/>
  <c r="G9" i="47"/>
  <c r="E9" i="47"/>
  <c r="D9" i="47"/>
  <c r="C9" i="47"/>
  <c r="M9" i="47" l="1"/>
  <c r="M12" i="47"/>
  <c r="F12" i="47"/>
  <c r="J12" i="47"/>
  <c r="H12" i="47"/>
  <c r="K16" i="47"/>
  <c r="G16" i="47"/>
  <c r="E16" i="47"/>
  <c r="I16" i="47"/>
  <c r="C16" i="47"/>
  <c r="J9" i="47"/>
  <c r="D16" i="47"/>
  <c r="F9" i="47"/>
  <c r="H9" i="47"/>
  <c r="H36" i="13"/>
  <c r="M16" i="47" l="1"/>
  <c r="F16" i="47"/>
  <c r="J16" i="47"/>
  <c r="H16" i="47"/>
  <c r="F13" i="44" l="1"/>
  <c r="H35" i="13" l="1"/>
  <c r="H32" i="45" l="1"/>
  <c r="L33" i="1" l="1"/>
  <c r="L30" i="1"/>
  <c r="L27" i="1"/>
  <c r="L34" i="1" l="1"/>
  <c r="G83" i="16" l="1"/>
  <c r="G6" i="16"/>
  <c r="M72" i="45" l="1"/>
  <c r="H8" i="28" l="1"/>
  <c r="M97" i="16" l="1"/>
  <c r="M15" i="23" l="1"/>
  <c r="M6" i="21"/>
  <c r="M6" i="24"/>
  <c r="M38" i="13"/>
  <c r="M9" i="13"/>
  <c r="K24" i="43"/>
  <c r="J11" i="24" l="1"/>
  <c r="J11" i="27"/>
  <c r="H11" i="27"/>
  <c r="F11" i="27"/>
  <c r="H11" i="24" l="1"/>
  <c r="F11" i="24"/>
  <c r="P15" i="1" l="1"/>
  <c r="M96" i="16" l="1"/>
  <c r="M99" i="16"/>
  <c r="M101" i="16"/>
  <c r="M103" i="16"/>
  <c r="J39" i="13" l="1"/>
  <c r="H39" i="13"/>
  <c r="F39" i="13"/>
  <c r="M8" i="13"/>
  <c r="M12" i="13"/>
  <c r="M13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K152" i="16" l="1"/>
  <c r="I152" i="16"/>
  <c r="G152" i="16"/>
  <c r="E152" i="16"/>
  <c r="D152" i="16"/>
  <c r="M151" i="16"/>
  <c r="J151" i="16"/>
  <c r="H151" i="16"/>
  <c r="F151" i="16"/>
  <c r="M150" i="16"/>
  <c r="J150" i="16"/>
  <c r="H150" i="16"/>
  <c r="F150" i="16"/>
  <c r="M149" i="16"/>
  <c r="J149" i="16"/>
  <c r="H149" i="16"/>
  <c r="F149" i="16"/>
  <c r="M148" i="16"/>
  <c r="J148" i="16"/>
  <c r="H148" i="16"/>
  <c r="F148" i="16"/>
  <c r="J147" i="16"/>
  <c r="H147" i="16"/>
  <c r="F147" i="16"/>
  <c r="J146" i="16"/>
  <c r="H146" i="16"/>
  <c r="F146" i="16"/>
  <c r="M145" i="16"/>
  <c r="J145" i="16"/>
  <c r="H145" i="16"/>
  <c r="F145" i="16"/>
  <c r="M144" i="16"/>
  <c r="J144" i="16"/>
  <c r="H144" i="16"/>
  <c r="F144" i="16"/>
  <c r="M143" i="16"/>
  <c r="J143" i="16"/>
  <c r="H143" i="16"/>
  <c r="F143" i="16"/>
  <c r="J142" i="16"/>
  <c r="H142" i="16"/>
  <c r="F142" i="16"/>
  <c r="M141" i="16"/>
  <c r="J141" i="16"/>
  <c r="H141" i="16"/>
  <c r="F141" i="16"/>
  <c r="M140" i="16"/>
  <c r="J140" i="16"/>
  <c r="H140" i="16"/>
  <c r="F140" i="16"/>
  <c r="M139" i="16"/>
  <c r="J139" i="16"/>
  <c r="H139" i="16"/>
  <c r="F139" i="16"/>
  <c r="K138" i="16"/>
  <c r="I138" i="16"/>
  <c r="G138" i="16"/>
  <c r="E138" i="16"/>
  <c r="D138" i="16"/>
  <c r="J137" i="16"/>
  <c r="H137" i="16"/>
  <c r="F137" i="16"/>
  <c r="M135" i="16"/>
  <c r="J135" i="16"/>
  <c r="H135" i="16"/>
  <c r="F135" i="16"/>
  <c r="M134" i="16"/>
  <c r="J134" i="16"/>
  <c r="H134" i="16"/>
  <c r="F134" i="16"/>
  <c r="M133" i="16"/>
  <c r="J133" i="16"/>
  <c r="H133" i="16"/>
  <c r="F133" i="16"/>
  <c r="M132" i="16"/>
  <c r="J132" i="16"/>
  <c r="H132" i="16"/>
  <c r="F132" i="16"/>
  <c r="J131" i="16"/>
  <c r="H131" i="16"/>
  <c r="F131" i="16"/>
  <c r="C138" i="16"/>
  <c r="K130" i="16"/>
  <c r="I130" i="16"/>
  <c r="G130" i="16"/>
  <c r="J129" i="16"/>
  <c r="H129" i="16"/>
  <c r="F129" i="16"/>
  <c r="J128" i="16"/>
  <c r="H128" i="16"/>
  <c r="F128" i="16"/>
  <c r="J127" i="16"/>
  <c r="H127" i="16"/>
  <c r="F127" i="16"/>
  <c r="J126" i="16"/>
  <c r="H126" i="16"/>
  <c r="F126" i="16"/>
  <c r="J124" i="16"/>
  <c r="H124" i="16"/>
  <c r="F124" i="16"/>
  <c r="J123" i="16"/>
  <c r="H123" i="16"/>
  <c r="F123" i="16"/>
  <c r="J122" i="16"/>
  <c r="H122" i="16"/>
  <c r="F122" i="16"/>
  <c r="J121" i="16"/>
  <c r="H121" i="16"/>
  <c r="F121" i="16"/>
  <c r="J120" i="16"/>
  <c r="H120" i="16"/>
  <c r="F120" i="16"/>
  <c r="J115" i="16"/>
  <c r="H115" i="16"/>
  <c r="F115" i="16"/>
  <c r="M114" i="16"/>
  <c r="J114" i="16"/>
  <c r="H114" i="16"/>
  <c r="F114" i="16"/>
  <c r="J113" i="16"/>
  <c r="H113" i="16"/>
  <c r="F113" i="16"/>
  <c r="K111" i="16"/>
  <c r="I111" i="16"/>
  <c r="G111" i="16"/>
  <c r="E111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M105" i="16"/>
  <c r="J105" i="16"/>
  <c r="H105" i="16"/>
  <c r="F105" i="16"/>
  <c r="J103" i="16"/>
  <c r="H103" i="16"/>
  <c r="F103" i="16"/>
  <c r="J101" i="16"/>
  <c r="H101" i="16"/>
  <c r="F101" i="16"/>
  <c r="J100" i="16"/>
  <c r="H100" i="16"/>
  <c r="F100" i="16"/>
  <c r="J99" i="16"/>
  <c r="H99" i="16"/>
  <c r="F99" i="16"/>
  <c r="J98" i="16"/>
  <c r="H98" i="16"/>
  <c r="F98" i="16"/>
  <c r="J97" i="16"/>
  <c r="H97" i="16"/>
  <c r="F97" i="16"/>
  <c r="J96" i="16"/>
  <c r="H96" i="16"/>
  <c r="F96" i="16"/>
  <c r="J95" i="16"/>
  <c r="H95" i="16"/>
  <c r="F95" i="16"/>
  <c r="M93" i="16"/>
  <c r="J93" i="16"/>
  <c r="H93" i="16"/>
  <c r="F93" i="16"/>
  <c r="M91" i="16"/>
  <c r="J91" i="16"/>
  <c r="H91" i="16"/>
  <c r="F91" i="16"/>
  <c r="M90" i="16"/>
  <c r="J90" i="16"/>
  <c r="H90" i="16"/>
  <c r="F90" i="16"/>
  <c r="J88" i="16"/>
  <c r="H88" i="16"/>
  <c r="F88" i="16"/>
  <c r="M86" i="16"/>
  <c r="J86" i="16"/>
  <c r="H86" i="16"/>
  <c r="F86" i="16"/>
  <c r="M85" i="16"/>
  <c r="J85" i="16"/>
  <c r="H85" i="16"/>
  <c r="F85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K153" i="16" l="1"/>
  <c r="J83" i="16"/>
  <c r="F111" i="16"/>
  <c r="G153" i="16"/>
  <c r="I153" i="16"/>
  <c r="F34" i="16"/>
  <c r="J111" i="16"/>
  <c r="H111" i="16"/>
  <c r="H34" i="16"/>
  <c r="J34" i="16"/>
  <c r="F83" i="16"/>
  <c r="M152" i="16"/>
  <c r="M138" i="16"/>
  <c r="M130" i="16"/>
  <c r="F104" i="16"/>
  <c r="M104" i="16"/>
  <c r="M111" i="16"/>
  <c r="J152" i="16"/>
  <c r="J138" i="16"/>
  <c r="J130" i="16"/>
  <c r="H104" i="16"/>
  <c r="M83" i="16"/>
  <c r="D153" i="16"/>
  <c r="H83" i="16"/>
  <c r="E153" i="16"/>
  <c r="F130" i="16"/>
  <c r="H130" i="16"/>
  <c r="F138" i="16"/>
  <c r="H138" i="16"/>
  <c r="F152" i="16"/>
  <c r="H152" i="16"/>
  <c r="J104" i="16"/>
  <c r="C153" i="16" l="1"/>
  <c r="J5" i="16"/>
  <c r="J7" i="16"/>
  <c r="J8" i="16"/>
  <c r="J9" i="16"/>
  <c r="J13" i="16"/>
  <c r="J14" i="16"/>
  <c r="J16" i="16"/>
  <c r="J18" i="16"/>
  <c r="J19" i="16"/>
  <c r="J20" i="16"/>
  <c r="J49" i="16" l="1"/>
  <c r="H49" i="16"/>
  <c r="F49" i="16"/>
  <c r="I5" i="14"/>
  <c r="I7" i="14" s="1"/>
  <c r="I8" i="14"/>
  <c r="I11" i="14"/>
  <c r="I10" i="14" l="1"/>
  <c r="I13" i="14" s="1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C31" i="44" l="1"/>
  <c r="D31" i="44"/>
  <c r="F31" i="44" l="1"/>
  <c r="M106" i="45"/>
  <c r="J10" i="26" l="1"/>
  <c r="H10" i="26"/>
  <c r="F10" i="26"/>
  <c r="F60" i="45" l="1"/>
  <c r="M67" i="45" l="1"/>
  <c r="K30" i="43" l="1"/>
  <c r="H26" i="43" l="1"/>
  <c r="C14" i="43"/>
  <c r="E15" i="21" l="1"/>
  <c r="M109" i="45" l="1"/>
  <c r="M33" i="1" l="1"/>
  <c r="K33" i="1"/>
  <c r="M30" i="1"/>
  <c r="M27" i="1"/>
  <c r="K27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H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M12" i="21" s="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M5" i="21"/>
  <c r="J5" i="21"/>
  <c r="H5" i="21"/>
  <c r="F5" i="21"/>
  <c r="I15" i="27"/>
  <c r="G15" i="27"/>
  <c r="E15" i="27"/>
  <c r="D15" i="27"/>
  <c r="C15" i="27"/>
  <c r="I12" i="27"/>
  <c r="M12" i="27" s="1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M12" i="26" s="1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M12" i="25" s="1"/>
  <c r="G12" i="25"/>
  <c r="E12" i="25"/>
  <c r="D12" i="25"/>
  <c r="C12" i="25"/>
  <c r="J10" i="25"/>
  <c r="H10" i="25"/>
  <c r="F10" i="25"/>
  <c r="I9" i="25"/>
  <c r="G9" i="25"/>
  <c r="E9" i="25"/>
  <c r="D9" i="25"/>
  <c r="J8" i="25"/>
  <c r="H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M13" i="24" s="1"/>
  <c r="G13" i="24"/>
  <c r="E13" i="24"/>
  <c r="D13" i="24"/>
  <c r="C13" i="24"/>
  <c r="M8" i="24"/>
  <c r="F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M12" i="20" s="1"/>
  <c r="G12" i="20"/>
  <c r="E12" i="20"/>
  <c r="D12" i="20"/>
  <c r="C12" i="20"/>
  <c r="F10" i="20"/>
  <c r="E9" i="20"/>
  <c r="D9" i="20"/>
  <c r="C9" i="20"/>
  <c r="H8" i="20"/>
  <c r="F8" i="20"/>
  <c r="M6" i="20"/>
  <c r="H6" i="20"/>
  <c r="F6" i="20"/>
  <c r="M5" i="20"/>
  <c r="H5" i="20"/>
  <c r="F5" i="20"/>
  <c r="K55" i="13"/>
  <c r="I55" i="13"/>
  <c r="G55" i="13"/>
  <c r="E55" i="13"/>
  <c r="D55" i="13"/>
  <c r="F12" i="21" l="1"/>
  <c r="J12" i="21"/>
  <c r="H12" i="21"/>
  <c r="D16" i="20"/>
  <c r="E16" i="22"/>
  <c r="D13" i="42" s="1"/>
  <c r="E16" i="27"/>
  <c r="D11" i="42" s="1"/>
  <c r="F13" i="24"/>
  <c r="I16" i="20"/>
  <c r="H7" i="42" s="1"/>
  <c r="G16" i="20"/>
  <c r="E16" i="20"/>
  <c r="F16" i="20" s="1"/>
  <c r="J13" i="24"/>
  <c r="H13" i="24"/>
  <c r="M9" i="25"/>
  <c r="J12" i="25"/>
  <c r="F12" i="26"/>
  <c r="H12" i="26"/>
  <c r="J12" i="26"/>
  <c r="F9" i="21"/>
  <c r="E16" i="26"/>
  <c r="D16" i="26"/>
  <c r="F55" i="13"/>
  <c r="M55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E16" i="2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H12" i="25"/>
  <c r="F9" i="25"/>
  <c r="H9" i="25"/>
  <c r="M10" i="24"/>
  <c r="J10" i="24"/>
  <c r="F10" i="24"/>
  <c r="H10" i="24"/>
  <c r="J9" i="20"/>
  <c r="M9" i="20"/>
  <c r="F9" i="20"/>
  <c r="H9" i="20"/>
  <c r="J55" i="13"/>
  <c r="H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M46" i="13"/>
  <c r="J46" i="13"/>
  <c r="H46" i="13"/>
  <c r="F46" i="13"/>
  <c r="M45" i="13"/>
  <c r="J45" i="13"/>
  <c r="H45" i="13"/>
  <c r="F45" i="13"/>
  <c r="I44" i="13"/>
  <c r="I56" i="13" s="1"/>
  <c r="G44" i="13"/>
  <c r="G56" i="13" s="1"/>
  <c r="E44" i="13"/>
  <c r="D44" i="13"/>
  <c r="D56" i="13" s="1"/>
  <c r="M42" i="13"/>
  <c r="J42" i="13"/>
  <c r="H42" i="13"/>
  <c r="F42" i="13"/>
  <c r="J43" i="13"/>
  <c r="H43" i="13"/>
  <c r="F43" i="13"/>
  <c r="M41" i="13"/>
  <c r="J41" i="13"/>
  <c r="H41" i="13"/>
  <c r="F41" i="13"/>
  <c r="M37" i="13"/>
  <c r="J37" i="13"/>
  <c r="H37" i="13"/>
  <c r="F37" i="13"/>
  <c r="M36" i="13"/>
  <c r="J36" i="13"/>
  <c r="F36" i="13"/>
  <c r="J38" i="13"/>
  <c r="H38" i="13"/>
  <c r="F38" i="13"/>
  <c r="M35" i="13"/>
  <c r="J35" i="13"/>
  <c r="F35" i="13"/>
  <c r="M34" i="13"/>
  <c r="J34" i="13"/>
  <c r="H34" i="13"/>
  <c r="F34" i="13"/>
  <c r="K26" i="13"/>
  <c r="I26" i="13"/>
  <c r="G26" i="13"/>
  <c r="F15" i="42" s="1"/>
  <c r="E26" i="13"/>
  <c r="D26" i="13"/>
  <c r="C15" i="42" s="1"/>
  <c r="C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M16" i="13"/>
  <c r="J16" i="13"/>
  <c r="H16" i="13"/>
  <c r="F16" i="13"/>
  <c r="K27" i="13"/>
  <c r="I15" i="13"/>
  <c r="G15" i="13"/>
  <c r="E27" i="13"/>
  <c r="D15" i="13"/>
  <c r="C15" i="13"/>
  <c r="J13" i="13"/>
  <c r="H13" i="13"/>
  <c r="F13" i="13"/>
  <c r="J14" i="13"/>
  <c r="H14" i="13"/>
  <c r="F14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C10" i="42" l="1"/>
  <c r="H10" i="42"/>
  <c r="D7" i="42"/>
  <c r="F7" i="42"/>
  <c r="M16" i="20"/>
  <c r="F16" i="26"/>
  <c r="F44" i="13"/>
  <c r="M16" i="26"/>
  <c r="B10" i="42"/>
  <c r="B12" i="42"/>
  <c r="I27" i="13"/>
  <c r="B15" i="42"/>
  <c r="H14" i="42" s="1"/>
  <c r="F14" i="42" s="1"/>
  <c r="C16" i="22"/>
  <c r="B13" i="42" s="1"/>
  <c r="C13" i="42"/>
  <c r="F16" i="22"/>
  <c r="D12" i="42"/>
  <c r="F16" i="21"/>
  <c r="C16" i="27"/>
  <c r="B11" i="42" s="1"/>
  <c r="C11" i="42"/>
  <c r="F16" i="27"/>
  <c r="C16" i="20"/>
  <c r="B7" i="42" s="1"/>
  <c r="J16" i="20"/>
  <c r="H16" i="20"/>
  <c r="C7" i="42"/>
  <c r="J15" i="13"/>
  <c r="M15" i="13"/>
  <c r="G27" i="13"/>
  <c r="J56" i="13"/>
  <c r="H56" i="13"/>
  <c r="H44" i="13"/>
  <c r="J44" i="13"/>
  <c r="F26" i="13"/>
  <c r="H26" i="13"/>
  <c r="J26" i="13"/>
  <c r="D27" i="13"/>
  <c r="F15" i="13"/>
  <c r="H15" i="13"/>
  <c r="M27" i="13" l="1"/>
  <c r="K44" i="13"/>
  <c r="C27" i="13"/>
  <c r="J27" i="13"/>
  <c r="H27" i="13"/>
  <c r="F27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J21" i="16"/>
  <c r="H21" i="16"/>
  <c r="F21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H9" i="16"/>
  <c r="F9" i="16"/>
  <c r="M8" i="16"/>
  <c r="H8" i="16"/>
  <c r="F8" i="16"/>
  <c r="M7" i="16"/>
  <c r="H7" i="16"/>
  <c r="F7" i="16"/>
  <c r="I6" i="16"/>
  <c r="I76" i="16" s="1"/>
  <c r="M76" i="16" s="1"/>
  <c r="D6" i="16"/>
  <c r="D76" i="16" s="1"/>
  <c r="C6" i="16"/>
  <c r="C76" i="16" s="1"/>
  <c r="M5" i="16"/>
  <c r="H5" i="16"/>
  <c r="F5" i="16"/>
  <c r="K56" i="13" l="1"/>
  <c r="M56" i="13" s="1"/>
  <c r="M43" i="13"/>
  <c r="J6" i="16"/>
  <c r="F75" i="16"/>
  <c r="M26" i="13"/>
  <c r="M44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J122" i="45"/>
  <c r="H122" i="45"/>
  <c r="J121" i="45"/>
  <c r="H121" i="45"/>
  <c r="F121" i="45"/>
  <c r="J116" i="45"/>
  <c r="H116" i="45"/>
  <c r="F116" i="45"/>
  <c r="J118" i="45"/>
  <c r="H118" i="45"/>
  <c r="F118" i="45"/>
  <c r="J117" i="45"/>
  <c r="H117" i="45"/>
  <c r="F117" i="45"/>
  <c r="J112" i="45"/>
  <c r="F112" i="45"/>
  <c r="J115" i="45"/>
  <c r="H115" i="45"/>
  <c r="F115" i="45"/>
  <c r="J113" i="45"/>
  <c r="F113" i="45"/>
  <c r="M120" i="45"/>
  <c r="J120" i="45"/>
  <c r="H120" i="45"/>
  <c r="F120" i="45"/>
  <c r="J119" i="45"/>
  <c r="H119" i="45"/>
  <c r="F119" i="45"/>
  <c r="H109" i="45"/>
  <c r="F109" i="45"/>
  <c r="M108" i="45"/>
  <c r="H108" i="45"/>
  <c r="F108" i="45"/>
  <c r="H107" i="45"/>
  <c r="F107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E98" i="45"/>
  <c r="E128" i="45" s="1"/>
  <c r="C98" i="45"/>
  <c r="C128" i="45" s="1"/>
  <c r="J95" i="45"/>
  <c r="H95" i="45"/>
  <c r="F95" i="45"/>
  <c r="J93" i="45"/>
  <c r="H93" i="45"/>
  <c r="F93" i="45"/>
  <c r="J87" i="45"/>
  <c r="H87" i="45"/>
  <c r="F87" i="45"/>
  <c r="J84" i="45"/>
  <c r="H84" i="45"/>
  <c r="F84" i="45"/>
  <c r="J83" i="45"/>
  <c r="H83" i="45"/>
  <c r="F83" i="45"/>
  <c r="J82" i="45"/>
  <c r="H82" i="45"/>
  <c r="F82" i="45"/>
  <c r="M81" i="45"/>
  <c r="J81" i="45"/>
  <c r="H81" i="45"/>
  <c r="F81" i="45"/>
  <c r="M80" i="45"/>
  <c r="J80" i="45"/>
  <c r="H80" i="45"/>
  <c r="F80" i="45"/>
  <c r="J79" i="45"/>
  <c r="H79" i="45"/>
  <c r="F79" i="45"/>
  <c r="F128" i="45" l="1"/>
  <c r="I128" i="45"/>
  <c r="M98" i="45"/>
  <c r="H128" i="45"/>
  <c r="F98" i="45"/>
  <c r="H98" i="45"/>
  <c r="J98" i="45"/>
  <c r="J78" i="45"/>
  <c r="H78" i="45"/>
  <c r="F78" i="45"/>
  <c r="J77" i="45"/>
  <c r="H77" i="45"/>
  <c r="F77" i="45"/>
  <c r="J76" i="45"/>
  <c r="H76" i="45"/>
  <c r="F76" i="45"/>
  <c r="J75" i="45"/>
  <c r="H75" i="45"/>
  <c r="F75" i="45"/>
  <c r="M74" i="45"/>
  <c r="J74" i="45"/>
  <c r="H74" i="45"/>
  <c r="J73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J60" i="45"/>
  <c r="H60" i="45"/>
  <c r="F61" i="45" l="1"/>
  <c r="J61" i="45"/>
  <c r="H61" i="45"/>
  <c r="J59" i="45"/>
  <c r="H59" i="45"/>
  <c r="F59" i="45"/>
  <c r="M58" i="45"/>
  <c r="J58" i="45"/>
  <c r="I57" i="45"/>
  <c r="G57" i="45"/>
  <c r="E57" i="45"/>
  <c r="D57" i="45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J19" i="45"/>
  <c r="H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I11" i="45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C16" i="1"/>
  <c r="M15" i="1"/>
  <c r="J15" i="1"/>
  <c r="H15" i="1"/>
  <c r="M14" i="1"/>
  <c r="J14" i="1"/>
  <c r="H14" i="1"/>
  <c r="K13" i="1"/>
  <c r="H9" i="14" s="1"/>
  <c r="J9" i="14" s="1"/>
  <c r="I13" i="1"/>
  <c r="E13" i="1"/>
  <c r="C13" i="1"/>
  <c r="M12" i="1"/>
  <c r="J12" i="1"/>
  <c r="H12" i="1"/>
  <c r="P11" i="1"/>
  <c r="M11" i="1"/>
  <c r="J11" i="1"/>
  <c r="H11" i="1"/>
  <c r="K10" i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H6" i="14" l="1"/>
  <c r="J6" i="14" s="1"/>
  <c r="M10" i="1"/>
  <c r="O27" i="1"/>
  <c r="C129" i="45"/>
  <c r="O33" i="1"/>
  <c r="P33" i="1" s="1"/>
  <c r="D129" i="45"/>
  <c r="E129" i="45"/>
  <c r="P16" i="1"/>
  <c r="E17" i="1"/>
  <c r="F9" i="1" s="1"/>
  <c r="C17" i="1"/>
  <c r="D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P13" i="1"/>
  <c r="M13" i="1"/>
  <c r="P10" i="1"/>
  <c r="P29" i="1"/>
  <c r="P28" i="1"/>
  <c r="J16" i="1"/>
  <c r="J13" i="1"/>
  <c r="H10" i="1"/>
  <c r="J10" i="1"/>
  <c r="K29" i="44"/>
  <c r="H29" i="44"/>
  <c r="F29" i="44"/>
  <c r="K28" i="44"/>
  <c r="F28" i="44"/>
  <c r="L16" i="1" l="1"/>
  <c r="L9" i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H8" i="44"/>
  <c r="C8" i="44"/>
  <c r="K16" i="44" l="1"/>
  <c r="H16" i="44"/>
  <c r="D17" i="44"/>
  <c r="F16" i="44"/>
  <c r="E17" i="44"/>
  <c r="F8" i="44"/>
  <c r="C17" i="44"/>
  <c r="K67" i="43"/>
  <c r="G67" i="43"/>
  <c r="C67" i="43"/>
  <c r="K65" i="43"/>
  <c r="H65" i="43"/>
  <c r="F65" i="43"/>
  <c r="K64" i="43"/>
  <c r="H64" i="43"/>
  <c r="F64" i="43"/>
  <c r="K63" i="43"/>
  <c r="F63" i="43"/>
  <c r="K62" i="43"/>
  <c r="H62" i="43"/>
  <c r="F62" i="43"/>
  <c r="K61" i="43"/>
  <c r="H61" i="43"/>
  <c r="F61" i="43"/>
  <c r="G60" i="43"/>
  <c r="E60" i="43"/>
  <c r="E68" i="43" s="1"/>
  <c r="C60" i="43"/>
  <c r="K17" i="44" l="1"/>
  <c r="H17" i="44"/>
  <c r="F17" i="44"/>
  <c r="K60" i="43"/>
  <c r="H67" i="43"/>
  <c r="F67" i="43"/>
  <c r="F60" i="43"/>
  <c r="H60" i="43"/>
  <c r="H48" i="43"/>
  <c r="G37" i="43" l="1"/>
  <c r="D37" i="43" l="1"/>
  <c r="F37" i="43" s="1"/>
  <c r="C37" i="43"/>
  <c r="K36" i="43"/>
  <c r="H36" i="43"/>
  <c r="F36" i="43"/>
  <c r="K33" i="43"/>
  <c r="F33" i="43"/>
  <c r="K32" i="43"/>
  <c r="F32" i="43"/>
  <c r="K31" i="43"/>
  <c r="F31" i="43"/>
  <c r="H30" i="43"/>
  <c r="F30" i="43"/>
  <c r="K29" i="43"/>
  <c r="F29" i="43"/>
  <c r="K28" i="43"/>
  <c r="F28" i="43"/>
  <c r="F27" i="43"/>
  <c r="K26" i="43"/>
  <c r="K37" i="43" l="1"/>
  <c r="H37" i="43"/>
  <c r="F26" i="43"/>
  <c r="K25" i="43"/>
  <c r="F25" i="43"/>
  <c r="F24" i="43"/>
  <c r="K23" i="43"/>
  <c r="F23" i="43"/>
  <c r="K22" i="43"/>
  <c r="F22" i="43"/>
  <c r="F21" i="43"/>
  <c r="K20" i="43"/>
  <c r="F20" i="43"/>
  <c r="K19" i="43"/>
  <c r="F19" i="43"/>
  <c r="K18" i="43"/>
  <c r="F18" i="43"/>
  <c r="F16" i="43"/>
  <c r="F15" i="43"/>
  <c r="G14" i="43"/>
  <c r="K13" i="43"/>
  <c r="H13" i="43"/>
  <c r="F13" i="43"/>
  <c r="K12" i="43"/>
  <c r="F12" i="43"/>
  <c r="G11" i="43"/>
  <c r="H11" i="43" s="1"/>
  <c r="D68" i="43"/>
  <c r="C11" i="43"/>
  <c r="F10" i="43"/>
  <c r="F8" i="43"/>
  <c r="K7" i="43"/>
  <c r="F7" i="43"/>
  <c r="K6" i="43"/>
  <c r="F6" i="43"/>
  <c r="K68" i="43" l="1"/>
  <c r="G68" i="43"/>
  <c r="H68" i="43" s="1"/>
  <c r="C68" i="43"/>
  <c r="K14" i="43"/>
  <c r="F14" i="43"/>
  <c r="H14" i="43"/>
  <c r="F11" i="43"/>
  <c r="K11" i="43"/>
  <c r="F68" i="43"/>
  <c r="H11" i="14"/>
  <c r="J11" i="14" s="1"/>
  <c r="H8" i="14" l="1"/>
  <c r="J8" i="14" s="1"/>
  <c r="H5" i="14"/>
  <c r="H7" i="14" l="1"/>
  <c r="J5" i="14"/>
  <c r="F17" i="14"/>
  <c r="J7" i="14" l="1"/>
  <c r="H10" i="14"/>
  <c r="C4" i="42"/>
  <c r="E17" i="14"/>
  <c r="H17" i="14"/>
  <c r="E18" i="14"/>
  <c r="G18" i="14"/>
  <c r="D17" i="14"/>
  <c r="H13" i="14" l="1"/>
  <c r="J13" i="14" s="1"/>
  <c r="J10" i="14"/>
  <c r="I18" i="14"/>
  <c r="I17" i="14"/>
  <c r="G17" i="14"/>
  <c r="D18" i="14"/>
  <c r="C17" i="14"/>
  <c r="F18" i="14"/>
  <c r="H18" i="14" l="1"/>
  <c r="C18" i="14"/>
  <c r="H15" i="42"/>
  <c r="B4" i="42"/>
  <c r="D34" i="1" l="1"/>
  <c r="E34" i="1"/>
  <c r="C34" i="1"/>
  <c r="I34" i="1"/>
  <c r="I129" i="45" l="1"/>
  <c r="J129" i="45" l="1"/>
  <c r="M129" i="45"/>
  <c r="D5" i="42"/>
  <c r="H5" i="42" l="1"/>
  <c r="J153" i="16" l="1"/>
  <c r="F153" i="16" l="1"/>
  <c r="H153" i="16"/>
  <c r="E56" i="13"/>
  <c r="D17" i="24"/>
  <c r="E17" i="24"/>
  <c r="I17" i="24"/>
  <c r="G17" i="24"/>
  <c r="C8" i="42"/>
  <c r="C17" i="24"/>
  <c r="B8" i="42" s="1"/>
  <c r="F8" i="42" l="1"/>
  <c r="D8" i="42"/>
  <c r="F56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H16" i="21" s="1"/>
  <c r="I16" i="21"/>
  <c r="J16" i="21" s="1"/>
  <c r="G16" i="22"/>
  <c r="H16" i="22" s="1"/>
  <c r="I16" i="22"/>
  <c r="J16" i="22" s="1"/>
  <c r="E16" i="28"/>
  <c r="D15" i="42" l="1"/>
  <c r="H13" i="42"/>
  <c r="F13" i="42"/>
  <c r="H12" i="42"/>
  <c r="F16" i="28"/>
  <c r="M16" i="22"/>
  <c r="F12" i="4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5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4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1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4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2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7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2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5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6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7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19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2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3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2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1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<sst xmlns="http://schemas.openxmlformats.org/spreadsheetml/2006/main" count="1874" uniqueCount="579">
  <si>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</si>
  <si>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</si>
  <si>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</si>
  <si>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</si>
  <si>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</si>
  <si>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</si>
  <si>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</si>
  <si>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</si>
  <si>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</si>
  <si>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</si>
  <si>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</si>
  <si>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</si>
  <si>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</si>
  <si>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</si>
  <si>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</si>
  <si>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</si>
  <si>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</si>
  <si>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</si>
  <si>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</si>
  <si>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</si>
  <si>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</si>
  <si>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</si>
  <si>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</si>
  <si>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Urbans i Medi Ambient</t>
  </si>
  <si>
    <t>Prevenció, Seguretat i Mobilitat</t>
  </si>
  <si>
    <t>Urbanisme i Infraestructures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</si>
  <si>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</si>
  <si>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</si>
  <si>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</si>
  <si>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</si>
  <si>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</si>
  <si>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</si>
  <si>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</si>
  <si>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</si>
  <si>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</si>
  <si>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</si>
  <si>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</si>
  <si>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</si>
  <si>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</si>
  <si>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</si>
  <si>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</si>
  <si>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</si>
  <si>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</si>
  <si>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</si>
  <si>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</si>
  <si>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</si>
  <si>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</si>
  <si>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</si>
  <si>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</si>
  <si>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</si>
  <si>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</si>
  <si>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</si>
  <si>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</si>
  <si>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</si>
  <si>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</si>
  <si>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</si>
  <si>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</si>
  <si>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</si>
  <si>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</si>
  <si>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</si>
  <si>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</si>
  <si>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</si>
  <si>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</si>
  <si>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</si>
  <si>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</si>
  <si>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</si>
  <si>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</si>
  <si>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</si>
  <si>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</si>
  <si>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</si>
  <si>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</si>
  <si>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</si>
  <si>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</si>
  <si>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</si>
  <si>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</si>
  <si>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</si>
  <si>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</si>
  <si>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</si>
  <si>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</si>
  <si>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</si>
  <si>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</si>
  <si>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</si>
  <si>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</si>
  <si>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</si>
  <si>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</si>
  <si>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</si>
  <si>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</si>
  <si>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</si>
  <si>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</si>
  <si>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</si>
  <si>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</si>
  <si>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</si>
  <si>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</si>
  <si>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</si>
  <si>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</si>
  <si>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</si>
  <si>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</si>
  <si>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</si>
  <si>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</si>
  <si>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</si>
  <si>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Urbanisme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</si>
  <si>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</si>
  <si>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</si>
  <si>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</si>
  <si>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</si>
  <si>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</si>
  <si>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</si>
  <si>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</si>
  <si>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</si>
  <si>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</si>
  <si>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</si>
  <si>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</si>
  <si>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</si>
  <si>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</si>
  <si>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</si>
  <si>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</si>
  <si>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</si>
  <si>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</si>
  <si>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</si>
  <si>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</si>
  <si>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</si>
  <si>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</si>
  <si>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</si>
  <si>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</si>
  <si>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</si>
  <si>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</si>
  <si>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</si>
  <si>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</si>
  <si>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</si>
  <si>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</si>
  <si>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</si>
  <si>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</si>
  <si>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</si>
  <si>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</si>
  <si>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</si>
  <si>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</si>
  <si>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</si>
  <si>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</si>
  <si>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</si>
  <si>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</si>
  <si>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</si>
  <si>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</si>
  <si>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</si>
  <si>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</si>
  <si>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</si>
  <si>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</si>
  <si>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</si>
  <si>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</si>
  <si>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</si>
  <si>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</si>
  <si>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</si>
  <si>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</si>
  <si>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</si>
  <si>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</si>
  <si>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</si>
  <si>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</si>
  <si>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</si>
  <si>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</si>
  <si>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</si>
  <si>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</si>
  <si>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</si>
  <si>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</si>
  <si>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</si>
  <si>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</si>
  <si>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</si>
  <si>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</si>
  <si>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</si>
  <si>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</si>
  <si>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</si>
  <si>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</si>
  <si>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</si>
  <si>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</si>
  <si>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</si>
  <si>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</si>
  <si>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</si>
  <si>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</si>
  <si>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</si>
  <si>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</si>
  <si>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</si>
  <si>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</si>
  <si>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</si>
  <si>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</si>
  <si>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</si>
  <si>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</si>
  <si>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</si>
  <si>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</si>
  <si>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</si>
  <si>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</si>
  <si>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</si>
  <si>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</si>
  <si>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</si>
  <si>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</si>
  <si>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</si>
  <si>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</si>
  <si>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</si>
  <si>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</si>
  <si>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</si>
  <si>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</si>
  <si>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</si>
  <si>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</si>
  <si>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</si>
  <si>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</si>
  <si>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</si>
  <si>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</si>
  <si>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</si>
  <si>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</si>
  <si>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</si>
  <si>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</si>
  <si>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</si>
  <si>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</si>
  <si>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</si>
  <si>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</si>
  <si>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</si>
  <si>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</si>
  <si>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</si>
  <si>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</si>
  <si>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</si>
  <si>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</si>
  <si>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</si>
  <si>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</si>
  <si>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</si>
  <si>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</si>
  <si>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</si>
  <si>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</si>
  <si>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</si>
  <si>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</si>
  <si>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</si>
  <si>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</si>
  <si>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</si>
  <si>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</si>
  <si>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</si>
  <si>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</si>
  <si>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</si>
  <si>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</si>
  <si>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</si>
  <si>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</si>
  <si>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</si>
  <si>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</si>
  <si>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</si>
  <si>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</si>
  <si>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</si>
  <si>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</si>
  <si>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</si>
  <si>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</si>
  <si>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</si>
  <si>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</si>
  <si>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</si>
  <si>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</si>
  <si>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</si>
  <si>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</si>
  <si>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</si>
  <si>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</si>
  <si>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</si>
  <si>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</si>
  <si>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</si>
  <si>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</si>
  <si>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</si>
  <si>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</si>
  <si>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</si>
  <si>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</si>
  <si>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</si>
  <si>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</si>
  <si>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</si>
  <si>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</si>
  <si>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</si>
  <si>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</si>
  <si>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</si>
  <si>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</si>
  <si>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</si>
  <si>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</si>
  <si>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</si>
  <si>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</si>
  <si>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</si>
  <si>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</si>
  <si>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</si>
  <si>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</si>
  <si>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</si>
  <si>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</si>
  <si>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</si>
  <si>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</si>
  <si>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</si>
  <si>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</si>
  <si>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</si>
  <si>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</si>
  <si>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</si>
  <si>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</si>
  <si>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</si>
  <si>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</si>
  <si>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</si>
  <si>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</si>
  <si>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</si>
  <si>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</si>
  <si>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</si>
  <si>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</si>
  <si>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</si>
  <si>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</si>
  <si>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</si>
  <si>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</si>
  <si>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</si>
  <si>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</si>
  <si>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</si>
  <si>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</si>
  <si>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</si>
  <si>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</si>
  <si>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</si>
  <si>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</si>
  <si>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</si>
  <si>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</si>
  <si>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</si>
  <si>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</si>
  <si>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</si>
  <si>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</si>
  <si>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</si>
  <si>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</si>
  <si>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</si>
  <si>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</si>
  <si>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</si>
  <si>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</si>
  <si>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</si>
  <si>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</si>
  <si>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</si>
  <si>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</si>
  <si>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</si>
  <si>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</si>
  <si>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</si>
  <si>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</si>
  <si>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</si>
  <si>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</si>
  <si>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</si>
  <si>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</si>
  <si>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</si>
  <si>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</si>
  <si>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</si>
  <si>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</si>
  <si>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</si>
  <si>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</si>
  <si>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</si>
  <si>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</si>
  <si>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</si>
  <si>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</si>
  <si>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</si>
  <si>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</si>
  <si>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</si>
  <si>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</si>
  <si>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</si>
  <si>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</si>
  <si>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</si>
  <si>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</si>
  <si>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</si>
  <si>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</si>
  <si>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</si>
  <si>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</si>
  <si>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</si>
  <si>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</si>
  <si>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</si>
  <si>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</si>
  <si>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</si>
  <si>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</si>
  <si>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</si>
  <si>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</si>
  <si>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</si>
  <si>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</si>
  <si>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</si>
  <si>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</si>
  <si>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</si>
  <si>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</si>
  <si>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</si>
  <si>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</si>
  <si>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</si>
  <si>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</si>
  <si>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</si>
  <si>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</si>
  <si>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</si>
  <si>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</si>
  <si>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</si>
  <si>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</si>
  <si>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</si>
  <si>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</si>
  <si>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</si>
  <si>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</si>
  <si>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</si>
  <si>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</si>
  <si>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</si>
  <si>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</si>
  <si>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</si>
  <si>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</si>
  <si>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</si>
  <si>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</si>
  <si>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</si>
  <si>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</si>
  <si>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</si>
  <si>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</si>
  <si>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</si>
  <si>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</si>
  <si>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</si>
  <si>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</si>
  <si>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</si>
  <si>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</si>
  <si>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</si>
  <si>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</si>
  <si>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</si>
  <si>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</si>
  <si>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</si>
  <si>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</si>
  <si>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</si>
  <si>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</si>
  <si>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</si>
  <si>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</si>
  <si>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</si>
  <si>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</si>
  <si>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</si>
  <si>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</si>
  <si>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</si>
  <si>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</si>
  <si>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</si>
  <si>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</si>
  <si>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</si>
  <si>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</si>
  <si>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</si>
  <si>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</si>
  <si>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</si>
  <si>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</si>
  <si>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</si>
  <si>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</si>
  <si>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</si>
  <si>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</si>
  <si>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</si>
  <si>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Gerència de recursos</t>
  </si>
  <si>
    <t>Qualitat de vida, igualtat i esports</t>
  </si>
  <si>
    <t>0502</t>
  </si>
  <si>
    <t>0501</t>
  </si>
  <si>
    <t>Habitat Urbà</t>
  </si>
  <si>
    <t>Economia, Empresa i Ocupació</t>
  </si>
  <si>
    <t>0703</t>
  </si>
  <si>
    <t>Cultura, coneixement e innovació</t>
  </si>
  <si>
    <t>Execució de despeses. Gerència de recursos</t>
  </si>
  <si>
    <t>Execució de despeses. Qualitat de vida, igualtat i esports</t>
  </si>
  <si>
    <t>Execució de despeses. Habitat Urbà</t>
  </si>
  <si>
    <t>Execució de despeses. Economia, empresa i ocupació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</si>
  <si>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</si>
  <si>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</si>
  <si>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</si>
  <si>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</si>
  <si>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</si>
  <si>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</si>
  <si>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</si>
  <si>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</si>
  <si>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</si>
  <si>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</si>
  <si>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</si>
  <si>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</si>
  <si>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</si>
  <si>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</si>
  <si>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</si>
  <si>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</si>
  <si>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</si>
  <si>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</si>
  <si>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</si>
  <si>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</si>
  <si>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</si>
  <si>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</si>
  <si>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</si>
  <si>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</si>
  <si>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</si>
  <si>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 xml:space="preserve">Urbanisme    </t>
  </si>
  <si>
    <t>Execució de despeses. Urbanisme</t>
  </si>
  <si>
    <t>1*</t>
  </si>
  <si>
    <t>CRED. EXTRA.</t>
  </si>
  <si>
    <t>Actius financers*</t>
  </si>
  <si>
    <t>41040-41041</t>
  </si>
  <si>
    <t>Execució de despeses. Infraestructures i coordinació urbana</t>
  </si>
  <si>
    <t>0504</t>
  </si>
  <si>
    <t>Infraestructures i coord.urbana</t>
  </si>
  <si>
    <t>Infraestructures i cooerd.urbana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</si>
  <si>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</si>
  <si>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</si>
  <si>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</si>
  <si>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</si>
  <si>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</si>
  <si>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</si>
  <si>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*S/ Nova estructura de programes 2014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</si>
  <si>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</si>
  <si>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</si>
  <si>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</si>
  <si>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</si>
  <si>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</si>
  <si>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</si>
  <si>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</si>
  <si>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</si>
  <si>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</si>
  <si>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</si>
  <si>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</si>
  <si>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</si>
  <si>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</si>
  <si>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</si>
  <si>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</si>
  <si>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</si>
  <si>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</si>
  <si>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</si>
  <si>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</si>
  <si>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</si>
  <si>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</si>
  <si>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</si>
  <si>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</si>
  <si>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</si>
  <si>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</si>
  <si>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</si>
  <si>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</si>
  <si>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</si>
  <si>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</si>
  <si>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</si>
  <si>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</si>
  <si>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</si>
  <si>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</si>
  <si>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</si>
  <si>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</si>
  <si>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</si>
  <si>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</si>
  <si>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</si>
  <si>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</si>
  <si>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</si>
  <si>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</si>
  <si>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</si>
  <si>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</si>
  <si>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</si>
  <si>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</si>
  <si>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</si>
  <si>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</si>
  <si>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</si>
  <si>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</si>
  <si>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</si>
  <si>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</si>
  <si>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</si>
  <si>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</si>
  <si>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</si>
  <si>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2013 (2012P)</t>
  </si>
  <si>
    <t>2014P</t>
  </si>
  <si>
    <t>2015 L</t>
  </si>
  <si>
    <t>Var. 15/14</t>
  </si>
  <si>
    <t>V.15/14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</si>
  <si>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</si>
  <si>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</si>
  <si>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</si>
  <si>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</si>
  <si>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</si>
  <si>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Actuacions de caràcter Marçal</t>
  </si>
  <si>
    <t>Rom.tresoreria per despeses Marçals</t>
  </si>
  <si>
    <t>41030-41031-41032</t>
  </si>
  <si>
    <t>AL 2014 NO</t>
  </si>
  <si>
    <t>135 DEL 2014</t>
  </si>
  <si>
    <t>153 DEL 2014</t>
  </si>
  <si>
    <t>155+157 DEL 2014</t>
  </si>
  <si>
    <t>161 DEL 2014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</si>
  <si>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</si>
  <si>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</si>
  <si>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</si>
  <si>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</si>
  <si>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</si>
  <si>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</si>
  <si>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</si>
  <si>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942 AL 2014</t>
  </si>
  <si>
    <t>135 AL 2014</t>
  </si>
  <si>
    <t>153 AL 2014</t>
  </si>
  <si>
    <t>155+157 AL 2014</t>
  </si>
  <si>
    <t>161 AL 2014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</si>
  <si>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</si>
  <si>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</si>
  <si>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</si>
  <si>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</si>
  <si>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</si>
  <si>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</si>
  <si>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</si>
  <si>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</si>
  <si>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 xml:space="preserve">                        -    </t>
  </si>
  <si>
    <t>A Juny</t>
  </si>
  <si>
    <t>Juny 2015</t>
  </si>
  <si>
    <t>Juny 2014</t>
  </si>
  <si>
    <t xml:space="preserve">Juny 2014 </t>
  </si>
  <si>
    <t>Anàlisi modificacions de crèdit per capítols Juny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</si>
</sst>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6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</borders>
  <cellStyleXfs count="289">
    <xf numFmtId="0" fontId="0" fillId="0" borderId="0"/>
    <xf numFmtId="0" fontId="7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8" fillId="0" borderId="0"/>
    <xf numFmtId="0" fontId="22" fillId="0" borderId="0"/>
    <xf numFmtId="0" fontId="31" fillId="0" borderId="0" applyNumberFormat="0" applyFill="0" applyBorder="0" applyAlignment="0" applyProtection="0"/>
    <xf numFmtId="0" fontId="6" fillId="0" borderId="0"/>
    <xf numFmtId="0" fontId="47" fillId="0" borderId="123" applyNumberFormat="0" applyFill="0" applyAlignment="0" applyProtection="0"/>
    <xf numFmtId="0" fontId="48" fillId="0" borderId="124" applyNumberFormat="0" applyFill="0" applyAlignment="0" applyProtection="0"/>
    <xf numFmtId="0" fontId="7" fillId="0" borderId="125" applyNumberFormat="0" applyFill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0" applyNumberFormat="0" applyBorder="0" applyAlignment="0" applyProtection="0"/>
    <xf numFmtId="0" fontId="52" fillId="7" borderId="126" applyNumberFormat="0" applyAlignment="0" applyProtection="0"/>
    <xf numFmtId="0" fontId="53" fillId="8" borderId="127" applyNumberFormat="0" applyAlignment="0" applyProtection="0"/>
    <xf numFmtId="0" fontId="54" fillId="8" borderId="126" applyNumberFormat="0" applyAlignment="0" applyProtection="0"/>
    <xf numFmtId="0" fontId="55" fillId="0" borderId="128" applyNumberFormat="0" applyFill="0" applyAlignment="0" applyProtection="0"/>
    <xf numFmtId="0" fontId="8" fillId="9" borderId="12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7" fillId="0" borderId="131" applyNumberFormat="0" applyFill="0" applyAlignment="0" applyProtection="0"/>
    <xf numFmtId="0" fontId="9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9" fillId="34" borderId="0" applyNumberFormat="0" applyBorder="0" applyAlignment="0" applyProtection="0"/>
    <xf numFmtId="0" fontId="22" fillId="0" borderId="0"/>
    <xf numFmtId="0" fontId="16" fillId="10" borderId="130" applyNumberFormat="0" applyFont="0" applyAlignment="0" applyProtection="0"/>
    <xf numFmtId="0" fontId="22" fillId="0" borderId="0"/>
    <xf numFmtId="0" fontId="16" fillId="10" borderId="130" applyNumberFormat="0" applyFont="0" applyAlignment="0" applyProtection="0"/>
    <xf numFmtId="0" fontId="16" fillId="10" borderId="130" applyNumberFormat="0" applyFont="0" applyAlignment="0" applyProtection="0"/>
    <xf numFmtId="0" fontId="16" fillId="10" borderId="130" applyNumberFormat="0" applyFont="0" applyAlignment="0" applyProtection="0"/>
    <xf numFmtId="0" fontId="22" fillId="0" borderId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30" applyNumberFormat="0" applyFont="0" applyAlignment="0" applyProtection="0"/>
    <xf numFmtId="0" fontId="16" fillId="17" borderId="0" applyNumberFormat="0" applyBorder="0" applyAlignment="0" applyProtection="0"/>
    <xf numFmtId="0" fontId="16" fillId="10" borderId="130" applyNumberFormat="0" applyFont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3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3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130" applyNumberFormat="0" applyFont="0" applyAlignment="0" applyProtection="0"/>
    <xf numFmtId="0" fontId="22" fillId="0" borderId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20" borderId="0" applyNumberFormat="0" applyBorder="0" applyAlignment="0" applyProtection="0"/>
    <xf numFmtId="0" fontId="16" fillId="10" borderId="130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6" fillId="10" borderId="130" applyNumberFormat="0" applyFont="0" applyAlignment="0" applyProtection="0"/>
    <xf numFmtId="0" fontId="32" fillId="0" borderId="123" applyNumberFormat="0" applyFill="0" applyAlignment="0" applyProtection="0"/>
    <xf numFmtId="0" fontId="33" fillId="0" borderId="124" applyNumberFormat="0" applyFill="0" applyAlignment="0" applyProtection="0"/>
    <xf numFmtId="0" fontId="34" fillId="0" borderId="125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126" applyNumberFormat="0" applyAlignment="0" applyProtection="0"/>
    <xf numFmtId="0" fontId="39" fillId="8" borderId="127" applyNumberFormat="0" applyAlignment="0" applyProtection="0"/>
    <xf numFmtId="0" fontId="40" fillId="8" borderId="126" applyNumberFormat="0" applyAlignment="0" applyProtection="0"/>
    <xf numFmtId="0" fontId="41" fillId="0" borderId="128" applyNumberFormat="0" applyFill="0" applyAlignment="0" applyProtection="0"/>
    <xf numFmtId="0" fontId="42" fillId="9" borderId="12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1" applyNumberFormat="0" applyFill="0" applyAlignment="0" applyProtection="0"/>
    <xf numFmtId="0" fontId="4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46" fillId="34" borderId="0" applyNumberFormat="0" applyBorder="0" applyAlignment="0" applyProtection="0"/>
    <xf numFmtId="0" fontId="5" fillId="0" borderId="0"/>
    <xf numFmtId="0" fontId="22" fillId="0" borderId="0"/>
    <xf numFmtId="0" fontId="5" fillId="10" borderId="130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8" fillId="0" borderId="0"/>
    <xf numFmtId="0" fontId="32" fillId="0" borderId="123" applyNumberFormat="0" applyFill="0" applyAlignment="0" applyProtection="0"/>
    <xf numFmtId="0" fontId="33" fillId="0" borderId="124" applyNumberFormat="0" applyFill="0" applyAlignment="0" applyProtection="0"/>
    <xf numFmtId="0" fontId="34" fillId="0" borderId="125" applyNumberFormat="0" applyFill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126" applyNumberFormat="0" applyAlignment="0" applyProtection="0"/>
    <xf numFmtId="0" fontId="39" fillId="8" borderId="127" applyNumberFormat="0" applyAlignment="0" applyProtection="0"/>
    <xf numFmtId="0" fontId="40" fillId="8" borderId="126" applyNumberFormat="0" applyAlignment="0" applyProtection="0"/>
    <xf numFmtId="0" fontId="41" fillId="0" borderId="128" applyNumberFormat="0" applyFill="0" applyAlignment="0" applyProtection="0"/>
    <xf numFmtId="0" fontId="42" fillId="9" borderId="12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1" applyNumberFormat="0" applyFill="0" applyAlignment="0" applyProtection="0"/>
    <xf numFmtId="0" fontId="46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6" fillId="34" borderId="0" applyNumberFormat="0" applyBorder="0" applyAlignment="0" applyProtection="0"/>
    <xf numFmtId="0" fontId="4" fillId="0" borderId="0"/>
    <xf numFmtId="0" fontId="4" fillId="10" borderId="130" applyNumberFormat="0" applyFont="0" applyAlignment="0" applyProtection="0"/>
    <xf numFmtId="0" fontId="61" fillId="0" borderId="0"/>
    <xf numFmtId="0" fontId="22" fillId="0" borderId="0"/>
    <xf numFmtId="43" fontId="16" fillId="0" borderId="0" applyFont="0" applyFill="0" applyBorder="0" applyAlignment="0" applyProtection="0"/>
    <xf numFmtId="0" fontId="63" fillId="0" borderId="0"/>
    <xf numFmtId="0" fontId="3" fillId="10" borderId="130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65" fillId="0" borderId="0"/>
    <xf numFmtId="0" fontId="2" fillId="10" borderId="130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10" borderId="13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4">
    <xf numFmtId="0" fontId="0" fillId="0" borderId="0" xfId="0"/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1"/>
    <xf numFmtId="0" fontId="10" fillId="0" borderId="0" xfId="1" applyFont="1"/>
    <xf numFmtId="0" fontId="9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164" fontId="12" fillId="0" borderId="0" xfId="0" quotePrefix="1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2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3" fontId="12" fillId="0" borderId="10" xfId="0" applyNumberFormat="1" applyFont="1" applyBorder="1" applyAlignment="1">
      <alignment horizontal="right" vertical="center"/>
    </xf>
    <xf numFmtId="0" fontId="12" fillId="0" borderId="8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164" fontId="12" fillId="0" borderId="6" xfId="0" quotePrefix="1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164" fontId="12" fillId="0" borderId="10" xfId="0" quotePrefix="1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164" fontId="12" fillId="0" borderId="8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vertical="center"/>
    </xf>
    <xf numFmtId="164" fontId="12" fillId="0" borderId="6" xfId="0" quotePrefix="1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2" fillId="0" borderId="8" xfId="0" quotePrefix="1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64" fontId="12" fillId="0" borderId="10" xfId="0" quotePrefix="1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65" fontId="14" fillId="2" borderId="5" xfId="2" applyNumberFormat="1" applyFont="1" applyFill="1" applyBorder="1" applyAlignment="1">
      <alignment horizontal="center" vertical="center" wrapText="1"/>
    </xf>
    <xf numFmtId="165" fontId="14" fillId="2" borderId="0" xfId="2" applyNumberFormat="1" applyFont="1" applyFill="1" applyAlignment="1">
      <alignment horizontal="center" vertical="center" wrapText="1"/>
    </xf>
    <xf numFmtId="165" fontId="14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8" fillId="2" borderId="0" xfId="0" applyNumberFormat="1" applyFont="1" applyFill="1" applyAlignment="1">
      <alignment horizontal="center" vertical="center" wrapText="1"/>
    </xf>
    <xf numFmtId="165" fontId="12" fillId="0" borderId="6" xfId="2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7" fillId="0" borderId="0" xfId="0" applyFont="1"/>
    <xf numFmtId="165" fontId="12" fillId="0" borderId="7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2" fillId="0" borderId="9" xfId="2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165" fontId="12" fillId="0" borderId="5" xfId="2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165" fontId="12" fillId="0" borderId="14" xfId="2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12" fillId="0" borderId="17" xfId="0" applyNumberFormat="1" applyFont="1" applyBorder="1" applyAlignment="1">
      <alignment horizontal="right" vertical="center"/>
    </xf>
    <xf numFmtId="165" fontId="12" fillId="0" borderId="16" xfId="2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12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2" fillId="0" borderId="20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center" vertical="center"/>
    </xf>
    <xf numFmtId="165" fontId="12" fillId="0" borderId="21" xfId="2" applyNumberFormat="1" applyFont="1" applyBorder="1" applyAlignment="1">
      <alignment horizontal="center" vertical="center"/>
    </xf>
    <xf numFmtId="165" fontId="12" fillId="0" borderId="23" xfId="2" applyNumberFormat="1" applyFont="1" applyBorder="1" applyAlignment="1">
      <alignment horizontal="center" vertical="center"/>
    </xf>
    <xf numFmtId="0" fontId="21" fillId="0" borderId="20" xfId="3" applyBorder="1" applyAlignment="1" applyProtection="1">
      <alignment vertical="center"/>
    </xf>
    <xf numFmtId="0" fontId="22" fillId="3" borderId="15" xfId="0" applyFont="1" applyFill="1" applyBorder="1" applyAlignment="1">
      <alignment vertical="center"/>
    </xf>
    <xf numFmtId="0" fontId="23" fillId="3" borderId="15" xfId="0" applyFont="1" applyFill="1" applyBorder="1" applyAlignment="1">
      <alignment vertical="center"/>
    </xf>
    <xf numFmtId="3" fontId="24" fillId="3" borderId="15" xfId="0" applyNumberFormat="1" applyFont="1" applyFill="1" applyBorder="1" applyAlignment="1">
      <alignment horizontal="right" vertical="center" wrapText="1"/>
    </xf>
    <xf numFmtId="165" fontId="12" fillId="0" borderId="0" xfId="2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12" fillId="0" borderId="27" xfId="0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horizontal="right" vertical="center" wrapText="1"/>
    </xf>
    <xf numFmtId="165" fontId="14" fillId="2" borderId="0" xfId="2" applyNumberFormat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5" fontId="14" fillId="2" borderId="0" xfId="2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12" fillId="0" borderId="30" xfId="0" quotePrefix="1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5" fontId="12" fillId="0" borderId="31" xfId="2" quotePrefix="1" applyNumberFormat="1" applyFont="1" applyBorder="1" applyAlignment="1">
      <alignment horizontal="center" vertical="center"/>
    </xf>
    <xf numFmtId="165" fontId="14" fillId="2" borderId="32" xfId="2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2" fillId="0" borderId="33" xfId="2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3" fontId="14" fillId="2" borderId="3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2" fillId="0" borderId="5" xfId="0" quotePrefix="1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center" wrapText="1"/>
    </xf>
    <xf numFmtId="165" fontId="12" fillId="0" borderId="28" xfId="2" applyNumberFormat="1" applyFont="1" applyBorder="1" applyAlignment="1">
      <alignment horizontal="center" vertical="center"/>
    </xf>
    <xf numFmtId="0" fontId="13" fillId="0" borderId="4" xfId="0" applyFont="1" applyBorder="1" applyAlignment="1"/>
    <xf numFmtId="0" fontId="12" fillId="0" borderId="5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4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3" fontId="15" fillId="2" borderId="36" xfId="0" applyNumberFormat="1" applyFont="1" applyFill="1" applyBorder="1" applyAlignment="1">
      <alignment horizontal="right" vertical="center" wrapText="1"/>
    </xf>
    <xf numFmtId="3" fontId="15" fillId="2" borderId="37" xfId="0" applyNumberFormat="1" applyFont="1" applyFill="1" applyBorder="1" applyAlignment="1">
      <alignment horizontal="righ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65" fontId="11" fillId="0" borderId="0" xfId="2" applyNumberFormat="1" applyFont="1" applyAlignment="1">
      <alignment horizontal="center"/>
    </xf>
    <xf numFmtId="165" fontId="11" fillId="0" borderId="41" xfId="2" applyNumberFormat="1" applyFont="1" applyBorder="1" applyAlignment="1">
      <alignment horizontal="center"/>
    </xf>
    <xf numFmtId="165" fontId="11" fillId="0" borderId="42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1" fillId="0" borderId="0" xfId="2" applyNumberFormat="1" applyFont="1" applyAlignment="1">
      <alignment horizontal="center" vertical="center"/>
    </xf>
    <xf numFmtId="165" fontId="11" fillId="0" borderId="43" xfId="2" applyNumberFormat="1" applyFont="1" applyBorder="1" applyAlignment="1">
      <alignment horizontal="center" vertical="center"/>
    </xf>
    <xf numFmtId="165" fontId="11" fillId="0" borderId="44" xfId="2" applyNumberFormat="1" applyFont="1" applyBorder="1" applyAlignment="1">
      <alignment horizontal="center" vertical="center"/>
    </xf>
    <xf numFmtId="0" fontId="0" fillId="2" borderId="0" xfId="0" applyFill="1"/>
    <xf numFmtId="0" fontId="12" fillId="0" borderId="0" xfId="0" applyFont="1" applyFill="1" applyAlignment="1">
      <alignment horizontal="center"/>
    </xf>
    <xf numFmtId="0" fontId="0" fillId="0" borderId="26" xfId="0" applyFill="1" applyBorder="1" applyAlignment="1">
      <alignment vertical="center"/>
    </xf>
    <xf numFmtId="3" fontId="14" fillId="2" borderId="0" xfId="2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3" fontId="24" fillId="3" borderId="0" xfId="0" applyNumberFormat="1" applyFont="1" applyFill="1" applyBorder="1" applyAlignment="1">
      <alignment horizontal="right" vertical="center" wrapText="1"/>
    </xf>
    <xf numFmtId="165" fontId="24" fillId="3" borderId="5" xfId="2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Fill="1" applyBorder="1" applyAlignment="1"/>
    <xf numFmtId="165" fontId="12" fillId="0" borderId="20" xfId="2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165" fontId="12" fillId="0" borderId="6" xfId="2" applyNumberFormat="1" applyFont="1" applyBorder="1" applyAlignment="1">
      <alignment vertical="center"/>
    </xf>
    <xf numFmtId="165" fontId="12" fillId="0" borderId="10" xfId="2" applyNumberFormat="1" applyFont="1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0" fontId="0" fillId="0" borderId="46" xfId="0" applyBorder="1"/>
    <xf numFmtId="0" fontId="12" fillId="0" borderId="47" xfId="0" quotePrefix="1" applyFont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165" fontId="12" fillId="0" borderId="48" xfId="2" applyNumberFormat="1" applyFont="1" applyBorder="1" applyAlignment="1">
      <alignment horizontal="center" vertical="center"/>
    </xf>
    <xf numFmtId="165" fontId="12" fillId="0" borderId="49" xfId="2" applyNumberFormat="1" applyFont="1" applyBorder="1" applyAlignment="1">
      <alignment horizontal="center" vertical="center"/>
    </xf>
    <xf numFmtId="165" fontId="12" fillId="0" borderId="50" xfId="2" applyNumberFormat="1" applyFont="1" applyBorder="1" applyAlignment="1">
      <alignment horizontal="center" vertical="center"/>
    </xf>
    <xf numFmtId="165" fontId="14" fillId="2" borderId="47" xfId="2" applyNumberFormat="1" applyFont="1" applyFill="1" applyBorder="1" applyAlignment="1">
      <alignment horizontal="center" vertical="center" wrapText="1"/>
    </xf>
    <xf numFmtId="165" fontId="12" fillId="0" borderId="48" xfId="2" quotePrefix="1" applyNumberFormat="1" applyFont="1" applyBorder="1" applyAlignment="1">
      <alignment horizontal="center" vertical="center"/>
    </xf>
    <xf numFmtId="165" fontId="14" fillId="2" borderId="52" xfId="2" applyNumberFormat="1" applyFont="1" applyFill="1" applyBorder="1" applyAlignment="1">
      <alignment horizontal="center" vertical="center" wrapText="1"/>
    </xf>
    <xf numFmtId="3" fontId="14" fillId="2" borderId="54" xfId="0" applyNumberFormat="1" applyFont="1" applyFill="1" applyBorder="1" applyAlignment="1">
      <alignment horizontal="right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2" xfId="0" quotePrefix="1" applyFont="1" applyBorder="1" applyAlignment="1">
      <alignment horizontal="center" vertical="center"/>
    </xf>
    <xf numFmtId="3" fontId="12" fillId="0" borderId="56" xfId="0" applyNumberFormat="1" applyFont="1" applyBorder="1" applyAlignment="1">
      <alignment horizontal="right" vertical="center"/>
    </xf>
    <xf numFmtId="3" fontId="12" fillId="0" borderId="58" xfId="0" applyNumberFormat="1" applyFont="1" applyBorder="1" applyAlignment="1">
      <alignment horizontal="right" vertical="center"/>
    </xf>
    <xf numFmtId="3" fontId="14" fillId="2" borderId="41" xfId="0" applyNumberFormat="1" applyFont="1" applyFill="1" applyBorder="1" applyAlignment="1">
      <alignment horizontal="right" vertical="center" wrapText="1"/>
    </xf>
    <xf numFmtId="165" fontId="12" fillId="0" borderId="57" xfId="2" applyNumberFormat="1" applyFont="1" applyBorder="1" applyAlignment="1">
      <alignment horizontal="center" vertical="center"/>
    </xf>
    <xf numFmtId="3" fontId="14" fillId="2" borderId="62" xfId="0" applyNumberFormat="1" applyFont="1" applyFill="1" applyBorder="1" applyAlignment="1">
      <alignment horizontal="right" vertical="center" wrapText="1"/>
    </xf>
    <xf numFmtId="3" fontId="14" fillId="2" borderId="63" xfId="0" applyNumberFormat="1" applyFont="1" applyFill="1" applyBorder="1" applyAlignment="1">
      <alignment horizontal="right" vertical="center" wrapText="1"/>
    </xf>
    <xf numFmtId="165" fontId="14" fillId="2" borderId="63" xfId="2" applyNumberFormat="1" applyFont="1" applyFill="1" applyBorder="1" applyAlignment="1">
      <alignment horizontal="right" vertical="center" wrapText="1"/>
    </xf>
    <xf numFmtId="0" fontId="12" fillId="0" borderId="66" xfId="0" applyFont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 wrapText="1"/>
    </xf>
    <xf numFmtId="3" fontId="12" fillId="0" borderId="67" xfId="0" applyNumberFormat="1" applyFont="1" applyBorder="1" applyAlignment="1">
      <alignment horizontal="right" vertical="center"/>
    </xf>
    <xf numFmtId="3" fontId="12" fillId="0" borderId="68" xfId="0" applyNumberFormat="1" applyFont="1" applyBorder="1" applyAlignment="1">
      <alignment horizontal="right" vertical="center"/>
    </xf>
    <xf numFmtId="3" fontId="12" fillId="0" borderId="69" xfId="0" applyNumberFormat="1" applyFont="1" applyBorder="1" applyAlignment="1">
      <alignment horizontal="right" vertical="center"/>
    </xf>
    <xf numFmtId="3" fontId="14" fillId="2" borderId="66" xfId="0" applyNumberFormat="1" applyFont="1" applyFill="1" applyBorder="1" applyAlignment="1">
      <alignment horizontal="right" vertical="center" wrapText="1"/>
    </xf>
    <xf numFmtId="3" fontId="14" fillId="2" borderId="70" xfId="0" applyNumberFormat="1" applyFont="1" applyFill="1" applyBorder="1" applyAlignment="1">
      <alignment horizontal="right" vertical="center" wrapText="1"/>
    </xf>
    <xf numFmtId="0" fontId="19" fillId="0" borderId="65" xfId="0" applyFont="1" applyBorder="1" applyAlignment="1">
      <alignment horizontal="center"/>
    </xf>
    <xf numFmtId="165" fontId="12" fillId="0" borderId="71" xfId="2" applyNumberFormat="1" applyFont="1" applyBorder="1" applyAlignment="1">
      <alignment horizontal="center" vertical="center"/>
    </xf>
    <xf numFmtId="165" fontId="12" fillId="0" borderId="47" xfId="2" applyNumberFormat="1" applyFont="1" applyBorder="1" applyAlignment="1">
      <alignment horizontal="center" vertical="center"/>
    </xf>
    <xf numFmtId="3" fontId="14" fillId="2" borderId="76" xfId="0" applyNumberFormat="1" applyFont="1" applyFill="1" applyBorder="1" applyAlignment="1">
      <alignment horizontal="right" vertical="center" wrapText="1"/>
    </xf>
    <xf numFmtId="3" fontId="12" fillId="0" borderId="77" xfId="0" applyNumberFormat="1" applyFont="1" applyBorder="1" applyAlignment="1">
      <alignment horizontal="right" vertical="center"/>
    </xf>
    <xf numFmtId="3" fontId="12" fillId="0" borderId="56" xfId="0" applyNumberFormat="1" applyFont="1" applyFill="1" applyBorder="1" applyAlignment="1">
      <alignment horizontal="right" vertical="center"/>
    </xf>
    <xf numFmtId="3" fontId="14" fillId="2" borderId="43" xfId="0" applyNumberFormat="1" applyFont="1" applyFill="1" applyBorder="1" applyAlignment="1">
      <alignment horizontal="right" vertical="center" wrapText="1"/>
    </xf>
    <xf numFmtId="165" fontId="14" fillId="2" borderId="42" xfId="2" applyNumberFormat="1" applyFont="1" applyFill="1" applyBorder="1" applyAlignment="1">
      <alignment horizontal="center" vertical="center" wrapText="1"/>
    </xf>
    <xf numFmtId="165" fontId="14" fillId="2" borderId="42" xfId="2" quotePrefix="1" applyNumberFormat="1" applyFont="1" applyFill="1" applyBorder="1" applyAlignment="1">
      <alignment horizontal="center" vertical="center" wrapText="1"/>
    </xf>
    <xf numFmtId="165" fontId="12" fillId="0" borderId="42" xfId="2" applyNumberFormat="1" applyFont="1" applyBorder="1" applyAlignment="1">
      <alignment horizontal="center" vertical="center"/>
    </xf>
    <xf numFmtId="165" fontId="14" fillId="2" borderId="64" xfId="2" applyNumberFormat="1" applyFont="1" applyFill="1" applyBorder="1" applyAlignment="1">
      <alignment horizontal="center" vertical="center" wrapText="1"/>
    </xf>
    <xf numFmtId="3" fontId="14" fillId="2" borderId="83" xfId="0" applyNumberFormat="1" applyFont="1" applyFill="1" applyBorder="1" applyAlignment="1">
      <alignment horizontal="right" vertical="center" wrapText="1"/>
    </xf>
    <xf numFmtId="165" fontId="14" fillId="2" borderId="44" xfId="2" applyNumberFormat="1" applyFont="1" applyFill="1" applyBorder="1" applyAlignment="1">
      <alignment horizontal="center" vertical="center" wrapText="1"/>
    </xf>
    <xf numFmtId="3" fontId="12" fillId="0" borderId="66" xfId="0" applyNumberFormat="1" applyFont="1" applyBorder="1" applyAlignment="1">
      <alignment horizontal="right" vertical="center"/>
    </xf>
    <xf numFmtId="3" fontId="12" fillId="0" borderId="84" xfId="0" applyNumberFormat="1" applyFont="1" applyBorder="1" applyAlignment="1">
      <alignment horizontal="right" vertical="center"/>
    </xf>
    <xf numFmtId="165" fontId="12" fillId="0" borderId="59" xfId="2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165" fontId="14" fillId="2" borderId="63" xfId="2" applyNumberFormat="1" applyFont="1" applyFill="1" applyBorder="1" applyAlignment="1">
      <alignment horizontal="center" vertical="center" wrapText="1"/>
    </xf>
    <xf numFmtId="165" fontId="12" fillId="0" borderId="85" xfId="2" applyNumberFormat="1" applyFont="1" applyBorder="1" applyAlignment="1">
      <alignment horizontal="center" vertical="center"/>
    </xf>
    <xf numFmtId="165" fontId="12" fillId="0" borderId="86" xfId="2" applyNumberFormat="1" applyFont="1" applyBorder="1" applyAlignment="1">
      <alignment horizontal="center" vertical="center"/>
    </xf>
    <xf numFmtId="165" fontId="12" fillId="0" borderId="87" xfId="2" applyNumberFormat="1" applyFont="1" applyBorder="1" applyAlignment="1">
      <alignment horizontal="center" vertical="center"/>
    </xf>
    <xf numFmtId="165" fontId="12" fillId="0" borderId="88" xfId="2" applyNumberFormat="1" applyFont="1" applyBorder="1" applyAlignment="1">
      <alignment horizontal="center" vertical="center"/>
    </xf>
    <xf numFmtId="165" fontId="14" fillId="2" borderId="90" xfId="2" applyNumberFormat="1" applyFont="1" applyFill="1" applyBorder="1" applyAlignment="1">
      <alignment horizontal="center" vertical="center" wrapText="1"/>
    </xf>
    <xf numFmtId="165" fontId="14" fillId="2" borderId="91" xfId="2" applyNumberFormat="1" applyFont="1" applyFill="1" applyBorder="1" applyAlignment="1">
      <alignment horizontal="center" vertical="center" wrapText="1"/>
    </xf>
    <xf numFmtId="165" fontId="12" fillId="0" borderId="92" xfId="2" applyNumberFormat="1" applyFont="1" applyBorder="1" applyAlignment="1">
      <alignment horizontal="center" vertical="center"/>
    </xf>
    <xf numFmtId="165" fontId="24" fillId="3" borderId="72" xfId="2" applyNumberFormat="1" applyFont="1" applyFill="1" applyBorder="1" applyAlignment="1">
      <alignment horizontal="center" vertical="center" wrapText="1"/>
    </xf>
    <xf numFmtId="165" fontId="14" fillId="2" borderId="51" xfId="2" applyNumberFormat="1" applyFont="1" applyFill="1" applyBorder="1" applyAlignment="1">
      <alignment horizontal="center" vertical="center" wrapText="1"/>
    </xf>
    <xf numFmtId="3" fontId="12" fillId="0" borderId="93" xfId="0" applyNumberFormat="1" applyFont="1" applyBorder="1" applyAlignment="1">
      <alignment horizontal="right" vertical="center"/>
    </xf>
    <xf numFmtId="3" fontId="12" fillId="0" borderId="94" xfId="0" applyNumberFormat="1" applyFont="1" applyBorder="1" applyAlignment="1">
      <alignment horizontal="right" vertical="center"/>
    </xf>
    <xf numFmtId="3" fontId="12" fillId="0" borderId="95" xfId="0" applyNumberFormat="1" applyFont="1" applyBorder="1" applyAlignment="1">
      <alignment horizontal="right" vertical="center"/>
    </xf>
    <xf numFmtId="3" fontId="12" fillId="0" borderId="96" xfId="0" applyNumberFormat="1" applyFont="1" applyBorder="1" applyAlignment="1">
      <alignment horizontal="right" vertical="center"/>
    </xf>
    <xf numFmtId="3" fontId="14" fillId="2" borderId="97" xfId="0" applyNumberFormat="1" applyFont="1" applyFill="1" applyBorder="1" applyAlignment="1">
      <alignment horizontal="right" vertical="center" wrapText="1"/>
    </xf>
    <xf numFmtId="3" fontId="18" fillId="0" borderId="56" xfId="0" applyNumberFormat="1" applyFont="1" applyFill="1" applyBorder="1" applyAlignment="1">
      <alignment horizontal="right" vertical="center"/>
    </xf>
    <xf numFmtId="3" fontId="12" fillId="0" borderId="100" xfId="0" applyNumberFormat="1" applyFont="1" applyBorder="1" applyAlignment="1">
      <alignment horizontal="right" vertical="center"/>
    </xf>
    <xf numFmtId="3" fontId="12" fillId="0" borderId="102" xfId="0" applyNumberFormat="1" applyFont="1" applyBorder="1" applyAlignment="1">
      <alignment horizontal="right" vertical="center"/>
    </xf>
    <xf numFmtId="3" fontId="12" fillId="0" borderId="104" xfId="0" applyNumberFormat="1" applyFont="1" applyBorder="1" applyAlignment="1">
      <alignment horizontal="right" vertical="center"/>
    </xf>
    <xf numFmtId="3" fontId="12" fillId="0" borderId="106" xfId="0" applyNumberFormat="1" applyFont="1" applyBorder="1" applyAlignment="1">
      <alignment horizontal="right" vertical="center"/>
    </xf>
    <xf numFmtId="3" fontId="24" fillId="3" borderId="66" xfId="0" applyNumberFormat="1" applyFont="1" applyFill="1" applyBorder="1" applyAlignment="1">
      <alignment horizontal="right" vertical="center" wrapText="1"/>
    </xf>
    <xf numFmtId="3" fontId="24" fillId="3" borderId="75" xfId="0" applyNumberFormat="1" applyFont="1" applyFill="1" applyBorder="1" applyAlignment="1">
      <alignment horizontal="right" vertical="center" wrapText="1"/>
    </xf>
    <xf numFmtId="165" fontId="12" fillId="0" borderId="101" xfId="2" applyNumberFormat="1" applyFont="1" applyBorder="1" applyAlignment="1">
      <alignment horizontal="center" vertical="center"/>
    </xf>
    <xf numFmtId="165" fontId="12" fillId="0" borderId="107" xfId="2" applyNumberFormat="1" applyFont="1" applyBorder="1" applyAlignment="1">
      <alignment horizontal="center" vertical="center"/>
    </xf>
    <xf numFmtId="3" fontId="24" fillId="3" borderId="78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center"/>
    </xf>
    <xf numFmtId="3" fontId="12" fillId="0" borderId="67" xfId="0" applyNumberFormat="1" applyFont="1" applyBorder="1" applyAlignment="1">
      <alignment vertical="center"/>
    </xf>
    <xf numFmtId="3" fontId="12" fillId="0" borderId="68" xfId="0" applyNumberFormat="1" applyFont="1" applyBorder="1" applyAlignment="1">
      <alignment vertical="center"/>
    </xf>
    <xf numFmtId="3" fontId="12" fillId="0" borderId="69" xfId="0" applyNumberFormat="1" applyFont="1" applyBorder="1" applyAlignment="1">
      <alignment vertical="center"/>
    </xf>
    <xf numFmtId="3" fontId="14" fillId="2" borderId="66" xfId="0" applyNumberFormat="1" applyFont="1" applyFill="1" applyBorder="1" applyAlignment="1">
      <alignment horizontal="center" vertical="center" wrapText="1"/>
    </xf>
    <xf numFmtId="3" fontId="14" fillId="2" borderId="7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54" xfId="0" applyNumberFormat="1" applyFont="1" applyFill="1" applyBorder="1" applyAlignment="1">
      <alignment horizontal="center" vertical="center" wrapText="1"/>
    </xf>
    <xf numFmtId="3" fontId="12" fillId="0" borderId="56" xfId="0" applyNumberFormat="1" applyFont="1" applyBorder="1" applyAlignment="1">
      <alignment vertical="center"/>
    </xf>
    <xf numFmtId="3" fontId="12" fillId="0" borderId="58" xfId="0" applyNumberFormat="1" applyFont="1" applyBorder="1" applyAlignment="1">
      <alignment vertical="center"/>
    </xf>
    <xf numFmtId="3" fontId="12" fillId="0" borderId="60" xfId="0" applyNumberFormat="1" applyFont="1" applyBorder="1" applyAlignment="1">
      <alignment vertical="center"/>
    </xf>
    <xf numFmtId="3" fontId="14" fillId="2" borderId="41" xfId="0" applyNumberFormat="1" applyFont="1" applyFill="1" applyBorder="1" applyAlignment="1">
      <alignment horizontal="center" vertical="center" wrapText="1"/>
    </xf>
    <xf numFmtId="3" fontId="14" fillId="2" borderId="62" xfId="0" applyNumberFormat="1" applyFont="1" applyFill="1" applyBorder="1" applyAlignment="1">
      <alignment horizontal="center" vertical="center" wrapText="1"/>
    </xf>
    <xf numFmtId="3" fontId="14" fillId="2" borderId="63" xfId="0" applyNumberFormat="1" applyFont="1" applyFill="1" applyBorder="1" applyAlignment="1">
      <alignment horizontal="center" vertical="center" wrapText="1"/>
    </xf>
    <xf numFmtId="165" fontId="12" fillId="0" borderId="108" xfId="2" applyNumberFormat="1" applyFont="1" applyBorder="1" applyAlignment="1">
      <alignment horizontal="center" vertical="center"/>
    </xf>
    <xf numFmtId="165" fontId="12" fillId="0" borderId="109" xfId="2" applyNumberFormat="1" applyFont="1" applyBorder="1" applyAlignment="1">
      <alignment horizontal="center" vertical="center"/>
    </xf>
    <xf numFmtId="165" fontId="12" fillId="0" borderId="109" xfId="2" quotePrefix="1" applyNumberFormat="1" applyFont="1" applyBorder="1" applyAlignment="1">
      <alignment horizontal="center" vertical="center"/>
    </xf>
    <xf numFmtId="165" fontId="12" fillId="0" borderId="110" xfId="2" applyNumberFormat="1" applyFont="1" applyBorder="1" applyAlignment="1">
      <alignment horizontal="center" vertical="center"/>
    </xf>
    <xf numFmtId="165" fontId="14" fillId="2" borderId="73" xfId="2" applyNumberFormat="1" applyFont="1" applyFill="1" applyBorder="1" applyAlignment="1">
      <alignment horizontal="center" vertical="center" wrapText="1"/>
    </xf>
    <xf numFmtId="0" fontId="12" fillId="0" borderId="108" xfId="0" quotePrefix="1" applyFont="1" applyBorder="1" applyAlignment="1">
      <alignment horizontal="center" vertical="center"/>
    </xf>
    <xf numFmtId="0" fontId="12" fillId="0" borderId="110" xfId="0" quotePrefix="1" applyFont="1" applyBorder="1" applyAlignment="1">
      <alignment horizontal="center" vertical="center"/>
    </xf>
    <xf numFmtId="0" fontId="14" fillId="2" borderId="73" xfId="0" quotePrefix="1" applyFont="1" applyFill="1" applyBorder="1" applyAlignment="1">
      <alignment horizontal="center" vertical="center" wrapText="1"/>
    </xf>
    <xf numFmtId="165" fontId="14" fillId="2" borderId="111" xfId="2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165" fontId="12" fillId="0" borderId="108" xfId="2" quotePrefix="1" applyNumberFormat="1" applyFont="1" applyBorder="1" applyAlignment="1">
      <alignment horizontal="center" vertical="center"/>
    </xf>
    <xf numFmtId="165" fontId="14" fillId="2" borderId="73" xfId="2" quotePrefix="1" applyNumberFormat="1" applyFont="1" applyFill="1" applyBorder="1" applyAlignment="1">
      <alignment horizontal="center" vertical="center" wrapText="1"/>
    </xf>
    <xf numFmtId="0" fontId="12" fillId="0" borderId="57" xfId="0" quotePrefix="1" applyFont="1" applyBorder="1" applyAlignment="1">
      <alignment horizontal="center" vertical="center"/>
    </xf>
    <xf numFmtId="0" fontId="12" fillId="0" borderId="61" xfId="0" quotePrefix="1" applyFont="1" applyBorder="1" applyAlignment="1">
      <alignment horizontal="center" vertical="center"/>
    </xf>
    <xf numFmtId="0" fontId="14" fillId="2" borderId="0" xfId="0" quotePrefix="1" applyFont="1" applyFill="1" applyBorder="1" applyAlignment="1">
      <alignment horizontal="center" vertical="center" wrapText="1"/>
    </xf>
    <xf numFmtId="0" fontId="14" fillId="2" borderId="42" xfId="0" quotePrefix="1" applyFont="1" applyFill="1" applyBorder="1" applyAlignment="1">
      <alignment horizontal="center" vertical="center" wrapText="1"/>
    </xf>
    <xf numFmtId="0" fontId="14" fillId="2" borderId="112" xfId="0" quotePrefix="1" applyFont="1" applyFill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/>
    </xf>
    <xf numFmtId="165" fontId="14" fillId="2" borderId="112" xfId="2" applyNumberFormat="1" applyFont="1" applyFill="1" applyBorder="1" applyAlignment="1">
      <alignment horizontal="center" vertical="center" wrapText="1"/>
    </xf>
    <xf numFmtId="9" fontId="14" fillId="2" borderId="0" xfId="2" applyFont="1" applyFill="1" applyBorder="1" applyAlignment="1">
      <alignment horizontal="center" vertical="center" wrapText="1"/>
    </xf>
    <xf numFmtId="0" fontId="25" fillId="0" borderId="101" xfId="6" applyFont="1" applyBorder="1"/>
    <xf numFmtId="0" fontId="22" fillId="0" borderId="105" xfId="10" applyFont="1" applyBorder="1"/>
    <xf numFmtId="0" fontId="0" fillId="0" borderId="117" xfId="0" applyBorder="1" applyAlignment="1">
      <alignment vertical="center"/>
    </xf>
    <xf numFmtId="3" fontId="12" fillId="0" borderId="116" xfId="0" applyNumberFormat="1" applyFont="1" applyBorder="1" applyAlignment="1">
      <alignment horizontal="right" vertical="center"/>
    </xf>
    <xf numFmtId="3" fontId="12" fillId="0" borderId="117" xfId="0" applyNumberFormat="1" applyFont="1" applyBorder="1" applyAlignment="1">
      <alignment horizontal="right" vertical="center"/>
    </xf>
    <xf numFmtId="165" fontId="12" fillId="0" borderId="119" xfId="2" applyNumberFormat="1" applyFont="1" applyBorder="1" applyAlignment="1">
      <alignment horizontal="center" vertical="center"/>
    </xf>
    <xf numFmtId="165" fontId="12" fillId="0" borderId="87" xfId="2" quotePrefix="1" applyNumberFormat="1" applyFont="1" applyBorder="1" applyAlignment="1">
      <alignment horizontal="center" vertical="center"/>
    </xf>
    <xf numFmtId="0" fontId="22" fillId="0" borderId="18" xfId="4" applyBorder="1"/>
    <xf numFmtId="3" fontId="12" fillId="0" borderId="98" xfId="0" applyNumberFormat="1" applyFont="1" applyFill="1" applyBorder="1" applyAlignment="1">
      <alignment horizontal="right" vertical="center"/>
    </xf>
    <xf numFmtId="165" fontId="12" fillId="0" borderId="18" xfId="2" quotePrefix="1" applyNumberFormat="1" applyFont="1" applyBorder="1" applyAlignment="1">
      <alignment horizontal="center" vertical="center"/>
    </xf>
    <xf numFmtId="165" fontId="12" fillId="0" borderId="99" xfId="2" quotePrefix="1" applyNumberFormat="1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12" fillId="0" borderId="100" xfId="0" applyNumberFormat="1" applyFont="1" applyFill="1" applyBorder="1" applyAlignment="1">
      <alignment horizontal="right" vertical="center"/>
    </xf>
    <xf numFmtId="165" fontId="18" fillId="0" borderId="27" xfId="2" applyNumberFormat="1" applyFont="1" applyFill="1" applyBorder="1" applyAlignment="1">
      <alignment horizontal="center" vertical="center" wrapText="1"/>
    </xf>
    <xf numFmtId="165" fontId="12" fillId="0" borderId="26" xfId="2" applyNumberFormat="1" applyFont="1" applyBorder="1" applyAlignment="1">
      <alignment horizontal="center" vertical="center"/>
    </xf>
    <xf numFmtId="165" fontId="12" fillId="0" borderId="50" xfId="2" quotePrefix="1" applyNumberFormat="1" applyFont="1" applyBorder="1" applyAlignment="1">
      <alignment horizontal="center" vertical="center"/>
    </xf>
    <xf numFmtId="165" fontId="24" fillId="3" borderId="89" xfId="2" applyNumberFormat="1" applyFont="1" applyFill="1" applyBorder="1" applyAlignment="1">
      <alignment horizontal="center" vertical="center" wrapText="1"/>
    </xf>
    <xf numFmtId="165" fontId="12" fillId="0" borderId="31" xfId="2" applyNumberFormat="1" applyFont="1" applyBorder="1" applyAlignment="1">
      <alignment horizontal="center" vertical="center"/>
    </xf>
    <xf numFmtId="165" fontId="12" fillId="0" borderId="73" xfId="2" applyNumberFormat="1" applyFont="1" applyBorder="1" applyAlignment="1">
      <alignment horizontal="center" vertical="center"/>
    </xf>
    <xf numFmtId="165" fontId="14" fillId="2" borderId="38" xfId="2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8" fillId="2" borderId="47" xfId="0" applyFont="1" applyFill="1" applyBorder="1" applyAlignment="1">
      <alignment horizontal="center" vertical="center" shrinkToFit="1"/>
    </xf>
    <xf numFmtId="3" fontId="12" fillId="0" borderId="120" xfId="2" applyNumberFormat="1" applyFont="1" applyBorder="1" applyAlignment="1">
      <alignment horizontal="right" vertical="center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164" fontId="12" fillId="0" borderId="0" xfId="0" quotePrefix="1" applyNumberFormat="1" applyFont="1" applyBorder="1" applyAlignment="1">
      <alignment horizontal="center" vertical="center"/>
    </xf>
    <xf numFmtId="3" fontId="14" fillId="2" borderId="70" xfId="0" applyNumberFormat="1" applyFont="1" applyFill="1" applyBorder="1" applyAlignment="1">
      <alignment vertical="center" wrapText="1"/>
    </xf>
    <xf numFmtId="165" fontId="12" fillId="0" borderId="5" xfId="2" applyNumberFormat="1" applyFont="1" applyBorder="1" applyAlignment="1">
      <alignment horizontal="center" vertical="center" shrinkToFit="1"/>
    </xf>
    <xf numFmtId="164" fontId="12" fillId="0" borderId="8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19" fillId="0" borderId="39" xfId="0" applyNumberFormat="1" applyFont="1" applyBorder="1" applyAlignment="1">
      <alignment horizontal="center"/>
    </xf>
    <xf numFmtId="165" fontId="12" fillId="0" borderId="41" xfId="0" applyNumberFormat="1" applyFont="1" applyBorder="1" applyAlignment="1">
      <alignment horizontal="center" vertical="center"/>
    </xf>
    <xf numFmtId="165" fontId="8" fillId="2" borderId="41" xfId="0" applyNumberFormat="1" applyFont="1" applyFill="1" applyBorder="1" applyAlignment="1">
      <alignment horizontal="center" vertical="center" wrapText="1"/>
    </xf>
    <xf numFmtId="165" fontId="14" fillId="2" borderId="41" xfId="0" applyNumberFormat="1" applyFont="1" applyFill="1" applyBorder="1" applyAlignment="1">
      <alignment horizontal="center" vertical="center" wrapText="1"/>
    </xf>
    <xf numFmtId="165" fontId="12" fillId="0" borderId="56" xfId="0" applyNumberFormat="1" applyFont="1" applyBorder="1" applyAlignment="1">
      <alignment horizontal="center" vertical="center"/>
    </xf>
    <xf numFmtId="165" fontId="12" fillId="0" borderId="60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/>
    </xf>
    <xf numFmtId="165" fontId="14" fillId="2" borderId="6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/>
    </xf>
    <xf numFmtId="0" fontId="17" fillId="0" borderId="65" xfId="0" quotePrefix="1" applyFont="1" applyBorder="1" applyAlignment="1">
      <alignment horizontal="center"/>
    </xf>
    <xf numFmtId="0" fontId="12" fillId="0" borderId="122" xfId="0" quotePrefix="1" applyFont="1" applyBorder="1" applyAlignment="1">
      <alignment horizontal="center" vertical="center"/>
    </xf>
    <xf numFmtId="165" fontId="12" fillId="0" borderId="0" xfId="2" quotePrefix="1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165" fontId="24" fillId="0" borderId="0" xfId="2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3" fontId="22" fillId="0" borderId="0" xfId="0" applyNumberFormat="1" applyFont="1" applyFill="1"/>
    <xf numFmtId="4" fontId="12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14" fillId="2" borderId="42" xfId="2" applyFont="1" applyFill="1" applyBorder="1" applyAlignment="1">
      <alignment horizontal="center" vertical="center" wrapText="1"/>
    </xf>
    <xf numFmtId="165" fontId="12" fillId="0" borderId="105" xfId="2" quotePrefix="1" applyNumberFormat="1" applyFont="1" applyBorder="1" applyAlignment="1">
      <alignment horizontal="center" vertical="center"/>
    </xf>
    <xf numFmtId="4" fontId="12" fillId="0" borderId="0" xfId="0" applyNumberFormat="1" applyFont="1" applyFill="1" applyBorder="1" applyAlignment="1">
      <alignment vertical="center"/>
    </xf>
    <xf numFmtId="165" fontId="12" fillId="0" borderId="8" xfId="2" applyNumberFormat="1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3" fontId="18" fillId="0" borderId="67" xfId="0" applyNumberFormat="1" applyFont="1" applyBorder="1" applyAlignment="1">
      <alignment horizontal="right" vertical="center"/>
    </xf>
    <xf numFmtId="3" fontId="18" fillId="0" borderId="5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 vertical="center"/>
    </xf>
    <xf numFmtId="165" fontId="18" fillId="0" borderId="48" xfId="2" applyNumberFormat="1" applyFont="1" applyBorder="1" applyAlignment="1">
      <alignment horizontal="center" vertical="center"/>
    </xf>
    <xf numFmtId="0" fontId="18" fillId="0" borderId="0" xfId="0" quotePrefix="1" applyFont="1" applyAlignment="1">
      <alignment horizontal="center"/>
    </xf>
    <xf numFmtId="0" fontId="22" fillId="0" borderId="0" xfId="0" applyFont="1"/>
    <xf numFmtId="0" fontId="22" fillId="0" borderId="8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3" fontId="18" fillId="0" borderId="69" xfId="0" applyNumberFormat="1" applyFont="1" applyBorder="1" applyAlignment="1">
      <alignment horizontal="right" vertical="center"/>
    </xf>
    <xf numFmtId="3" fontId="18" fillId="0" borderId="60" xfId="0" applyNumberFormat="1" applyFont="1" applyBorder="1" applyAlignment="1">
      <alignment horizontal="right" vertical="center"/>
    </xf>
    <xf numFmtId="165" fontId="18" fillId="0" borderId="49" xfId="2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right" vertical="center"/>
    </xf>
    <xf numFmtId="165" fontId="18" fillId="0" borderId="50" xfId="2" applyNumberFormat="1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3" fontId="18" fillId="0" borderId="13" xfId="0" applyNumberFormat="1" applyFont="1" applyBorder="1" applyAlignment="1">
      <alignment horizontal="right" vertical="center"/>
    </xf>
    <xf numFmtId="165" fontId="18" fillId="0" borderId="71" xfId="2" applyNumberFormat="1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3" fontId="18" fillId="0" borderId="75" xfId="0" applyNumberFormat="1" applyFont="1" applyBorder="1" applyAlignment="1">
      <alignment horizontal="right" vertical="center"/>
    </xf>
    <xf numFmtId="3" fontId="18" fillId="0" borderId="78" xfId="0" applyNumberFormat="1" applyFont="1" applyBorder="1" applyAlignment="1">
      <alignment horizontal="right" vertical="center"/>
    </xf>
    <xf numFmtId="3" fontId="18" fillId="0" borderId="15" xfId="0" applyNumberFormat="1" applyFont="1" applyBorder="1" applyAlignment="1">
      <alignment horizontal="right" vertical="center"/>
    </xf>
    <xf numFmtId="165" fontId="18" fillId="0" borderId="80" xfId="2" applyNumberFormat="1" applyFont="1" applyBorder="1" applyAlignment="1">
      <alignment horizontal="center" vertical="center"/>
    </xf>
    <xf numFmtId="165" fontId="18" fillId="0" borderId="72" xfId="2" quotePrefix="1" applyNumberFormat="1" applyFont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3" fontId="18" fillId="0" borderId="67" xfId="0" applyNumberFormat="1" applyFont="1" applyFill="1" applyBorder="1" applyAlignment="1">
      <alignment horizontal="right" vertical="center"/>
    </xf>
    <xf numFmtId="0" fontId="22" fillId="0" borderId="114" xfId="5" applyFont="1" applyFill="1" applyBorder="1"/>
    <xf numFmtId="165" fontId="18" fillId="0" borderId="6" xfId="2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18" fillId="0" borderId="117" xfId="0" applyNumberFormat="1" applyFont="1" applyFill="1" applyBorder="1" applyAlignment="1">
      <alignment horizontal="right" vertical="center"/>
    </xf>
    <xf numFmtId="165" fontId="18" fillId="0" borderId="114" xfId="2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165" fontId="18" fillId="0" borderId="47" xfId="2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165" fontId="18" fillId="0" borderId="57" xfId="2" applyNumberFormat="1" applyFont="1" applyFill="1" applyBorder="1" applyAlignment="1">
      <alignment horizontal="center" vertical="center"/>
    </xf>
    <xf numFmtId="0" fontId="18" fillId="0" borderId="0" xfId="0" quotePrefix="1" applyFont="1" applyFill="1" applyAlignment="1">
      <alignment horizontal="center" shrinkToFit="1"/>
    </xf>
    <xf numFmtId="165" fontId="18" fillId="0" borderId="6" xfId="2" quotePrefix="1" applyNumberFormat="1" applyFont="1" applyFill="1" applyBorder="1" applyAlignment="1">
      <alignment horizontal="center" vertical="center"/>
    </xf>
    <xf numFmtId="0" fontId="18" fillId="0" borderId="0" xfId="0" quotePrefix="1" applyFont="1" applyFill="1" applyAlignment="1">
      <alignment horizontal="center"/>
    </xf>
    <xf numFmtId="0" fontId="22" fillId="0" borderId="17" xfId="0" applyFont="1" applyBorder="1" applyAlignment="1">
      <alignment vertical="center"/>
    </xf>
    <xf numFmtId="3" fontId="18" fillId="0" borderId="17" xfId="0" applyNumberFormat="1" applyFont="1" applyFill="1" applyBorder="1" applyAlignment="1">
      <alignment horizontal="right" vertical="center"/>
    </xf>
    <xf numFmtId="165" fontId="18" fillId="0" borderId="80" xfId="2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3" fontId="18" fillId="0" borderId="93" xfId="0" applyNumberFormat="1" applyFont="1" applyBorder="1" applyAlignment="1">
      <alignment horizontal="right" vertical="center"/>
    </xf>
    <xf numFmtId="3" fontId="18" fillId="0" borderId="98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/>
    </xf>
    <xf numFmtId="165" fontId="18" fillId="0" borderId="99" xfId="2" applyNumberFormat="1" applyFont="1" applyBorder="1" applyAlignment="1">
      <alignment horizontal="center" vertical="center"/>
    </xf>
    <xf numFmtId="165" fontId="18" fillId="0" borderId="101" xfId="2" applyNumberFormat="1" applyFont="1" applyBorder="1" applyAlignment="1">
      <alignment horizontal="center" vertical="center"/>
    </xf>
    <xf numFmtId="3" fontId="18" fillId="0" borderId="84" xfId="0" applyNumberFormat="1" applyFont="1" applyBorder="1" applyAlignment="1">
      <alignment horizontal="right" vertical="center"/>
    </xf>
    <xf numFmtId="3" fontId="18" fillId="0" borderId="81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165" fontId="18" fillId="0" borderId="8" xfId="2" applyNumberFormat="1" applyFont="1" applyBorder="1" applyAlignment="1">
      <alignment horizontal="center" vertical="center"/>
    </xf>
    <xf numFmtId="165" fontId="18" fillId="0" borderId="7" xfId="2" applyNumberFormat="1" applyFont="1" applyFill="1" applyBorder="1" applyAlignment="1">
      <alignment horizontal="center" vertical="center"/>
    </xf>
    <xf numFmtId="165" fontId="12" fillId="0" borderId="11" xfId="2" applyNumberFormat="1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0" fontId="60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/>
    </xf>
    <xf numFmtId="165" fontId="14" fillId="2" borderId="133" xfId="2" applyNumberFormat="1" applyFont="1" applyFill="1" applyBorder="1" applyAlignment="1">
      <alignment horizontal="center" vertical="center" wrapText="1"/>
    </xf>
    <xf numFmtId="3" fontId="14" fillId="2" borderId="134" xfId="0" applyNumberFormat="1" applyFont="1" applyFill="1" applyBorder="1" applyAlignment="1">
      <alignment horizontal="right" vertical="center" wrapText="1"/>
    </xf>
    <xf numFmtId="165" fontId="14" fillId="2" borderId="135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 applyAlignment="1">
      <alignment horizontal="right" vertical="center" wrapText="1"/>
    </xf>
    <xf numFmtId="3" fontId="14" fillId="2" borderId="132" xfId="0" applyNumberFormat="1" applyFont="1" applyFill="1" applyBorder="1" applyAlignment="1">
      <alignment horizontal="center" vertical="center" wrapText="1"/>
    </xf>
    <xf numFmtId="165" fontId="18" fillId="0" borderId="7" xfId="2" applyNumberFormat="1" applyFont="1" applyBorder="1" applyAlignment="1">
      <alignment horizontal="center" vertical="center"/>
    </xf>
    <xf numFmtId="165" fontId="18" fillId="0" borderId="19" xfId="2" applyNumberFormat="1" applyFont="1" applyBorder="1" applyAlignment="1">
      <alignment horizontal="center" vertical="center"/>
    </xf>
    <xf numFmtId="3" fontId="12" fillId="0" borderId="0" xfId="0" applyNumberFormat="1" applyFont="1" applyBorder="1"/>
    <xf numFmtId="3" fontId="12" fillId="0" borderId="0" xfId="0" applyNumberFormat="1" applyFont="1"/>
    <xf numFmtId="0" fontId="22" fillId="0" borderId="0" xfId="0" applyFont="1" applyBorder="1"/>
    <xf numFmtId="3" fontId="18" fillId="35" borderId="77" xfId="0" applyNumberFormat="1" applyFont="1" applyFill="1" applyBorder="1" applyAlignment="1">
      <alignment horizontal="right" vertical="center"/>
    </xf>
    <xf numFmtId="0" fontId="0" fillId="0" borderId="0" xfId="0" applyBorder="1"/>
    <xf numFmtId="3" fontId="18" fillId="0" borderId="136" xfId="0" applyNumberFormat="1" applyFont="1" applyBorder="1" applyAlignment="1">
      <alignment horizontal="right" vertical="center"/>
    </xf>
    <xf numFmtId="0" fontId="22" fillId="0" borderId="0" xfId="10" applyFont="1" applyBorder="1"/>
    <xf numFmtId="3" fontId="12" fillId="0" borderId="6" xfId="0" applyNumberFormat="1" applyFont="1" applyBorder="1" applyAlignment="1">
      <alignment horizontal="center" vertical="center"/>
    </xf>
    <xf numFmtId="165" fontId="12" fillId="0" borderId="118" xfId="2" applyNumberFormat="1" applyFont="1" applyBorder="1" applyAlignment="1">
      <alignment horizontal="center" vertical="center"/>
    </xf>
    <xf numFmtId="165" fontId="12" fillId="0" borderId="25" xfId="2" applyNumberFormat="1" applyFont="1" applyBorder="1" applyAlignment="1">
      <alignment horizontal="center" vertical="center"/>
    </xf>
    <xf numFmtId="43" fontId="0" fillId="0" borderId="0" xfId="247" applyFont="1"/>
    <xf numFmtId="0" fontId="22" fillId="0" borderId="141" xfId="0" applyFont="1" applyBorder="1" applyAlignment="1">
      <alignment vertical="center"/>
    </xf>
    <xf numFmtId="0" fontId="22" fillId="0" borderId="142" xfId="0" applyFont="1" applyBorder="1" applyAlignment="1">
      <alignment vertical="center"/>
    </xf>
    <xf numFmtId="0" fontId="24" fillId="0" borderId="0" xfId="0" applyFont="1" applyFill="1" applyAlignment="1">
      <alignment horizontal="center"/>
    </xf>
    <xf numFmtId="165" fontId="62" fillId="2" borderId="56" xfId="0" applyNumberFormat="1" applyFont="1" applyFill="1" applyBorder="1" applyAlignment="1">
      <alignment horizontal="center" vertical="center"/>
    </xf>
    <xf numFmtId="165" fontId="18" fillId="0" borderId="13" xfId="2" quotePrefix="1" applyNumberFormat="1" applyFont="1" applyBorder="1" applyAlignment="1">
      <alignment horizontal="center" vertical="center"/>
    </xf>
    <xf numFmtId="165" fontId="12" fillId="0" borderId="57" xfId="2" quotePrefix="1" applyNumberFormat="1" applyFont="1" applyBorder="1" applyAlignment="1">
      <alignment horizontal="center" vertical="center"/>
    </xf>
    <xf numFmtId="43" fontId="12" fillId="0" borderId="0" xfId="247" applyFont="1"/>
    <xf numFmtId="166" fontId="12" fillId="0" borderId="0" xfId="247" applyNumberFormat="1" applyFont="1"/>
    <xf numFmtId="167" fontId="12" fillId="0" borderId="0" xfId="247" applyNumberFormat="1" applyFont="1"/>
    <xf numFmtId="167" fontId="12" fillId="0" borderId="0" xfId="0" applyNumberFormat="1" applyFont="1"/>
    <xf numFmtId="165" fontId="12" fillId="0" borderId="12" xfId="2" applyNumberFormat="1" applyFont="1" applyBorder="1" applyAlignment="1">
      <alignment horizontal="center" vertical="center"/>
    </xf>
    <xf numFmtId="43" fontId="0" fillId="0" borderId="0" xfId="0" applyNumberFormat="1"/>
    <xf numFmtId="9" fontId="12" fillId="0" borderId="2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18" fillId="35" borderId="47" xfId="2" applyNumberFormat="1" applyFont="1" applyFill="1" applyBorder="1" applyAlignment="1">
      <alignment horizontal="center" vertical="center" wrapText="1"/>
    </xf>
    <xf numFmtId="167" fontId="14" fillId="2" borderId="63" xfId="247" applyNumberFormat="1" applyFont="1" applyFill="1" applyBorder="1" applyAlignment="1">
      <alignment horizontal="right" vertical="center" wrapText="1"/>
    </xf>
    <xf numFmtId="165" fontId="62" fillId="2" borderId="69" xfId="0" applyNumberFormat="1" applyFont="1" applyFill="1" applyBorder="1" applyAlignment="1">
      <alignment horizontal="center" vertical="center"/>
    </xf>
    <xf numFmtId="165" fontId="18" fillId="0" borderId="57" xfId="2" quotePrefix="1" applyNumberFormat="1" applyFont="1" applyBorder="1" applyAlignment="1">
      <alignment horizontal="center" vertical="center"/>
    </xf>
    <xf numFmtId="165" fontId="18" fillId="0" borderId="80" xfId="2" quotePrefix="1" applyNumberFormat="1" applyFont="1" applyBorder="1" applyAlignment="1">
      <alignment horizontal="center" vertical="center"/>
    </xf>
    <xf numFmtId="165" fontId="18" fillId="0" borderId="42" xfId="2" quotePrefix="1" applyNumberFormat="1" applyFont="1" applyBorder="1" applyAlignment="1">
      <alignment horizontal="center" vertical="center"/>
    </xf>
    <xf numFmtId="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165" fontId="12" fillId="0" borderId="58" xfId="0" applyNumberFormat="1" applyFont="1" applyBorder="1" applyAlignment="1">
      <alignment horizontal="center" vertical="center"/>
    </xf>
    <xf numFmtId="165" fontId="12" fillId="0" borderId="69" xfId="0" applyNumberFormat="1" applyFont="1" applyBorder="1" applyAlignment="1">
      <alignment horizontal="center" vertical="center"/>
    </xf>
    <xf numFmtId="165" fontId="18" fillId="0" borderId="15" xfId="2" quotePrefix="1" applyNumberFormat="1" applyFont="1" applyBorder="1" applyAlignment="1">
      <alignment horizontal="center" vertical="center"/>
    </xf>
    <xf numFmtId="165" fontId="12" fillId="0" borderId="27" xfId="2" quotePrefix="1" applyNumberFormat="1" applyFont="1" applyBorder="1" applyAlignment="1">
      <alignment horizontal="center" vertical="center"/>
    </xf>
    <xf numFmtId="165" fontId="24" fillId="0" borderId="89" xfId="2" applyNumberFormat="1" applyFont="1" applyFill="1" applyBorder="1" applyAlignment="1">
      <alignment horizontal="center" vertical="center" wrapText="1"/>
    </xf>
    <xf numFmtId="165" fontId="24" fillId="0" borderId="47" xfId="2" applyNumberFormat="1" applyFont="1" applyFill="1" applyBorder="1" applyAlignment="1">
      <alignment horizontal="center" vertical="center" wrapText="1"/>
    </xf>
    <xf numFmtId="0" fontId="13" fillId="0" borderId="144" xfId="0" applyFont="1" applyBorder="1" applyAlignment="1">
      <alignment horizontal="center"/>
    </xf>
    <xf numFmtId="0" fontId="12" fillId="0" borderId="145" xfId="0" quotePrefix="1" applyFont="1" applyBorder="1" applyAlignment="1">
      <alignment horizontal="center" vertical="center"/>
    </xf>
    <xf numFmtId="165" fontId="18" fillId="0" borderId="146" xfId="2" quotePrefix="1" applyNumberFormat="1" applyFont="1" applyBorder="1" applyAlignment="1">
      <alignment horizontal="center" vertical="center"/>
    </xf>
    <xf numFmtId="165" fontId="14" fillId="2" borderId="61" xfId="2" applyNumberFormat="1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/>
    </xf>
    <xf numFmtId="165" fontId="18" fillId="0" borderId="57" xfId="2" applyNumberFormat="1" applyFont="1" applyBorder="1" applyAlignment="1">
      <alignment horizontal="center" vertical="center"/>
    </xf>
    <xf numFmtId="165" fontId="18" fillId="0" borderId="61" xfId="2" quotePrefix="1" applyNumberFormat="1" applyFont="1" applyBorder="1" applyAlignment="1">
      <alignment horizontal="center" vertical="center"/>
    </xf>
    <xf numFmtId="165" fontId="18" fillId="0" borderId="79" xfId="2" applyNumberFormat="1" applyFont="1" applyBorder="1" applyAlignment="1">
      <alignment horizontal="center" vertical="center"/>
    </xf>
    <xf numFmtId="165" fontId="18" fillId="0" borderId="42" xfId="2" quotePrefix="1" applyNumberFormat="1" applyFont="1" applyFill="1" applyBorder="1" applyAlignment="1">
      <alignment horizontal="center" vertical="center"/>
    </xf>
    <xf numFmtId="165" fontId="18" fillId="0" borderId="147" xfId="2" quotePrefix="1" applyNumberFormat="1" applyFont="1" applyBorder="1" applyAlignment="1">
      <alignment horizontal="center" vertical="center"/>
    </xf>
    <xf numFmtId="3" fontId="18" fillId="0" borderId="41" xfId="0" applyNumberFormat="1" applyFont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148" xfId="0" applyNumberFormat="1" applyFont="1" applyFill="1" applyBorder="1" applyAlignment="1">
      <alignment horizontal="right" vertical="center"/>
    </xf>
    <xf numFmtId="165" fontId="18" fillId="0" borderId="82" xfId="2" applyNumberFormat="1" applyFont="1" applyFill="1" applyBorder="1" applyAlignment="1">
      <alignment horizontal="center" vertical="center"/>
    </xf>
    <xf numFmtId="165" fontId="18" fillId="0" borderId="6" xfId="2" applyNumberFormat="1" applyFont="1" applyBorder="1" applyAlignment="1">
      <alignment horizontal="center" vertical="center"/>
    </xf>
    <xf numFmtId="165" fontId="18" fillId="0" borderId="10" xfId="2" applyNumberFormat="1" applyFont="1" applyBorder="1" applyAlignment="1">
      <alignment horizontal="center" vertical="center"/>
    </xf>
    <xf numFmtId="165" fontId="18" fillId="0" borderId="6" xfId="2" quotePrefix="1" applyNumberFormat="1" applyFont="1" applyBorder="1" applyAlignment="1">
      <alignment horizontal="center" vertical="center"/>
    </xf>
    <xf numFmtId="165" fontId="18" fillId="0" borderId="136" xfId="2" quotePrefix="1" applyNumberFormat="1" applyFont="1" applyBorder="1" applyAlignment="1">
      <alignment horizontal="center" vertical="center"/>
    </xf>
    <xf numFmtId="165" fontId="18" fillId="0" borderId="0" xfId="2" quotePrefix="1" applyNumberFormat="1" applyFont="1" applyFill="1" applyBorder="1" applyAlignment="1">
      <alignment horizontal="center" vertical="center"/>
    </xf>
    <xf numFmtId="165" fontId="14" fillId="2" borderId="83" xfId="2" applyNumberFormat="1" applyFont="1" applyFill="1" applyBorder="1" applyAlignment="1">
      <alignment horizontal="center" vertical="center" wrapText="1"/>
    </xf>
    <xf numFmtId="165" fontId="18" fillId="0" borderId="17" xfId="2" applyNumberFormat="1" applyFont="1" applyFill="1" applyBorder="1" applyAlignment="1">
      <alignment horizontal="center" vertical="center"/>
    </xf>
    <xf numFmtId="165" fontId="18" fillId="0" borderId="18" xfId="2" quotePrefix="1" applyNumberFormat="1" applyFont="1" applyBorder="1" applyAlignment="1">
      <alignment horizontal="center" vertical="center"/>
    </xf>
    <xf numFmtId="165" fontId="18" fillId="0" borderId="17" xfId="2" quotePrefix="1" applyNumberFormat="1" applyFont="1" applyBorder="1" applyAlignment="1">
      <alignment horizontal="center" vertical="center"/>
    </xf>
    <xf numFmtId="165" fontId="18" fillId="0" borderId="0" xfId="2" quotePrefix="1" applyNumberFormat="1" applyFont="1" applyBorder="1" applyAlignment="1">
      <alignment horizontal="center" vertical="center"/>
    </xf>
    <xf numFmtId="165" fontId="58" fillId="0" borderId="0" xfId="2" applyNumberFormat="1" applyFont="1" applyFill="1" applyBorder="1" applyAlignment="1">
      <alignment horizontal="center" vertical="center"/>
    </xf>
    <xf numFmtId="165" fontId="12" fillId="0" borderId="17" xfId="2" applyNumberFormat="1" applyFont="1" applyBorder="1" applyAlignment="1">
      <alignment horizontal="center" vertical="center"/>
    </xf>
    <xf numFmtId="165" fontId="18" fillId="0" borderId="137" xfId="2" applyNumberFormat="1" applyFont="1" applyBorder="1" applyAlignment="1">
      <alignment horizontal="center" vertical="center"/>
    </xf>
    <xf numFmtId="165" fontId="18" fillId="0" borderId="138" xfId="2" applyNumberFormat="1" applyFont="1" applyBorder="1" applyAlignment="1">
      <alignment horizontal="center" vertical="center"/>
    </xf>
    <xf numFmtId="165" fontId="18" fillId="0" borderId="139" xfId="2" applyNumberFormat="1" applyFont="1" applyBorder="1" applyAlignment="1">
      <alignment horizontal="center" vertical="center"/>
    </xf>
    <xf numFmtId="165" fontId="18" fillId="0" borderId="85" xfId="2" applyNumberFormat="1" applyFont="1" applyBorder="1" applyAlignment="1">
      <alignment horizontal="center" vertical="center"/>
    </xf>
    <xf numFmtId="9" fontId="18" fillId="0" borderId="86" xfId="2" applyNumberFormat="1" applyFont="1" applyBorder="1" applyAlignment="1">
      <alignment horizontal="center" vertical="center"/>
    </xf>
    <xf numFmtId="3" fontId="12" fillId="0" borderId="81" xfId="0" applyNumberFormat="1" applyFont="1" applyFill="1" applyBorder="1" applyAlignment="1">
      <alignment horizontal="right" vertical="center"/>
    </xf>
    <xf numFmtId="165" fontId="12" fillId="0" borderId="10" xfId="2" applyNumberFormat="1" applyFont="1" applyBorder="1" applyAlignment="1">
      <alignment horizontal="center" vertical="center"/>
    </xf>
    <xf numFmtId="43" fontId="12" fillId="0" borderId="0" xfId="247" applyFont="1" applyAlignment="1">
      <alignment horizontal="center"/>
    </xf>
    <xf numFmtId="165" fontId="12" fillId="0" borderId="61" xfId="2" applyNumberFormat="1" applyFont="1" applyBorder="1" applyAlignment="1">
      <alignment horizontal="center" vertical="center"/>
    </xf>
    <xf numFmtId="3" fontId="12" fillId="0" borderId="6" xfId="0" applyNumberFormat="1" applyFont="1" applyFill="1" applyBorder="1" applyAlignment="1">
      <alignment vertical="center"/>
    </xf>
    <xf numFmtId="3" fontId="12" fillId="0" borderId="8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20" xfId="0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/>
    </xf>
    <xf numFmtId="165" fontId="12" fillId="0" borderId="9" xfId="2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8" fillId="0" borderId="66" xfId="0" applyNumberFormat="1" applyFont="1" applyBorder="1" applyAlignment="1">
      <alignment horizontal="right" vertical="center"/>
    </xf>
    <xf numFmtId="3" fontId="18" fillId="0" borderId="149" xfId="0" applyNumberFormat="1" applyFont="1" applyBorder="1" applyAlignment="1">
      <alignment horizontal="right" vertical="center"/>
    </xf>
    <xf numFmtId="3" fontId="12" fillId="0" borderId="150" xfId="0" applyNumberFormat="1" applyFont="1" applyBorder="1" applyAlignment="1">
      <alignment horizontal="right" vertical="center"/>
    </xf>
    <xf numFmtId="3" fontId="12" fillId="0" borderId="151" xfId="0" applyNumberFormat="1" applyFont="1" applyBorder="1" applyAlignment="1">
      <alignment horizontal="right" vertical="center"/>
    </xf>
    <xf numFmtId="3" fontId="12" fillId="0" borderId="74" xfId="0" applyNumberFormat="1" applyFont="1" applyBorder="1" applyAlignment="1">
      <alignment horizontal="right" vertical="center"/>
    </xf>
    <xf numFmtId="3" fontId="12" fillId="0" borderId="102" xfId="0" applyNumberFormat="1" applyFont="1" applyFill="1" applyBorder="1" applyAlignment="1">
      <alignment horizontal="right" vertical="center"/>
    </xf>
    <xf numFmtId="3" fontId="12" fillId="0" borderId="78" xfId="0" applyNumberFormat="1" applyFont="1" applyBorder="1" applyAlignment="1">
      <alignment horizontal="right" vertical="center"/>
    </xf>
    <xf numFmtId="3" fontId="12" fillId="0" borderId="115" xfId="0" applyNumberFormat="1" applyFont="1" applyBorder="1" applyAlignment="1">
      <alignment vertical="center"/>
    </xf>
    <xf numFmtId="3" fontId="12" fillId="0" borderId="117" xfId="0" applyNumberFormat="1" applyFont="1" applyBorder="1" applyAlignment="1">
      <alignment vertical="center"/>
    </xf>
    <xf numFmtId="3" fontId="18" fillId="0" borderId="10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vertical="center"/>
    </xf>
    <xf numFmtId="165" fontId="18" fillId="0" borderId="113" xfId="2" applyNumberFormat="1" applyFont="1" applyBorder="1" applyAlignment="1">
      <alignment horizontal="center" vertical="center"/>
    </xf>
    <xf numFmtId="165" fontId="18" fillId="0" borderId="12" xfId="2" applyNumberFormat="1" applyFont="1" applyBorder="1" applyAlignment="1">
      <alignment horizontal="center" vertical="center"/>
    </xf>
    <xf numFmtId="165" fontId="18" fillId="0" borderId="14" xfId="2" applyNumberFormat="1" applyFont="1" applyBorder="1" applyAlignment="1">
      <alignment horizontal="center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16" xfId="2" applyNumberFormat="1" applyFont="1" applyBorder="1" applyAlignment="1">
      <alignment horizontal="center" vertical="center"/>
    </xf>
    <xf numFmtId="165" fontId="12" fillId="0" borderId="82" xfId="2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5" fontId="14" fillId="2" borderId="62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/>
    </xf>
    <xf numFmtId="165" fontId="14" fillId="2" borderId="54" xfId="2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165" fontId="12" fillId="0" borderId="117" xfId="2" applyNumberFormat="1" applyFont="1" applyBorder="1" applyAlignment="1">
      <alignment horizontal="center" vertical="center"/>
    </xf>
    <xf numFmtId="165" fontId="12" fillId="0" borderId="22" xfId="2" applyNumberFormat="1" applyFont="1" applyBorder="1" applyAlignment="1">
      <alignment horizontal="center" vertical="center"/>
    </xf>
    <xf numFmtId="165" fontId="12" fillId="0" borderId="27" xfId="2" applyNumberFormat="1" applyFont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/>
    </xf>
    <xf numFmtId="165" fontId="12" fillId="0" borderId="13" xfId="2" applyNumberFormat="1" applyFont="1" applyBorder="1" applyAlignment="1">
      <alignment horizontal="center" vertical="center"/>
    </xf>
    <xf numFmtId="165" fontId="12" fillId="0" borderId="6" xfId="2" quotePrefix="1" applyNumberFormat="1" applyFont="1" applyBorder="1" applyAlignment="1">
      <alignment horizontal="center" vertical="center"/>
    </xf>
    <xf numFmtId="165" fontId="12" fillId="0" borderId="8" xfId="2" quotePrefix="1" applyNumberFormat="1" applyFont="1" applyBorder="1" applyAlignment="1">
      <alignment horizontal="center" vertical="center"/>
    </xf>
    <xf numFmtId="165" fontId="12" fillId="0" borderId="17" xfId="2" quotePrefix="1" applyNumberFormat="1" applyFont="1" applyBorder="1" applyAlignment="1">
      <alignment horizontal="center" vertical="center"/>
    </xf>
    <xf numFmtId="165" fontId="12" fillId="0" borderId="20" xfId="2" quotePrefix="1" applyNumberFormat="1" applyFont="1" applyBorder="1" applyAlignment="1">
      <alignment horizontal="center" vertical="center"/>
    </xf>
    <xf numFmtId="165" fontId="12" fillId="0" borderId="22" xfId="2" quotePrefix="1" applyNumberFormat="1" applyFont="1" applyBorder="1" applyAlignment="1">
      <alignment horizontal="center" vertical="center"/>
    </xf>
    <xf numFmtId="165" fontId="12" fillId="0" borderId="13" xfId="2" quotePrefix="1" applyNumberFormat="1" applyFont="1" applyBorder="1" applyAlignment="1">
      <alignment horizontal="center" vertical="center"/>
    </xf>
    <xf numFmtId="165" fontId="24" fillId="3" borderId="26" xfId="2" applyNumberFormat="1" applyFont="1" applyFill="1" applyBorder="1" applyAlignment="1">
      <alignment horizontal="center" vertical="center" wrapText="1"/>
    </xf>
    <xf numFmtId="165" fontId="12" fillId="0" borderId="15" xfId="2" quotePrefix="1" applyNumberFormat="1" applyFont="1" applyBorder="1" applyAlignment="1">
      <alignment horizontal="center" vertical="center"/>
    </xf>
    <xf numFmtId="165" fontId="24" fillId="3" borderId="15" xfId="2" applyNumberFormat="1" applyFont="1" applyFill="1" applyBorder="1" applyAlignment="1">
      <alignment horizontal="center" vertical="center" wrapText="1"/>
    </xf>
    <xf numFmtId="167" fontId="12" fillId="0" borderId="0" xfId="247" applyNumberFormat="1" applyFont="1" applyAlignment="1">
      <alignment horizontal="center"/>
    </xf>
    <xf numFmtId="165" fontId="24" fillId="3" borderId="0" xfId="2" applyNumberFormat="1" applyFont="1" applyFill="1" applyBorder="1" applyAlignment="1">
      <alignment horizontal="center" vertical="center" wrapText="1"/>
    </xf>
    <xf numFmtId="165" fontId="12" fillId="0" borderId="114" xfId="2" applyNumberFormat="1" applyFont="1" applyBorder="1" applyAlignment="1">
      <alignment horizontal="center" vertical="center"/>
    </xf>
    <xf numFmtId="165" fontId="12" fillId="0" borderId="79" xfId="2" applyNumberFormat="1" applyFont="1" applyBorder="1" applyAlignment="1">
      <alignment horizontal="center" vertical="center"/>
    </xf>
    <xf numFmtId="165" fontId="12" fillId="0" borderId="99" xfId="2" applyNumberFormat="1" applyFont="1" applyBorder="1" applyAlignment="1">
      <alignment horizontal="center" vertical="center"/>
    </xf>
    <xf numFmtId="165" fontId="12" fillId="0" borderId="103" xfId="2" applyNumberFormat="1" applyFont="1" applyBorder="1" applyAlignment="1">
      <alignment horizontal="center" vertical="center"/>
    </xf>
    <xf numFmtId="165" fontId="12" fillId="0" borderId="105" xfId="2" applyNumberFormat="1" applyFont="1" applyBorder="1" applyAlignment="1">
      <alignment horizontal="center" vertical="center"/>
    </xf>
    <xf numFmtId="165" fontId="12" fillId="0" borderId="59" xfId="2" quotePrefix="1" applyNumberFormat="1" applyFont="1" applyBorder="1" applyAlignment="1">
      <alignment horizontal="center" vertical="center"/>
    </xf>
    <xf numFmtId="165" fontId="12" fillId="0" borderId="82" xfId="2" quotePrefix="1" applyNumberFormat="1" applyFont="1" applyBorder="1" applyAlignment="1">
      <alignment horizontal="center" vertical="center"/>
    </xf>
    <xf numFmtId="165" fontId="12" fillId="0" borderId="101" xfId="2" quotePrefix="1" applyNumberFormat="1" applyFont="1" applyBorder="1" applyAlignment="1">
      <alignment horizontal="center" vertical="center"/>
    </xf>
    <xf numFmtId="165" fontId="12" fillId="0" borderId="103" xfId="2" quotePrefix="1" applyNumberFormat="1" applyFont="1" applyBorder="1" applyAlignment="1">
      <alignment horizontal="center" vertical="center"/>
    </xf>
    <xf numFmtId="165" fontId="24" fillId="3" borderId="42" xfId="2" applyNumberFormat="1" applyFont="1" applyFill="1" applyBorder="1" applyAlignment="1">
      <alignment horizontal="center" vertical="center" wrapText="1"/>
    </xf>
    <xf numFmtId="165" fontId="12" fillId="0" borderId="80" xfId="2" quotePrefix="1" applyNumberFormat="1" applyFont="1" applyBorder="1" applyAlignment="1">
      <alignment horizontal="center" vertical="center"/>
    </xf>
    <xf numFmtId="165" fontId="12" fillId="0" borderId="79" xfId="2" quotePrefix="1" applyNumberFormat="1" applyFont="1" applyBorder="1" applyAlignment="1">
      <alignment horizontal="center" vertical="center"/>
    </xf>
    <xf numFmtId="165" fontId="24" fillId="3" borderId="80" xfId="2" applyNumberFormat="1" applyFont="1" applyFill="1" applyBorder="1" applyAlignment="1">
      <alignment horizontal="center" vertical="center" wrapText="1"/>
    </xf>
    <xf numFmtId="165" fontId="12" fillId="0" borderId="24" xfId="2" applyNumberFormat="1" applyFont="1" applyBorder="1" applyAlignment="1">
      <alignment horizontal="center" vertical="center"/>
    </xf>
    <xf numFmtId="165" fontId="12" fillId="0" borderId="85" xfId="2" applyNumberFormat="1" applyFont="1" applyFill="1" applyBorder="1" applyAlignment="1">
      <alignment horizontal="center" vertical="center"/>
    </xf>
    <xf numFmtId="165" fontId="12" fillId="0" borderId="59" xfId="2" applyNumberFormat="1" applyFont="1" applyFill="1" applyBorder="1" applyAlignment="1">
      <alignment horizontal="center" vertical="center"/>
    </xf>
    <xf numFmtId="166" fontId="12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14" fillId="2" borderId="54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2" fillId="0" borderId="152" xfId="2" applyNumberFormat="1" applyFont="1" applyBorder="1" applyAlignment="1">
      <alignment horizontal="center" vertical="center"/>
    </xf>
    <xf numFmtId="0" fontId="0" fillId="0" borderId="27" xfId="0" applyBorder="1"/>
    <xf numFmtId="3" fontId="22" fillId="0" borderId="0" xfId="0" applyNumberFormat="1" applyFont="1" applyBorder="1"/>
    <xf numFmtId="165" fontId="18" fillId="0" borderId="82" xfId="2" quotePrefix="1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/>
    </xf>
    <xf numFmtId="3" fontId="12" fillId="0" borderId="8" xfId="0" applyNumberFormat="1" applyFont="1" applyBorder="1"/>
    <xf numFmtId="0" fontId="0" fillId="0" borderId="59" xfId="0" applyBorder="1" applyAlignment="1">
      <alignment vertical="center"/>
    </xf>
    <xf numFmtId="165" fontId="12" fillId="0" borderId="72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65" fontId="14" fillId="0" borderId="0" xfId="2" applyNumberFormat="1" applyFont="1" applyFill="1" applyBorder="1" applyAlignment="1">
      <alignment horizontal="center" vertical="center" wrapText="1"/>
    </xf>
    <xf numFmtId="165" fontId="62" fillId="0" borderId="0" xfId="2" applyNumberFormat="1" applyFont="1" applyBorder="1" applyAlignment="1">
      <alignment vertical="center"/>
    </xf>
    <xf numFmtId="165" fontId="62" fillId="0" borderId="0" xfId="2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14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2" fillId="0" borderId="140" xfId="0" applyFont="1" applyFill="1" applyBorder="1" applyAlignment="1">
      <alignment vertical="center"/>
    </xf>
    <xf numFmtId="0" fontId="66" fillId="0" borderId="0" xfId="1" applyFont="1"/>
    <xf numFmtId="0" fontId="7" fillId="0" borderId="0" xfId="1" applyFont="1"/>
    <xf numFmtId="0" fontId="67" fillId="0" borderId="0" xfId="0" applyFont="1"/>
    <xf numFmtId="3" fontId="12" fillId="0" borderId="10" xfId="0" applyNumberFormat="1" applyFont="1" applyFill="1" applyBorder="1" applyAlignment="1">
      <alignment horizontal="right" vertical="center"/>
    </xf>
    <xf numFmtId="165" fontId="18" fillId="0" borderId="79" xfId="2" applyNumberFormat="1" applyFont="1" applyFill="1" applyBorder="1" applyAlignment="1">
      <alignment horizontal="center" vertical="center"/>
    </xf>
    <xf numFmtId="3" fontId="12" fillId="0" borderId="104" xfId="0" applyNumberFormat="1" applyFont="1" applyFill="1" applyBorder="1" applyAlignment="1">
      <alignment horizontal="right" vertical="center"/>
    </xf>
    <xf numFmtId="3" fontId="24" fillId="3" borderId="106" xfId="0" applyNumberFormat="1" applyFont="1" applyFill="1" applyBorder="1" applyAlignment="1">
      <alignment horizontal="right" vertical="center" wrapText="1"/>
    </xf>
    <xf numFmtId="0" fontId="14" fillId="2" borderId="154" xfId="0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/>
    </xf>
    <xf numFmtId="3" fontId="12" fillId="0" borderId="14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53" xfId="0" quotePrefix="1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/>
    </xf>
    <xf numFmtId="17" fontId="17" fillId="0" borderId="39" xfId="0" quotePrefix="1" applyNumberFormat="1" applyFont="1" applyFill="1" applyBorder="1" applyAlignment="1">
      <alignment horizontal="center"/>
    </xf>
    <xf numFmtId="17" fontId="17" fillId="0" borderId="55" xfId="0" quotePrefix="1" applyNumberFormat="1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13" fillId="0" borderId="53" xfId="0" quotePrefix="1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17" fontId="13" fillId="0" borderId="53" xfId="0" quotePrefix="1" applyNumberFormat="1" applyFont="1" applyBorder="1" applyAlignment="1">
      <alignment horizontal="center"/>
    </xf>
    <xf numFmtId="17" fontId="17" fillId="0" borderId="39" xfId="0" quotePrefix="1" applyNumberFormat="1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39" xfId="0" quotePrefix="1" applyFont="1" applyBorder="1" applyAlignment="1">
      <alignment horizontal="center"/>
    </xf>
    <xf numFmtId="0" fontId="13" fillId="0" borderId="35" xfId="0" quotePrefix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9" xfId="0" quotePrefix="1" applyFont="1" applyBorder="1" applyAlignment="1">
      <alignment horizontal="center"/>
    </xf>
    <xf numFmtId="0" fontId="0" fillId="0" borderId="55" xfId="0" applyBorder="1" applyAlignment="1"/>
    <xf numFmtId="0" fontId="17" fillId="0" borderId="39" xfId="0" quotePrefix="1" applyNumberFormat="1" applyFont="1" applyBorder="1" applyAlignment="1">
      <alignment horizontal="center"/>
    </xf>
    <xf numFmtId="0" fontId="17" fillId="0" borderId="55" xfId="0" applyNumberFormat="1" applyFont="1" applyBorder="1" applyAlignment="1">
      <alignment horizontal="center"/>
    </xf>
    <xf numFmtId="0" fontId="17" fillId="0" borderId="40" xfId="0" applyNumberFormat="1" applyFont="1" applyBorder="1" applyAlignment="1">
      <alignment horizontal="center"/>
    </xf>
    <xf numFmtId="17" fontId="13" fillId="0" borderId="39" xfId="0" quotePrefix="1" applyNumberFormat="1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7" fillId="0" borderId="0" xfId="1" applyFont="1" applyAlignment="1">
      <alignment wrapText="1"/>
    </xf>
    <xf numFmtId="0" fontId="12" fillId="0" borderId="42" xfId="0" applyFont="1" applyBorder="1"/>
    <xf numFmtId="0" fontId="7" fillId="0" borderId="0" xfId="1" applyFont="1" applyAlignment="1">
      <alignment wrapText="1"/>
    </xf>
    <xf numFmtId="0" fontId="67" fillId="0" borderId="0" xfId="0" applyFont="1" applyBorder="1"/>
    <xf numFmtId="0" fontId="10" fillId="0" borderId="0" xfId="1" applyFont="1" applyAlignment="1">
      <alignment wrapText="1"/>
    </xf>
    <xf numFmtId="0" fontId="0" fillId="0" borderId="0" xfId="0" applyAlignment="1">
      <alignment wrapText="1"/>
    </xf>
    <xf numFmtId="0" fontId="10" fillId="0" borderId="0" xfId="1" applyFont="1" applyAlignment="1"/>
    <xf numFmtId="0" fontId="0" fillId="0" borderId="0" xfId="0" applyAlignment="1"/>
  </cellXfs>
  <cellStyles count="289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3" xfId="31"/>
    <cellStyle name="40% - Èmfasi1 4" xfId="251"/>
    <cellStyle name="40% - Èmfasi1 5" xfId="265"/>
    <cellStyle name="40% - Èmfasi1 6" xfId="278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3" xfId="10"/>
    <cellStyle name="Normal 14" xfId="246"/>
    <cellStyle name="Normal 15" xfId="262"/>
    <cellStyle name="Normal 2" xfId="11"/>
    <cellStyle name="Normal 2 2" xfId="53"/>
    <cellStyle name="Normal 3" xfId="12"/>
    <cellStyle name="Normal 3 2" xfId="245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JUNY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0.45917688688331754</c:v>
                </c:pt>
                <c:pt idx="1">
                  <c:v>0.45672301370452389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48545861297539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0.20668823340556586</c:v>
                </c:pt>
                <c:pt idx="1">
                  <c:v>0.40775593644860747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0.51708792886089916</c:v>
                </c:pt>
                <c:pt idx="1">
                  <c:v>0.91074563476101955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0.41435700078384308</c:v>
                </c:pt>
                <c:pt idx="1">
                  <c:v>0.48057918834860036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1232128"/>
        <c:axId val="111233664"/>
      </c:barChart>
      <c:catAx>
        <c:axId val="1112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111233664"/>
        <c:crosses val="autoZero"/>
        <c:auto val="1"/>
        <c:lblAlgn val="ctr"/>
        <c:lblOffset val="100"/>
        <c:noMultiLvlLbl val="0"/>
      </c:catAx>
      <c:valAx>
        <c:axId val="1112336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12321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capítols.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0.45672301370452389</c:v>
                </c:pt>
                <c:pt idx="1">
                  <c:v>0.40775593644860747</c:v>
                </c:pt>
                <c:pt idx="2">
                  <c:v>0.91074563476101955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001792"/>
        <c:axId val="116606848"/>
      </c:barChart>
      <c:catAx>
        <c:axId val="116001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6606848"/>
        <c:crosses val="autoZero"/>
        <c:auto val="1"/>
        <c:lblAlgn val="ctr"/>
        <c:lblOffset val="100"/>
        <c:noMultiLvlLbl val="0"/>
      </c:catAx>
      <c:valAx>
        <c:axId val="1166068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00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Despeses per capítols. Variació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5.0822008689519915E-2</c:v>
                </c:pt>
                <c:pt idx="1">
                  <c:v>0.49889722826300709</c:v>
                </c:pt>
                <c:pt idx="2">
                  <c:v>0.28328699240606059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640000"/>
        <c:axId val="116641792"/>
      </c:barChart>
      <c:catAx>
        <c:axId val="116640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6641792"/>
        <c:crosses val="autoZero"/>
        <c:auto val="1"/>
        <c:lblAlgn val="ctr"/>
        <c:lblOffset val="100"/>
        <c:noMultiLvlLbl val="0"/>
      </c:catAx>
      <c:valAx>
        <c:axId val="116641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640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Obligat/Crèd.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0.5061180154171947</c:v>
                </c:pt>
                <c:pt idx="1">
                  <c:v>0.32239180763321501</c:v>
                </c:pt>
                <c:pt idx="2">
                  <c:v>0.36266103570948044</c:v>
                </c:pt>
                <c:pt idx="3">
                  <c:v>0.52218125002347138</c:v>
                </c:pt>
                <c:pt idx="4">
                  <c:v>0</c:v>
                </c:pt>
                <c:pt idx="5">
                  <c:v>0.39866837277911477</c:v>
                </c:pt>
                <c:pt idx="6">
                  <c:v>0.50330824555964815</c:v>
                </c:pt>
                <c:pt idx="7">
                  <c:v>0.76150881343514576</c:v>
                </c:pt>
                <c:pt idx="8">
                  <c:v>0.93082861069442946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543872"/>
        <c:axId val="116545408"/>
      </c:barChart>
      <c:catAx>
        <c:axId val="116543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6545408"/>
        <c:crosses val="autoZero"/>
        <c:auto val="1"/>
        <c:lblAlgn val="ctr"/>
        <c:lblOffset val="100"/>
        <c:noMultiLvlLbl val="0"/>
      </c:catAx>
      <c:valAx>
        <c:axId val="1165454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54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Variació Obligat (%)  15/14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1.388779527559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8.9610817893510664E-3</c:v>
                </c:pt>
                <c:pt idx="1">
                  <c:v>4.0381612939038192E-2</c:v>
                </c:pt>
                <c:pt idx="2">
                  <c:v>-0.27237567464887324</c:v>
                </c:pt>
                <c:pt idx="3">
                  <c:v>8.1215639312584464E-2</c:v>
                </c:pt>
                <c:pt idx="4">
                  <c:v>0</c:v>
                </c:pt>
                <c:pt idx="5">
                  <c:v>0.4466692893621067</c:v>
                </c:pt>
                <c:pt idx="6">
                  <c:v>1.1433650292826609</c:v>
                </c:pt>
                <c:pt idx="7">
                  <c:v>0.66092627799642489</c:v>
                </c:pt>
                <c:pt idx="8">
                  <c:v>0.25194903056623819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568832"/>
        <c:axId val="116571520"/>
      </c:barChart>
      <c:catAx>
        <c:axId val="116568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16571520"/>
        <c:crosses val="autoZero"/>
        <c:auto val="1"/>
        <c:lblAlgn val="ctr"/>
        <c:lblOffset val="100"/>
        <c:noMultiLvlLbl val="0"/>
      </c:catAx>
      <c:valAx>
        <c:axId val="1165715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568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(DDetallCorrent!$J$11,DDetallCorrent!$J$57,DDetallCorrent!$J$61,DDetallCorrent!$J$128)</c:f>
              <c:numCache>
                <c:formatCode>0.0%</c:formatCode>
                <c:ptCount val="4"/>
                <c:pt idx="0">
                  <c:v>0.50611801541719481</c:v>
                </c:pt>
                <c:pt idx="1">
                  <c:v>0.32239180763321479</c:v>
                </c:pt>
                <c:pt idx="2">
                  <c:v>0.36266103570948044</c:v>
                </c:pt>
                <c:pt idx="3">
                  <c:v>0.52175231272044831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101888"/>
        <c:axId val="116103424"/>
      </c:barChart>
      <c:catAx>
        <c:axId val="116101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116103424"/>
        <c:crosses val="autoZero"/>
        <c:auto val="1"/>
        <c:lblAlgn val="ctr"/>
        <c:lblOffset val="100"/>
        <c:noMultiLvlLbl val="0"/>
      </c:catAx>
      <c:valAx>
        <c:axId val="116103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101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15/14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(DDetallCorrent!$M$11,DDetallCorrent!$M$57,DDetallCorrent!$M$61,DDetallCorrent!$M$128)</c:f>
              <c:numCache>
                <c:formatCode>0.0%</c:formatCode>
                <c:ptCount val="4"/>
                <c:pt idx="0">
                  <c:v>8.9610817893510664E-3</c:v>
                </c:pt>
                <c:pt idx="1">
                  <c:v>4.0381612939037748E-2</c:v>
                </c:pt>
                <c:pt idx="2">
                  <c:v>-0.27237567464887324</c:v>
                </c:pt>
                <c:pt idx="3">
                  <c:v>8.1215639312584464E-2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441664"/>
        <c:axId val="117448704"/>
      </c:barChart>
      <c:catAx>
        <c:axId val="117441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7448704"/>
        <c:crosses val="autoZero"/>
        <c:auto val="1"/>
        <c:lblAlgn val="ctr"/>
        <c:lblOffset val="100"/>
        <c:noMultiLvlLbl val="0"/>
      </c:catAx>
      <c:valAx>
        <c:axId val="1174487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4416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(DProg!$J$6,DProg!$J$27,DProg!$J$34,DProg!$J$53,DProg!$J$61,DProg!$J$75)</c:f>
              <c:numCache>
                <c:formatCode>0.0%</c:formatCode>
                <c:ptCount val="6"/>
                <c:pt idx="0">
                  <c:v>0.80889703604728735</c:v>
                </c:pt>
                <c:pt idx="1">
                  <c:v>0.39820035047257518</c:v>
                </c:pt>
                <c:pt idx="2" formatCode="0%">
                  <c:v>0.47891515575493759</c:v>
                </c:pt>
                <c:pt idx="3">
                  <c:v>0.57356645785686478</c:v>
                </c:pt>
                <c:pt idx="4">
                  <c:v>0.50053321746715174</c:v>
                </c:pt>
                <c:pt idx="5">
                  <c:v>0.47108856381799213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778304"/>
        <c:axId val="115779840"/>
      </c:barChart>
      <c:catAx>
        <c:axId val="115778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5779840"/>
        <c:crosses val="autoZero"/>
        <c:auto val="1"/>
        <c:lblAlgn val="ctr"/>
        <c:lblOffset val="100"/>
        <c:noMultiLvlLbl val="0"/>
      </c:catAx>
      <c:valAx>
        <c:axId val="115779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778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15/14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(DProg!$M$6,DProg!$M$27,DProg!$M$34,DProg!$M$53,DProg!$M$61,DProg!$M$75)</c:f>
              <c:numCache>
                <c:formatCode>0.0%</c:formatCode>
                <c:ptCount val="6"/>
                <c:pt idx="0">
                  <c:v>0.18705044956473915</c:v>
                </c:pt>
                <c:pt idx="1">
                  <c:v>0.13090192651746624</c:v>
                </c:pt>
                <c:pt idx="2">
                  <c:v>0.11943565170063897</c:v>
                </c:pt>
                <c:pt idx="3">
                  <c:v>2.7007345740135635E-2</c:v>
                </c:pt>
                <c:pt idx="4">
                  <c:v>0.12416726202263151</c:v>
                </c:pt>
                <c:pt idx="5">
                  <c:v>0.1464203421180712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807744"/>
        <c:axId val="117809536"/>
      </c:barChart>
      <c:catAx>
        <c:axId val="117807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7809536"/>
        <c:crosses val="autoZero"/>
        <c:auto val="1"/>
        <c:lblAlgn val="ctr"/>
        <c:lblOffset val="100"/>
        <c:noMultiLvlLbl val="0"/>
      </c:catAx>
      <c:valAx>
        <c:axId val="1178095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80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(DProg!$J$83,DProg!$J$104,DProg!$J$111,DProg!$J$130,DProg!$J$138,DProg!$J$152)</c:f>
              <c:numCache>
                <c:formatCode>0.0%</c:formatCode>
                <c:ptCount val="6"/>
                <c:pt idx="0">
                  <c:v>0.36866581993537084</c:v>
                </c:pt>
                <c:pt idx="1">
                  <c:v>0.3743834567598977</c:v>
                </c:pt>
                <c:pt idx="2" formatCode="0%">
                  <c:v>0.47902455684348827</c:v>
                </c:pt>
                <c:pt idx="3">
                  <c:v>0.63635958731137698</c:v>
                </c:pt>
                <c:pt idx="4">
                  <c:v>0.51583994322162752</c:v>
                </c:pt>
                <c:pt idx="5">
                  <c:v>0.46464382124171982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055680"/>
        <c:axId val="118057216"/>
      </c:barChart>
      <c:catAx>
        <c:axId val="118055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8057216"/>
        <c:crosses val="autoZero"/>
        <c:auto val="1"/>
        <c:lblAlgn val="ctr"/>
        <c:lblOffset val="100"/>
        <c:noMultiLvlLbl val="0"/>
      </c:catAx>
      <c:valAx>
        <c:axId val="1180572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05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205068956512762E-2"/>
                  <c:y val="0.406421152667887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(DProg!$M$83,DProg!$M$104,DProg!$M$111,DProg!$M$130,DProg!$M$138,DProg!$M$152)</c:f>
              <c:numCache>
                <c:formatCode>0.0%</c:formatCode>
                <c:ptCount val="6"/>
                <c:pt idx="0">
                  <c:v>-0.24856009324913242</c:v>
                </c:pt>
                <c:pt idx="1">
                  <c:v>1.715439443035649E-3</c:v>
                </c:pt>
                <c:pt idx="2">
                  <c:v>0.11861236976967504</c:v>
                </c:pt>
                <c:pt idx="3">
                  <c:v>3.2421929720837239E-2</c:v>
                </c:pt>
                <c:pt idx="4">
                  <c:v>0.11979419630906296</c:v>
                </c:pt>
                <c:pt idx="5">
                  <c:v>0.10906312189508172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969472"/>
        <c:axId val="118972416"/>
      </c:barChart>
      <c:catAx>
        <c:axId val="118969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8972416"/>
        <c:crosses val="autoZero"/>
        <c:auto val="1"/>
        <c:lblAlgn val="ctr"/>
        <c:lblOffset val="100"/>
        <c:noMultiLvlLbl val="0"/>
      </c:catAx>
      <c:valAx>
        <c:axId val="1189724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96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JUNY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0.51351890219231711</c:v>
                </c:pt>
                <c:pt idx="1">
                  <c:v>0.53454494290512611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0.29006868231914346</c:v>
                </c:pt>
                <c:pt idx="1">
                  <c:v>0.15032663216735004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2.1047334871465806E-3</c:v>
                </c:pt>
                <c:pt idx="1">
                  <c:v>3.1182703164663601E-2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0.44648301377638799</c:v>
                </c:pt>
                <c:pt idx="1">
                  <c:v>0.48991033984399013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035328"/>
        <c:axId val="114061696"/>
      </c:barChart>
      <c:catAx>
        <c:axId val="11403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114061696"/>
        <c:crosses val="autoZero"/>
        <c:auto val="1"/>
        <c:lblAlgn val="ctr"/>
        <c:lblOffset val="100"/>
        <c:noMultiLvlLbl val="0"/>
      </c:catAx>
      <c:valAx>
        <c:axId val="114061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40353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(DOrg!$J$15,DOrg!$J$26)</c:f>
              <c:numCache>
                <c:formatCode>0.0%</c:formatCode>
                <c:ptCount val="2"/>
                <c:pt idx="0">
                  <c:v>0.48868400828701225</c:v>
                </c:pt>
                <c:pt idx="1">
                  <c:v>0.42247750902338621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174848"/>
        <c:axId val="118176384"/>
      </c:barChart>
      <c:catAx>
        <c:axId val="118174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8176384"/>
        <c:crosses val="autoZero"/>
        <c:auto val="1"/>
        <c:lblAlgn val="ctr"/>
        <c:lblOffset val="100"/>
        <c:noMultiLvlLbl val="0"/>
      </c:catAx>
      <c:valAx>
        <c:axId val="1181763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17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0.33796296296296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(DOrg!$M$15,DOrg!$M$26)</c:f>
              <c:numCache>
                <c:formatCode>0.0%</c:formatCode>
                <c:ptCount val="2"/>
                <c:pt idx="0">
                  <c:v>0.14561271858769387</c:v>
                </c:pt>
                <c:pt idx="1">
                  <c:v>-4.2200037470284557E-2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203904"/>
        <c:axId val="118215040"/>
      </c:barChart>
      <c:catAx>
        <c:axId val="118203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8215040"/>
        <c:crosses val="autoZero"/>
        <c:auto val="1"/>
        <c:lblAlgn val="ctr"/>
        <c:lblOffset val="100"/>
        <c:noMultiLvlLbl val="0"/>
      </c:catAx>
      <c:valAx>
        <c:axId val="118215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20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(DOrg!$J$44,DOrg!$J$55)</c:f>
              <c:numCache>
                <c:formatCode>0.0%</c:formatCode>
                <c:ptCount val="2"/>
                <c:pt idx="0">
                  <c:v>0.45956445516047723</c:v>
                </c:pt>
                <c:pt idx="1">
                  <c:v>0.44005010234781677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886592"/>
        <c:axId val="119888128"/>
      </c:barChart>
      <c:catAx>
        <c:axId val="119886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888128"/>
        <c:crosses val="autoZero"/>
        <c:auto val="1"/>
        <c:lblAlgn val="ctr"/>
        <c:lblOffset val="100"/>
        <c:noMultiLvlLbl val="0"/>
      </c:catAx>
      <c:valAx>
        <c:axId val="119888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88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(DOrg!$M$44,DOrg!$M$55)</c:f>
              <c:numCache>
                <c:formatCode>0.0%</c:formatCode>
                <c:ptCount val="2"/>
                <c:pt idx="0">
                  <c:v>5.0368542410000883E-2</c:v>
                </c:pt>
                <c:pt idx="1">
                  <c:v>5.3609412995521577E-2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925376"/>
        <c:axId val="119927168"/>
      </c:barChart>
      <c:catAx>
        <c:axId val="119925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927168"/>
        <c:crosses val="autoZero"/>
        <c:auto val="1"/>
        <c:lblAlgn val="ctr"/>
        <c:lblOffset val="100"/>
        <c:noMultiLvlLbl val="0"/>
      </c:catAx>
      <c:valAx>
        <c:axId val="1199271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92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2 i 4)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0.40443481608577359</c:v>
                </c:pt>
                <c:pt idx="1">
                  <c:v>0.44996888584134725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346688"/>
        <c:axId val="119348224"/>
      </c:barChart>
      <c:catAx>
        <c:axId val="119346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348224"/>
        <c:crosses val="autoZero"/>
        <c:auto val="1"/>
        <c:lblAlgn val="ctr"/>
        <c:lblOffset val="100"/>
        <c:noMultiLvlLbl val="0"/>
      </c:catAx>
      <c:valAx>
        <c:axId val="1193482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34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2 i 4)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0.10131610916507783</c:v>
                </c:pt>
                <c:pt idx="1">
                  <c:v>0.11080085855830379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385472"/>
        <c:axId val="119387264"/>
      </c:barChart>
      <c:catAx>
        <c:axId val="119385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387264"/>
        <c:crosses val="autoZero"/>
        <c:auto val="1"/>
        <c:lblAlgn val="ctr"/>
        <c:lblOffset val="100"/>
        <c:noMultiLvlLbl val="0"/>
      </c:catAx>
      <c:valAx>
        <c:axId val="1193872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385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6 i 7)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0.76943219726714496</c:v>
                </c:pt>
                <c:pt idx="1">
                  <c:v>5.9955971883642191E-2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424512"/>
        <c:axId val="119426048"/>
      </c:barChart>
      <c:catAx>
        <c:axId val="119424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426048"/>
        <c:crosses val="autoZero"/>
        <c:auto val="1"/>
        <c:lblAlgn val="ctr"/>
        <c:lblOffset val="100"/>
        <c:noMultiLvlLbl val="0"/>
      </c:catAx>
      <c:valAx>
        <c:axId val="119426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42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0.39552397972092423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442816"/>
        <c:axId val="119460992"/>
      </c:barChart>
      <c:catAx>
        <c:axId val="119442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460992"/>
        <c:crosses val="autoZero"/>
        <c:auto val="1"/>
        <c:lblAlgn val="ctr"/>
        <c:lblOffset val="100"/>
        <c:noMultiLvlLbl val="0"/>
      </c:catAx>
      <c:valAx>
        <c:axId val="1194609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44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0.31762758249515344</c:v>
                </c:pt>
                <c:pt idx="1">
                  <c:v>0.53582753717545017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490240"/>
        <c:axId val="120496128"/>
      </c:barChart>
      <c:catAx>
        <c:axId val="120490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0496128"/>
        <c:crosses val="autoZero"/>
        <c:auto val="1"/>
        <c:lblAlgn val="ctr"/>
        <c:lblOffset val="100"/>
        <c:noMultiLvlLbl val="0"/>
      </c:catAx>
      <c:valAx>
        <c:axId val="120496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49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2000" b="1" i="0" cap="small" baseline="0">
                <a:effectLst/>
              </a:rPr>
              <a:t>Despesa Sector QVIiE (Cap. 2 i 4) Var. Obligat 15/14 (%)</a:t>
            </a:r>
            <a:endParaRPr lang="ca-ES" sz="2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1.856462747501908E-2</c:v>
                </c:pt>
                <c:pt idx="1">
                  <c:v>0.19676727364692082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525184"/>
        <c:axId val="120526720"/>
      </c:barChart>
      <c:catAx>
        <c:axId val="120525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0526720"/>
        <c:crosses val="autoZero"/>
        <c:auto val="1"/>
        <c:lblAlgn val="ctr"/>
        <c:lblOffset val="100"/>
        <c:noMultiLvlLbl val="0"/>
      </c:catAx>
      <c:valAx>
        <c:axId val="1205267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52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0.57850994209038731</c:v>
                </c:pt>
                <c:pt idx="1">
                  <c:v>0.55501412794559402</c:v>
                </c:pt>
                <c:pt idx="2">
                  <c:v>0.46787017413672266</c:v>
                </c:pt>
                <c:pt idx="3">
                  <c:v>0.51262197214305549</c:v>
                </c:pt>
                <c:pt idx="4">
                  <c:v>0.48580422853068123</c:v>
                </c:pt>
                <c:pt idx="5">
                  <c:v>5.2392909134538472</c:v>
                </c:pt>
                <c:pt idx="6">
                  <c:v>9.5964733768231045E-2</c:v>
                </c:pt>
                <c:pt idx="7">
                  <c:v>0.18416206417522191</c:v>
                </c:pt>
                <c:pt idx="8">
                  <c:v>5.4730800371402041E-3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123136"/>
        <c:axId val="114125824"/>
      </c:barChart>
      <c:catAx>
        <c:axId val="1141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4125824"/>
        <c:crosses val="autoZero"/>
        <c:auto val="1"/>
        <c:lblAlgn val="ctr"/>
        <c:lblOffset val="100"/>
        <c:noMultiLvlLbl val="0"/>
      </c:catAx>
      <c:valAx>
        <c:axId val="1141258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412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6 i 7) Obligat/Crèdit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0.16148661175078027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551680"/>
        <c:axId val="120553472"/>
      </c:barChart>
      <c:catAx>
        <c:axId val="120551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120553472"/>
        <c:crosses val="autoZero"/>
        <c:auto val="1"/>
        <c:lblAlgn val="ctr"/>
        <c:lblOffset val="100"/>
        <c:noMultiLvlLbl val="0"/>
      </c:catAx>
      <c:valAx>
        <c:axId val="120553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55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QVIiE (Cap. 6 i 7) Var. Obligat 15/14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603008"/>
        <c:axId val="120604544"/>
      </c:barChart>
      <c:catAx>
        <c:axId val="120603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0604544"/>
        <c:crosses val="autoZero"/>
        <c:auto val="1"/>
        <c:lblAlgn val="ctr"/>
        <c:lblOffset val="100"/>
        <c:noMultiLvlLbl val="0"/>
      </c:catAx>
      <c:valAx>
        <c:axId val="120604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603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Obligat/</a:t>
            </a:r>
            <a:r>
              <a:rPr lang="ca-ES" sz="1400" b="1" i="0" u="none" strike="noStrike" cap="small" baseline="0">
                <a:effectLst/>
              </a:rPr>
              <a:t>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0.21438207038793128</c:v>
                </c:pt>
                <c:pt idx="1">
                  <c:v>0.79534772148502264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2633216"/>
        <c:axId val="122655488"/>
      </c:barChart>
      <c:catAx>
        <c:axId val="122633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2655488"/>
        <c:crosses val="autoZero"/>
        <c:auto val="1"/>
        <c:lblAlgn val="ctr"/>
        <c:lblOffset val="100"/>
        <c:noMultiLvlLbl val="0"/>
      </c:catAx>
      <c:valAx>
        <c:axId val="1226554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263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4464831804281346E-2"/>
                  <c:y val="0.56666750656167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-0.25494524676549479</c:v>
                </c:pt>
                <c:pt idx="1">
                  <c:v>7.6686286295320594E-2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2670464"/>
        <c:axId val="122681600"/>
      </c:barChart>
      <c:catAx>
        <c:axId val="122670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2681600"/>
        <c:crosses val="autoZero"/>
        <c:auto val="1"/>
        <c:lblAlgn val="ctr"/>
        <c:lblOffset val="100"/>
        <c:noMultiLvlLbl val="0"/>
      </c:catAx>
      <c:valAx>
        <c:axId val="1226816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267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5.956783938747269E-2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116160"/>
        <c:axId val="123122048"/>
      </c:barChart>
      <c:catAx>
        <c:axId val="123116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3122048"/>
        <c:crosses val="autoZero"/>
        <c:auto val="1"/>
        <c:lblAlgn val="ctr"/>
        <c:lblOffset val="100"/>
        <c:noMultiLvlLbl val="0"/>
      </c:catAx>
      <c:valAx>
        <c:axId val="123122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11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     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390804597701149E-2"/>
                  <c:y val="0.28897338403041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-0.6472406077149746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128832"/>
        <c:axId val="123344768"/>
      </c:barChart>
      <c:catAx>
        <c:axId val="123128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3344768"/>
        <c:crosses val="autoZero"/>
        <c:auto val="1"/>
        <c:lblAlgn val="ctr"/>
        <c:lblOffset val="100"/>
        <c:noMultiLvlLbl val="0"/>
      </c:catAx>
      <c:valAx>
        <c:axId val="123344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12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0.39310989798598578</c:v>
                </c:pt>
                <c:pt idx="1">
                  <c:v>0.41757943604994446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82496"/>
        <c:axId val="123884288"/>
      </c:barChart>
      <c:catAx>
        <c:axId val="1238824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3884288"/>
        <c:crosses val="autoZero"/>
        <c:auto val="1"/>
        <c:lblAlgn val="ctr"/>
        <c:lblOffset val="100"/>
        <c:noMultiLvlLbl val="0"/>
      </c:catAx>
      <c:valAx>
        <c:axId val="1238842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88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0.39537490589873658</c:v>
                </c:pt>
                <c:pt idx="1">
                  <c:v>-2.7664232585178472E-2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903360"/>
        <c:axId val="123926784"/>
      </c:barChart>
      <c:catAx>
        <c:axId val="123903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3926784"/>
        <c:crosses val="autoZero"/>
        <c:auto val="1"/>
        <c:lblAlgn val="ctr"/>
        <c:lblOffset val="100"/>
        <c:noMultiLvlLbl val="0"/>
      </c:catAx>
      <c:valAx>
        <c:axId val="1239267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903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0.51640736960997979</c:v>
                </c:pt>
                <c:pt idx="1">
                  <c:v>0.56212051599615576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45248"/>
        <c:axId val="123847040"/>
      </c:barChart>
      <c:catAx>
        <c:axId val="123845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3847040"/>
        <c:crosses val="autoZero"/>
        <c:auto val="1"/>
        <c:lblAlgn val="ctr"/>
        <c:lblOffset val="100"/>
        <c:noMultiLvlLbl val="0"/>
      </c:catAx>
      <c:valAx>
        <c:axId val="123847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84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0.70045198313333201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400384"/>
        <c:axId val="124401920"/>
      </c:barChart>
      <c:catAx>
        <c:axId val="124400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4401920"/>
        <c:crosses val="autoZero"/>
        <c:auto val="1"/>
        <c:lblAlgn val="ctr"/>
        <c:lblOffset val="100"/>
        <c:noMultiLvlLbl val="0"/>
      </c:catAx>
      <c:valAx>
        <c:axId val="124401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40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Ingressos. Variació DL (%) 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574074074074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0.22400000000000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6.0792248105053348E-2</c:v>
                </c:pt>
                <c:pt idx="1">
                  <c:v>0.14721188604655588</c:v>
                </c:pt>
                <c:pt idx="2">
                  <c:v>-4.5583881715608565E-2</c:v>
                </c:pt>
                <c:pt idx="3">
                  <c:v>6.0973165061606549E-2</c:v>
                </c:pt>
                <c:pt idx="4">
                  <c:v>0.7754913142444213</c:v>
                </c:pt>
                <c:pt idx="5">
                  <c:v>0</c:v>
                </c:pt>
                <c:pt idx="6">
                  <c:v>-0.2844324015976436</c:v>
                </c:pt>
                <c:pt idx="7">
                  <c:v>0</c:v>
                </c:pt>
                <c:pt idx="8">
                  <c:v>0.23332045532655621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161536"/>
        <c:axId val="114819840"/>
      </c:barChart>
      <c:catAx>
        <c:axId val="1141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4819840"/>
        <c:crosses val="autoZero"/>
        <c:auto val="1"/>
        <c:lblAlgn val="ctr"/>
        <c:lblOffset val="100"/>
        <c:noMultiLvlLbl val="0"/>
      </c:catAx>
      <c:valAx>
        <c:axId val="114819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416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Medi 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0.30357525284349357</c:v>
                </c:pt>
                <c:pt idx="1">
                  <c:v>0.48578346525607136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714304"/>
        <c:axId val="117740672"/>
      </c:barChart>
      <c:catAx>
        <c:axId val="117714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7740672"/>
        <c:crosses val="autoZero"/>
        <c:auto val="1"/>
        <c:lblAlgn val="ctr"/>
        <c:lblOffset val="100"/>
        <c:noMultiLvlLbl val="0"/>
      </c:catAx>
      <c:valAx>
        <c:axId val="1177406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71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Medi Ambient i Serv. Urbans </a:t>
            </a:r>
            <a:r>
              <a:rPr lang="ca-ES" sz="1400" b="1" i="0" cap="small" baseline="0">
                <a:effectLst/>
              </a:rPr>
              <a:t>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9.3896713615023476E-3"/>
                  <c:y val="0.2965690134321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6.8608949633649274E-2</c:v>
                </c:pt>
                <c:pt idx="1">
                  <c:v>-3.9212599299820683E-2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279616"/>
        <c:axId val="119282304"/>
      </c:barChart>
      <c:catAx>
        <c:axId val="119279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282304"/>
        <c:crosses val="autoZero"/>
        <c:auto val="1"/>
        <c:lblAlgn val="ctr"/>
        <c:lblOffset val="100"/>
        <c:noMultiLvlLbl val="0"/>
      </c:catAx>
      <c:valAx>
        <c:axId val="119282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27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0.12963309570008852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315456"/>
        <c:axId val="119325440"/>
      </c:barChart>
      <c:catAx>
        <c:axId val="11931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325440"/>
        <c:crosses val="autoZero"/>
        <c:auto val="1"/>
        <c:lblAlgn val="ctr"/>
        <c:lblOffset val="100"/>
        <c:noMultiLvlLbl val="0"/>
      </c:catAx>
      <c:valAx>
        <c:axId val="1193254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31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713792"/>
        <c:axId val="121715328"/>
      </c:barChart>
      <c:catAx>
        <c:axId val="121713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1715328"/>
        <c:crosses val="autoZero"/>
        <c:auto val="1"/>
        <c:lblAlgn val="ctr"/>
        <c:lblOffset val="100"/>
        <c:noMultiLvlLbl val="0"/>
      </c:catAx>
      <c:valAx>
        <c:axId val="1217153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713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0.19927937431250617</c:v>
                </c:pt>
                <c:pt idx="1">
                  <c:v>0.50559639999999995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706176"/>
        <c:axId val="124707968"/>
      </c:barChart>
      <c:catAx>
        <c:axId val="124706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4707968"/>
        <c:crosses val="autoZero"/>
        <c:auto val="1"/>
        <c:lblAlgn val="ctr"/>
        <c:lblOffset val="100"/>
        <c:noMultiLvlLbl val="0"/>
      </c:catAx>
      <c:valAx>
        <c:axId val="1247079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70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Urbanisme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0.58929196582656718</c:v>
                </c:pt>
                <c:pt idx="1">
                  <c:v>-0.98484413411895311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994496"/>
        <c:axId val="125996032"/>
      </c:barChart>
      <c:catAx>
        <c:axId val="1259944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5996032"/>
        <c:crosses val="autoZero"/>
        <c:auto val="1"/>
        <c:lblAlgn val="ctr"/>
        <c:lblOffset val="100"/>
        <c:noMultiLvlLbl val="0"/>
      </c:catAx>
      <c:valAx>
        <c:axId val="1259960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99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012800"/>
        <c:axId val="126358656"/>
      </c:barChart>
      <c:catAx>
        <c:axId val="126012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6358656"/>
        <c:crosses val="autoZero"/>
        <c:auto val="1"/>
        <c:lblAlgn val="ctr"/>
        <c:lblOffset val="100"/>
        <c:noMultiLvlLbl val="0"/>
      </c:catAx>
      <c:valAx>
        <c:axId val="1263586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01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391808"/>
        <c:axId val="126393344"/>
      </c:barChart>
      <c:catAx>
        <c:axId val="1263918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6393344"/>
        <c:crosses val="autoZero"/>
        <c:auto val="1"/>
        <c:lblAlgn val="ctr"/>
        <c:lblOffset val="100"/>
        <c:noMultiLvlLbl val="0"/>
      </c:catAx>
      <c:valAx>
        <c:axId val="1263933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39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0.38959836612738846</c:v>
                </c:pt>
                <c:pt idx="1">
                  <c:v>0.39499639588007329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851328"/>
        <c:axId val="127079552"/>
      </c:barChart>
      <c:catAx>
        <c:axId val="126851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7079552"/>
        <c:crosses val="autoZero"/>
        <c:auto val="1"/>
        <c:lblAlgn val="ctr"/>
        <c:lblOffset val="100"/>
        <c:noMultiLvlLbl val="0"/>
      </c:catAx>
      <c:valAx>
        <c:axId val="1270795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85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0.15244216333003457</c:v>
                </c:pt>
                <c:pt idx="1">
                  <c:v>1.3612871161155575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100416"/>
        <c:axId val="127101952"/>
      </c:barChart>
      <c:catAx>
        <c:axId val="127100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7101952"/>
        <c:crosses val="autoZero"/>
        <c:auto val="1"/>
        <c:lblAlgn val="ctr"/>
        <c:lblOffset val="100"/>
        <c:noMultiLvlLbl val="0"/>
      </c:catAx>
      <c:valAx>
        <c:axId val="1271019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100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0.53454494290512611</c:v>
                </c:pt>
                <c:pt idx="1">
                  <c:v>0.15032663216735004</c:v>
                </c:pt>
                <c:pt idx="2">
                  <c:v>3.1182703164663601E-2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838528"/>
        <c:axId val="114864896"/>
      </c:barChart>
      <c:catAx>
        <c:axId val="1148385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4864896"/>
        <c:crosses val="autoZero"/>
        <c:auto val="1"/>
        <c:lblAlgn val="ctr"/>
        <c:lblOffset val="100"/>
        <c:noMultiLvlLbl val="0"/>
      </c:catAx>
      <c:valAx>
        <c:axId val="114864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483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d'Infraestructures i Coord. Urbana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0.51173274686437531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118720"/>
        <c:axId val="127128704"/>
      </c:barChart>
      <c:catAx>
        <c:axId val="127118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7128704"/>
        <c:crosses val="autoZero"/>
        <c:auto val="1"/>
        <c:lblAlgn val="ctr"/>
        <c:lblOffset val="100"/>
        <c:noMultiLvlLbl val="0"/>
      </c:catAx>
      <c:valAx>
        <c:axId val="1271287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11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d'Infraestructures i Coord. Urbana </a:t>
            </a:r>
            <a:r>
              <a:rPr lang="ca-ES" sz="1400" b="1" i="0" cap="small" baseline="0">
                <a:effectLst/>
              </a:rPr>
              <a:t>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2.0859401996568798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632896"/>
        <c:axId val="127634432"/>
      </c:barChart>
      <c:catAx>
        <c:axId val="127632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7634432"/>
        <c:crosses val="autoZero"/>
        <c:auto val="1"/>
        <c:lblAlgn val="ctr"/>
        <c:lblOffset val="100"/>
        <c:noMultiLvlLbl val="0"/>
      </c:catAx>
      <c:valAx>
        <c:axId val="127634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6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07'!$J$6,'DCap 07'!$J$8)</c:f>
              <c:numCache>
                <c:formatCode>0.0%</c:formatCode>
                <c:ptCount val="2"/>
                <c:pt idx="0">
                  <c:v>0.3500099565853706</c:v>
                </c:pt>
                <c:pt idx="1">
                  <c:v>0.52442556025717424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648512"/>
        <c:axId val="127650048"/>
      </c:barChart>
      <c:catAx>
        <c:axId val="127648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7650048"/>
        <c:crosses val="autoZero"/>
        <c:auto val="1"/>
        <c:lblAlgn val="ctr"/>
        <c:lblOffset val="100"/>
        <c:noMultiLvlLbl val="0"/>
      </c:catAx>
      <c:valAx>
        <c:axId val="127650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64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9.0090090090090089E-3"/>
                  <c:y val="0.13284137987675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07'!$M$6,'DCap 07'!$M$8)</c:f>
              <c:numCache>
                <c:formatCode>0.0%</c:formatCode>
                <c:ptCount val="2"/>
                <c:pt idx="0">
                  <c:v>8.5733493987673963</c:v>
                </c:pt>
                <c:pt idx="1">
                  <c:v>-7.1508307025179851E-3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664640"/>
        <c:axId val="121667584"/>
      </c:barChart>
      <c:catAx>
        <c:axId val="121664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1667584"/>
        <c:crosses val="autoZero"/>
        <c:auto val="1"/>
        <c:lblAlgn val="ctr"/>
        <c:lblOffset val="100"/>
        <c:noMultiLvlLbl val="0"/>
      </c:catAx>
      <c:valAx>
        <c:axId val="1216675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66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Economia, Empresa i Ocupació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07'!$J$10,'DCap 07'!$J$11)</c:f>
              <c:numCache>
                <c:formatCode>0.0%</c:formatCode>
                <c:ptCount val="2"/>
                <c:pt idx="0">
                  <c:v>0.10407022471910113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696640"/>
        <c:axId val="121698176"/>
      </c:barChart>
      <c:catAx>
        <c:axId val="121696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1698176"/>
        <c:crosses val="autoZero"/>
        <c:auto val="1"/>
        <c:lblAlgn val="ctr"/>
        <c:lblOffset val="100"/>
        <c:noMultiLvlLbl val="0"/>
      </c:catAx>
      <c:valAx>
        <c:axId val="1216981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169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Economia, Empresa i Ocupació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07'!$M$10,'DCap 07'!$M$11)</c:f>
              <c:numCache>
                <c:formatCode>0.0%</c:formatCode>
                <c:ptCount val="2"/>
                <c:pt idx="0">
                  <c:v>-8.8379165764453371E-2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669952"/>
        <c:axId val="128671744"/>
      </c:barChart>
      <c:catAx>
        <c:axId val="128669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8671744"/>
        <c:crosses val="autoZero"/>
        <c:auto val="1"/>
        <c:lblAlgn val="ctr"/>
        <c:lblOffset val="100"/>
        <c:noMultiLvlLbl val="0"/>
      </c:catAx>
      <c:valAx>
        <c:axId val="128671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86699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0.38828795962307194</c:v>
                </c:pt>
                <c:pt idx="1">
                  <c:v>0.42481683590357716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55520"/>
        <c:axId val="128957056"/>
      </c:barChart>
      <c:catAx>
        <c:axId val="128955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8957056"/>
        <c:crosses val="autoZero"/>
        <c:auto val="1"/>
        <c:lblAlgn val="ctr"/>
        <c:lblOffset val="100"/>
        <c:noMultiLvlLbl val="0"/>
      </c:catAx>
      <c:valAx>
        <c:axId val="1289570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895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-0.80500688960638034</c:v>
                </c:pt>
                <c:pt idx="1">
                  <c:v>0.18206231796064865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174528"/>
        <c:axId val="129188608"/>
      </c:barChart>
      <c:catAx>
        <c:axId val="1291745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9188608"/>
        <c:crosses val="autoZero"/>
        <c:auto val="1"/>
        <c:lblAlgn val="ctr"/>
        <c:lblOffset val="100"/>
        <c:noMultiLvlLbl val="0"/>
      </c:catAx>
      <c:valAx>
        <c:axId val="129188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17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0.4017201511267699</c:v>
                </c:pt>
                <c:pt idx="1">
                  <c:v>0.58409565258830731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700992"/>
        <c:axId val="129702528"/>
      </c:barChart>
      <c:catAx>
        <c:axId val="129700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9702528"/>
        <c:crosses val="autoZero"/>
        <c:auto val="1"/>
        <c:lblAlgn val="ctr"/>
        <c:lblOffset val="100"/>
        <c:noMultiLvlLbl val="0"/>
      </c:catAx>
      <c:valAx>
        <c:axId val="1297025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70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0.68402172787040882</c:v>
                </c:pt>
                <c:pt idx="1">
                  <c:v>1.6645051451162916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719296"/>
        <c:axId val="129733376"/>
      </c:barChart>
      <c:catAx>
        <c:axId val="129719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9733376"/>
        <c:crosses val="autoZero"/>
        <c:auto val="1"/>
        <c:lblAlgn val="ctr"/>
        <c:lblOffset val="100"/>
        <c:noMultiLvlLbl val="0"/>
      </c:catAx>
      <c:valAx>
        <c:axId val="1297333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71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4336917562723962E-2"/>
                  <c:y val="0.1243781094527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5.8361808356513611E-2</c:v>
                </c:pt>
                <c:pt idx="1">
                  <c:v>-0.11953286644833716</c:v>
                </c:pt>
                <c:pt idx="2">
                  <c:v>7.2077256853716634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875776"/>
        <c:axId val="115357952"/>
      </c:barChart>
      <c:catAx>
        <c:axId val="114875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5357952"/>
        <c:crosses val="autoZero"/>
        <c:auto val="1"/>
        <c:lblAlgn val="ctr"/>
        <c:lblOffset val="100"/>
        <c:noMultiLvlLbl val="0"/>
      </c:catAx>
      <c:valAx>
        <c:axId val="115357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1487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Cultura, Coneix. i Innovació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0</c:v>
                </c:pt>
                <c:pt idx="1">
                  <c:v>0.6478479640835304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765504"/>
        <c:axId val="125767040"/>
      </c:barChart>
      <c:catAx>
        <c:axId val="125765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5767040"/>
        <c:crosses val="autoZero"/>
        <c:auto val="1"/>
        <c:lblAlgn val="ctr"/>
        <c:lblOffset val="100"/>
        <c:noMultiLvlLbl val="0"/>
      </c:catAx>
      <c:valAx>
        <c:axId val="125767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7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2.1737542143782651E-2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808640"/>
        <c:axId val="125810176"/>
      </c:barChart>
      <c:catAx>
        <c:axId val="125808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5810176"/>
        <c:crosses val="autoZero"/>
        <c:auto val="1"/>
        <c:lblAlgn val="ctr"/>
        <c:lblOffset val="100"/>
        <c:noMultiLvlLbl val="0"/>
      </c:catAx>
      <c:valAx>
        <c:axId val="1258101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80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0.39694009361054106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843328"/>
        <c:axId val="125844864"/>
      </c:barChart>
      <c:catAx>
        <c:axId val="125843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5844864"/>
        <c:crosses val="autoZero"/>
        <c:auto val="1"/>
        <c:lblAlgn val="ctr"/>
        <c:lblOffset val="100"/>
        <c:noMultiLvlLbl val="0"/>
      </c:catAx>
      <c:valAx>
        <c:axId val="1258448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84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809953735851693E-17"/>
                  <c:y val="0.22988505747126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-0.59251105405450888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868288"/>
        <c:axId val="125891712"/>
      </c:barChart>
      <c:catAx>
        <c:axId val="125868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5891712"/>
        <c:crosses val="autoZero"/>
        <c:auto val="1"/>
        <c:lblAlgn val="ctr"/>
        <c:lblOffset val="100"/>
        <c:noMultiLvlLbl val="0"/>
      </c:catAx>
      <c:valAx>
        <c:axId val="1258917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86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0.31321457327913788</c:v>
                </c:pt>
                <c:pt idx="1">
                  <c:v>0.65038508230538628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583488"/>
        <c:axId val="121585024"/>
      </c:barChart>
      <c:catAx>
        <c:axId val="121583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1585024"/>
        <c:crosses val="autoZero"/>
        <c:auto val="1"/>
        <c:lblAlgn val="ctr"/>
        <c:lblOffset val="100"/>
        <c:noMultiLvlLbl val="0"/>
      </c:catAx>
      <c:valAx>
        <c:axId val="1215850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58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8823529411764704E-2"/>
                  <c:y val="0.162601626016260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-9.4841967975985986E-3</c:v>
                </c:pt>
                <c:pt idx="1">
                  <c:v>0.14585945593296779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600256"/>
        <c:axId val="121615488"/>
      </c:barChart>
      <c:catAx>
        <c:axId val="121600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1615488"/>
        <c:crosses val="autoZero"/>
        <c:auto val="1"/>
        <c:lblAlgn val="ctr"/>
        <c:lblOffset val="100"/>
        <c:noMultiLvlLbl val="0"/>
      </c:catAx>
      <c:valAx>
        <c:axId val="1216154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60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0.21800442949311133</c:v>
                </c:pt>
                <c:pt idx="1">
                  <c:v>0.15916897642948841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933056"/>
        <c:axId val="125934592"/>
      </c:barChart>
      <c:catAx>
        <c:axId val="1259330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5934592"/>
        <c:crosses val="autoZero"/>
        <c:auto val="1"/>
        <c:lblAlgn val="ctr"/>
        <c:lblOffset val="100"/>
        <c:noMultiLvlLbl val="0"/>
      </c:catAx>
      <c:valAx>
        <c:axId val="125934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93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-0.69922188025289711</c:v>
                </c:pt>
                <c:pt idx="1">
                  <c:v>-0.52792050613412855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0096512"/>
        <c:axId val="130110592"/>
      </c:barChart>
      <c:catAx>
        <c:axId val="130096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0110592"/>
        <c:crosses val="autoZero"/>
        <c:auto val="1"/>
        <c:lblAlgn val="ctr"/>
        <c:lblOffset val="100"/>
        <c:noMultiLvlLbl val="0"/>
      </c:catAx>
      <c:valAx>
        <c:axId val="130110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009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(IDetallCorrent!$F$11,IDetallCorrent!$F$14,IDetallCorrent!$F$37,IDetallCorrent!$F$60,IDetallCorrent!$F$67,IDetallCorrent!$F$68)</c:f>
              <c:numCache>
                <c:formatCode>0.0%</c:formatCode>
                <c:ptCount val="6"/>
                <c:pt idx="0">
                  <c:v>0.58488452523778356</c:v>
                </c:pt>
                <c:pt idx="1">
                  <c:v>0.52615397542960107</c:v>
                </c:pt>
                <c:pt idx="2">
                  <c:v>0.46787017413672266</c:v>
                </c:pt>
                <c:pt idx="3">
                  <c:v>0.38764615569721811</c:v>
                </c:pt>
                <c:pt idx="4">
                  <c:v>0.48580422853068128</c:v>
                </c:pt>
                <c:pt idx="5">
                  <c:v>0.53454494290512611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433472"/>
        <c:axId val="115436544"/>
      </c:barChart>
      <c:catAx>
        <c:axId val="115433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5436544"/>
        <c:crosses val="autoZero"/>
        <c:auto val="1"/>
        <c:lblAlgn val="ctr"/>
        <c:lblOffset val="100"/>
        <c:noMultiLvlLbl val="0"/>
      </c:catAx>
      <c:valAx>
        <c:axId val="115436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43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2"/>
              <c:layout>
                <c:manualLayout>
                  <c:x val="-5.0925337632079971E-17"/>
                  <c:y val="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(IDetallCorrent!$K$11,IDetallCorrent!$K$14,IDetallCorrent!$K$37,IDetallCorrent!$K$60,IDetallCorrent!$K$67,IDetallCorrent!$K$68)</c:f>
              <c:numCache>
                <c:formatCode>0.0%</c:formatCode>
                <c:ptCount val="6"/>
                <c:pt idx="0">
                  <c:v>6.143837209448666E-2</c:v>
                </c:pt>
                <c:pt idx="1">
                  <c:v>6.4825210708575831E-2</c:v>
                </c:pt>
                <c:pt idx="2">
                  <c:v>-4.5583881715608565E-2</c:v>
                </c:pt>
                <c:pt idx="3">
                  <c:v>6.1885562526577953E-2</c:v>
                </c:pt>
                <c:pt idx="4">
                  <c:v>0.77549131424442153</c:v>
                </c:pt>
                <c:pt idx="5">
                  <c:v>5.8361808356513833E-2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459968"/>
        <c:axId val="115741824"/>
      </c:barChart>
      <c:catAx>
        <c:axId val="115459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5741824"/>
        <c:crosses val="autoZero"/>
        <c:auto val="1"/>
        <c:lblAlgn val="ctr"/>
        <c:lblOffset val="100"/>
        <c:noMultiLvlLbl val="0"/>
      </c:catAx>
      <c:valAx>
        <c:axId val="1157418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459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5.2392909134538472</c:v>
                </c:pt>
                <c:pt idx="1">
                  <c:v>9.5964733768231045E-2</c:v>
                </c:pt>
                <c:pt idx="2">
                  <c:v>0.15032663216735004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724672"/>
        <c:axId val="115727744"/>
      </c:barChart>
      <c:catAx>
        <c:axId val="115724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5727744"/>
        <c:crosses val="autoZero"/>
        <c:auto val="1"/>
        <c:lblAlgn val="ctr"/>
        <c:lblOffset val="100"/>
        <c:noMultiLvlLbl val="0"/>
      </c:catAx>
      <c:valAx>
        <c:axId val="115727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72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4762</xdr:rowOff>
    </xdr:from>
    <xdr:to>
      <xdr:col>4</xdr:col>
      <xdr:colOff>180975</xdr:colOff>
      <xdr:row>35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20</xdr:row>
      <xdr:rowOff>4762</xdr:rowOff>
    </xdr:from>
    <xdr:to>
      <xdr:col>9</xdr:col>
      <xdr:colOff>57150</xdr:colOff>
      <xdr:row>35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180976</xdr:rowOff>
    </xdr:from>
    <xdr:to>
      <xdr:col>4</xdr:col>
      <xdr:colOff>428625</xdr:colOff>
      <xdr:row>16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3</xdr:row>
      <xdr:rowOff>180976</xdr:rowOff>
    </xdr:from>
    <xdr:to>
      <xdr:col>12</xdr:col>
      <xdr:colOff>333375</xdr:colOff>
      <xdr:row>16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17</xdr:row>
      <xdr:rowOff>57150</xdr:rowOff>
    </xdr:from>
    <xdr:to>
      <xdr:col>4</xdr:col>
      <xdr:colOff>438150</xdr:colOff>
      <xdr:row>32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17</xdr:row>
      <xdr:rowOff>57150</xdr:rowOff>
    </xdr:from>
    <xdr:to>
      <xdr:col>12</xdr:col>
      <xdr:colOff>323850</xdr:colOff>
      <xdr:row>32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66675</xdr:rowOff>
    </xdr:from>
    <xdr:to>
      <xdr:col>4</xdr:col>
      <xdr:colOff>295275</xdr:colOff>
      <xdr:row>16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4</xdr:row>
      <xdr:rowOff>66675</xdr:rowOff>
    </xdr:from>
    <xdr:to>
      <xdr:col>12</xdr:col>
      <xdr:colOff>104775</xdr:colOff>
      <xdr:row>16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18</xdr:row>
      <xdr:rowOff>9526</xdr:rowOff>
    </xdr:from>
    <xdr:to>
      <xdr:col>4</xdr:col>
      <xdr:colOff>304800</xdr:colOff>
      <xdr:row>31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18</xdr:row>
      <xdr:rowOff>1</xdr:rowOff>
    </xdr:from>
    <xdr:to>
      <xdr:col>12</xdr:col>
      <xdr:colOff>114300</xdr:colOff>
      <xdr:row>31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152400</xdr:rowOff>
    </xdr:from>
    <xdr:to>
      <xdr:col>4</xdr:col>
      <xdr:colOff>257175</xdr:colOff>
      <xdr:row>16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3</xdr:row>
      <xdr:rowOff>152400</xdr:rowOff>
    </xdr:from>
    <xdr:to>
      <xdr:col>12</xdr:col>
      <xdr:colOff>57150</xdr:colOff>
      <xdr:row>16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17</xdr:row>
      <xdr:rowOff>200025</xdr:rowOff>
    </xdr:from>
    <xdr:to>
      <xdr:col>4</xdr:col>
      <xdr:colOff>266700</xdr:colOff>
      <xdr:row>32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17</xdr:row>
      <xdr:rowOff>209550</xdr:rowOff>
    </xdr:from>
    <xdr:to>
      <xdr:col>12</xdr:col>
      <xdr:colOff>85725</xdr:colOff>
      <xdr:row>32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0</xdr:rowOff>
    </xdr:from>
    <xdr:to>
      <xdr:col>4</xdr:col>
      <xdr:colOff>676275</xdr:colOff>
      <xdr:row>17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4</xdr:row>
      <xdr:rowOff>1</xdr:rowOff>
    </xdr:from>
    <xdr:to>
      <xdr:col>13</xdr:col>
      <xdr:colOff>66675</xdr:colOff>
      <xdr:row>17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18</xdr:row>
      <xdr:rowOff>152401</xdr:rowOff>
    </xdr:from>
    <xdr:to>
      <xdr:col>4</xdr:col>
      <xdr:colOff>676276</xdr:colOff>
      <xdr:row>34</xdr:row>
      <xdr:rowOff>38101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18</xdr:row>
      <xdr:rowOff>152401</xdr:rowOff>
    </xdr:from>
    <xdr:to>
      <xdr:col>13</xdr:col>
      <xdr:colOff>57151</xdr:colOff>
      <xdr:row>34</xdr:row>
      <xdr:rowOff>38101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4</xdr:row>
      <xdr:rowOff>76200</xdr:rowOff>
    </xdr:from>
    <xdr:to>
      <xdr:col>5</xdr:col>
      <xdr:colOff>228600</xdr:colOff>
      <xdr:row>18</xdr:row>
      <xdr:rowOff>133350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2571750</xdr:colOff>
      <xdr:row>20</xdr:row>
      <xdr:rowOff>47625</xdr:rowOff>
    </xdr:from>
    <xdr:to>
      <xdr:col>5</xdr:col>
      <xdr:colOff>219075</xdr:colOff>
      <xdr:row>34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18</xdr:row>
      <xdr:rowOff>104775</xdr:rowOff>
    </xdr:from>
    <xdr:to>
      <xdr:col>5</xdr:col>
      <xdr:colOff>9525</xdr:colOff>
      <xdr:row>35</xdr:row>
      <xdr:rowOff>95250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18</xdr:row>
      <xdr:rowOff>104775</xdr:rowOff>
    </xdr:from>
    <xdr:to>
      <xdr:col>12</xdr:col>
      <xdr:colOff>171450</xdr:colOff>
      <xdr:row>35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314325</xdr:colOff>
      <xdr:row>2</xdr:row>
      <xdr:rowOff>114300</xdr:rowOff>
    </xdr:from>
    <xdr:to>
      <xdr:col>5</xdr:col>
      <xdr:colOff>19050</xdr:colOff>
      <xdr:row>17</xdr:row>
      <xdr:rowOff>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152400</xdr:colOff>
      <xdr:row>2</xdr:row>
      <xdr:rowOff>114300</xdr:rowOff>
    </xdr:from>
    <xdr:to>
      <xdr:col>12</xdr:col>
      <xdr:colOff>171450</xdr:colOff>
      <xdr:row>17</xdr:row>
      <xdr:rowOff>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2330824</xdr:colOff>
      <xdr:row>4</xdr:row>
      <xdr:rowOff>145677</xdr:rowOff>
    </xdr:from>
    <xdr:to>
      <xdr:col>8</xdr:col>
      <xdr:colOff>672353</xdr:colOff>
      <xdr:row>26</xdr:row>
      <xdr:rowOff>22412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33620</xdr:colOff>
      <xdr:row>4</xdr:row>
      <xdr:rowOff>145677</xdr:rowOff>
    </xdr:from>
    <xdr:to>
      <xdr:col>12</xdr:col>
      <xdr:colOff>3374572</xdr:colOff>
      <xdr:row>26</xdr:row>
      <xdr:rowOff>13607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2422070</xdr:colOff>
      <xdr:row>37</xdr:row>
      <xdr:rowOff>49625</xdr:rowOff>
    </xdr:from>
    <xdr:to>
      <xdr:col>8</xdr:col>
      <xdr:colOff>704368</xdr:colOff>
      <xdr:row>38</xdr:row>
      <xdr:rowOff>3714751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22410</xdr:colOff>
      <xdr:row>37</xdr:row>
      <xdr:rowOff>49626</xdr:rowOff>
    </xdr:from>
    <xdr:to>
      <xdr:col>12</xdr:col>
      <xdr:colOff>3415393</xdr:colOff>
      <xdr:row>38</xdr:row>
      <xdr:rowOff>3728357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OTA/GF_D_PRESSUPOSTOS/2014/Informaci&#243;%20P14/Execuci&#243;%20pressupost&#224;ria/06_juny%202014_ExecPpos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s"/>
      <sheetName val="ICap "/>
      <sheetName val="IDetallCorrent"/>
      <sheetName val="IDetallCapital"/>
      <sheetName val="DCap"/>
      <sheetName val="DDetallCorrent"/>
      <sheetName val="DProg"/>
      <sheetName val="DOrg"/>
      <sheetName val="DCap 01"/>
      <sheetName val="DCap 02"/>
      <sheetName val="DCap 04"/>
      <sheetName val="DCap 0501"/>
      <sheetName val="DCap 0502"/>
      <sheetName val="DCap 0503"/>
      <sheetName val="DCap 0504"/>
      <sheetName val="DCap 07"/>
      <sheetName val="DCap 0703"/>
      <sheetName val="DCap 08"/>
      <sheetName val="DCap 06"/>
      <sheetName val="Full de 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D14">
            <v>46857130.25</v>
          </cell>
          <cell r="I14">
            <v>13384916.08</v>
          </cell>
        </row>
        <row r="15">
          <cell r="D15">
            <v>10649162</v>
          </cell>
          <cell r="I15">
            <v>4130722.81</v>
          </cell>
        </row>
        <row r="27">
          <cell r="D27">
            <v>112637179.95999999</v>
          </cell>
          <cell r="I27">
            <v>52707582.270000003</v>
          </cell>
        </row>
        <row r="29">
          <cell r="D29">
            <v>60296212.960000001</v>
          </cell>
          <cell r="I29">
            <v>30098742.149999999</v>
          </cell>
        </row>
        <row r="38">
          <cell r="D38">
            <v>2259196.2000000002</v>
          </cell>
          <cell r="I38">
            <v>211896.2</v>
          </cell>
        </row>
        <row r="39">
          <cell r="D39">
            <v>7203411.0999999996</v>
          </cell>
          <cell r="I39">
            <v>3289087.1</v>
          </cell>
        </row>
        <row r="44">
          <cell r="D44">
            <v>46414427.799999997</v>
          </cell>
          <cell r="I44">
            <v>36087100</v>
          </cell>
        </row>
        <row r="46">
          <cell r="D46">
            <v>17219551.329999998</v>
          </cell>
          <cell r="I46">
            <v>0</v>
          </cell>
        </row>
        <row r="91">
          <cell r="D91">
            <v>24234357.68</v>
          </cell>
          <cell r="I91">
            <v>9305858.2699999996</v>
          </cell>
        </row>
        <row r="92">
          <cell r="D92">
            <v>10649162</v>
          </cell>
          <cell r="I92">
            <v>4130722.81</v>
          </cell>
        </row>
        <row r="104">
          <cell r="D104">
            <v>112237179.95999999</v>
          </cell>
          <cell r="I104">
            <v>52685974.579999998</v>
          </cell>
        </row>
        <row r="106">
          <cell r="D106">
            <v>60296212.960000001</v>
          </cell>
          <cell r="I106">
            <v>30098742.149999999</v>
          </cell>
        </row>
        <row r="115">
          <cell r="D115">
            <v>2259196.2000000002</v>
          </cell>
          <cell r="I115">
            <v>211896.2</v>
          </cell>
        </row>
        <row r="116">
          <cell r="D116">
            <v>7203411.0999999996</v>
          </cell>
          <cell r="I116">
            <v>3289087.1</v>
          </cell>
        </row>
        <row r="121">
          <cell r="D121">
            <v>46414427.799999997</v>
          </cell>
          <cell r="I121">
            <v>36087100</v>
          </cell>
        </row>
        <row r="123">
          <cell r="D123">
            <v>17219551.329999998</v>
          </cell>
          <cell r="I12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9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405</v>
      </c>
    </row>
    <row r="2" spans="1:13" x14ac:dyDescent="0.2">
      <c r="A2" s="8" t="s">
        <v>406</v>
      </c>
      <c r="H2" s="569" t="s">
        <v>574</v>
      </c>
      <c r="I2" s="570"/>
      <c r="J2" s="571"/>
    </row>
    <row r="3" spans="1:13" ht="22.5" x14ac:dyDescent="0.2">
      <c r="C3" s="14"/>
      <c r="D3" s="14"/>
      <c r="E3" s="14"/>
      <c r="F3" s="146"/>
      <c r="G3" s="14"/>
      <c r="H3" s="116"/>
      <c r="I3" s="147"/>
      <c r="J3" s="117" t="s">
        <v>538</v>
      </c>
    </row>
    <row r="4" spans="1:13" x14ac:dyDescent="0.2">
      <c r="A4" s="1"/>
      <c r="B4" s="2" t="s">
        <v>407</v>
      </c>
      <c r="C4" s="3" t="s">
        <v>535</v>
      </c>
      <c r="D4" s="3" t="s">
        <v>449</v>
      </c>
      <c r="E4" s="3" t="s">
        <v>536</v>
      </c>
      <c r="F4" s="3" t="s">
        <v>479</v>
      </c>
      <c r="G4" s="3" t="s">
        <v>501</v>
      </c>
      <c r="H4" s="11" t="s">
        <v>537</v>
      </c>
      <c r="I4" s="97" t="s">
        <v>479</v>
      </c>
      <c r="J4" s="12" t="s">
        <v>18</v>
      </c>
    </row>
    <row r="5" spans="1:13" x14ac:dyDescent="0.2">
      <c r="A5" s="6"/>
      <c r="B5" s="6" t="s">
        <v>211</v>
      </c>
      <c r="C5" s="118">
        <v>2075269286.7199998</v>
      </c>
      <c r="D5" s="118">
        <v>2430506527.5099998</v>
      </c>
      <c r="E5" s="118">
        <v>2313220529.2600002</v>
      </c>
      <c r="F5" s="118">
        <v>2648823066.1900001</v>
      </c>
      <c r="G5" s="118">
        <v>2354409500.5</v>
      </c>
      <c r="H5" s="119">
        <f>'ICap '!G10</f>
        <v>1262477550.9300001</v>
      </c>
      <c r="I5" s="120">
        <f>'ICap '!L10</f>
        <v>1192860079.5700002</v>
      </c>
      <c r="J5" s="61">
        <f t="shared" ref="J5:J13" si="0">+H5/I5-1</f>
        <v>5.8361808356513611E-2</v>
      </c>
    </row>
    <row r="6" spans="1:13" x14ac:dyDescent="0.2">
      <c r="A6" s="6"/>
      <c r="B6" s="6" t="s">
        <v>298</v>
      </c>
      <c r="C6" s="118">
        <v>1811995732.4200001</v>
      </c>
      <c r="D6" s="118">
        <v>1838420398.8499999</v>
      </c>
      <c r="E6" s="118">
        <v>1899831248.1999998</v>
      </c>
      <c r="F6" s="118">
        <v>1885498459.3</v>
      </c>
      <c r="G6" s="118">
        <v>1996110606.45</v>
      </c>
      <c r="H6" s="119">
        <f>DCap!K10</f>
        <v>921070976.14999998</v>
      </c>
      <c r="I6" s="120">
        <f>DCap!N10</f>
        <v>876524252.95000005</v>
      </c>
      <c r="J6" s="61">
        <f t="shared" si="0"/>
        <v>5.0822008689519915E-2</v>
      </c>
    </row>
    <row r="7" spans="1:13" x14ac:dyDescent="0.2">
      <c r="A7" s="9"/>
      <c r="B7" s="2" t="s">
        <v>408</v>
      </c>
      <c r="C7" s="121">
        <f>+C5-C6</f>
        <v>263273554.29999971</v>
      </c>
      <c r="D7" s="121">
        <f>+D5-D6</f>
        <v>592086128.65999985</v>
      </c>
      <c r="E7" s="121">
        <f>+E5-E6</f>
        <v>413389281.06000042</v>
      </c>
      <c r="F7" s="121">
        <f>+F5-F6</f>
        <v>763324606.8900001</v>
      </c>
      <c r="G7" s="121">
        <f>+G5-G6</f>
        <v>358298894.04999995</v>
      </c>
      <c r="H7" s="122">
        <f t="shared" ref="H7:I7" si="1">+H5-H6</f>
        <v>341406574.78000009</v>
      </c>
      <c r="I7" s="123">
        <f t="shared" si="1"/>
        <v>316335826.62000012</v>
      </c>
      <c r="J7" s="44">
        <f t="shared" si="0"/>
        <v>7.9253584482911865E-2</v>
      </c>
    </row>
    <row r="8" spans="1:13" x14ac:dyDescent="0.2">
      <c r="A8" s="6"/>
      <c r="B8" s="6" t="s">
        <v>409</v>
      </c>
      <c r="C8" s="118">
        <v>6000200</v>
      </c>
      <c r="D8" s="118">
        <v>28408197.229999997</v>
      </c>
      <c r="E8" s="118">
        <v>23479180</v>
      </c>
      <c r="F8" s="118">
        <v>48611906.079999998</v>
      </c>
      <c r="G8" s="118">
        <v>29606729</v>
      </c>
      <c r="H8" s="119">
        <f>'ICap '!G13</f>
        <v>7112542.3699999992</v>
      </c>
      <c r="I8" s="120">
        <f>'ICap '!L13</f>
        <v>8078146.3600000003</v>
      </c>
      <c r="J8" s="61">
        <f t="shared" si="0"/>
        <v>-0.11953286644833716</v>
      </c>
      <c r="M8" s="537"/>
    </row>
    <row r="9" spans="1:13" x14ac:dyDescent="0.2">
      <c r="A9" s="6"/>
      <c r="B9" s="6" t="s">
        <v>410</v>
      </c>
      <c r="C9" s="118">
        <v>151630998.19</v>
      </c>
      <c r="D9" s="118">
        <v>334091750.25</v>
      </c>
      <c r="E9" s="118">
        <v>426289690.11000001</v>
      </c>
      <c r="F9" s="118">
        <v>613191186.36000001</v>
      </c>
      <c r="G9" s="118">
        <v>373850342.10000002</v>
      </c>
      <c r="H9" s="119">
        <f>DCap!K13</f>
        <v>165624308.12</v>
      </c>
      <c r="I9" s="120">
        <f>DCap!N13</f>
        <v>110497441.05</v>
      </c>
      <c r="J9" s="61">
        <f t="shared" si="0"/>
        <v>0.49889722826300709</v>
      </c>
    </row>
    <row r="10" spans="1:13" x14ac:dyDescent="0.2">
      <c r="A10" s="9"/>
      <c r="B10" s="2" t="s">
        <v>411</v>
      </c>
      <c r="C10" s="121">
        <f t="shared" ref="C10:I10" si="2">+C7+C8-C9</f>
        <v>117642756.10999972</v>
      </c>
      <c r="D10" s="121">
        <f t="shared" si="2"/>
        <v>286402575.63999987</v>
      </c>
      <c r="E10" s="121">
        <f>+E7+E8-E9</f>
        <v>10578770.950000405</v>
      </c>
      <c r="F10" s="121">
        <f t="shared" si="2"/>
        <v>198745326.61000013</v>
      </c>
      <c r="G10" s="121">
        <f>+G7+G8-G9</f>
        <v>14055280.949999928</v>
      </c>
      <c r="H10" s="122">
        <f t="shared" si="2"/>
        <v>182894809.03000009</v>
      </c>
      <c r="I10" s="123">
        <f t="shared" si="2"/>
        <v>213916531.93000013</v>
      </c>
      <c r="J10" s="44">
        <f t="shared" si="0"/>
        <v>-0.14501788440620045</v>
      </c>
    </row>
    <row r="11" spans="1:13" x14ac:dyDescent="0.2">
      <c r="A11" s="6"/>
      <c r="B11" s="6" t="s">
        <v>212</v>
      </c>
      <c r="C11" s="118">
        <v>1232200</v>
      </c>
      <c r="D11" s="118">
        <v>41248296.100000001</v>
      </c>
      <c r="E11" s="118">
        <v>237300010</v>
      </c>
      <c r="F11" s="118">
        <v>1753884.59</v>
      </c>
      <c r="G11" s="118">
        <v>166550000</v>
      </c>
      <c r="H11" s="119">
        <f>'ICap '!G16</f>
        <v>5884176.0800000001</v>
      </c>
      <c r="I11" s="120">
        <f>+'ICap '!L16</f>
        <v>716907.01</v>
      </c>
      <c r="J11" s="61">
        <f t="shared" si="0"/>
        <v>7.2077256853716634</v>
      </c>
    </row>
    <row r="12" spans="1:13" ht="13.5" thickBot="1" x14ac:dyDescent="0.25">
      <c r="A12" s="6"/>
      <c r="B12" s="6" t="s">
        <v>2</v>
      </c>
      <c r="C12" s="118">
        <v>98971840.909999996</v>
      </c>
      <c r="D12" s="118">
        <v>112759752.78999999</v>
      </c>
      <c r="E12" s="118">
        <v>247878780.94999999</v>
      </c>
      <c r="F12" s="118">
        <v>148301777.84</v>
      </c>
      <c r="G12" s="118">
        <v>180605280.94999999</v>
      </c>
      <c r="H12" s="119">
        <f>+DCap!K16</f>
        <v>164485471.24000001</v>
      </c>
      <c r="I12" s="120">
        <f>DCap!N16</f>
        <v>128175125.45</v>
      </c>
      <c r="J12" s="293">
        <f t="shared" si="0"/>
        <v>0.28328699240606059</v>
      </c>
    </row>
    <row r="13" spans="1:13" ht="13.5" thickBot="1" x14ac:dyDescent="0.25">
      <c r="A13" s="5"/>
      <c r="B13" s="4" t="s">
        <v>412</v>
      </c>
      <c r="C13" s="124">
        <f t="shared" ref="C13:I13" si="3">+C10+C11-C12</f>
        <v>19903115.19999972</v>
      </c>
      <c r="D13" s="124">
        <f t="shared" si="3"/>
        <v>214891118.9499999</v>
      </c>
      <c r="E13" s="124">
        <f t="shared" si="3"/>
        <v>4.1723251342773438E-7</v>
      </c>
      <c r="F13" s="124">
        <f t="shared" si="3"/>
        <v>52197433.360000134</v>
      </c>
      <c r="G13" s="124">
        <f t="shared" si="3"/>
        <v>0</v>
      </c>
      <c r="H13" s="125">
        <f t="shared" si="3"/>
        <v>24293513.870000094</v>
      </c>
      <c r="I13" s="126">
        <f t="shared" si="3"/>
        <v>86458313.490000114</v>
      </c>
      <c r="J13" s="285">
        <f t="shared" si="0"/>
        <v>-0.71901471484509227</v>
      </c>
    </row>
    <row r="14" spans="1:13" ht="13.5" thickBot="1" x14ac:dyDescent="0.25"/>
    <row r="15" spans="1:13" x14ac:dyDescent="0.2">
      <c r="H15" s="572" t="s">
        <v>574</v>
      </c>
      <c r="I15" s="573"/>
    </row>
    <row r="16" spans="1:13" x14ac:dyDescent="0.2">
      <c r="A16" s="1"/>
      <c r="B16" s="2" t="s">
        <v>413</v>
      </c>
      <c r="C16" s="3" t="s">
        <v>481</v>
      </c>
      <c r="D16" s="3" t="s">
        <v>449</v>
      </c>
      <c r="E16" s="3" t="s">
        <v>482</v>
      </c>
      <c r="F16" s="3" t="s">
        <v>479</v>
      </c>
      <c r="G16" s="3" t="s">
        <v>501</v>
      </c>
      <c r="H16" s="127" t="s">
        <v>537</v>
      </c>
      <c r="I16" s="128" t="s">
        <v>479</v>
      </c>
    </row>
    <row r="17" spans="1:11" x14ac:dyDescent="0.2">
      <c r="B17" t="s">
        <v>414</v>
      </c>
      <c r="C17" s="129">
        <f t="shared" ref="C17:I17" si="4">+C7/C5</f>
        <v>0.12686235756715133</v>
      </c>
      <c r="D17" s="129">
        <f t="shared" si="4"/>
        <v>0.24360606398641479</v>
      </c>
      <c r="E17" s="129">
        <f t="shared" si="4"/>
        <v>0.17870725070568336</v>
      </c>
      <c r="F17" s="129">
        <f t="shared" si="4"/>
        <v>0.28817500747150576</v>
      </c>
      <c r="G17" s="129">
        <f t="shared" si="4"/>
        <v>0.15218206262500594</v>
      </c>
      <c r="H17" s="130">
        <f t="shared" si="4"/>
        <v>0.27042585789228807</v>
      </c>
      <c r="I17" s="131">
        <f t="shared" si="4"/>
        <v>0.26519105806108645</v>
      </c>
      <c r="K17" s="109" t="s">
        <v>154</v>
      </c>
    </row>
    <row r="18" spans="1:11" ht="37.5" thickBot="1" x14ac:dyDescent="0.25">
      <c r="A18" s="6"/>
      <c r="B18" s="132" t="s">
        <v>415</v>
      </c>
      <c r="C18" s="133">
        <f>+C10/(C5+C8)</f>
        <v>5.6524518742356693E-2</v>
      </c>
      <c r="D18" s="133">
        <f>+D10/(D5+D8)</f>
        <v>0.11647519645899207</v>
      </c>
      <c r="E18" s="133">
        <f>+E10/(E5+E8)</f>
        <v>4.5272274002852303E-3</v>
      </c>
      <c r="F18" s="133">
        <f>+F10/(F5+F8)</f>
        <v>7.367937639021116E-2</v>
      </c>
      <c r="G18" s="133">
        <f>+G10/(G5+G8)</f>
        <v>5.895631403880058E-3</v>
      </c>
      <c r="H18" s="134">
        <f t="shared" ref="H18:I18" si="5">+H10/(H5+H8)</f>
        <v>0.14405815703445526</v>
      </c>
      <c r="I18" s="135">
        <f t="shared" si="5"/>
        <v>0.17812450908067676</v>
      </c>
      <c r="J18" s="6"/>
    </row>
    <row r="19" spans="1:11" x14ac:dyDescent="0.2">
      <c r="A19" s="136"/>
      <c r="B19" s="136"/>
      <c r="C19" s="136"/>
      <c r="D19" s="136"/>
      <c r="E19" s="136"/>
      <c r="F19" s="136"/>
      <c r="G19" s="136"/>
      <c r="H19" s="136"/>
      <c r="I19" s="136"/>
    </row>
  </sheetData>
  <mergeCells count="2">
    <mergeCell ref="H2:J2"/>
    <mergeCell ref="H15:I15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P216"/>
  <sheetViews>
    <sheetView topLeftCell="A113" zoomScaleNormal="100" workbookViewId="0">
      <selection activeCell="K129" sqref="K129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239</v>
      </c>
    </row>
    <row r="2" spans="1:16" x14ac:dyDescent="0.2">
      <c r="A2" s="8" t="s">
        <v>297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94" t="s">
        <v>576</v>
      </c>
      <c r="L2" s="595"/>
      <c r="M2" s="428"/>
    </row>
    <row r="3" spans="1:16" x14ac:dyDescent="0.2">
      <c r="C3" s="175">
        <v>1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166" t="s">
        <v>42</v>
      </c>
      <c r="L3" s="16" t="s">
        <v>43</v>
      </c>
      <c r="M3" s="429" t="s">
        <v>368</v>
      </c>
    </row>
    <row r="4" spans="1:16" ht="25.5" x14ac:dyDescent="0.2">
      <c r="A4" s="1"/>
      <c r="B4" s="2" t="s">
        <v>156</v>
      </c>
      <c r="C4" s="176" t="s">
        <v>13</v>
      </c>
      <c r="D4" s="127" t="s">
        <v>356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8" t="s">
        <v>538</v>
      </c>
      <c r="N4" s="62" t="s">
        <v>169</v>
      </c>
    </row>
    <row r="5" spans="1:16" ht="15" customHeight="1" x14ac:dyDescent="0.2">
      <c r="A5" s="21"/>
      <c r="B5" s="21" t="s">
        <v>240</v>
      </c>
      <c r="C5" s="211">
        <v>14925213.640000001</v>
      </c>
      <c r="D5" s="216">
        <v>15488746.26</v>
      </c>
      <c r="E5" s="269">
        <v>7889442.9100000001</v>
      </c>
      <c r="F5" s="350">
        <f t="shared" ref="F5:F12" si="0">+E5/D5</f>
        <v>0.50936614091062016</v>
      </c>
      <c r="G5" s="269">
        <v>7889442.9100000001</v>
      </c>
      <c r="H5" s="49">
        <f>+G5/D5</f>
        <v>0.50936614091062016</v>
      </c>
      <c r="I5" s="269">
        <v>7889442.9100000001</v>
      </c>
      <c r="J5" s="171">
        <f>I5/D5</f>
        <v>0.50936614091062016</v>
      </c>
      <c r="K5" s="31">
        <v>7754467.0800000001</v>
      </c>
      <c r="L5" s="53">
        <v>0.51810812487755675</v>
      </c>
      <c r="M5" s="159">
        <f>+I5/K5-1</f>
        <v>1.7406203238404805E-2</v>
      </c>
      <c r="N5" s="63">
        <v>10</v>
      </c>
    </row>
    <row r="6" spans="1:16" ht="15" customHeight="1" x14ac:dyDescent="0.2">
      <c r="A6" s="23"/>
      <c r="B6" s="23" t="s">
        <v>241</v>
      </c>
      <c r="C6" s="211">
        <v>7647590.8899999997</v>
      </c>
      <c r="D6" s="216">
        <v>7714848.4000000004</v>
      </c>
      <c r="E6" s="269">
        <v>3977228.42</v>
      </c>
      <c r="F6" s="322">
        <f t="shared" si="0"/>
        <v>0.51552904396669674</v>
      </c>
      <c r="G6" s="269">
        <v>3977228.42</v>
      </c>
      <c r="H6" s="322">
        <f t="shared" ref="H6:H61" si="1">+G6/D6</f>
        <v>0.51552904396669674</v>
      </c>
      <c r="I6" s="269">
        <v>3977228.42</v>
      </c>
      <c r="J6" s="197">
        <f t="shared" ref="J6:J61" si="2">I6/D6</f>
        <v>0.51552904396669674</v>
      </c>
      <c r="K6" s="33">
        <v>3777949.95</v>
      </c>
      <c r="L6" s="55">
        <v>0.49570682353326662</v>
      </c>
      <c r="M6" s="160">
        <f>+I6/K6-1</f>
        <v>5.2747779255254423E-2</v>
      </c>
      <c r="N6" s="64">
        <v>11</v>
      </c>
    </row>
    <row r="7" spans="1:16" ht="15" customHeight="1" x14ac:dyDescent="0.2">
      <c r="A7" s="23"/>
      <c r="B7" s="23" t="s">
        <v>242</v>
      </c>
      <c r="C7" s="211">
        <v>211435284.93000001</v>
      </c>
      <c r="D7" s="216">
        <v>211987317.72</v>
      </c>
      <c r="E7" s="269">
        <v>104067189.97</v>
      </c>
      <c r="F7" s="322">
        <f t="shared" si="0"/>
        <v>0.49091233895159453</v>
      </c>
      <c r="G7" s="269">
        <v>104067189.97</v>
      </c>
      <c r="H7" s="322">
        <f t="shared" si="1"/>
        <v>0.49091233895159453</v>
      </c>
      <c r="I7" s="269">
        <v>104067189.97</v>
      </c>
      <c r="J7" s="197">
        <f t="shared" si="2"/>
        <v>0.49091233895159453</v>
      </c>
      <c r="K7" s="33">
        <v>103521019.54000001</v>
      </c>
      <c r="L7" s="55">
        <v>0.48982723509088433</v>
      </c>
      <c r="M7" s="160">
        <f>+I7/K7-1</f>
        <v>5.2759375093764938E-3</v>
      </c>
      <c r="N7" s="64">
        <v>12</v>
      </c>
    </row>
    <row r="8" spans="1:16" ht="15" customHeight="1" x14ac:dyDescent="0.2">
      <c r="A8" s="23"/>
      <c r="B8" s="23" t="s">
        <v>243</v>
      </c>
      <c r="C8" s="211">
        <v>9078946.1799999997</v>
      </c>
      <c r="D8" s="216">
        <v>9264416.9199999999</v>
      </c>
      <c r="E8" s="269">
        <v>4434788.45</v>
      </c>
      <c r="F8" s="322">
        <f>+E8/D8</f>
        <v>0.47869050888957621</v>
      </c>
      <c r="G8" s="269">
        <v>4434788.45</v>
      </c>
      <c r="H8" s="322">
        <f>+G8/D8</f>
        <v>0.47869050888957621</v>
      </c>
      <c r="I8" s="269">
        <v>4434788.45</v>
      </c>
      <c r="J8" s="197">
        <f>I8/D8</f>
        <v>0.47869050888957621</v>
      </c>
      <c r="K8" s="33">
        <v>4570655.66</v>
      </c>
      <c r="L8" s="55">
        <v>0.49571048415253627</v>
      </c>
      <c r="M8" s="270">
        <f>+I8/K8-1</f>
        <v>-2.9725978088666616E-2</v>
      </c>
      <c r="N8" s="64">
        <v>13</v>
      </c>
    </row>
    <row r="9" spans="1:16" ht="15" customHeight="1" x14ac:dyDescent="0.2">
      <c r="A9" s="25"/>
      <c r="B9" s="25" t="s">
        <v>245</v>
      </c>
      <c r="C9" s="211">
        <v>33397253.91</v>
      </c>
      <c r="D9" s="216">
        <v>30711833.609999999</v>
      </c>
      <c r="E9" s="269">
        <v>20117894.390000001</v>
      </c>
      <c r="F9" s="322">
        <f>+E9/D9</f>
        <v>0.65505350951919283</v>
      </c>
      <c r="G9" s="269">
        <v>20117894.390000001</v>
      </c>
      <c r="H9" s="322">
        <f>+G9/D9</f>
        <v>0.65505350951919283</v>
      </c>
      <c r="I9" s="269">
        <v>20117894.390000001</v>
      </c>
      <c r="J9" s="197">
        <f>I9/D9</f>
        <v>0.65505350951919283</v>
      </c>
      <c r="K9" s="35">
        <v>19718609.399999999</v>
      </c>
      <c r="L9" s="376">
        <v>0.7369199201950033</v>
      </c>
      <c r="M9" s="184">
        <f t="shared" ref="M9:M55" si="3">+I9/K9-1</f>
        <v>2.0249145459517059E-2</v>
      </c>
      <c r="N9" s="64">
        <v>15</v>
      </c>
      <c r="O9" s="419"/>
      <c r="P9" s="419"/>
    </row>
    <row r="10" spans="1:16" ht="15" customHeight="1" x14ac:dyDescent="0.2">
      <c r="A10" s="25"/>
      <c r="B10" s="25" t="s">
        <v>244</v>
      </c>
      <c r="C10" s="211">
        <v>79302175</v>
      </c>
      <c r="D10" s="216">
        <v>80856301.640000001</v>
      </c>
      <c r="E10" s="269">
        <v>40610336.119999997</v>
      </c>
      <c r="F10" s="460">
        <f>+E10/D10</f>
        <v>0.50225319853004347</v>
      </c>
      <c r="G10" s="269">
        <v>40095179.619999997</v>
      </c>
      <c r="H10" s="460">
        <f>+G10/D10</f>
        <v>0.49588193878218045</v>
      </c>
      <c r="I10" s="269">
        <v>39703345.18</v>
      </c>
      <c r="J10" s="462">
        <f>I10/D10</f>
        <v>0.49103587938974647</v>
      </c>
      <c r="K10" s="35">
        <v>39246832.270000003</v>
      </c>
      <c r="L10" s="376">
        <v>0.50201916997231155</v>
      </c>
      <c r="M10" s="161">
        <f t="shared" si="3"/>
        <v>1.1631840930738102E-2</v>
      </c>
      <c r="N10" s="64">
        <v>16</v>
      </c>
    </row>
    <row r="11" spans="1:16" ht="15" customHeight="1" x14ac:dyDescent="0.2">
      <c r="A11" s="9"/>
      <c r="B11" s="2" t="s">
        <v>0</v>
      </c>
      <c r="C11" s="180">
        <f>SUM(C5:C10)</f>
        <v>355786464.55000001</v>
      </c>
      <c r="D11" s="170">
        <f>SUM(D5:D10)</f>
        <v>356023464.54999995</v>
      </c>
      <c r="E11" s="92">
        <f>SUM(E5:E10)</f>
        <v>181096880.25999999</v>
      </c>
      <c r="F11" s="98">
        <f t="shared" si="0"/>
        <v>0.50866557486288022</v>
      </c>
      <c r="G11" s="92">
        <f>SUM(G5:G10)</f>
        <v>180581723.75999999</v>
      </c>
      <c r="H11" s="98">
        <f t="shared" si="1"/>
        <v>0.50721860141507358</v>
      </c>
      <c r="I11" s="92">
        <f>SUM(I5:I10)</f>
        <v>180189889.31999999</v>
      </c>
      <c r="J11" s="189">
        <f t="shared" si="2"/>
        <v>0.50611801541719481</v>
      </c>
      <c r="K11" s="92">
        <f>SUM(K5:K10)</f>
        <v>178589533.90000001</v>
      </c>
      <c r="L11" s="44">
        <v>0.51306057550105089</v>
      </c>
      <c r="M11" s="162">
        <f t="shared" si="3"/>
        <v>8.9610817893510664E-3</v>
      </c>
      <c r="N11" s="64">
        <v>1</v>
      </c>
    </row>
    <row r="12" spans="1:16" ht="15" customHeight="1" x14ac:dyDescent="0.2">
      <c r="A12" s="21"/>
      <c r="B12" s="21" t="s">
        <v>249</v>
      </c>
      <c r="C12" s="268">
        <v>22568354.18</v>
      </c>
      <c r="D12" s="216">
        <v>22219630.859999999</v>
      </c>
      <c r="E12" s="269">
        <v>20956902.379999999</v>
      </c>
      <c r="F12" s="49">
        <f t="shared" si="0"/>
        <v>0.94317059144879056</v>
      </c>
      <c r="G12" s="269">
        <v>20702301.109999999</v>
      </c>
      <c r="H12" s="49">
        <f t="shared" si="1"/>
        <v>0.93171219812064865</v>
      </c>
      <c r="I12" s="76">
        <v>10862108.82</v>
      </c>
      <c r="J12" s="171">
        <f t="shared" si="2"/>
        <v>0.48885190255586453</v>
      </c>
      <c r="K12" s="154">
        <v>12818947.5</v>
      </c>
      <c r="L12" s="53">
        <v>0.57757780494547761</v>
      </c>
      <c r="M12" s="159">
        <f t="shared" si="3"/>
        <v>-0.15265205509266655</v>
      </c>
      <c r="N12" s="63">
        <v>20</v>
      </c>
    </row>
    <row r="13" spans="1:16" ht="15" customHeight="1" x14ac:dyDescent="0.2">
      <c r="A13" s="267"/>
      <c r="B13" s="267" t="s">
        <v>250</v>
      </c>
      <c r="C13" s="268">
        <v>18088653.18</v>
      </c>
      <c r="D13" s="216">
        <v>17984037.829999998</v>
      </c>
      <c r="E13" s="269">
        <v>16096052.92</v>
      </c>
      <c r="F13" s="499">
        <f t="shared" ref="F13:F55" si="4">+E13/D13</f>
        <v>0.89501885350515864</v>
      </c>
      <c r="G13" s="269">
        <v>14747965.15</v>
      </c>
      <c r="H13" s="499">
        <f t="shared" si="1"/>
        <v>0.82005861472323216</v>
      </c>
      <c r="I13" s="76">
        <v>4129351.06</v>
      </c>
      <c r="J13" s="515">
        <f t="shared" si="2"/>
        <v>0.2296120092180656</v>
      </c>
      <c r="K13" s="154">
        <v>3858331.49</v>
      </c>
      <c r="L13" s="396">
        <v>0.27272120639375347</v>
      </c>
      <c r="M13" s="270">
        <f t="shared" si="3"/>
        <v>7.0242686690458411E-2</v>
      </c>
      <c r="N13" s="63">
        <v>21</v>
      </c>
    </row>
    <row r="14" spans="1:16" ht="15" customHeight="1" x14ac:dyDescent="0.2">
      <c r="A14" s="65"/>
      <c r="B14" s="65" t="s">
        <v>251</v>
      </c>
      <c r="C14" s="212">
        <v>1505977.68</v>
      </c>
      <c r="D14" s="217">
        <v>1672035.84</v>
      </c>
      <c r="E14" s="78">
        <v>1289416.52</v>
      </c>
      <c r="F14" s="500">
        <f t="shared" si="4"/>
        <v>0.77116559893835768</v>
      </c>
      <c r="G14" s="78">
        <v>889249.28000000003</v>
      </c>
      <c r="H14" s="500">
        <f t="shared" si="1"/>
        <v>0.53183625537596135</v>
      </c>
      <c r="I14" s="78">
        <v>714967.71</v>
      </c>
      <c r="J14" s="516">
        <f t="shared" si="2"/>
        <v>0.42760310090003806</v>
      </c>
      <c r="K14" s="66">
        <v>688627.64</v>
      </c>
      <c r="L14" s="409">
        <v>0.42910860198103129</v>
      </c>
      <c r="M14" s="183">
        <f t="shared" si="3"/>
        <v>3.8250091152309817E-2</v>
      </c>
      <c r="N14" s="63">
        <v>220</v>
      </c>
    </row>
    <row r="15" spans="1:16" ht="15" customHeight="1" x14ac:dyDescent="0.2">
      <c r="A15" s="73"/>
      <c r="B15" s="73" t="s">
        <v>253</v>
      </c>
      <c r="C15" s="213">
        <v>10857573.289999999</v>
      </c>
      <c r="D15" s="218">
        <v>10914664.289999999</v>
      </c>
      <c r="E15" s="90">
        <v>10863251.59</v>
      </c>
      <c r="F15" s="501">
        <f t="shared" si="4"/>
        <v>0.99528957569065102</v>
      </c>
      <c r="G15" s="90">
        <v>10787813.619999999</v>
      </c>
      <c r="H15" s="501">
        <f t="shared" si="1"/>
        <v>0.98837795953868957</v>
      </c>
      <c r="I15" s="90">
        <v>1886436.56</v>
      </c>
      <c r="J15" s="517">
        <f t="shared" si="2"/>
        <v>0.17283505107237707</v>
      </c>
      <c r="K15" s="74">
        <v>2829170.33</v>
      </c>
      <c r="L15" s="79">
        <v>0.24561073551232668</v>
      </c>
      <c r="M15" s="270">
        <f t="shared" si="3"/>
        <v>-0.33321916323079781</v>
      </c>
      <c r="N15" s="63">
        <v>22100</v>
      </c>
    </row>
    <row r="16" spans="1:16" ht="15" customHeight="1" x14ac:dyDescent="0.2">
      <c r="A16" s="75"/>
      <c r="B16" s="75" t="s">
        <v>255</v>
      </c>
      <c r="C16" s="268">
        <v>1153400</v>
      </c>
      <c r="D16" s="216">
        <v>1018400</v>
      </c>
      <c r="E16" s="269">
        <v>1003521.8</v>
      </c>
      <c r="F16" s="148">
        <f>+E16/D16</f>
        <v>0.98539061272584449</v>
      </c>
      <c r="G16" s="269">
        <v>968288.34</v>
      </c>
      <c r="H16" s="148">
        <f>+G16/D16</f>
        <v>0.9507937352710133</v>
      </c>
      <c r="I16" s="76">
        <v>458588.94</v>
      </c>
      <c r="J16" s="222">
        <f>I16/D16</f>
        <v>0.45030335820895523</v>
      </c>
      <c r="K16" s="76">
        <v>400422.24</v>
      </c>
      <c r="L16" s="80">
        <v>0.36941822444434885</v>
      </c>
      <c r="M16" s="270">
        <f t="shared" si="3"/>
        <v>0.14526340994446274</v>
      </c>
      <c r="N16" s="63">
        <v>22101</v>
      </c>
    </row>
    <row r="17" spans="1:14" ht="15" customHeight="1" x14ac:dyDescent="0.2">
      <c r="A17" s="75"/>
      <c r="B17" s="75" t="s">
        <v>254</v>
      </c>
      <c r="C17" s="268">
        <v>20646455.879999999</v>
      </c>
      <c r="D17" s="218">
        <v>19853576.760000002</v>
      </c>
      <c r="E17" s="269">
        <v>19270067.809999999</v>
      </c>
      <c r="F17" s="148">
        <f>+E17/D17</f>
        <v>0.97060937900239574</v>
      </c>
      <c r="G17" s="269">
        <v>19270067.809999999</v>
      </c>
      <c r="H17" s="148">
        <f>+G17/D17</f>
        <v>0.97060937900239574</v>
      </c>
      <c r="I17" s="76">
        <v>8407631.8200000003</v>
      </c>
      <c r="J17" s="222">
        <f>I17/D17</f>
        <v>0.42348197111460933</v>
      </c>
      <c r="K17" s="76">
        <v>8186681.7199999997</v>
      </c>
      <c r="L17" s="80">
        <v>0.51984152645812431</v>
      </c>
      <c r="M17" s="270">
        <f t="shared" si="3"/>
        <v>2.698896910334514E-2</v>
      </c>
      <c r="N17" s="63">
        <v>22120</v>
      </c>
    </row>
    <row r="18" spans="1:14" ht="15" customHeight="1" x14ac:dyDescent="0.2">
      <c r="A18" s="75"/>
      <c r="B18" s="75" t="s">
        <v>256</v>
      </c>
      <c r="C18" s="268">
        <v>556922.39</v>
      </c>
      <c r="D18" s="218">
        <v>557222.39</v>
      </c>
      <c r="E18" s="269">
        <v>545372.49</v>
      </c>
      <c r="F18" s="148">
        <f>+E18/D18</f>
        <v>0.9787339844689299</v>
      </c>
      <c r="G18" s="269">
        <v>545372.49</v>
      </c>
      <c r="H18" s="148">
        <f>+G18/D18</f>
        <v>0.9787339844689299</v>
      </c>
      <c r="I18" s="76">
        <v>295711.32</v>
      </c>
      <c r="J18" s="222">
        <f>I18/D18</f>
        <v>0.53068815127834323</v>
      </c>
      <c r="K18" s="76">
        <v>217091.85</v>
      </c>
      <c r="L18" s="80">
        <v>0.44796211885163872</v>
      </c>
      <c r="M18" s="270">
        <f t="shared" si="3"/>
        <v>0.36214841782406837</v>
      </c>
      <c r="N18" s="63">
        <v>22121</v>
      </c>
    </row>
    <row r="19" spans="1:14" ht="15" customHeight="1" x14ac:dyDescent="0.2">
      <c r="A19" s="75"/>
      <c r="B19" s="75" t="s">
        <v>252</v>
      </c>
      <c r="C19" s="268">
        <v>1124173.03</v>
      </c>
      <c r="D19" s="218">
        <v>1124173.03</v>
      </c>
      <c r="E19" s="269">
        <v>914853.21</v>
      </c>
      <c r="F19" s="148">
        <f t="shared" si="4"/>
        <v>0.81380106583770284</v>
      </c>
      <c r="G19" s="269">
        <v>914853.21</v>
      </c>
      <c r="H19" s="148">
        <f t="shared" si="1"/>
        <v>0.81380106583770284</v>
      </c>
      <c r="I19" s="76">
        <v>349324.93</v>
      </c>
      <c r="J19" s="222">
        <f t="shared" si="2"/>
        <v>0.31073946863856</v>
      </c>
      <c r="K19" s="76">
        <v>347113.62</v>
      </c>
      <c r="L19" s="80">
        <v>0.28995168146080597</v>
      </c>
      <c r="M19" s="270">
        <f t="shared" si="3"/>
        <v>6.3705653497549974E-3</v>
      </c>
      <c r="N19" s="64" t="s">
        <v>257</v>
      </c>
    </row>
    <row r="20" spans="1:14" ht="15" customHeight="1" x14ac:dyDescent="0.2">
      <c r="A20" s="77"/>
      <c r="B20" s="77" t="s">
        <v>258</v>
      </c>
      <c r="C20" s="212">
        <v>5399766.2199999997</v>
      </c>
      <c r="D20" s="217">
        <v>5346722.51</v>
      </c>
      <c r="E20" s="269">
        <v>4472159.5299999993</v>
      </c>
      <c r="F20" s="500">
        <f t="shared" si="4"/>
        <v>0.83643007873247555</v>
      </c>
      <c r="G20" s="269">
        <v>3321400.1500000004</v>
      </c>
      <c r="H20" s="500">
        <f t="shared" si="1"/>
        <v>0.62120301620066687</v>
      </c>
      <c r="I20" s="78">
        <v>826160.74000000011</v>
      </c>
      <c r="J20" s="518">
        <f t="shared" si="2"/>
        <v>0.15451722778858037</v>
      </c>
      <c r="K20" s="78">
        <v>1004449.5600000024</v>
      </c>
      <c r="L20" s="81">
        <v>0.19985274619570609</v>
      </c>
      <c r="M20" s="271">
        <f t="shared" si="3"/>
        <v>-0.17749902742752144</v>
      </c>
      <c r="N20" s="64" t="s">
        <v>259</v>
      </c>
    </row>
    <row r="21" spans="1:14" ht="15" customHeight="1" x14ac:dyDescent="0.2">
      <c r="A21" s="73"/>
      <c r="B21" s="73" t="s">
        <v>260</v>
      </c>
      <c r="C21" s="213">
        <v>3726957.63</v>
      </c>
      <c r="D21" s="216">
        <v>3788341.1</v>
      </c>
      <c r="E21" s="74">
        <v>3782701.1</v>
      </c>
      <c r="F21" s="502">
        <f t="shared" si="4"/>
        <v>0.99851122170598627</v>
      </c>
      <c r="G21" s="74">
        <v>3760458.99</v>
      </c>
      <c r="H21" s="502">
        <f t="shared" si="1"/>
        <v>0.99264002124835071</v>
      </c>
      <c r="I21" s="74">
        <v>823872.73</v>
      </c>
      <c r="J21" s="519">
        <f t="shared" si="2"/>
        <v>0.21747585770457681</v>
      </c>
      <c r="K21" s="74">
        <v>1641870.69</v>
      </c>
      <c r="L21" s="79">
        <v>0.43767609236555499</v>
      </c>
      <c r="M21" s="270">
        <f t="shared" si="3"/>
        <v>-0.49821095228881884</v>
      </c>
      <c r="N21" s="63">
        <v>22200</v>
      </c>
    </row>
    <row r="22" spans="1:14" ht="15" customHeight="1" x14ac:dyDescent="0.2">
      <c r="A22" s="77"/>
      <c r="B22" s="77" t="s">
        <v>261</v>
      </c>
      <c r="C22" s="212">
        <v>823380.51</v>
      </c>
      <c r="D22" s="217">
        <v>1188773.3699999999</v>
      </c>
      <c r="E22" s="78">
        <v>1059239.6100000001</v>
      </c>
      <c r="F22" s="503">
        <f t="shared" si="4"/>
        <v>0.89103578253944249</v>
      </c>
      <c r="G22" s="269">
        <v>968711.02</v>
      </c>
      <c r="H22" s="503">
        <f t="shared" si="1"/>
        <v>0.81488284011611067</v>
      </c>
      <c r="I22" s="66">
        <v>459377.88</v>
      </c>
      <c r="J22" s="518">
        <f t="shared" si="2"/>
        <v>0.38643015699451616</v>
      </c>
      <c r="K22" s="78">
        <v>355420.37</v>
      </c>
      <c r="L22" s="81">
        <v>0.38108425681372354</v>
      </c>
      <c r="M22" s="270">
        <f t="shared" si="3"/>
        <v>0.29249170496333687</v>
      </c>
      <c r="N22" s="64" t="s">
        <v>262</v>
      </c>
    </row>
    <row r="23" spans="1:14" ht="15" customHeight="1" x14ac:dyDescent="0.2">
      <c r="A23" s="73"/>
      <c r="B23" s="73" t="s">
        <v>263</v>
      </c>
      <c r="C23" s="213">
        <v>622330.44999999995</v>
      </c>
      <c r="D23" s="219">
        <v>695973</v>
      </c>
      <c r="E23" s="90">
        <v>682280.92</v>
      </c>
      <c r="F23" s="502">
        <f t="shared" si="4"/>
        <v>0.98032670807631916</v>
      </c>
      <c r="G23" s="74">
        <v>526178.22</v>
      </c>
      <c r="H23" s="502">
        <f t="shared" si="1"/>
        <v>0.7560325185028729</v>
      </c>
      <c r="I23" s="74">
        <v>210161.03</v>
      </c>
      <c r="J23" s="517">
        <f t="shared" si="2"/>
        <v>0.30196721711905489</v>
      </c>
      <c r="K23" s="74">
        <v>237328.88</v>
      </c>
      <c r="L23" s="79">
        <v>0.4030049336201062</v>
      </c>
      <c r="M23" s="270">
        <f t="shared" ref="M23:M25" si="5">+I23/K23-1</f>
        <v>-0.11447342607439936</v>
      </c>
      <c r="N23" s="63">
        <v>223</v>
      </c>
    </row>
    <row r="24" spans="1:14" ht="15" customHeight="1" x14ac:dyDescent="0.2">
      <c r="A24" s="75"/>
      <c r="B24" s="75" t="s">
        <v>264</v>
      </c>
      <c r="C24" s="213">
        <v>2466584.48</v>
      </c>
      <c r="D24" s="474">
        <v>2466661.62</v>
      </c>
      <c r="E24" s="269">
        <v>2240580.6800000002</v>
      </c>
      <c r="F24" s="148">
        <f t="shared" si="4"/>
        <v>0.90834537734446119</v>
      </c>
      <c r="G24" s="90">
        <v>2240580.6</v>
      </c>
      <c r="H24" s="148">
        <f t="shared" si="1"/>
        <v>0.90834534491196239</v>
      </c>
      <c r="I24" s="90">
        <v>1271.6400000000001</v>
      </c>
      <c r="J24" s="222">
        <f t="shared" si="2"/>
        <v>5.1553078447784829E-4</v>
      </c>
      <c r="K24" s="76">
        <v>1835620.99</v>
      </c>
      <c r="L24" s="80">
        <v>0.76759135472529161</v>
      </c>
      <c r="M24" s="270">
        <f t="shared" si="5"/>
        <v>-0.99930724261330217</v>
      </c>
      <c r="N24" s="63">
        <v>224</v>
      </c>
    </row>
    <row r="25" spans="1:14" ht="15" customHeight="1" x14ac:dyDescent="0.2">
      <c r="A25" s="77"/>
      <c r="B25" s="77" t="s">
        <v>265</v>
      </c>
      <c r="C25" s="212">
        <v>844814.86</v>
      </c>
      <c r="D25" s="186">
        <v>632492</v>
      </c>
      <c r="E25" s="78">
        <v>609798.71</v>
      </c>
      <c r="F25" s="500">
        <f t="shared" si="4"/>
        <v>0.96412082682468703</v>
      </c>
      <c r="G25" s="66">
        <v>379089.18</v>
      </c>
      <c r="H25" s="500">
        <f t="shared" si="1"/>
        <v>0.5993580630268841</v>
      </c>
      <c r="I25" s="66">
        <v>379089.18</v>
      </c>
      <c r="J25" s="518">
        <f t="shared" si="2"/>
        <v>0.5993580630268841</v>
      </c>
      <c r="K25" s="78">
        <v>498664.32</v>
      </c>
      <c r="L25" s="81">
        <v>0.8145594119698425</v>
      </c>
      <c r="M25" s="270">
        <f t="shared" si="5"/>
        <v>-0.23979084767885539</v>
      </c>
      <c r="N25" s="63">
        <v>225</v>
      </c>
    </row>
    <row r="26" spans="1:14" ht="15" customHeight="1" x14ac:dyDescent="0.2">
      <c r="A26" s="73"/>
      <c r="B26" s="73" t="s">
        <v>267</v>
      </c>
      <c r="C26" s="213">
        <v>1326385.93</v>
      </c>
      <c r="D26" s="216">
        <v>1105438.79</v>
      </c>
      <c r="E26" s="90">
        <v>849306.18</v>
      </c>
      <c r="F26" s="502">
        <f t="shared" si="4"/>
        <v>0.76829779059951386</v>
      </c>
      <c r="G26" s="90">
        <v>372830.87</v>
      </c>
      <c r="H26" s="502">
        <f t="shared" si="1"/>
        <v>0.3372695741932486</v>
      </c>
      <c r="I26" s="90">
        <v>372830.87</v>
      </c>
      <c r="J26" s="517">
        <f t="shared" si="2"/>
        <v>0.3372695741932486</v>
      </c>
      <c r="K26" s="74">
        <v>316263.37</v>
      </c>
      <c r="L26" s="79">
        <v>0.29225567132693031</v>
      </c>
      <c r="M26" s="270">
        <f t="shared" si="3"/>
        <v>0.17886200352573245</v>
      </c>
      <c r="N26" s="63">
        <v>22601</v>
      </c>
    </row>
    <row r="27" spans="1:14" ht="15" customHeight="1" x14ac:dyDescent="0.2">
      <c r="A27" s="75"/>
      <c r="B27" s="75" t="s">
        <v>266</v>
      </c>
      <c r="C27" s="213">
        <v>13040585.99</v>
      </c>
      <c r="D27" s="216">
        <v>12626964.560000001</v>
      </c>
      <c r="E27" s="90">
        <v>11888125.17</v>
      </c>
      <c r="F27" s="148">
        <f t="shared" si="4"/>
        <v>0.94148717322447284</v>
      </c>
      <c r="G27" s="90">
        <v>10987688.460000001</v>
      </c>
      <c r="H27" s="148">
        <f t="shared" si="1"/>
        <v>0.87017655017477935</v>
      </c>
      <c r="I27" s="90">
        <v>7318679.7699999996</v>
      </c>
      <c r="J27" s="222">
        <f t="shared" si="2"/>
        <v>0.57960721559196327</v>
      </c>
      <c r="K27" s="76">
        <v>3829540.63</v>
      </c>
      <c r="L27" s="80">
        <v>0.31471525937495926</v>
      </c>
      <c r="M27" s="270">
        <f t="shared" si="3"/>
        <v>0.91111166510851183</v>
      </c>
      <c r="N27" s="63">
        <v>22602</v>
      </c>
    </row>
    <row r="28" spans="1:14" ht="15" customHeight="1" x14ac:dyDescent="0.2">
      <c r="A28" s="75"/>
      <c r="B28" s="75" t="s">
        <v>268</v>
      </c>
      <c r="C28" s="213">
        <v>643129.06000000006</v>
      </c>
      <c r="D28" s="474">
        <v>890147.5</v>
      </c>
      <c r="E28" s="269">
        <v>631832.16</v>
      </c>
      <c r="F28" s="148">
        <f t="shared" si="4"/>
        <v>0.70980613887024346</v>
      </c>
      <c r="G28" s="90">
        <v>283586.83</v>
      </c>
      <c r="H28" s="148">
        <f t="shared" si="1"/>
        <v>0.31858408859205922</v>
      </c>
      <c r="I28" s="90">
        <v>260951.15</v>
      </c>
      <c r="J28" s="222">
        <f t="shared" si="2"/>
        <v>0.29315495465639119</v>
      </c>
      <c r="K28" s="76">
        <v>100140.52</v>
      </c>
      <c r="L28" s="80">
        <v>0.1556016215177248</v>
      </c>
      <c r="M28" s="270">
        <f t="shared" si="3"/>
        <v>1.6058497599173638</v>
      </c>
      <c r="N28" s="63">
        <v>22606</v>
      </c>
    </row>
    <row r="29" spans="1:14" ht="15" customHeight="1" x14ac:dyDescent="0.2">
      <c r="A29" s="75"/>
      <c r="B29" s="75" t="s">
        <v>269</v>
      </c>
      <c r="C29" s="213">
        <v>17342647.079999998</v>
      </c>
      <c r="D29" s="474">
        <v>23392568.260000002</v>
      </c>
      <c r="E29" s="269">
        <v>18218254.289999999</v>
      </c>
      <c r="F29" s="148">
        <f t="shared" si="4"/>
        <v>0.77880522085094039</v>
      </c>
      <c r="G29" s="90">
        <v>13446665.49</v>
      </c>
      <c r="H29" s="148">
        <f t="shared" si="1"/>
        <v>0.57482638676288722</v>
      </c>
      <c r="I29" s="90">
        <v>6873744.9000000004</v>
      </c>
      <c r="J29" s="222">
        <f t="shared" si="2"/>
        <v>0.29384310536580643</v>
      </c>
      <c r="K29" s="76">
        <v>4584952.93</v>
      </c>
      <c r="L29" s="80">
        <v>0.23496604883053365</v>
      </c>
      <c r="M29" s="270">
        <f t="shared" si="3"/>
        <v>0.49919639414924166</v>
      </c>
      <c r="N29" s="63">
        <v>22610</v>
      </c>
    </row>
    <row r="30" spans="1:14" ht="15" customHeight="1" x14ac:dyDescent="0.2">
      <c r="A30" s="77"/>
      <c r="B30" s="77" t="s">
        <v>270</v>
      </c>
      <c r="C30" s="212">
        <v>16396084.01</v>
      </c>
      <c r="D30" s="186">
        <v>11976609.18</v>
      </c>
      <c r="E30" s="78">
        <v>5540727.25</v>
      </c>
      <c r="F30" s="500">
        <f t="shared" si="4"/>
        <v>0.46262904355705126</v>
      </c>
      <c r="G30" s="66">
        <v>4479381.93</v>
      </c>
      <c r="H30" s="500">
        <f t="shared" si="1"/>
        <v>0.37401086256368932</v>
      </c>
      <c r="I30" s="66">
        <v>2411801.7400000002</v>
      </c>
      <c r="J30" s="518">
        <f t="shared" si="2"/>
        <v>0.20137600749530346</v>
      </c>
      <c r="K30" s="78">
        <v>958375.25000000093</v>
      </c>
      <c r="L30" s="81">
        <v>0.14808214462809677</v>
      </c>
      <c r="M30" s="203">
        <f t="shared" si="3"/>
        <v>1.5165526133943859</v>
      </c>
      <c r="N30" s="64" t="s">
        <v>271</v>
      </c>
    </row>
    <row r="31" spans="1:14" ht="15" customHeight="1" x14ac:dyDescent="0.2">
      <c r="A31" s="73"/>
      <c r="B31" s="73" t="s">
        <v>272</v>
      </c>
      <c r="C31" s="211">
        <v>11908878.640000001</v>
      </c>
      <c r="D31" s="216">
        <v>11896579.369999999</v>
      </c>
      <c r="E31" s="76">
        <v>11543301.5</v>
      </c>
      <c r="F31" s="501">
        <f t="shared" si="4"/>
        <v>0.97030424805210214</v>
      </c>
      <c r="G31" s="76">
        <v>11517821.66</v>
      </c>
      <c r="H31" s="148">
        <f t="shared" si="1"/>
        <v>0.96816246937711148</v>
      </c>
      <c r="I31" s="76">
        <v>4522967.22</v>
      </c>
      <c r="J31" s="517">
        <f t="shared" si="2"/>
        <v>0.38019056397049028</v>
      </c>
      <c r="K31" s="74">
        <v>4343227.38</v>
      </c>
      <c r="L31" s="79">
        <v>0.37697897972054828</v>
      </c>
      <c r="M31" s="270">
        <f t="shared" si="3"/>
        <v>4.1383935095749003E-2</v>
      </c>
      <c r="N31" s="63">
        <v>22700</v>
      </c>
    </row>
    <row r="32" spans="1:14" ht="15" customHeight="1" x14ac:dyDescent="0.2">
      <c r="A32" s="75"/>
      <c r="B32" s="75" t="s">
        <v>273</v>
      </c>
      <c r="C32" s="211">
        <v>2874262.5</v>
      </c>
      <c r="D32" s="216">
        <v>4848195.07</v>
      </c>
      <c r="E32" s="76">
        <v>4072371.71</v>
      </c>
      <c r="F32" s="148">
        <f t="shared" si="4"/>
        <v>0.83997686792746973</v>
      </c>
      <c r="G32" s="76">
        <v>2812942.12</v>
      </c>
      <c r="H32" s="148">
        <f t="shared" si="1"/>
        <v>0.58020398919303384</v>
      </c>
      <c r="I32" s="76">
        <v>1331341.79</v>
      </c>
      <c r="J32" s="222">
        <f t="shared" si="2"/>
        <v>0.27460565649228302</v>
      </c>
      <c r="K32" s="76">
        <v>827660.5</v>
      </c>
      <c r="L32" s="80">
        <v>0.23320806182025672</v>
      </c>
      <c r="M32" s="270">
        <f t="shared" si="3"/>
        <v>0.60856026112155903</v>
      </c>
      <c r="N32" s="63">
        <v>22703</v>
      </c>
    </row>
    <row r="33" spans="1:14" ht="15" customHeight="1" x14ac:dyDescent="0.2">
      <c r="A33" s="75"/>
      <c r="B33" s="75" t="s">
        <v>274</v>
      </c>
      <c r="C33" s="211">
        <v>2461274.11</v>
      </c>
      <c r="D33" s="216">
        <v>2496889.0099999998</v>
      </c>
      <c r="E33" s="76">
        <v>1303836.47</v>
      </c>
      <c r="F33" s="148">
        <f t="shared" si="4"/>
        <v>0.52218439216887746</v>
      </c>
      <c r="G33" s="76">
        <v>1195951.04</v>
      </c>
      <c r="H33" s="148">
        <f t="shared" si="1"/>
        <v>0.47897645238143771</v>
      </c>
      <c r="I33" s="76">
        <v>609291.26</v>
      </c>
      <c r="J33" s="222">
        <f t="shared" si="2"/>
        <v>0.24402016171315524</v>
      </c>
      <c r="K33" s="76">
        <v>484722.71</v>
      </c>
      <c r="L33" s="80">
        <v>0.19939219861734506</v>
      </c>
      <c r="M33" s="270">
        <f t="shared" si="3"/>
        <v>0.25698930012996501</v>
      </c>
      <c r="N33" s="63" t="s">
        <v>275</v>
      </c>
    </row>
    <row r="34" spans="1:14" ht="15" customHeight="1" x14ac:dyDescent="0.2">
      <c r="A34" s="75"/>
      <c r="B34" s="75" t="s">
        <v>276</v>
      </c>
      <c r="C34" s="211">
        <v>3735000</v>
      </c>
      <c r="D34" s="216">
        <v>3597602</v>
      </c>
      <c r="E34" s="76">
        <v>1780997.57</v>
      </c>
      <c r="F34" s="148">
        <f t="shared" si="4"/>
        <v>0.495051306397984</v>
      </c>
      <c r="G34" s="76">
        <v>1780997.57</v>
      </c>
      <c r="H34" s="148">
        <f t="shared" si="1"/>
        <v>0.495051306397984</v>
      </c>
      <c r="I34" s="76">
        <v>1428151.88</v>
      </c>
      <c r="J34" s="222">
        <f t="shared" si="2"/>
        <v>0.39697328387075609</v>
      </c>
      <c r="K34" s="76">
        <v>1252962.49</v>
      </c>
      <c r="L34" s="80">
        <v>0.31353456115107914</v>
      </c>
      <c r="M34" s="270">
        <f t="shared" si="3"/>
        <v>0.13982013938821103</v>
      </c>
      <c r="N34" s="64">
        <v>22708</v>
      </c>
    </row>
    <row r="35" spans="1:14" ht="15" customHeight="1" x14ac:dyDescent="0.2">
      <c r="A35" s="75"/>
      <c r="B35" s="75" t="s">
        <v>277</v>
      </c>
      <c r="C35" s="211">
        <v>15900827.689999999</v>
      </c>
      <c r="D35" s="216">
        <v>16264701.140000001</v>
      </c>
      <c r="E35" s="76">
        <v>15914082.970000001</v>
      </c>
      <c r="F35" s="148">
        <f t="shared" si="4"/>
        <v>0.97844299953734037</v>
      </c>
      <c r="G35" s="76">
        <v>15416900.630000001</v>
      </c>
      <c r="H35" s="148">
        <f t="shared" si="1"/>
        <v>0.94787481782158345</v>
      </c>
      <c r="I35" s="76">
        <v>6075802.6600000001</v>
      </c>
      <c r="J35" s="222">
        <f t="shared" si="2"/>
        <v>0.37355759615267053</v>
      </c>
      <c r="K35" s="76">
        <v>5706370.3499999996</v>
      </c>
      <c r="L35" s="80">
        <v>0.4301504123213713</v>
      </c>
      <c r="M35" s="270">
        <f t="shared" si="3"/>
        <v>6.4740331829321374E-2</v>
      </c>
      <c r="N35" s="63">
        <v>22712</v>
      </c>
    </row>
    <row r="36" spans="1:14" ht="15" customHeight="1" x14ac:dyDescent="0.2">
      <c r="A36" s="75"/>
      <c r="B36" s="75" t="s">
        <v>278</v>
      </c>
      <c r="C36" s="211">
        <v>11600000</v>
      </c>
      <c r="D36" s="216">
        <v>12516606.189999999</v>
      </c>
      <c r="E36" s="76">
        <v>12516606.189999999</v>
      </c>
      <c r="F36" s="148">
        <f t="shared" si="4"/>
        <v>1</v>
      </c>
      <c r="G36" s="76">
        <v>12516606.189999999</v>
      </c>
      <c r="H36" s="148">
        <f t="shared" si="1"/>
        <v>1</v>
      </c>
      <c r="I36" s="76">
        <v>4011001.69</v>
      </c>
      <c r="J36" s="222">
        <f t="shared" si="2"/>
        <v>0.3204544130504437</v>
      </c>
      <c r="K36" s="76" t="s">
        <v>135</v>
      </c>
      <c r="L36" s="80" t="s">
        <v>135</v>
      </c>
      <c r="M36" s="270" t="s">
        <v>135</v>
      </c>
      <c r="N36" s="63">
        <v>22714</v>
      </c>
    </row>
    <row r="37" spans="1:14" ht="15" customHeight="1" x14ac:dyDescent="0.2">
      <c r="A37" s="75"/>
      <c r="B37" s="75" t="s">
        <v>279</v>
      </c>
      <c r="C37" s="211">
        <v>0</v>
      </c>
      <c r="D37" s="216">
        <v>0</v>
      </c>
      <c r="E37" s="76">
        <v>0</v>
      </c>
      <c r="F37" s="148" t="s">
        <v>135</v>
      </c>
      <c r="G37" s="76">
        <v>0</v>
      </c>
      <c r="H37" s="148" t="s">
        <v>135</v>
      </c>
      <c r="I37" s="76">
        <v>0</v>
      </c>
      <c r="J37" s="222" t="s">
        <v>135</v>
      </c>
      <c r="K37" s="76" t="s">
        <v>135</v>
      </c>
      <c r="L37" s="80" t="s">
        <v>135</v>
      </c>
      <c r="M37" s="270" t="s">
        <v>135</v>
      </c>
      <c r="N37" s="63">
        <v>22715</v>
      </c>
    </row>
    <row r="38" spans="1:14" ht="15" customHeight="1" x14ac:dyDescent="0.2">
      <c r="A38" s="75"/>
      <c r="B38" s="75" t="s">
        <v>280</v>
      </c>
      <c r="C38" s="211">
        <v>13595150.939999999</v>
      </c>
      <c r="D38" s="216">
        <v>13669282.439999999</v>
      </c>
      <c r="E38" s="76">
        <v>13293025.49</v>
      </c>
      <c r="F38" s="148">
        <f t="shared" si="4"/>
        <v>0.97247427202916148</v>
      </c>
      <c r="G38" s="76">
        <v>13293025.49</v>
      </c>
      <c r="H38" s="148">
        <f t="shared" si="1"/>
        <v>0.97247427202916148</v>
      </c>
      <c r="I38" s="76">
        <v>5101049.87</v>
      </c>
      <c r="J38" s="222">
        <f t="shared" si="2"/>
        <v>0.373176126280993</v>
      </c>
      <c r="K38" s="76">
        <v>4821571.97</v>
      </c>
      <c r="L38" s="80">
        <v>0.35321319558897801</v>
      </c>
      <c r="M38" s="270">
        <f t="shared" si="3"/>
        <v>5.7964062703807384E-2</v>
      </c>
      <c r="N38" s="63">
        <v>22716</v>
      </c>
    </row>
    <row r="39" spans="1:14" ht="15" customHeight="1" x14ac:dyDescent="0.2">
      <c r="A39" s="75"/>
      <c r="B39" s="75" t="s">
        <v>487</v>
      </c>
      <c r="C39" s="211">
        <v>209726</v>
      </c>
      <c r="D39" s="216">
        <v>200846.19</v>
      </c>
      <c r="E39" s="76">
        <v>196444.27</v>
      </c>
      <c r="F39" s="148">
        <f t="shared" si="4"/>
        <v>0.97808312918457641</v>
      </c>
      <c r="G39" s="76">
        <v>196444.27</v>
      </c>
      <c r="H39" s="148">
        <f t="shared" si="1"/>
        <v>0.97808312918457641</v>
      </c>
      <c r="I39" s="76">
        <v>58002.61</v>
      </c>
      <c r="J39" s="222">
        <f t="shared" si="2"/>
        <v>0.28879118891924216</v>
      </c>
      <c r="K39" s="76">
        <v>76203.12</v>
      </c>
      <c r="L39" s="80">
        <v>0.3707242214672255</v>
      </c>
      <c r="M39" s="270">
        <f t="shared" si="3"/>
        <v>-0.23884205791048974</v>
      </c>
      <c r="N39" s="63" t="s">
        <v>488</v>
      </c>
    </row>
    <row r="40" spans="1:14" ht="15" customHeight="1" x14ac:dyDescent="0.2">
      <c r="A40" s="75"/>
      <c r="B40" s="75" t="s">
        <v>489</v>
      </c>
      <c r="C40" s="211">
        <v>120000.38</v>
      </c>
      <c r="D40" s="216">
        <v>125362.31</v>
      </c>
      <c r="E40" s="76">
        <v>125362.31</v>
      </c>
      <c r="F40" s="148">
        <f t="shared" si="4"/>
        <v>1</v>
      </c>
      <c r="G40" s="76">
        <v>125362.31</v>
      </c>
      <c r="H40" s="148">
        <f t="shared" si="1"/>
        <v>1</v>
      </c>
      <c r="I40" s="76">
        <v>76317.320000000007</v>
      </c>
      <c r="J40" s="222">
        <f t="shared" si="2"/>
        <v>0.6087740406187474</v>
      </c>
      <c r="K40" s="76">
        <v>68887.520000000004</v>
      </c>
      <c r="L40" s="80">
        <v>0.58196885910988927</v>
      </c>
      <c r="M40" s="270">
        <f t="shared" si="3"/>
        <v>0.10785407864878871</v>
      </c>
      <c r="N40" s="63" t="s">
        <v>490</v>
      </c>
    </row>
    <row r="41" spans="1:14" ht="15" customHeight="1" x14ac:dyDescent="0.2">
      <c r="A41" s="75"/>
      <c r="B41" s="75" t="s">
        <v>286</v>
      </c>
      <c r="C41" s="211">
        <v>63029764.009999998</v>
      </c>
      <c r="D41" s="216">
        <v>61029721.460000001</v>
      </c>
      <c r="E41" s="76">
        <v>55187372.520000003</v>
      </c>
      <c r="F41" s="148">
        <f t="shared" ref="F41:F51" si="6">+E41/D41</f>
        <v>0.90427043086163883</v>
      </c>
      <c r="G41" s="76">
        <v>52155313.189999998</v>
      </c>
      <c r="H41" s="148">
        <f t="shared" ref="H41:H51" si="7">+G41/D41</f>
        <v>0.85458874696296205</v>
      </c>
      <c r="I41" s="76">
        <v>21416446.140000001</v>
      </c>
      <c r="J41" s="222">
        <f t="shared" ref="J41:J51" si="8">I41/D41</f>
        <v>0.3509183005863255</v>
      </c>
      <c r="K41" s="76">
        <v>19675426.77</v>
      </c>
      <c r="L41" s="80">
        <v>0.3428235095050946</v>
      </c>
      <c r="M41" s="270">
        <f t="shared" si="3"/>
        <v>8.8486993972329619E-2</v>
      </c>
      <c r="N41" s="63">
        <v>22719</v>
      </c>
    </row>
    <row r="42" spans="1:14" ht="15" customHeight="1" x14ac:dyDescent="0.2">
      <c r="A42" s="75"/>
      <c r="B42" s="75" t="s">
        <v>281</v>
      </c>
      <c r="C42" s="211">
        <v>1550000</v>
      </c>
      <c r="D42" s="216">
        <v>1780000</v>
      </c>
      <c r="E42" s="76">
        <v>1780000</v>
      </c>
      <c r="F42" s="148">
        <f t="shared" si="6"/>
        <v>1</v>
      </c>
      <c r="G42" s="76">
        <v>1780000</v>
      </c>
      <c r="H42" s="148">
        <f t="shared" si="7"/>
        <v>1</v>
      </c>
      <c r="I42" s="76">
        <v>1024712.63</v>
      </c>
      <c r="J42" s="222">
        <f t="shared" si="8"/>
        <v>0.57568125280898874</v>
      </c>
      <c r="K42" s="76">
        <v>578428.27</v>
      </c>
      <c r="L42" s="80">
        <v>0.33595126904907124</v>
      </c>
      <c r="M42" s="270">
        <f t="shared" si="3"/>
        <v>0.77154659124803837</v>
      </c>
      <c r="N42" s="63">
        <v>22720</v>
      </c>
    </row>
    <row r="43" spans="1:14" ht="15" customHeight="1" x14ac:dyDescent="0.2">
      <c r="A43" s="75"/>
      <c r="B43" s="75" t="s">
        <v>283</v>
      </c>
      <c r="C43" s="211">
        <v>2113545.42</v>
      </c>
      <c r="D43" s="216">
        <v>1655346.81</v>
      </c>
      <c r="E43" s="76">
        <v>1415138.13</v>
      </c>
      <c r="F43" s="148">
        <f t="shared" si="6"/>
        <v>0.85488921200748247</v>
      </c>
      <c r="G43" s="76">
        <v>1415138.13</v>
      </c>
      <c r="H43" s="148">
        <f t="shared" si="7"/>
        <v>0.85488921200748247</v>
      </c>
      <c r="I43" s="76">
        <v>352445.92</v>
      </c>
      <c r="J43" s="222">
        <f t="shared" si="8"/>
        <v>0.21291364315372679</v>
      </c>
      <c r="K43" s="76">
        <v>397775.13</v>
      </c>
      <c r="L43" s="80">
        <v>0.28173033270777925</v>
      </c>
      <c r="M43" s="270">
        <f t="shared" si="3"/>
        <v>-0.11395687307047075</v>
      </c>
      <c r="N43" s="63">
        <v>22721</v>
      </c>
    </row>
    <row r="44" spans="1:14" ht="15" customHeight="1" x14ac:dyDescent="0.2">
      <c r="A44" s="75"/>
      <c r="B44" s="75" t="s">
        <v>282</v>
      </c>
      <c r="C44" s="211">
        <v>2650000</v>
      </c>
      <c r="D44" s="216">
        <v>2660530.91</v>
      </c>
      <c r="E44" s="76">
        <v>2660530.91</v>
      </c>
      <c r="F44" s="148">
        <f t="shared" si="6"/>
        <v>1</v>
      </c>
      <c r="G44" s="76">
        <v>2660530.91</v>
      </c>
      <c r="H44" s="148">
        <f t="shared" si="7"/>
        <v>1</v>
      </c>
      <c r="I44" s="76">
        <v>644210.47</v>
      </c>
      <c r="J44" s="222">
        <f t="shared" si="8"/>
        <v>0.24213605922736675</v>
      </c>
      <c r="K44" s="76">
        <v>295248.03000000003</v>
      </c>
      <c r="L44" s="80">
        <v>0.10352188174408801</v>
      </c>
      <c r="M44" s="270">
        <f t="shared" si="3"/>
        <v>1.181929782901515</v>
      </c>
      <c r="N44" s="63">
        <v>22723</v>
      </c>
    </row>
    <row r="45" spans="1:14" ht="15" customHeight="1" x14ac:dyDescent="0.2">
      <c r="A45" s="75"/>
      <c r="B45" s="75" t="s">
        <v>285</v>
      </c>
      <c r="C45" s="211">
        <v>9307905.2899999991</v>
      </c>
      <c r="D45" s="216">
        <v>8928450.7899999991</v>
      </c>
      <c r="E45" s="76">
        <v>8647518.2799999993</v>
      </c>
      <c r="F45" s="148">
        <f t="shared" si="6"/>
        <v>0.96853513374183031</v>
      </c>
      <c r="G45" s="76">
        <v>7221487.8099999996</v>
      </c>
      <c r="H45" s="148">
        <f t="shared" si="7"/>
        <v>0.80881756307467989</v>
      </c>
      <c r="I45" s="76">
        <v>1708787.77</v>
      </c>
      <c r="J45" s="222">
        <f t="shared" si="8"/>
        <v>0.1913868161667944</v>
      </c>
      <c r="K45" s="76">
        <v>2913528.61</v>
      </c>
      <c r="L45" s="80">
        <v>0.31832355646573968</v>
      </c>
      <c r="M45" s="270">
        <f t="shared" si="3"/>
        <v>-0.41349888786573474</v>
      </c>
      <c r="N45" s="63">
        <v>22724</v>
      </c>
    </row>
    <row r="46" spans="1:14" ht="15" customHeight="1" x14ac:dyDescent="0.2">
      <c r="A46" s="75"/>
      <c r="B46" s="75" t="s">
        <v>492</v>
      </c>
      <c r="C46" s="211">
        <v>30380.83</v>
      </c>
      <c r="D46" s="216">
        <v>100346.73</v>
      </c>
      <c r="E46" s="76">
        <v>94965.9</v>
      </c>
      <c r="F46" s="148">
        <f t="shared" si="6"/>
        <v>0.94637762486131838</v>
      </c>
      <c r="G46" s="76">
        <v>78431.62</v>
      </c>
      <c r="H46" s="148">
        <f t="shared" si="7"/>
        <v>0.78160613704103754</v>
      </c>
      <c r="I46" s="76">
        <v>8465.7199999999993</v>
      </c>
      <c r="J46" s="222">
        <f t="shared" si="8"/>
        <v>8.4364682336933144E-2</v>
      </c>
      <c r="K46" s="76">
        <v>29375.8</v>
      </c>
      <c r="L46" s="80">
        <v>0.59039120516917387</v>
      </c>
      <c r="M46" s="270">
        <f t="shared" si="3"/>
        <v>-0.71181312508935934</v>
      </c>
      <c r="N46" s="63" t="s">
        <v>491</v>
      </c>
    </row>
    <row r="47" spans="1:14" ht="15" customHeight="1" x14ac:dyDescent="0.2">
      <c r="A47" s="75"/>
      <c r="B47" s="75" t="s">
        <v>493</v>
      </c>
      <c r="C47" s="211">
        <v>19644.86</v>
      </c>
      <c r="D47" s="216">
        <v>19644.86</v>
      </c>
      <c r="E47" s="76">
        <v>19644.86</v>
      </c>
      <c r="F47" s="148">
        <f t="shared" si="6"/>
        <v>1</v>
      </c>
      <c r="G47" s="76">
        <v>19644.86</v>
      </c>
      <c r="H47" s="148">
        <f t="shared" si="7"/>
        <v>1</v>
      </c>
      <c r="I47" s="76">
        <v>19644.849999999999</v>
      </c>
      <c r="J47" s="222">
        <f t="shared" si="8"/>
        <v>0.99999949096099428</v>
      </c>
      <c r="K47" s="76">
        <v>19834.14</v>
      </c>
      <c r="L47" s="80">
        <v>0.41666689424857106</v>
      </c>
      <c r="M47" s="270">
        <f t="shared" si="3"/>
        <v>-9.543645451731253E-3</v>
      </c>
      <c r="N47" s="63" t="s">
        <v>494</v>
      </c>
    </row>
    <row r="48" spans="1:14" ht="15" customHeight="1" x14ac:dyDescent="0.2">
      <c r="A48" s="75"/>
      <c r="B48" s="75" t="s">
        <v>287</v>
      </c>
      <c r="C48" s="211">
        <v>261303122.13999999</v>
      </c>
      <c r="D48" s="216">
        <v>259496368.96000001</v>
      </c>
      <c r="E48" s="76">
        <v>256436783.59999999</v>
      </c>
      <c r="F48" s="148">
        <f t="shared" si="6"/>
        <v>0.98820952534996109</v>
      </c>
      <c r="G48" s="76">
        <v>256436783.59999999</v>
      </c>
      <c r="H48" s="148">
        <f t="shared" si="7"/>
        <v>0.98820952534996109</v>
      </c>
      <c r="I48" s="76">
        <v>78475895.209999993</v>
      </c>
      <c r="J48" s="222">
        <f t="shared" si="8"/>
        <v>0.30241615913360481</v>
      </c>
      <c r="K48" s="76">
        <v>80143468.609999999</v>
      </c>
      <c r="L48" s="80">
        <v>0.30896451053806723</v>
      </c>
      <c r="M48" s="270">
        <f t="shared" si="3"/>
        <v>-2.0807352475781582E-2</v>
      </c>
      <c r="N48" s="63">
        <v>22727</v>
      </c>
    </row>
    <row r="49" spans="1:14" ht="15" customHeight="1" x14ac:dyDescent="0.2">
      <c r="A49" s="75"/>
      <c r="B49" s="75" t="s">
        <v>284</v>
      </c>
      <c r="C49" s="211">
        <v>1874554.49</v>
      </c>
      <c r="D49" s="216">
        <v>1521589.74</v>
      </c>
      <c r="E49" s="76">
        <v>1209110.23</v>
      </c>
      <c r="F49" s="148">
        <f t="shared" si="6"/>
        <v>0.79463616125592429</v>
      </c>
      <c r="G49" s="76">
        <v>1209110.23</v>
      </c>
      <c r="H49" s="148">
        <f t="shared" si="7"/>
        <v>0.79463616125592429</v>
      </c>
      <c r="I49" s="76">
        <v>199609.98</v>
      </c>
      <c r="J49" s="222">
        <f t="shared" si="8"/>
        <v>0.13118515113015944</v>
      </c>
      <c r="K49" s="76">
        <v>478415.35999999999</v>
      </c>
      <c r="L49" s="80">
        <v>0.33528661887574746</v>
      </c>
      <c r="M49" s="270">
        <f t="shared" si="3"/>
        <v>-0.58276845459142446</v>
      </c>
      <c r="N49" s="63">
        <v>22729</v>
      </c>
    </row>
    <row r="50" spans="1:14" ht="15" customHeight="1" x14ac:dyDescent="0.2">
      <c r="A50" s="75"/>
      <c r="B50" s="75" t="s">
        <v>289</v>
      </c>
      <c r="C50" s="211">
        <v>50122831.859999999</v>
      </c>
      <c r="D50" s="216">
        <v>49194829.960000001</v>
      </c>
      <c r="E50" s="76">
        <v>42010570.109999999</v>
      </c>
      <c r="F50" s="148">
        <f t="shared" si="6"/>
        <v>0.85396311246849566</v>
      </c>
      <c r="G50" s="76">
        <v>41871151.960000001</v>
      </c>
      <c r="H50" s="148">
        <f t="shared" si="7"/>
        <v>0.85112911243000866</v>
      </c>
      <c r="I50" s="76">
        <v>16101638.74</v>
      </c>
      <c r="J50" s="222">
        <f t="shared" si="8"/>
        <v>0.32730347382219105</v>
      </c>
      <c r="K50" s="76">
        <v>16073621.619999999</v>
      </c>
      <c r="L50" s="80">
        <v>0.36699299892637999</v>
      </c>
      <c r="M50" s="270">
        <f t="shared" si="3"/>
        <v>1.7430496164685394E-3</v>
      </c>
      <c r="N50" s="63">
        <v>22731</v>
      </c>
    </row>
    <row r="51" spans="1:14" ht="15" customHeight="1" x14ac:dyDescent="0.2">
      <c r="A51" s="75"/>
      <c r="B51" s="75" t="s">
        <v>288</v>
      </c>
      <c r="C51" s="211">
        <v>4217686.7</v>
      </c>
      <c r="D51" s="216">
        <v>4219513.26</v>
      </c>
      <c r="E51" s="76">
        <v>4133678.45</v>
      </c>
      <c r="F51" s="148">
        <f t="shared" si="6"/>
        <v>0.97965765131876859</v>
      </c>
      <c r="G51" s="76">
        <v>4133678.45</v>
      </c>
      <c r="H51" s="148">
        <f t="shared" si="7"/>
        <v>0.97965765131876859</v>
      </c>
      <c r="I51" s="76">
        <v>1767051.19</v>
      </c>
      <c r="J51" s="222">
        <f t="shared" si="8"/>
        <v>0.41878081217358232</v>
      </c>
      <c r="K51" s="76">
        <v>1583470.39</v>
      </c>
      <c r="L51" s="80">
        <v>0.37805772526786063</v>
      </c>
      <c r="M51" s="270">
        <f t="shared" si="3"/>
        <v>0.11593573277994795</v>
      </c>
      <c r="N51" s="63">
        <v>22732</v>
      </c>
    </row>
    <row r="52" spans="1:14" ht="15" customHeight="1" x14ac:dyDescent="0.2">
      <c r="A52" s="77"/>
      <c r="B52" s="77" t="s">
        <v>290</v>
      </c>
      <c r="C52" s="212">
        <v>2249365.83</v>
      </c>
      <c r="D52" s="217">
        <v>3315297.38</v>
      </c>
      <c r="E52" s="78">
        <v>2796902.59</v>
      </c>
      <c r="F52" s="500">
        <f t="shared" si="4"/>
        <v>0.8436355081968544</v>
      </c>
      <c r="G52" s="78">
        <v>1965188.59</v>
      </c>
      <c r="H52" s="500">
        <f t="shared" si="1"/>
        <v>0.5927638955875506</v>
      </c>
      <c r="I52" s="78">
        <v>975343.72000000009</v>
      </c>
      <c r="J52" s="518">
        <f t="shared" si="2"/>
        <v>0.29419494187275597</v>
      </c>
      <c r="K52" s="78">
        <v>735605.36000001431</v>
      </c>
      <c r="L52" s="80">
        <v>0.21850815198784468</v>
      </c>
      <c r="M52" s="203">
        <f t="shared" si="3"/>
        <v>0.32590621688779042</v>
      </c>
      <c r="N52" s="64" t="s">
        <v>291</v>
      </c>
    </row>
    <row r="53" spans="1:14" ht="15" customHeight="1" x14ac:dyDescent="0.2">
      <c r="A53" s="73"/>
      <c r="B53" s="73" t="s">
        <v>292</v>
      </c>
      <c r="C53" s="211">
        <v>2085705.4</v>
      </c>
      <c r="D53" s="216">
        <v>1733132.86</v>
      </c>
      <c r="E53" s="76">
        <v>1547223.21</v>
      </c>
      <c r="F53" s="501">
        <f t="shared" si="4"/>
        <v>0.89273202632601401</v>
      </c>
      <c r="G53" s="90">
        <v>774039.73</v>
      </c>
      <c r="H53" s="501">
        <f t="shared" si="1"/>
        <v>0.44661303692551296</v>
      </c>
      <c r="I53" s="76">
        <v>774039.73</v>
      </c>
      <c r="J53" s="519">
        <f t="shared" si="2"/>
        <v>0.44661303692551296</v>
      </c>
      <c r="K53" s="90">
        <v>849051.05</v>
      </c>
      <c r="L53" s="79">
        <v>0.4038950428094441</v>
      </c>
      <c r="M53" s="204">
        <f t="shared" si="3"/>
        <v>-8.8347243666915043E-2</v>
      </c>
      <c r="N53" s="63">
        <v>230</v>
      </c>
    </row>
    <row r="54" spans="1:14" ht="15" customHeight="1" x14ac:dyDescent="0.2">
      <c r="A54" s="75"/>
      <c r="B54" s="75" t="s">
        <v>293</v>
      </c>
      <c r="C54" s="211">
        <v>1009644.36</v>
      </c>
      <c r="D54" s="216">
        <v>1171806.97</v>
      </c>
      <c r="E54" s="76">
        <v>419519.61</v>
      </c>
      <c r="F54" s="148">
        <f t="shared" si="4"/>
        <v>0.35801085054136517</v>
      </c>
      <c r="G54" s="76">
        <v>346674.51</v>
      </c>
      <c r="H54" s="148">
        <f t="shared" si="1"/>
        <v>0.29584608973609366</v>
      </c>
      <c r="I54" s="76">
        <v>302276.56</v>
      </c>
      <c r="J54" s="222">
        <f t="shared" si="2"/>
        <v>0.25795763955901374</v>
      </c>
      <c r="K54" s="76">
        <v>441846.18</v>
      </c>
      <c r="L54" s="80">
        <v>0.3967859993327903</v>
      </c>
      <c r="M54" s="270">
        <f t="shared" si="3"/>
        <v>-0.31587829954759372</v>
      </c>
      <c r="N54" s="63">
        <v>231</v>
      </c>
    </row>
    <row r="55" spans="1:14" ht="15" customHeight="1" x14ac:dyDescent="0.2">
      <c r="A55" s="77"/>
      <c r="B55" s="77" t="s">
        <v>294</v>
      </c>
      <c r="C55" s="212">
        <v>365380.73</v>
      </c>
      <c r="D55" s="217">
        <v>310360.12</v>
      </c>
      <c r="E55" s="78">
        <v>264090</v>
      </c>
      <c r="F55" s="500">
        <f t="shared" si="4"/>
        <v>0.85091473737025236</v>
      </c>
      <c r="G55" s="567">
        <v>120186.6</v>
      </c>
      <c r="H55" s="500">
        <f t="shared" si="1"/>
        <v>0.38724885143104082</v>
      </c>
      <c r="I55" s="78">
        <v>120186.6</v>
      </c>
      <c r="J55" s="518">
        <f t="shared" si="2"/>
        <v>0.38724885143104082</v>
      </c>
      <c r="K55" s="78">
        <v>105272.35</v>
      </c>
      <c r="L55" s="80">
        <v>0.32237425189070257</v>
      </c>
      <c r="M55" s="203">
        <f t="shared" si="3"/>
        <v>0.14167300340497757</v>
      </c>
      <c r="N55" s="63">
        <v>233</v>
      </c>
    </row>
    <row r="56" spans="1:14" ht="15" customHeight="1" x14ac:dyDescent="0.2">
      <c r="A56" s="59"/>
      <c r="B56" s="59" t="s">
        <v>295</v>
      </c>
      <c r="C56" s="195">
        <v>0</v>
      </c>
      <c r="D56" s="568" t="s">
        <v>135</v>
      </c>
      <c r="E56" s="248" t="s">
        <v>135</v>
      </c>
      <c r="F56" s="86" t="s">
        <v>135</v>
      </c>
      <c r="G56" s="60" t="s">
        <v>135</v>
      </c>
      <c r="H56" s="86" t="s">
        <v>135</v>
      </c>
      <c r="I56" s="248" t="s">
        <v>135</v>
      </c>
      <c r="J56" s="191" t="s">
        <v>135</v>
      </c>
      <c r="K56" s="35">
        <v>100</v>
      </c>
      <c r="L56" s="528">
        <v>1.3617439845405454E-5</v>
      </c>
      <c r="M56" s="204" t="s">
        <v>135</v>
      </c>
      <c r="N56" s="63">
        <v>27</v>
      </c>
    </row>
    <row r="57" spans="1:14" ht="15" customHeight="1" x14ac:dyDescent="0.2">
      <c r="A57" s="9"/>
      <c r="B57" s="91" t="s">
        <v>246</v>
      </c>
      <c r="C57" s="180">
        <f>SUM(C12:C56)</f>
        <v>603468828.03000009</v>
      </c>
      <c r="D57" s="170">
        <f>SUM(D12:D56)</f>
        <v>602207437.4200002</v>
      </c>
      <c r="E57" s="92">
        <f>SUM(E12:E56)</f>
        <v>560283521.20000017</v>
      </c>
      <c r="F57" s="98">
        <f>+E57/D57</f>
        <v>0.93038293183556142</v>
      </c>
      <c r="G57" s="92">
        <f>SUM(G12:G56)</f>
        <v>540635894.22000015</v>
      </c>
      <c r="H57" s="98">
        <f t="shared" si="1"/>
        <v>0.89775692000120888</v>
      </c>
      <c r="I57" s="92">
        <f>SUM(I12:I56)</f>
        <v>194146744.31999993</v>
      </c>
      <c r="J57" s="189">
        <f t="shared" si="2"/>
        <v>0.32239180763321479</v>
      </c>
      <c r="K57" s="92">
        <f>SUM(K12:K56)</f>
        <v>186611087.61000004</v>
      </c>
      <c r="L57" s="44">
        <v>0.32994243666386397</v>
      </c>
      <c r="M57" s="162">
        <f>+I57/K57-1</f>
        <v>4.0381612939037748E-2</v>
      </c>
    </row>
    <row r="58" spans="1:14" ht="15" customHeight="1" x14ac:dyDescent="0.2">
      <c r="A58" s="75"/>
      <c r="B58" s="89" t="s">
        <v>352</v>
      </c>
      <c r="C58" s="211">
        <v>33425949.170000002</v>
      </c>
      <c r="D58" s="216">
        <v>33425949.170000002</v>
      </c>
      <c r="E58" s="76">
        <v>12528850.82</v>
      </c>
      <c r="F58" s="501">
        <f>+E58/D58</f>
        <v>0.37482408521235716</v>
      </c>
      <c r="G58" s="90">
        <v>12528850.82</v>
      </c>
      <c r="H58" s="501">
        <f t="shared" si="1"/>
        <v>0.37482408521235716</v>
      </c>
      <c r="I58" s="90">
        <v>12528850.82</v>
      </c>
      <c r="J58" s="519">
        <f t="shared" si="2"/>
        <v>0.37482408521235716</v>
      </c>
      <c r="K58" s="90">
        <v>17274992.48</v>
      </c>
      <c r="L58" s="115">
        <v>0.45729168399158771</v>
      </c>
      <c r="M58" s="204">
        <f>+I58/K58-1</f>
        <v>-0.27474059195654132</v>
      </c>
      <c r="N58" s="63" t="s">
        <v>354</v>
      </c>
    </row>
    <row r="59" spans="1:14" ht="15" customHeight="1" x14ac:dyDescent="0.2">
      <c r="A59" s="75"/>
      <c r="B59" s="75" t="s">
        <v>353</v>
      </c>
      <c r="C59" s="211">
        <v>1031803.03</v>
      </c>
      <c r="D59" s="216">
        <v>1031803.03</v>
      </c>
      <c r="E59" s="76">
        <v>50897.52</v>
      </c>
      <c r="F59" s="148">
        <f>+E59/D59</f>
        <v>4.9328717323111559E-2</v>
      </c>
      <c r="G59" s="76">
        <v>50897.52</v>
      </c>
      <c r="H59" s="148">
        <f t="shared" si="1"/>
        <v>4.9328717323111559E-2</v>
      </c>
      <c r="I59" s="76">
        <v>50897.52</v>
      </c>
      <c r="J59" s="222">
        <f t="shared" si="2"/>
        <v>4.9328717323111559E-2</v>
      </c>
      <c r="K59" s="76">
        <v>5552.7</v>
      </c>
      <c r="L59" s="80">
        <v>3.4540243433106741E-3</v>
      </c>
      <c r="M59" s="204">
        <f t="shared" ref="M59:M60" si="9">+I59/K59-1</f>
        <v>8.1662650602409634</v>
      </c>
      <c r="N59" s="63" t="s">
        <v>355</v>
      </c>
    </row>
    <row r="60" spans="1:14" ht="15" customHeight="1" x14ac:dyDescent="0.2">
      <c r="A60" s="75"/>
      <c r="B60" s="87" t="s">
        <v>189</v>
      </c>
      <c r="C60" s="475">
        <v>250000</v>
      </c>
      <c r="D60" s="219">
        <v>250000</v>
      </c>
      <c r="E60" s="88">
        <v>7401.02</v>
      </c>
      <c r="F60" s="280">
        <f>+E60/D60</f>
        <v>2.9604080000000001E-2</v>
      </c>
      <c r="G60" s="88">
        <v>7401.02</v>
      </c>
      <c r="H60" s="280">
        <f t="shared" si="1"/>
        <v>2.9604080000000001E-2</v>
      </c>
      <c r="I60" s="88">
        <v>7401.02</v>
      </c>
      <c r="J60" s="223">
        <f t="shared" si="2"/>
        <v>2.9604080000000001E-2</v>
      </c>
      <c r="K60" s="88">
        <v>18422.05</v>
      </c>
      <c r="L60" s="397">
        <v>7.3688199999999995E-2</v>
      </c>
      <c r="M60" s="204">
        <f t="shared" si="9"/>
        <v>-0.59825209463659035</v>
      </c>
      <c r="N60" s="63">
        <v>352</v>
      </c>
    </row>
    <row r="61" spans="1:14" ht="15" customHeight="1" thickBot="1" x14ac:dyDescent="0.25">
      <c r="A61" s="9"/>
      <c r="B61" s="2" t="s">
        <v>2</v>
      </c>
      <c r="C61" s="185">
        <f>SUM(C58:C60)</f>
        <v>34707752.200000003</v>
      </c>
      <c r="D61" s="188">
        <f t="shared" ref="D61:I61" si="10">SUM(D58:D60)</f>
        <v>34707752.200000003</v>
      </c>
      <c r="E61" s="193">
        <f t="shared" si="10"/>
        <v>12587149.359999999</v>
      </c>
      <c r="F61" s="447">
        <f>+E61/D61</f>
        <v>0.36266103570948044</v>
      </c>
      <c r="G61" s="193">
        <f t="shared" si="10"/>
        <v>12587149.359999999</v>
      </c>
      <c r="H61" s="447">
        <f t="shared" si="1"/>
        <v>0.36266103570948044</v>
      </c>
      <c r="I61" s="193">
        <f t="shared" si="10"/>
        <v>12587149.359999999</v>
      </c>
      <c r="J61" s="194">
        <f t="shared" si="2"/>
        <v>0.36266103570948044</v>
      </c>
      <c r="K61" s="214">
        <f>SUM(K58:K60)</f>
        <v>17298967.23</v>
      </c>
      <c r="L61" s="205">
        <v>0.43646400152075354</v>
      </c>
      <c r="M61" s="206">
        <f>+I61/K61-1</f>
        <v>-0.27237567464887324</v>
      </c>
      <c r="N61" s="64">
        <v>3</v>
      </c>
    </row>
    <row r="63" spans="1:14" ht="15.75" thickBot="1" x14ac:dyDescent="0.3">
      <c r="A63" s="7" t="s">
        <v>239</v>
      </c>
    </row>
    <row r="64" spans="1:14" x14ac:dyDescent="0.2">
      <c r="A64" s="8" t="s">
        <v>296</v>
      </c>
      <c r="C64" s="182" t="s">
        <v>501</v>
      </c>
      <c r="D64" s="586" t="s">
        <v>575</v>
      </c>
      <c r="E64" s="584"/>
      <c r="F64" s="584"/>
      <c r="G64" s="584"/>
      <c r="H64" s="584"/>
      <c r="I64" s="584"/>
      <c r="J64" s="585"/>
      <c r="K64" s="594" t="s">
        <v>576</v>
      </c>
      <c r="L64" s="595"/>
      <c r="M64" s="428"/>
    </row>
    <row r="65" spans="1:16" x14ac:dyDescent="0.2">
      <c r="C65" s="175">
        <v>1</v>
      </c>
      <c r="D65" s="166">
        <v>2</v>
      </c>
      <c r="E65" s="95">
        <v>3</v>
      </c>
      <c r="F65" s="96" t="s">
        <v>39</v>
      </c>
      <c r="G65" s="95">
        <v>4</v>
      </c>
      <c r="H65" s="96" t="s">
        <v>40</v>
      </c>
      <c r="I65" s="95">
        <v>5</v>
      </c>
      <c r="J65" s="167" t="s">
        <v>41</v>
      </c>
      <c r="K65" s="166" t="s">
        <v>42</v>
      </c>
      <c r="L65" s="16" t="s">
        <v>43</v>
      </c>
      <c r="M65" s="429" t="s">
        <v>368</v>
      </c>
    </row>
    <row r="66" spans="1:16" ht="25.5" x14ac:dyDescent="0.2">
      <c r="A66" s="1"/>
      <c r="B66" s="2" t="s">
        <v>156</v>
      </c>
      <c r="C66" s="176" t="s">
        <v>13</v>
      </c>
      <c r="D66" s="127" t="s">
        <v>356</v>
      </c>
      <c r="E66" s="97" t="s">
        <v>15</v>
      </c>
      <c r="F66" s="97" t="s">
        <v>18</v>
      </c>
      <c r="G66" s="97" t="s">
        <v>16</v>
      </c>
      <c r="H66" s="97" t="s">
        <v>18</v>
      </c>
      <c r="I66" s="97" t="s">
        <v>17</v>
      </c>
      <c r="J66" s="128" t="s">
        <v>18</v>
      </c>
      <c r="K66" s="97" t="s">
        <v>17</v>
      </c>
      <c r="L66" s="12" t="s">
        <v>18</v>
      </c>
      <c r="M66" s="158" t="s">
        <v>538</v>
      </c>
      <c r="N66" s="62" t="s">
        <v>169</v>
      </c>
      <c r="P66" s="420"/>
    </row>
    <row r="67" spans="1:16" ht="15" customHeight="1" x14ac:dyDescent="0.2">
      <c r="A67" s="21"/>
      <c r="B67" s="21" t="s">
        <v>299</v>
      </c>
      <c r="C67" s="213">
        <v>24587855.940000001</v>
      </c>
      <c r="D67" s="216">
        <v>24587855.940000001</v>
      </c>
      <c r="E67" s="90">
        <v>24587855.940000001</v>
      </c>
      <c r="F67" s="504">
        <f t="shared" ref="F67:F84" si="11">+E67/D67</f>
        <v>1</v>
      </c>
      <c r="G67" s="90">
        <v>24587855.940000001</v>
      </c>
      <c r="H67" s="504">
        <f>+G67/D67</f>
        <v>1</v>
      </c>
      <c r="I67" s="90">
        <v>11700000</v>
      </c>
      <c r="J67" s="404">
        <f>I67/D67</f>
        <v>0.47584466203766118</v>
      </c>
      <c r="K67" s="154">
        <v>13100000</v>
      </c>
      <c r="L67" s="53">
        <v>0.54649716434969753</v>
      </c>
      <c r="M67" s="160">
        <f t="shared" ref="M67:M96" si="12">+I67/K67-1</f>
        <v>-0.10687022900763354</v>
      </c>
      <c r="N67" s="64" t="s">
        <v>370</v>
      </c>
      <c r="P67" s="419"/>
    </row>
    <row r="68" spans="1:16" ht="15" customHeight="1" x14ac:dyDescent="0.2">
      <c r="A68" s="23"/>
      <c r="B68" s="23" t="s">
        <v>300</v>
      </c>
      <c r="C68" s="213">
        <v>858841</v>
      </c>
      <c r="D68" s="216">
        <v>858841</v>
      </c>
      <c r="E68" s="90">
        <v>858841</v>
      </c>
      <c r="F68" s="505">
        <f t="shared" si="11"/>
        <v>1</v>
      </c>
      <c r="G68" s="90">
        <v>858841</v>
      </c>
      <c r="H68" s="505">
        <f t="shared" ref="H68:H88" si="13">+G68/D68</f>
        <v>1</v>
      </c>
      <c r="I68" s="90">
        <v>430000</v>
      </c>
      <c r="J68" s="520">
        <f t="shared" ref="J68:J88" si="14">I68/D68</f>
        <v>0.50067474654796407</v>
      </c>
      <c r="K68" s="151">
        <v>430000</v>
      </c>
      <c r="L68" s="55">
        <v>0.50067474654796407</v>
      </c>
      <c r="M68" s="160">
        <f t="shared" si="12"/>
        <v>0</v>
      </c>
      <c r="N68" s="64" t="s">
        <v>371</v>
      </c>
      <c r="P68" s="419"/>
    </row>
    <row r="69" spans="1:16" ht="15" customHeight="1" x14ac:dyDescent="0.2">
      <c r="A69" s="23"/>
      <c r="B69" s="23" t="s">
        <v>301</v>
      </c>
      <c r="C69" s="213">
        <v>43098862</v>
      </c>
      <c r="D69" s="216">
        <v>46932016.5</v>
      </c>
      <c r="E69" s="90">
        <v>45282016.5</v>
      </c>
      <c r="F69" s="505">
        <f t="shared" si="11"/>
        <v>0.96484276357484022</v>
      </c>
      <c r="G69" s="90">
        <v>45282016.5</v>
      </c>
      <c r="H69" s="505">
        <f t="shared" si="13"/>
        <v>0.96484276357484022</v>
      </c>
      <c r="I69" s="90">
        <v>31598886.84</v>
      </c>
      <c r="J69" s="520">
        <f t="shared" si="14"/>
        <v>0.67329062751863644</v>
      </c>
      <c r="K69" s="151">
        <v>32322459.280000001</v>
      </c>
      <c r="L69" s="55">
        <v>0.77563253768016704</v>
      </c>
      <c r="M69" s="160">
        <f t="shared" si="12"/>
        <v>-2.238605774801683E-2</v>
      </c>
      <c r="N69" s="64" t="s">
        <v>372</v>
      </c>
      <c r="P69" s="419"/>
    </row>
    <row r="70" spans="1:16" ht="15" customHeight="1" x14ac:dyDescent="0.2">
      <c r="A70" s="23"/>
      <c r="B70" s="23" t="s">
        <v>302</v>
      </c>
      <c r="C70" s="213">
        <v>32481396.359999999</v>
      </c>
      <c r="D70" s="216">
        <v>44308605.630000003</v>
      </c>
      <c r="E70" s="90">
        <v>39827921.32</v>
      </c>
      <c r="F70" s="505">
        <f t="shared" si="11"/>
        <v>0.89887552888899158</v>
      </c>
      <c r="G70" s="90">
        <v>39827921.32</v>
      </c>
      <c r="H70" s="505">
        <f t="shared" si="13"/>
        <v>0.89887552888899158</v>
      </c>
      <c r="I70" s="90">
        <v>22650142.949999999</v>
      </c>
      <c r="J70" s="520">
        <f t="shared" si="14"/>
        <v>0.51119060570627117</v>
      </c>
      <c r="K70" s="151">
        <v>16945709.190000001</v>
      </c>
      <c r="L70" s="55">
        <v>0.52607066051102691</v>
      </c>
      <c r="M70" s="160">
        <f t="shared" si="12"/>
        <v>0.33662998084295559</v>
      </c>
      <c r="N70" s="64" t="s">
        <v>547</v>
      </c>
      <c r="P70" s="420"/>
    </row>
    <row r="71" spans="1:16" ht="15" customHeight="1" x14ac:dyDescent="0.2">
      <c r="A71" s="23"/>
      <c r="B71" s="23" t="s">
        <v>303</v>
      </c>
      <c r="C71" s="213">
        <v>97214659.010000005</v>
      </c>
      <c r="D71" s="216">
        <v>108914659.01000001</v>
      </c>
      <c r="E71" s="90">
        <v>108914659.01000001</v>
      </c>
      <c r="F71" s="505">
        <f t="shared" si="11"/>
        <v>1</v>
      </c>
      <c r="G71" s="90">
        <v>108914659.01000001</v>
      </c>
      <c r="H71" s="505">
        <f t="shared" si="13"/>
        <v>1</v>
      </c>
      <c r="I71" s="90">
        <v>65550000</v>
      </c>
      <c r="J71" s="520">
        <f t="shared" si="14"/>
        <v>0.6018473600875115</v>
      </c>
      <c r="K71" s="151">
        <v>53075413.060000002</v>
      </c>
      <c r="L71" s="55">
        <v>0.56871340098840173</v>
      </c>
      <c r="M71" s="160">
        <f t="shared" si="12"/>
        <v>0.23503513624845263</v>
      </c>
      <c r="N71" s="64" t="s">
        <v>469</v>
      </c>
      <c r="P71" s="419"/>
    </row>
    <row r="72" spans="1:16" ht="15" customHeight="1" x14ac:dyDescent="0.2">
      <c r="A72" s="23"/>
      <c r="B72" s="23" t="s">
        <v>304</v>
      </c>
      <c r="C72" s="213">
        <v>2215090.08</v>
      </c>
      <c r="D72" s="216">
        <v>2215090.08</v>
      </c>
      <c r="E72" s="90">
        <v>1965090</v>
      </c>
      <c r="F72" s="505">
        <f t="shared" si="11"/>
        <v>0.88713773662875139</v>
      </c>
      <c r="G72" s="90">
        <v>1965090</v>
      </c>
      <c r="H72" s="505">
        <f t="shared" si="13"/>
        <v>0.88713773662875139</v>
      </c>
      <c r="I72" s="90">
        <v>1965090</v>
      </c>
      <c r="J72" s="520">
        <f t="shared" si="14"/>
        <v>0.88713773662875139</v>
      </c>
      <c r="K72" s="151">
        <v>2197510</v>
      </c>
      <c r="L72" s="55">
        <v>1</v>
      </c>
      <c r="M72" s="160">
        <f t="shared" si="12"/>
        <v>-0.10576516147821857</v>
      </c>
      <c r="N72" s="64" t="s">
        <v>373</v>
      </c>
      <c r="P72" s="419"/>
    </row>
    <row r="73" spans="1:16" ht="15" customHeight="1" x14ac:dyDescent="0.2">
      <c r="A73" s="23"/>
      <c r="B73" s="23" t="s">
        <v>305</v>
      </c>
      <c r="C73" s="213">
        <v>7713147</v>
      </c>
      <c r="D73" s="216">
        <v>7774447</v>
      </c>
      <c r="E73" s="90">
        <v>7728147</v>
      </c>
      <c r="F73" s="505">
        <f t="shared" si="11"/>
        <v>0.99404459249641808</v>
      </c>
      <c r="G73" s="90">
        <v>7728147</v>
      </c>
      <c r="H73" s="505">
        <f t="shared" si="13"/>
        <v>0.99404459249641808</v>
      </c>
      <c r="I73" s="90">
        <v>1915000</v>
      </c>
      <c r="J73" s="520">
        <f t="shared" si="14"/>
        <v>0.24631977039653111</v>
      </c>
      <c r="K73" s="151">
        <v>3800000</v>
      </c>
      <c r="L73" s="55">
        <v>0.49266531546721459</v>
      </c>
      <c r="M73" s="160">
        <f t="shared" si="12"/>
        <v>-0.49605263157894741</v>
      </c>
      <c r="N73" s="64" t="s">
        <v>374</v>
      </c>
      <c r="P73" s="419"/>
    </row>
    <row r="74" spans="1:16" ht="15" customHeight="1" x14ac:dyDescent="0.2">
      <c r="A74" s="23"/>
      <c r="B74" s="23" t="s">
        <v>306</v>
      </c>
      <c r="C74" s="213">
        <v>22591226.289999999</v>
      </c>
      <c r="D74" s="216">
        <v>22933967.289999999</v>
      </c>
      <c r="E74" s="90">
        <v>22891226.289999999</v>
      </c>
      <c r="F74" s="505">
        <f t="shared" si="11"/>
        <v>0.99813634512251892</v>
      </c>
      <c r="G74" s="90">
        <v>22891226.289999999</v>
      </c>
      <c r="H74" s="505">
        <f t="shared" si="13"/>
        <v>0.99813634512251892</v>
      </c>
      <c r="I74" s="90">
        <v>12500000</v>
      </c>
      <c r="J74" s="520">
        <f t="shared" si="14"/>
        <v>0.54504307265888663</v>
      </c>
      <c r="K74" s="151">
        <v>10644252.41</v>
      </c>
      <c r="L74" s="55">
        <v>0.47053792535040673</v>
      </c>
      <c r="M74" s="160">
        <f t="shared" si="12"/>
        <v>0.17434268922978302</v>
      </c>
      <c r="N74" s="64" t="s">
        <v>375</v>
      </c>
      <c r="P74" s="419"/>
    </row>
    <row r="75" spans="1:16" ht="15" customHeight="1" x14ac:dyDescent="0.2">
      <c r="A75" s="70"/>
      <c r="B75" s="70" t="s">
        <v>307</v>
      </c>
      <c r="C75" s="476">
        <v>8663077.6099999994</v>
      </c>
      <c r="D75" s="217">
        <v>9318077.6099999994</v>
      </c>
      <c r="E75" s="66">
        <v>9318077.6099999994</v>
      </c>
      <c r="F75" s="506">
        <f t="shared" si="11"/>
        <v>1</v>
      </c>
      <c r="G75" s="66">
        <v>9318077.6099999994</v>
      </c>
      <c r="H75" s="506">
        <f t="shared" si="13"/>
        <v>1</v>
      </c>
      <c r="I75" s="66">
        <v>5055000</v>
      </c>
      <c r="J75" s="521">
        <f t="shared" si="14"/>
        <v>0.54249387175902697</v>
      </c>
      <c r="K75" s="71">
        <v>4679700</v>
      </c>
      <c r="L75" s="72">
        <v>0.49482019309851288</v>
      </c>
      <c r="M75" s="207">
        <f t="shared" si="12"/>
        <v>8.019744855439459E-2</v>
      </c>
      <c r="N75" s="377" t="s">
        <v>376</v>
      </c>
      <c r="P75" s="419"/>
    </row>
    <row r="76" spans="1:16" ht="15" customHeight="1" x14ac:dyDescent="0.2">
      <c r="A76" s="73"/>
      <c r="B76" s="73" t="s">
        <v>308</v>
      </c>
      <c r="C76" s="216">
        <v>103023093</v>
      </c>
      <c r="D76" s="216">
        <v>104970541.61</v>
      </c>
      <c r="E76" s="90">
        <v>104970541.61</v>
      </c>
      <c r="F76" s="425">
        <f t="shared" si="11"/>
        <v>1</v>
      </c>
      <c r="G76" s="90">
        <v>104970541.61</v>
      </c>
      <c r="H76" s="425">
        <f t="shared" si="13"/>
        <v>1</v>
      </c>
      <c r="I76" s="90">
        <v>70377758.469999999</v>
      </c>
      <c r="J76" s="320">
        <f t="shared" si="14"/>
        <v>0.67045246590682994</v>
      </c>
      <c r="K76" s="90">
        <v>68296072.819999993</v>
      </c>
      <c r="L76" s="79">
        <v>0.66555152109272331</v>
      </c>
      <c r="M76" s="159">
        <f t="shared" si="12"/>
        <v>3.0480312616019134E-2</v>
      </c>
      <c r="N76" s="378" t="s">
        <v>445</v>
      </c>
      <c r="P76" s="419"/>
    </row>
    <row r="77" spans="1:16" ht="15" customHeight="1" x14ac:dyDescent="0.2">
      <c r="A77" s="75"/>
      <c r="B77" s="75" t="s">
        <v>309</v>
      </c>
      <c r="C77" s="216">
        <v>47794228</v>
      </c>
      <c r="D77" s="216">
        <v>47494228</v>
      </c>
      <c r="E77" s="90">
        <v>47494228</v>
      </c>
      <c r="F77" s="507">
        <f t="shared" si="11"/>
        <v>1</v>
      </c>
      <c r="G77" s="90">
        <v>47494228</v>
      </c>
      <c r="H77" s="507">
        <f t="shared" si="13"/>
        <v>1</v>
      </c>
      <c r="I77" s="90">
        <v>23500000</v>
      </c>
      <c r="J77" s="522">
        <f t="shared" si="14"/>
        <v>0.49479696774942844</v>
      </c>
      <c r="K77" s="76">
        <v>20300000</v>
      </c>
      <c r="L77" s="80">
        <v>0.42385065691005608</v>
      </c>
      <c r="M77" s="160">
        <f t="shared" si="12"/>
        <v>0.1576354679802956</v>
      </c>
      <c r="N77" s="64" t="s">
        <v>377</v>
      </c>
      <c r="P77" s="419"/>
    </row>
    <row r="78" spans="1:16" ht="15" customHeight="1" x14ac:dyDescent="0.2">
      <c r="A78" s="75"/>
      <c r="B78" s="75" t="s">
        <v>310</v>
      </c>
      <c r="C78" s="216">
        <v>2040648.37</v>
      </c>
      <c r="D78" s="216">
        <v>2040648.37</v>
      </c>
      <c r="E78" s="90">
        <v>1726096.42</v>
      </c>
      <c r="F78" s="507">
        <f t="shared" si="11"/>
        <v>0.84585685871985861</v>
      </c>
      <c r="G78" s="90">
        <v>1726096.42</v>
      </c>
      <c r="H78" s="507">
        <f t="shared" si="13"/>
        <v>0.84585685871985861</v>
      </c>
      <c r="I78" s="90">
        <v>1294500</v>
      </c>
      <c r="J78" s="522">
        <f t="shared" si="14"/>
        <v>0.63435720677345309</v>
      </c>
      <c r="K78" s="76">
        <v>1290000</v>
      </c>
      <c r="L78" s="80">
        <v>0.28397513518999534</v>
      </c>
      <c r="M78" s="160">
        <f t="shared" si="12"/>
        <v>3.4883720930232176E-3</v>
      </c>
      <c r="N78" s="64" t="s">
        <v>378</v>
      </c>
      <c r="P78" s="419"/>
    </row>
    <row r="79" spans="1:16" ht="15" customHeight="1" x14ac:dyDescent="0.2">
      <c r="A79" s="77"/>
      <c r="B79" s="77" t="s">
        <v>311</v>
      </c>
      <c r="C79" s="476">
        <v>617526</v>
      </c>
      <c r="D79" s="217">
        <v>947526</v>
      </c>
      <c r="E79" s="66">
        <v>947526</v>
      </c>
      <c r="F79" s="508">
        <f t="shared" si="11"/>
        <v>1</v>
      </c>
      <c r="G79" s="66">
        <v>947526</v>
      </c>
      <c r="H79" s="508">
        <f t="shared" si="13"/>
        <v>1</v>
      </c>
      <c r="I79" s="66">
        <v>835351</v>
      </c>
      <c r="J79" s="523">
        <f t="shared" si="14"/>
        <v>0.88161274730192096</v>
      </c>
      <c r="K79" s="78">
        <v>617526</v>
      </c>
      <c r="L79" s="81">
        <v>1</v>
      </c>
      <c r="M79" s="160">
        <f t="shared" si="12"/>
        <v>0.35273818430317094</v>
      </c>
      <c r="N79" s="64" t="s">
        <v>379</v>
      </c>
      <c r="P79" s="419"/>
    </row>
    <row r="80" spans="1:16" ht="15" customHeight="1" x14ac:dyDescent="0.2">
      <c r="A80" s="73"/>
      <c r="B80" s="73" t="s">
        <v>312</v>
      </c>
      <c r="C80" s="216">
        <v>30350633.390000001</v>
      </c>
      <c r="D80" s="216">
        <v>32754741.609999999</v>
      </c>
      <c r="E80" s="90">
        <v>15239743.299999999</v>
      </c>
      <c r="F80" s="425">
        <f t="shared" si="11"/>
        <v>0.46526831081296993</v>
      </c>
      <c r="G80" s="90">
        <v>15239743.299999999</v>
      </c>
      <c r="H80" s="425">
        <f t="shared" si="13"/>
        <v>0.46526831081296993</v>
      </c>
      <c r="I80" s="90">
        <v>15226543.77</v>
      </c>
      <c r="J80" s="275">
        <f t="shared" si="14"/>
        <v>0.46486533007335179</v>
      </c>
      <c r="K80" s="74">
        <v>21365778.690000001</v>
      </c>
      <c r="L80" s="79">
        <v>0.62601325800877616</v>
      </c>
      <c r="M80" s="201">
        <f t="shared" si="12"/>
        <v>-0.28733962890261511</v>
      </c>
      <c r="N80" s="379" t="s">
        <v>475</v>
      </c>
      <c r="P80" s="419"/>
    </row>
    <row r="81" spans="1:16" ht="15" customHeight="1" x14ac:dyDescent="0.2">
      <c r="A81" s="75"/>
      <c r="B81" s="75" t="s">
        <v>313</v>
      </c>
      <c r="C81" s="216">
        <v>17159000</v>
      </c>
      <c r="D81" s="216">
        <v>17159000</v>
      </c>
      <c r="E81" s="90">
        <v>17159000</v>
      </c>
      <c r="F81" s="507">
        <f t="shared" si="11"/>
        <v>1</v>
      </c>
      <c r="G81" s="90">
        <v>17159000</v>
      </c>
      <c r="H81" s="507">
        <f t="shared" si="13"/>
        <v>1</v>
      </c>
      <c r="I81" s="90">
        <v>9000000</v>
      </c>
      <c r="J81" s="522">
        <f t="shared" si="14"/>
        <v>0.52450609009849058</v>
      </c>
      <c r="K81" s="76">
        <v>11400000</v>
      </c>
      <c r="L81" s="80">
        <v>0.69406392694063923</v>
      </c>
      <c r="M81" s="202">
        <f t="shared" si="12"/>
        <v>-0.21052631578947367</v>
      </c>
      <c r="N81" s="64" t="s">
        <v>380</v>
      </c>
      <c r="P81" s="419"/>
    </row>
    <row r="82" spans="1:16" ht="15" customHeight="1" x14ac:dyDescent="0.2">
      <c r="A82" s="75"/>
      <c r="B82" s="75" t="s">
        <v>314</v>
      </c>
      <c r="C82" s="216">
        <v>52736587</v>
      </c>
      <c r="D82" s="216">
        <v>54373268</v>
      </c>
      <c r="E82" s="90">
        <v>2536680.8199999998</v>
      </c>
      <c r="F82" s="507">
        <f t="shared" si="11"/>
        <v>4.6653087322248127E-2</v>
      </c>
      <c r="G82" s="90">
        <v>2536680.8199999998</v>
      </c>
      <c r="H82" s="507">
        <f t="shared" si="13"/>
        <v>4.6653087322248127E-2</v>
      </c>
      <c r="I82" s="90">
        <v>1636680.82</v>
      </c>
      <c r="J82" s="522">
        <f t="shared" si="14"/>
        <v>3.0100835947546874E-2</v>
      </c>
      <c r="K82" s="76">
        <v>0</v>
      </c>
      <c r="L82" s="80">
        <v>0</v>
      </c>
      <c r="M82" s="202" t="s">
        <v>135</v>
      </c>
      <c r="N82" s="63" t="s">
        <v>381</v>
      </c>
      <c r="P82" s="419"/>
    </row>
    <row r="83" spans="1:16" ht="15" customHeight="1" x14ac:dyDescent="0.2">
      <c r="A83" s="75"/>
      <c r="B83" s="75" t="s">
        <v>315</v>
      </c>
      <c r="C83" s="216">
        <v>2726590</v>
      </c>
      <c r="D83" s="216">
        <v>2726590</v>
      </c>
      <c r="E83" s="90">
        <v>2726590</v>
      </c>
      <c r="F83" s="507">
        <f t="shared" si="11"/>
        <v>1</v>
      </c>
      <c r="G83" s="90">
        <v>2726590</v>
      </c>
      <c r="H83" s="507">
        <f t="shared" si="13"/>
        <v>1</v>
      </c>
      <c r="I83" s="90">
        <v>1818000</v>
      </c>
      <c r="J83" s="522">
        <f t="shared" si="14"/>
        <v>0.66676691398413401</v>
      </c>
      <c r="K83" s="76">
        <v>2529000</v>
      </c>
      <c r="L83" s="80">
        <v>0.9275321922254538</v>
      </c>
      <c r="M83" s="202">
        <f t="shared" si="12"/>
        <v>-0.28113879003558717</v>
      </c>
      <c r="N83" s="64" t="s">
        <v>382</v>
      </c>
      <c r="P83" s="419"/>
    </row>
    <row r="84" spans="1:16" ht="15" customHeight="1" x14ac:dyDescent="0.2">
      <c r="A84" s="75"/>
      <c r="B84" s="75" t="s">
        <v>316</v>
      </c>
      <c r="C84" s="216">
        <v>2730474</v>
      </c>
      <c r="D84" s="216">
        <v>3225498.46</v>
      </c>
      <c r="E84" s="90">
        <v>2809833.85</v>
      </c>
      <c r="F84" s="507">
        <f t="shared" si="11"/>
        <v>0.87113166688661203</v>
      </c>
      <c r="G84" s="90">
        <v>2809833.85</v>
      </c>
      <c r="H84" s="507">
        <f t="shared" si="13"/>
        <v>0.87113166688661203</v>
      </c>
      <c r="I84" s="90">
        <v>1572808.18</v>
      </c>
      <c r="J84" s="522">
        <f t="shared" si="14"/>
        <v>0.48761709221215999</v>
      </c>
      <c r="K84" s="76">
        <v>1335777.18</v>
      </c>
      <c r="L84" s="80">
        <v>0.48383732249254552</v>
      </c>
      <c r="M84" s="202">
        <f t="shared" si="12"/>
        <v>0.17744800820747675</v>
      </c>
      <c r="N84" s="64" t="s">
        <v>383</v>
      </c>
      <c r="P84" s="419"/>
    </row>
    <row r="85" spans="1:16" ht="15" customHeight="1" x14ac:dyDescent="0.2">
      <c r="A85" s="75"/>
      <c r="B85" s="75" t="s">
        <v>317</v>
      </c>
      <c r="C85" s="216">
        <v>0</v>
      </c>
      <c r="D85" s="216">
        <v>0</v>
      </c>
      <c r="E85" s="90">
        <v>0</v>
      </c>
      <c r="F85" s="507" t="s">
        <v>135</v>
      </c>
      <c r="G85" s="90">
        <v>0</v>
      </c>
      <c r="H85" s="507" t="s">
        <v>135</v>
      </c>
      <c r="I85" s="90">
        <v>0</v>
      </c>
      <c r="J85" s="522" t="s">
        <v>135</v>
      </c>
      <c r="K85" s="76" t="s">
        <v>135</v>
      </c>
      <c r="L85" s="80" t="s">
        <v>135</v>
      </c>
      <c r="M85" s="202" t="s">
        <v>135</v>
      </c>
      <c r="N85" s="64" t="s">
        <v>384</v>
      </c>
      <c r="P85" s="420"/>
    </row>
    <row r="86" spans="1:16" ht="15" customHeight="1" x14ac:dyDescent="0.2">
      <c r="A86" s="75"/>
      <c r="B86" s="75" t="s">
        <v>318</v>
      </c>
      <c r="C86" s="216">
        <v>0</v>
      </c>
      <c r="D86" s="216">
        <v>0</v>
      </c>
      <c r="E86" s="90">
        <v>0</v>
      </c>
      <c r="F86" s="507" t="s">
        <v>135</v>
      </c>
      <c r="G86" s="90">
        <v>0</v>
      </c>
      <c r="H86" s="507" t="s">
        <v>135</v>
      </c>
      <c r="I86" s="90">
        <v>0</v>
      </c>
      <c r="J86" s="522" t="s">
        <v>135</v>
      </c>
      <c r="K86" s="76" t="s">
        <v>135</v>
      </c>
      <c r="L86" s="80" t="s">
        <v>135</v>
      </c>
      <c r="M86" s="202" t="s">
        <v>135</v>
      </c>
      <c r="N86" s="64" t="s">
        <v>385</v>
      </c>
      <c r="P86" s="419"/>
    </row>
    <row r="87" spans="1:16" ht="15" customHeight="1" x14ac:dyDescent="0.2">
      <c r="A87" s="75"/>
      <c r="B87" s="75" t="s">
        <v>319</v>
      </c>
      <c r="C87" s="216">
        <v>4843478</v>
      </c>
      <c r="D87" s="216">
        <v>4843478</v>
      </c>
      <c r="E87" s="90">
        <v>4843478</v>
      </c>
      <c r="F87" s="507">
        <f t="shared" ref="F87:F88" si="15">+E87/D87</f>
        <v>1</v>
      </c>
      <c r="G87" s="90">
        <v>4843478</v>
      </c>
      <c r="H87" s="507">
        <f t="shared" si="13"/>
        <v>1</v>
      </c>
      <c r="I87" s="90">
        <v>3332000</v>
      </c>
      <c r="J87" s="522">
        <f t="shared" si="14"/>
        <v>0.68793540509526419</v>
      </c>
      <c r="K87" s="76">
        <v>3300000</v>
      </c>
      <c r="L87" s="80">
        <v>0.66086202842988395</v>
      </c>
      <c r="M87" s="202">
        <f t="shared" si="12"/>
        <v>9.6969696969697594E-3</v>
      </c>
      <c r="N87" s="64" t="s">
        <v>386</v>
      </c>
      <c r="P87" s="420"/>
    </row>
    <row r="88" spans="1:16" ht="15" customHeight="1" x14ac:dyDescent="0.2">
      <c r="A88" s="75"/>
      <c r="B88" s="75" t="s">
        <v>320</v>
      </c>
      <c r="C88" s="216">
        <v>0</v>
      </c>
      <c r="D88" s="216">
        <v>45000</v>
      </c>
      <c r="E88" s="90">
        <v>45000</v>
      </c>
      <c r="F88" s="507">
        <f t="shared" si="15"/>
        <v>1</v>
      </c>
      <c r="G88" s="90">
        <v>45000</v>
      </c>
      <c r="H88" s="507">
        <f t="shared" si="13"/>
        <v>1</v>
      </c>
      <c r="I88" s="90">
        <v>45000</v>
      </c>
      <c r="J88" s="522">
        <f t="shared" si="14"/>
        <v>1</v>
      </c>
      <c r="K88" s="76" t="s">
        <v>135</v>
      </c>
      <c r="L88" s="80" t="s">
        <v>135</v>
      </c>
      <c r="M88" s="202" t="s">
        <v>135</v>
      </c>
      <c r="N88" s="64" t="s">
        <v>387</v>
      </c>
      <c r="P88" s="419"/>
    </row>
    <row r="89" spans="1:16" ht="15" customHeight="1" x14ac:dyDescent="0.2">
      <c r="A89" s="75"/>
      <c r="B89" s="82" t="s">
        <v>321</v>
      </c>
      <c r="C89" s="216">
        <v>0</v>
      </c>
      <c r="D89" s="216">
        <v>0</v>
      </c>
      <c r="E89" s="90">
        <v>0</v>
      </c>
      <c r="F89" s="507" t="s">
        <v>135</v>
      </c>
      <c r="G89" s="90">
        <v>0</v>
      </c>
      <c r="H89" s="507" t="s">
        <v>135</v>
      </c>
      <c r="I89" s="90">
        <v>0</v>
      </c>
      <c r="J89" s="522" t="s">
        <v>135</v>
      </c>
      <c r="K89" s="76" t="s">
        <v>135</v>
      </c>
      <c r="L89" s="80" t="s">
        <v>135</v>
      </c>
      <c r="M89" s="202" t="s">
        <v>135</v>
      </c>
      <c r="N89" s="64" t="s">
        <v>388</v>
      </c>
      <c r="P89" s="419"/>
    </row>
    <row r="90" spans="1:16" ht="15" customHeight="1" x14ac:dyDescent="0.2">
      <c r="A90" s="75"/>
      <c r="B90" s="82" t="s">
        <v>422</v>
      </c>
      <c r="C90" s="216">
        <v>0</v>
      </c>
      <c r="D90" s="216">
        <v>0</v>
      </c>
      <c r="E90" s="90">
        <v>0</v>
      </c>
      <c r="F90" s="507" t="s">
        <v>135</v>
      </c>
      <c r="G90" s="90">
        <v>0</v>
      </c>
      <c r="H90" s="507" t="s">
        <v>135</v>
      </c>
      <c r="I90" s="90">
        <v>0</v>
      </c>
      <c r="J90" s="522" t="s">
        <v>135</v>
      </c>
      <c r="K90" s="76" t="s">
        <v>135</v>
      </c>
      <c r="L90" s="80" t="s">
        <v>135</v>
      </c>
      <c r="M90" s="202" t="s">
        <v>135</v>
      </c>
      <c r="N90" s="64">
        <v>44438</v>
      </c>
      <c r="P90" s="419"/>
    </row>
    <row r="91" spans="1:16" ht="15" customHeight="1" x14ac:dyDescent="0.2">
      <c r="A91" s="75"/>
      <c r="B91" s="82" t="s">
        <v>477</v>
      </c>
      <c r="C91" s="216">
        <v>0</v>
      </c>
      <c r="D91" s="216">
        <v>0</v>
      </c>
      <c r="E91" s="90">
        <v>0</v>
      </c>
      <c r="F91" s="507" t="s">
        <v>135</v>
      </c>
      <c r="G91" s="90">
        <v>0</v>
      </c>
      <c r="H91" s="507" t="s">
        <v>135</v>
      </c>
      <c r="I91" s="90">
        <v>0</v>
      </c>
      <c r="J91" s="522" t="s">
        <v>135</v>
      </c>
      <c r="K91" s="76">
        <v>1962488.72</v>
      </c>
      <c r="L91" s="80">
        <v>1</v>
      </c>
      <c r="M91" s="202">
        <f t="shared" si="12"/>
        <v>-1</v>
      </c>
      <c r="N91" s="64" t="s">
        <v>495</v>
      </c>
      <c r="P91" s="419"/>
    </row>
    <row r="92" spans="1:16" ht="15" customHeight="1" x14ac:dyDescent="0.2">
      <c r="A92" s="75"/>
      <c r="B92" s="75" t="s">
        <v>322</v>
      </c>
      <c r="C92" s="216">
        <v>12029885</v>
      </c>
      <c r="D92" s="216">
        <v>12029885</v>
      </c>
      <c r="E92" s="90">
        <v>0</v>
      </c>
      <c r="F92" s="507" t="s">
        <v>135</v>
      </c>
      <c r="G92" s="90">
        <v>0</v>
      </c>
      <c r="H92" s="507" t="s">
        <v>135</v>
      </c>
      <c r="I92" s="90">
        <v>0</v>
      </c>
      <c r="J92" s="522" t="s">
        <v>135</v>
      </c>
      <c r="K92" s="76">
        <v>0</v>
      </c>
      <c r="L92" s="80">
        <v>0</v>
      </c>
      <c r="M92" s="202" t="s">
        <v>135</v>
      </c>
      <c r="N92" s="64" t="s">
        <v>390</v>
      </c>
      <c r="P92" s="420"/>
    </row>
    <row r="93" spans="1:16" ht="15" customHeight="1" x14ac:dyDescent="0.2">
      <c r="A93" s="75"/>
      <c r="B93" s="75" t="s">
        <v>323</v>
      </c>
      <c r="C93" s="211">
        <v>4129996.75</v>
      </c>
      <c r="D93" s="216">
        <v>3923505.94</v>
      </c>
      <c r="E93" s="90">
        <v>3883860.49</v>
      </c>
      <c r="F93" s="507">
        <f>+E92/D92</f>
        <v>0</v>
      </c>
      <c r="G93" s="76">
        <v>3883860.49</v>
      </c>
      <c r="H93" s="507">
        <f>+G92/D92</f>
        <v>0</v>
      </c>
      <c r="I93" s="76">
        <v>0</v>
      </c>
      <c r="J93" s="522">
        <f>I92/D92</f>
        <v>0</v>
      </c>
      <c r="K93" s="76">
        <v>1267891.5</v>
      </c>
      <c r="L93" s="80">
        <v>0.3167049426185447</v>
      </c>
      <c r="M93" s="202">
        <f t="shared" si="12"/>
        <v>-1</v>
      </c>
      <c r="N93" s="64" t="s">
        <v>391</v>
      </c>
      <c r="P93" s="420"/>
    </row>
    <row r="94" spans="1:16" ht="15" customHeight="1" x14ac:dyDescent="0.2">
      <c r="A94" s="87"/>
      <c r="B94" s="138" t="s">
        <v>389</v>
      </c>
      <c r="C94" s="216">
        <v>0</v>
      </c>
      <c r="D94" s="216">
        <v>0</v>
      </c>
      <c r="E94" s="90">
        <v>0</v>
      </c>
      <c r="F94" s="148" t="s">
        <v>135</v>
      </c>
      <c r="G94" s="90">
        <v>0</v>
      </c>
      <c r="H94" s="501" t="s">
        <v>135</v>
      </c>
      <c r="I94" s="90">
        <v>0</v>
      </c>
      <c r="J94" s="223" t="s">
        <v>135</v>
      </c>
      <c r="K94" s="76" t="s">
        <v>135</v>
      </c>
      <c r="L94" s="80" t="s">
        <v>135</v>
      </c>
      <c r="M94" s="202" t="s">
        <v>135</v>
      </c>
      <c r="N94" s="137" t="s">
        <v>392</v>
      </c>
      <c r="P94" s="420"/>
    </row>
    <row r="95" spans="1:16" ht="15" customHeight="1" x14ac:dyDescent="0.2">
      <c r="A95" s="77"/>
      <c r="B95" s="77" t="s">
        <v>324</v>
      </c>
      <c r="C95" s="212">
        <v>479279.81</v>
      </c>
      <c r="D95" s="217">
        <v>577652.9</v>
      </c>
      <c r="E95" s="78">
        <v>111679.57</v>
      </c>
      <c r="F95" s="508">
        <f>+E95/D95</f>
        <v>0.19333334949067166</v>
      </c>
      <c r="G95" s="78">
        <v>111679.57</v>
      </c>
      <c r="H95" s="508">
        <f>+G95/D95</f>
        <v>0.19333334949067166</v>
      </c>
      <c r="I95" s="78">
        <v>0</v>
      </c>
      <c r="J95" s="523">
        <f>I95/D95</f>
        <v>0</v>
      </c>
      <c r="K95" s="217">
        <v>0</v>
      </c>
      <c r="L95" s="81">
        <v>0</v>
      </c>
      <c r="M95" s="203" t="s">
        <v>135</v>
      </c>
      <c r="N95" s="64" t="s">
        <v>393</v>
      </c>
      <c r="P95" s="419"/>
    </row>
    <row r="96" spans="1:16" ht="15" customHeight="1" x14ac:dyDescent="0.2">
      <c r="A96" s="59"/>
      <c r="B96" s="59" t="s">
        <v>496</v>
      </c>
      <c r="C96" s="212">
        <v>8561000</v>
      </c>
      <c r="D96" s="216">
        <v>8561000</v>
      </c>
      <c r="E96" s="90">
        <v>8561000</v>
      </c>
      <c r="F96" s="509">
        <f>+E96/D96</f>
        <v>1</v>
      </c>
      <c r="G96" s="88">
        <v>8561000</v>
      </c>
      <c r="H96" s="508">
        <f>+G96/D96</f>
        <v>1</v>
      </c>
      <c r="I96" s="60">
        <v>6200000</v>
      </c>
      <c r="J96" s="523">
        <f>I96/D96</f>
        <v>0.72421446092746178</v>
      </c>
      <c r="K96" s="478">
        <v>12688000</v>
      </c>
      <c r="L96" s="69">
        <v>0.64969310854021423</v>
      </c>
      <c r="M96" s="543">
        <f t="shared" si="12"/>
        <v>-0.51134930643127363</v>
      </c>
      <c r="N96" s="64">
        <v>44453</v>
      </c>
      <c r="P96" s="420"/>
    </row>
    <row r="97" spans="1:16" ht="15" customHeight="1" x14ac:dyDescent="0.2">
      <c r="A97" s="73"/>
      <c r="B97" s="272" t="s">
        <v>369</v>
      </c>
      <c r="C97" s="210">
        <v>0</v>
      </c>
      <c r="D97" s="273">
        <v>0</v>
      </c>
      <c r="E97" s="74">
        <v>0</v>
      </c>
      <c r="F97" s="274" t="s">
        <v>135</v>
      </c>
      <c r="G97" s="74">
        <v>0</v>
      </c>
      <c r="H97" s="274" t="s">
        <v>135</v>
      </c>
      <c r="I97" s="74">
        <v>0</v>
      </c>
      <c r="J97" s="275" t="s">
        <v>135</v>
      </c>
      <c r="K97" s="90">
        <v>0</v>
      </c>
      <c r="L97" s="115" t="s">
        <v>135</v>
      </c>
      <c r="M97" s="204" t="s">
        <v>135</v>
      </c>
      <c r="N97" s="64">
        <v>449</v>
      </c>
      <c r="P97" s="420"/>
    </row>
    <row r="98" spans="1:16" ht="15" customHeight="1" x14ac:dyDescent="0.2">
      <c r="A98" s="142"/>
      <c r="B98" s="143" t="s">
        <v>350</v>
      </c>
      <c r="C98" s="220">
        <f>SUM(C67:C97)</f>
        <v>528646574.61000001</v>
      </c>
      <c r="D98" s="565">
        <f>SUM(D67:D97)</f>
        <v>563516123.95000005</v>
      </c>
      <c r="E98" s="144">
        <f>SUM(E67:E97)</f>
        <v>474429092.73000002</v>
      </c>
      <c r="F98" s="510">
        <f>E98/D98</f>
        <v>0.84190863857534526</v>
      </c>
      <c r="G98" s="144">
        <f>SUM(G67:G97)</f>
        <v>474429092.73000002</v>
      </c>
      <c r="H98" s="514">
        <f>+G98/D98</f>
        <v>0.84190863857534526</v>
      </c>
      <c r="I98" s="144">
        <f>SUM(I67:I97)</f>
        <v>288202762.03000003</v>
      </c>
      <c r="J98" s="524">
        <f>I98/D98</f>
        <v>0.51143658500811917</v>
      </c>
      <c r="K98" s="144">
        <f>+SUM(K67:K97)</f>
        <v>283547578.85000002</v>
      </c>
      <c r="L98" s="145">
        <v>0.5235002561958465</v>
      </c>
      <c r="M98" s="282">
        <f>+I98/K98-1</f>
        <v>1.6417643906113666E-2</v>
      </c>
      <c r="P98" s="420"/>
    </row>
    <row r="99" spans="1:16" ht="15" customHeight="1" x14ac:dyDescent="0.2">
      <c r="A99" s="89"/>
      <c r="B99" s="276" t="s">
        <v>447</v>
      </c>
      <c r="C99" s="213">
        <v>4032000</v>
      </c>
      <c r="D99" s="564">
        <v>1032000</v>
      </c>
      <c r="E99" s="90">
        <v>0</v>
      </c>
      <c r="F99" s="425">
        <f>+E99/D99</f>
        <v>0</v>
      </c>
      <c r="G99" s="90">
        <v>0</v>
      </c>
      <c r="H99" s="425">
        <f>+G99/D99</f>
        <v>0</v>
      </c>
      <c r="I99" s="90">
        <v>0</v>
      </c>
      <c r="J99" s="320">
        <f>+I99/D99</f>
        <v>0</v>
      </c>
      <c r="K99" s="288">
        <v>0</v>
      </c>
      <c r="L99" s="115">
        <v>0</v>
      </c>
      <c r="M99" s="427" t="s">
        <v>135</v>
      </c>
      <c r="N99" s="137" t="s">
        <v>478</v>
      </c>
      <c r="P99" s="420"/>
    </row>
    <row r="100" spans="1:16" ht="15" customHeight="1" x14ac:dyDescent="0.2">
      <c r="A100" s="75"/>
      <c r="B100" s="277" t="s">
        <v>404</v>
      </c>
      <c r="C100" s="213">
        <v>40000</v>
      </c>
      <c r="D100" s="278">
        <v>40000</v>
      </c>
      <c r="E100" s="90">
        <v>36232.42</v>
      </c>
      <c r="F100" s="425">
        <f>+E100/D100</f>
        <v>0.90581049999999996</v>
      </c>
      <c r="G100" s="90">
        <v>36232.42</v>
      </c>
      <c r="H100" s="425">
        <f>+G100/D100</f>
        <v>0.90581049999999996</v>
      </c>
      <c r="I100" s="90">
        <v>0</v>
      </c>
      <c r="J100" s="320">
        <f>+I100/D100</f>
        <v>0</v>
      </c>
      <c r="K100" s="288">
        <v>0</v>
      </c>
      <c r="L100" s="310">
        <v>0</v>
      </c>
      <c r="M100" s="426"/>
      <c r="N100" s="137">
        <v>46101</v>
      </c>
      <c r="P100" s="420"/>
    </row>
    <row r="101" spans="1:16" ht="15" customHeight="1" x14ac:dyDescent="0.2">
      <c r="A101" s="75"/>
      <c r="B101" s="277" t="s">
        <v>419</v>
      </c>
      <c r="C101" s="213">
        <v>0</v>
      </c>
      <c r="D101" s="278">
        <v>0</v>
      </c>
      <c r="E101" s="90">
        <v>0</v>
      </c>
      <c r="F101" s="507" t="s">
        <v>135</v>
      </c>
      <c r="G101" s="90">
        <v>0</v>
      </c>
      <c r="H101" s="425" t="s">
        <v>135</v>
      </c>
      <c r="I101" s="90">
        <v>0</v>
      </c>
      <c r="J101" s="320" t="s">
        <v>135</v>
      </c>
      <c r="K101" s="76" t="s">
        <v>135</v>
      </c>
      <c r="L101" s="80" t="s">
        <v>135</v>
      </c>
      <c r="M101" s="202" t="s">
        <v>135</v>
      </c>
      <c r="N101" s="137">
        <v>46102</v>
      </c>
      <c r="P101" s="420"/>
    </row>
    <row r="102" spans="1:16" ht="15" customHeight="1" x14ac:dyDescent="0.2">
      <c r="A102" s="89"/>
      <c r="B102" s="276" t="s">
        <v>443</v>
      </c>
      <c r="C102" s="213">
        <v>0</v>
      </c>
      <c r="D102" s="278">
        <v>0</v>
      </c>
      <c r="E102" s="90">
        <v>0</v>
      </c>
      <c r="F102" s="507" t="s">
        <v>135</v>
      </c>
      <c r="G102" s="90">
        <v>0</v>
      </c>
      <c r="H102" s="425" t="s">
        <v>135</v>
      </c>
      <c r="I102" s="90">
        <v>0</v>
      </c>
      <c r="J102" s="320" t="s">
        <v>135</v>
      </c>
      <c r="K102" s="90" t="s">
        <v>135</v>
      </c>
      <c r="L102" s="115" t="s">
        <v>135</v>
      </c>
      <c r="M102" s="202" t="s">
        <v>135</v>
      </c>
      <c r="N102" s="137">
        <v>462</v>
      </c>
      <c r="P102" s="420"/>
    </row>
    <row r="103" spans="1:16" ht="15" customHeight="1" x14ac:dyDescent="0.2">
      <c r="A103" s="89"/>
      <c r="B103" s="89" t="s">
        <v>325</v>
      </c>
      <c r="C103" s="213">
        <v>0</v>
      </c>
      <c r="D103" s="278">
        <v>0</v>
      </c>
      <c r="E103" s="90">
        <v>0</v>
      </c>
      <c r="F103" s="86" t="s">
        <v>135</v>
      </c>
      <c r="G103" s="90">
        <v>0</v>
      </c>
      <c r="H103" s="86" t="s">
        <v>135</v>
      </c>
      <c r="I103" s="90">
        <v>0</v>
      </c>
      <c r="J103" s="191" t="s">
        <v>135</v>
      </c>
      <c r="K103" s="90" t="s">
        <v>135</v>
      </c>
      <c r="L103" s="115" t="s">
        <v>135</v>
      </c>
      <c r="M103" s="202" t="s">
        <v>135</v>
      </c>
      <c r="N103" s="64">
        <v>463</v>
      </c>
      <c r="P103" s="420"/>
    </row>
    <row r="104" spans="1:16" ht="15" customHeight="1" x14ac:dyDescent="0.2">
      <c r="A104" s="75"/>
      <c r="B104" s="75" t="s">
        <v>326</v>
      </c>
      <c r="C104" s="213">
        <v>54878421</v>
      </c>
      <c r="D104" s="278">
        <v>54878421</v>
      </c>
      <c r="E104" s="90">
        <v>54878421</v>
      </c>
      <c r="F104" s="507">
        <f t="shared" ref="F104:F113" si="16">+E104/D104</f>
        <v>1</v>
      </c>
      <c r="G104" s="90">
        <v>54878421</v>
      </c>
      <c r="H104" s="507">
        <f t="shared" ref="H104:H109" si="17">+G104/D104</f>
        <v>1</v>
      </c>
      <c r="I104" s="90">
        <v>26625828.34</v>
      </c>
      <c r="J104" s="522">
        <f t="shared" ref="J104:J111" si="18">I104/D104</f>
        <v>0.48517847005838599</v>
      </c>
      <c r="K104" s="76">
        <v>24273396.07</v>
      </c>
      <c r="L104" s="80">
        <v>0.44230846587126926</v>
      </c>
      <c r="M104" s="202">
        <f t="shared" ref="M104" si="19">+I104/K104-1</f>
        <v>9.6914014965850726E-2</v>
      </c>
      <c r="N104" s="64">
        <v>46401</v>
      </c>
      <c r="P104" s="420"/>
    </row>
    <row r="105" spans="1:16" ht="15" customHeight="1" x14ac:dyDescent="0.2">
      <c r="A105" s="75"/>
      <c r="B105" s="75" t="s">
        <v>327</v>
      </c>
      <c r="C105" s="213">
        <v>910000</v>
      </c>
      <c r="D105" s="278">
        <v>1997000</v>
      </c>
      <c r="E105" s="90">
        <v>1891160.19</v>
      </c>
      <c r="F105" s="507">
        <f t="shared" si="16"/>
        <v>0.94700059589384078</v>
      </c>
      <c r="G105" s="90">
        <v>1891160.19</v>
      </c>
      <c r="H105" s="507">
        <f t="shared" si="17"/>
        <v>0.94700059589384078</v>
      </c>
      <c r="I105" s="90">
        <v>1891160.19</v>
      </c>
      <c r="J105" s="522">
        <f t="shared" si="18"/>
        <v>0.94700059589384078</v>
      </c>
      <c r="K105" s="76">
        <v>0</v>
      </c>
      <c r="L105" s="80">
        <v>0</v>
      </c>
      <c r="M105" s="202" t="s">
        <v>135</v>
      </c>
      <c r="N105" s="64">
        <v>46410</v>
      </c>
      <c r="P105" s="420"/>
    </row>
    <row r="106" spans="1:16" ht="15" customHeight="1" x14ac:dyDescent="0.2">
      <c r="A106" s="77"/>
      <c r="B106" s="77" t="s">
        <v>328</v>
      </c>
      <c r="C106" s="212">
        <v>89194580.229999989</v>
      </c>
      <c r="D106" s="477">
        <v>92299280.229999989</v>
      </c>
      <c r="E106" s="90">
        <v>89387229.569999993</v>
      </c>
      <c r="F106" s="508">
        <f t="shared" si="16"/>
        <v>0.96844990933034936</v>
      </c>
      <c r="G106" s="90">
        <v>89387229.569999993</v>
      </c>
      <c r="H106" s="508">
        <f t="shared" si="17"/>
        <v>0.96844990933034936</v>
      </c>
      <c r="I106" s="90">
        <v>49087762.420000002</v>
      </c>
      <c r="J106" s="523">
        <f t="shared" si="18"/>
        <v>0.53183255923208195</v>
      </c>
      <c r="K106" s="78">
        <v>39976582.810000002</v>
      </c>
      <c r="L106" s="81">
        <v>0.45023956472133025</v>
      </c>
      <c r="M106" s="203">
        <f>+I106/K106-1</f>
        <v>0.22791291725216878</v>
      </c>
      <c r="N106" s="64" t="s">
        <v>334</v>
      </c>
      <c r="P106" s="420"/>
    </row>
    <row r="107" spans="1:16" ht="15" customHeight="1" x14ac:dyDescent="0.2">
      <c r="A107" s="67"/>
      <c r="B107" s="67" t="s">
        <v>329</v>
      </c>
      <c r="C107" s="476">
        <v>5830790</v>
      </c>
      <c r="D107" s="478">
        <v>5830790</v>
      </c>
      <c r="E107" s="68">
        <v>5830790</v>
      </c>
      <c r="F107" s="511">
        <f t="shared" si="16"/>
        <v>1</v>
      </c>
      <c r="G107" s="68">
        <v>5830790</v>
      </c>
      <c r="H107" s="511">
        <f t="shared" si="17"/>
        <v>1</v>
      </c>
      <c r="I107" s="68">
        <v>1943596.67</v>
      </c>
      <c r="J107" s="525">
        <f t="shared" si="18"/>
        <v>0.33333333390501113</v>
      </c>
      <c r="K107" s="68">
        <v>0</v>
      </c>
      <c r="L107" s="69">
        <v>0</v>
      </c>
      <c r="M107" s="204"/>
      <c r="N107" s="64">
        <v>465</v>
      </c>
      <c r="P107" s="420"/>
    </row>
    <row r="108" spans="1:16" ht="15" customHeight="1" x14ac:dyDescent="0.2">
      <c r="A108" s="73"/>
      <c r="B108" s="73" t="s">
        <v>330</v>
      </c>
      <c r="C108" s="211">
        <v>116594341</v>
      </c>
      <c r="D108" s="216">
        <v>116257341</v>
      </c>
      <c r="E108" s="76">
        <v>100924325</v>
      </c>
      <c r="F108" s="425">
        <f t="shared" si="16"/>
        <v>0.86811141672335346</v>
      </c>
      <c r="G108" s="76">
        <v>100924325</v>
      </c>
      <c r="H108" s="425">
        <f t="shared" si="17"/>
        <v>0.86811141672335346</v>
      </c>
      <c r="I108" s="76">
        <v>67282883.359999999</v>
      </c>
      <c r="J108" s="275">
        <f t="shared" si="18"/>
        <v>0.57874094471161175</v>
      </c>
      <c r="K108" s="74">
        <v>56120000</v>
      </c>
      <c r="L108" s="79">
        <v>0.62235009799075292</v>
      </c>
      <c r="M108" s="201">
        <f>+I108/K108-1</f>
        <v>0.19891096507483952</v>
      </c>
      <c r="N108" s="64">
        <v>46701</v>
      </c>
      <c r="P108" s="420"/>
    </row>
    <row r="109" spans="1:16" ht="15" customHeight="1" x14ac:dyDescent="0.2">
      <c r="A109" s="75"/>
      <c r="B109" s="75" t="s">
        <v>331</v>
      </c>
      <c r="C109" s="211">
        <v>59615875.520000003</v>
      </c>
      <c r="D109" s="216">
        <v>63346422.420000002</v>
      </c>
      <c r="E109" s="76">
        <v>62661615.590000004</v>
      </c>
      <c r="F109" s="507">
        <f t="shared" si="16"/>
        <v>0.98918949478378448</v>
      </c>
      <c r="G109" s="76">
        <v>62661615.590000004</v>
      </c>
      <c r="H109" s="507">
        <f t="shared" si="17"/>
        <v>0.98918949478378448</v>
      </c>
      <c r="I109" s="76">
        <v>37820438.039999999</v>
      </c>
      <c r="J109" s="522">
        <f t="shared" si="18"/>
        <v>0.59704142073316468</v>
      </c>
      <c r="K109" s="76">
        <v>36814196.200000003</v>
      </c>
      <c r="L109" s="80">
        <v>0.59324750776030255</v>
      </c>
      <c r="M109" s="202">
        <f>+I109/K109-1</f>
        <v>2.7332984116599901E-2</v>
      </c>
      <c r="N109" s="64">
        <v>46703</v>
      </c>
      <c r="P109" s="420"/>
    </row>
    <row r="110" spans="1:16" ht="15" customHeight="1" x14ac:dyDescent="0.2">
      <c r="A110" s="75"/>
      <c r="B110" s="75" t="s">
        <v>342</v>
      </c>
      <c r="C110" s="211">
        <v>0</v>
      </c>
      <c r="D110" s="216">
        <v>0</v>
      </c>
      <c r="E110" s="76">
        <v>0</v>
      </c>
      <c r="F110" s="507" t="s">
        <v>135</v>
      </c>
      <c r="G110" s="76">
        <v>0</v>
      </c>
      <c r="H110" s="507" t="s">
        <v>135</v>
      </c>
      <c r="I110" s="76">
        <v>0</v>
      </c>
      <c r="J110" s="522" t="s">
        <v>135</v>
      </c>
      <c r="K110" s="76">
        <v>0</v>
      </c>
      <c r="L110" s="80">
        <v>0</v>
      </c>
      <c r="M110" s="202"/>
      <c r="N110" s="64" t="s">
        <v>401</v>
      </c>
      <c r="P110" s="420"/>
    </row>
    <row r="111" spans="1:16" ht="15" customHeight="1" x14ac:dyDescent="0.2">
      <c r="A111" s="75"/>
      <c r="B111" s="75" t="s">
        <v>343</v>
      </c>
      <c r="C111" s="211">
        <v>1514016</v>
      </c>
      <c r="D111" s="216">
        <v>1827592.94</v>
      </c>
      <c r="E111" s="76">
        <v>1467592.94</v>
      </c>
      <c r="F111" s="507">
        <f t="shared" si="16"/>
        <v>0.80301959363007824</v>
      </c>
      <c r="G111" s="76">
        <v>1467592.94</v>
      </c>
      <c r="H111" s="507">
        <f t="shared" ref="H111:H113" si="20">+G111/D111</f>
        <v>0.80301959363007824</v>
      </c>
      <c r="I111" s="76">
        <v>990592.94</v>
      </c>
      <c r="J111" s="522">
        <f t="shared" si="18"/>
        <v>0.54202055518993197</v>
      </c>
      <c r="K111" s="76">
        <v>855000</v>
      </c>
      <c r="L111" s="80">
        <v>0.56924101198402133</v>
      </c>
      <c r="M111" s="202">
        <f>+I111/K111-1</f>
        <v>0.1585882339181286</v>
      </c>
      <c r="N111" s="64" t="s">
        <v>402</v>
      </c>
      <c r="P111" s="420"/>
    </row>
    <row r="112" spans="1:16" ht="15" customHeight="1" x14ac:dyDescent="0.2">
      <c r="A112" s="75"/>
      <c r="B112" s="75" t="s">
        <v>341</v>
      </c>
      <c r="C112" s="211">
        <v>271003.62</v>
      </c>
      <c r="D112" s="216">
        <v>271003.62</v>
      </c>
      <c r="E112" s="76">
        <v>0</v>
      </c>
      <c r="F112" s="507">
        <f t="shared" si="16"/>
        <v>0</v>
      </c>
      <c r="G112" s="76">
        <v>0</v>
      </c>
      <c r="H112" s="507">
        <f t="shared" si="20"/>
        <v>0</v>
      </c>
      <c r="I112" s="76">
        <v>0</v>
      </c>
      <c r="J112" s="522">
        <f>I112/D112</f>
        <v>0</v>
      </c>
      <c r="K112" s="76">
        <v>0</v>
      </c>
      <c r="L112" s="80">
        <v>0</v>
      </c>
      <c r="M112" s="202"/>
      <c r="N112" s="64" t="s">
        <v>397</v>
      </c>
      <c r="P112" s="420"/>
    </row>
    <row r="113" spans="1:16" ht="15" customHeight="1" x14ac:dyDescent="0.2">
      <c r="A113" s="75"/>
      <c r="B113" s="75" t="s">
        <v>338</v>
      </c>
      <c r="C113" s="211">
        <v>15540453.550000001</v>
      </c>
      <c r="D113" s="216">
        <v>15540453.550000001</v>
      </c>
      <c r="E113" s="76">
        <v>15409576.619999999</v>
      </c>
      <c r="F113" s="507">
        <f t="shared" si="16"/>
        <v>0.99157830692785653</v>
      </c>
      <c r="G113" s="76">
        <v>15409576.619999999</v>
      </c>
      <c r="H113" s="507">
        <f t="shared" si="20"/>
        <v>0.99157830692785653</v>
      </c>
      <c r="I113" s="76">
        <v>11360000</v>
      </c>
      <c r="J113" s="522">
        <f>I113/D113</f>
        <v>0.73099539620579479</v>
      </c>
      <c r="K113" s="76">
        <v>11279540</v>
      </c>
      <c r="L113" s="80">
        <v>0.73162448452699069</v>
      </c>
      <c r="M113" s="202">
        <f>+I113/K113-1</f>
        <v>7.1332696191510614E-3</v>
      </c>
      <c r="N113" s="64" t="s">
        <v>394</v>
      </c>
      <c r="P113" s="420"/>
    </row>
    <row r="114" spans="1:16" ht="15" customHeight="1" x14ac:dyDescent="0.2">
      <c r="A114" s="75"/>
      <c r="B114" s="75" t="s">
        <v>340</v>
      </c>
      <c r="C114" s="211">
        <v>0</v>
      </c>
      <c r="D114" s="216">
        <v>0</v>
      </c>
      <c r="E114" s="76">
        <v>0</v>
      </c>
      <c r="F114" s="148" t="s">
        <v>135</v>
      </c>
      <c r="G114" s="76">
        <v>0</v>
      </c>
      <c r="H114" s="148" t="s">
        <v>135</v>
      </c>
      <c r="I114" s="76">
        <v>0</v>
      </c>
      <c r="J114" s="222" t="s">
        <v>135</v>
      </c>
      <c r="K114" s="76" t="s">
        <v>135</v>
      </c>
      <c r="L114" s="80" t="s">
        <v>135</v>
      </c>
      <c r="M114" s="202"/>
      <c r="N114" s="64" t="s">
        <v>395</v>
      </c>
      <c r="P114" s="420"/>
    </row>
    <row r="115" spans="1:16" ht="15" customHeight="1" x14ac:dyDescent="0.2">
      <c r="A115" s="75"/>
      <c r="B115" s="75" t="s">
        <v>339</v>
      </c>
      <c r="C115" s="211">
        <v>2248848</v>
      </c>
      <c r="D115" s="216">
        <v>2248848</v>
      </c>
      <c r="E115" s="76">
        <v>2248848</v>
      </c>
      <c r="F115" s="507">
        <f t="shared" ref="F115:F129" si="21">+E115/D115</f>
        <v>1</v>
      </c>
      <c r="G115" s="76">
        <v>2248848</v>
      </c>
      <c r="H115" s="507">
        <f t="shared" ref="H115:H129" si="22">+G115/D115</f>
        <v>1</v>
      </c>
      <c r="I115" s="76">
        <v>2248848</v>
      </c>
      <c r="J115" s="522">
        <f t="shared" ref="J115:J129" si="23">I115/D115</f>
        <v>1</v>
      </c>
      <c r="K115" s="76">
        <v>2231000</v>
      </c>
      <c r="L115" s="80">
        <v>1</v>
      </c>
      <c r="M115" s="202">
        <f>+I115/K115-1</f>
        <v>8.0000000000000071E-3</v>
      </c>
      <c r="N115" s="64" t="s">
        <v>396</v>
      </c>
      <c r="P115" s="420"/>
    </row>
    <row r="116" spans="1:16" ht="15" customHeight="1" x14ac:dyDescent="0.2">
      <c r="A116" s="75"/>
      <c r="B116" s="75" t="s">
        <v>337</v>
      </c>
      <c r="C116" s="211">
        <v>1919978</v>
      </c>
      <c r="D116" s="216">
        <v>2169978</v>
      </c>
      <c r="E116" s="76">
        <v>2169976.6</v>
      </c>
      <c r="F116" s="507">
        <f t="shared" si="21"/>
        <v>0.99999935483216884</v>
      </c>
      <c r="G116" s="76">
        <v>2169976.6</v>
      </c>
      <c r="H116" s="507">
        <f t="shared" si="22"/>
        <v>0.99999935483216884</v>
      </c>
      <c r="I116" s="76">
        <v>648084.75</v>
      </c>
      <c r="J116" s="522">
        <f t="shared" si="23"/>
        <v>0.29865959470556847</v>
      </c>
      <c r="K116" s="76">
        <v>1097401.6000000001</v>
      </c>
      <c r="L116" s="80">
        <v>0.53292799655010492</v>
      </c>
      <c r="M116" s="202">
        <f>+I116/K116-1</f>
        <v>-0.40943702834039974</v>
      </c>
      <c r="N116" s="64" t="s">
        <v>400</v>
      </c>
      <c r="P116" s="420"/>
    </row>
    <row r="117" spans="1:16" ht="15" customHeight="1" x14ac:dyDescent="0.2">
      <c r="A117" s="75"/>
      <c r="B117" s="75" t="s">
        <v>335</v>
      </c>
      <c r="C117" s="211">
        <v>155101.56</v>
      </c>
      <c r="D117" s="216">
        <v>155101.56</v>
      </c>
      <c r="E117" s="76">
        <v>155101.56</v>
      </c>
      <c r="F117" s="507">
        <f t="shared" si="21"/>
        <v>1</v>
      </c>
      <c r="G117" s="76">
        <v>155101.56</v>
      </c>
      <c r="H117" s="507">
        <f t="shared" si="22"/>
        <v>1</v>
      </c>
      <c r="I117" s="76">
        <v>77500</v>
      </c>
      <c r="J117" s="522">
        <f t="shared" si="23"/>
        <v>0.49967260161664395</v>
      </c>
      <c r="K117" s="76">
        <v>155101.56</v>
      </c>
      <c r="L117" s="80">
        <v>0.76216398537681973</v>
      </c>
      <c r="M117" s="202">
        <f t="shared" ref="M117:M119" si="24">+I117/K117-1</f>
        <v>-0.50032739838335605</v>
      </c>
      <c r="N117" s="64" t="s">
        <v>398</v>
      </c>
      <c r="P117" s="420"/>
    </row>
    <row r="118" spans="1:16" ht="15" customHeight="1" x14ac:dyDescent="0.2">
      <c r="A118" s="75"/>
      <c r="B118" s="75" t="s">
        <v>336</v>
      </c>
      <c r="C118" s="211">
        <v>1008512.45</v>
      </c>
      <c r="D118" s="216">
        <v>1008512.45</v>
      </c>
      <c r="E118" s="76">
        <v>1008512.45</v>
      </c>
      <c r="F118" s="507">
        <f t="shared" si="21"/>
        <v>1</v>
      </c>
      <c r="G118" s="76">
        <v>1008512.45</v>
      </c>
      <c r="H118" s="507">
        <f t="shared" si="22"/>
        <v>1</v>
      </c>
      <c r="I118" s="76">
        <v>670000</v>
      </c>
      <c r="J118" s="522">
        <f t="shared" si="23"/>
        <v>0.66434479812321601</v>
      </c>
      <c r="K118" s="76">
        <v>1008512.45</v>
      </c>
      <c r="L118" s="80">
        <v>1</v>
      </c>
      <c r="M118" s="202">
        <f t="shared" si="24"/>
        <v>-0.33565520187678399</v>
      </c>
      <c r="N118" s="64" t="s">
        <v>399</v>
      </c>
      <c r="P118" s="420"/>
    </row>
    <row r="119" spans="1:16" ht="15" customHeight="1" x14ac:dyDescent="0.2">
      <c r="A119" s="75"/>
      <c r="B119" s="75" t="s">
        <v>333</v>
      </c>
      <c r="C119" s="211">
        <v>2541014</v>
      </c>
      <c r="D119" s="216">
        <v>10541014</v>
      </c>
      <c r="E119" s="76">
        <v>2541014</v>
      </c>
      <c r="F119" s="507">
        <f t="shared" si="21"/>
        <v>0.24105973106572101</v>
      </c>
      <c r="G119" s="76">
        <v>2541014</v>
      </c>
      <c r="H119" s="507">
        <f t="shared" si="22"/>
        <v>0.24105973106572101</v>
      </c>
      <c r="I119" s="76">
        <v>1270000</v>
      </c>
      <c r="J119" s="522">
        <f t="shared" si="23"/>
        <v>0.1204817676933168</v>
      </c>
      <c r="K119" s="76">
        <v>1270000</v>
      </c>
      <c r="L119" s="80">
        <v>0.49980047335433808</v>
      </c>
      <c r="M119" s="202">
        <f t="shared" si="24"/>
        <v>0</v>
      </c>
      <c r="N119" s="64">
        <v>46743</v>
      </c>
      <c r="P119" s="420"/>
    </row>
    <row r="120" spans="1:16" ht="15" customHeight="1" x14ac:dyDescent="0.2">
      <c r="A120" s="75"/>
      <c r="B120" s="75" t="s">
        <v>332</v>
      </c>
      <c r="C120" s="211">
        <v>1136412.6100000001</v>
      </c>
      <c r="D120" s="216">
        <v>1136412.6100000001</v>
      </c>
      <c r="E120" s="76">
        <v>1136412.6100000001</v>
      </c>
      <c r="F120" s="507">
        <f t="shared" si="21"/>
        <v>1</v>
      </c>
      <c r="G120" s="76">
        <v>1136412.6100000001</v>
      </c>
      <c r="H120" s="507">
        <f t="shared" si="22"/>
        <v>1</v>
      </c>
      <c r="I120" s="76">
        <v>852000</v>
      </c>
      <c r="J120" s="522">
        <f t="shared" si="23"/>
        <v>0.74972768913572674</v>
      </c>
      <c r="K120" s="76">
        <v>831000</v>
      </c>
      <c r="L120" s="80">
        <v>0.7502709846076987</v>
      </c>
      <c r="M120" s="202">
        <f>+I120/K120-1</f>
        <v>2.5270758122743597E-2</v>
      </c>
      <c r="N120" s="64">
        <v>46746</v>
      </c>
      <c r="P120" s="420"/>
    </row>
    <row r="121" spans="1:16" ht="15" customHeight="1" x14ac:dyDescent="0.2">
      <c r="A121" s="75"/>
      <c r="B121" s="75" t="s">
        <v>344</v>
      </c>
      <c r="C121" s="475">
        <v>1890399</v>
      </c>
      <c r="D121" s="219">
        <v>1781899</v>
      </c>
      <c r="E121" s="76">
        <v>1132899</v>
      </c>
      <c r="F121" s="507">
        <f t="shared" si="21"/>
        <v>0.63578182601819744</v>
      </c>
      <c r="G121" s="76">
        <v>1132899</v>
      </c>
      <c r="H121" s="507">
        <f t="shared" si="22"/>
        <v>0.63578182601819744</v>
      </c>
      <c r="I121" s="76">
        <v>930000</v>
      </c>
      <c r="J121" s="522">
        <f t="shared" si="23"/>
        <v>0.52191510293232113</v>
      </c>
      <c r="K121" s="76">
        <v>620000</v>
      </c>
      <c r="L121" s="80">
        <v>0.32797308927903579</v>
      </c>
      <c r="M121" s="202">
        <f>+I121/K121-1</f>
        <v>0.5</v>
      </c>
      <c r="N121" s="64" t="s">
        <v>403</v>
      </c>
      <c r="P121" s="420"/>
    </row>
    <row r="122" spans="1:16" ht="15" customHeight="1" x14ac:dyDescent="0.2">
      <c r="A122" s="77"/>
      <c r="B122" s="77" t="s">
        <v>345</v>
      </c>
      <c r="C122" s="476">
        <v>2186196.83</v>
      </c>
      <c r="D122" s="186">
        <v>4398735.82</v>
      </c>
      <c r="E122" s="78">
        <v>2883406.76</v>
      </c>
      <c r="F122" s="507">
        <f t="shared" si="21"/>
        <v>0.65550805458464645</v>
      </c>
      <c r="G122" s="76">
        <v>2883406.76</v>
      </c>
      <c r="H122" s="508">
        <f t="shared" si="22"/>
        <v>0.65550805458464645</v>
      </c>
      <c r="I122" s="76">
        <v>2702929.73</v>
      </c>
      <c r="J122" s="523">
        <f t="shared" si="23"/>
        <v>0.6144787594904938</v>
      </c>
      <c r="K122" s="78">
        <v>3260102.6899999976</v>
      </c>
      <c r="L122" s="81">
        <v>0.63628421636482391</v>
      </c>
      <c r="M122" s="203">
        <f>+I122/K122-1</f>
        <v>-0.17090656736337284</v>
      </c>
      <c r="N122" s="64" t="s">
        <v>346</v>
      </c>
      <c r="P122" s="420"/>
    </row>
    <row r="123" spans="1:16" ht="15" customHeight="1" x14ac:dyDescent="0.2">
      <c r="A123" s="73"/>
      <c r="B123" s="73" t="s">
        <v>347</v>
      </c>
      <c r="C123" s="475">
        <v>1126444.52</v>
      </c>
      <c r="D123" s="216">
        <v>1088355.78</v>
      </c>
      <c r="E123" s="90">
        <v>684400</v>
      </c>
      <c r="F123" s="274">
        <f t="shared" si="21"/>
        <v>0.62883848515050844</v>
      </c>
      <c r="G123" s="74">
        <v>684400</v>
      </c>
      <c r="H123" s="274">
        <f t="shared" si="22"/>
        <v>0.62883848515050844</v>
      </c>
      <c r="I123" s="74">
        <v>394400</v>
      </c>
      <c r="J123" s="275">
        <f t="shared" si="23"/>
        <v>0.36238149991724211</v>
      </c>
      <c r="K123" s="74">
        <v>379712.61</v>
      </c>
      <c r="L123" s="79">
        <v>0.46180563118785467</v>
      </c>
      <c r="M123" s="529">
        <v>-1</v>
      </c>
      <c r="N123" s="64">
        <v>47</v>
      </c>
      <c r="P123" s="420"/>
    </row>
    <row r="124" spans="1:16" ht="15" customHeight="1" x14ac:dyDescent="0.2">
      <c r="A124" s="75"/>
      <c r="B124" s="75" t="s">
        <v>348</v>
      </c>
      <c r="C124" s="211">
        <v>104263033.93000001</v>
      </c>
      <c r="D124" s="216">
        <v>81432458.590000004</v>
      </c>
      <c r="E124" s="76">
        <v>58884983.280000001</v>
      </c>
      <c r="F124" s="507">
        <f t="shared" si="21"/>
        <v>0.72311439811091671</v>
      </c>
      <c r="G124" s="90">
        <v>51999733.100000001</v>
      </c>
      <c r="H124" s="507">
        <f t="shared" si="22"/>
        <v>0.63856273039489964</v>
      </c>
      <c r="I124" s="76">
        <v>39065292.57</v>
      </c>
      <c r="J124" s="522">
        <f t="shared" si="23"/>
        <v>0.47972630627165247</v>
      </c>
      <c r="K124" s="76">
        <v>30219330.600000001</v>
      </c>
      <c r="L124" s="80">
        <v>0.44091421928069358</v>
      </c>
      <c r="M124" s="202">
        <f>+I124/K124-1</f>
        <v>0.29272527863340558</v>
      </c>
      <c r="N124" s="64">
        <v>48</v>
      </c>
      <c r="P124" s="420"/>
    </row>
    <row r="125" spans="1:16" ht="15" customHeight="1" x14ac:dyDescent="0.2">
      <c r="A125" s="77"/>
      <c r="B125" s="77" t="s">
        <v>349</v>
      </c>
      <c r="C125" s="476">
        <v>125828.35</v>
      </c>
      <c r="D125" s="186">
        <v>117561.47</v>
      </c>
      <c r="E125" s="78">
        <v>83114.11</v>
      </c>
      <c r="F125" s="508">
        <f t="shared" si="21"/>
        <v>0.70698426959104888</v>
      </c>
      <c r="G125" s="78">
        <v>83114.11</v>
      </c>
      <c r="H125" s="508">
        <f t="shared" si="22"/>
        <v>0.70698426959104888</v>
      </c>
      <c r="I125" s="78">
        <v>83114.11</v>
      </c>
      <c r="J125" s="523">
        <f t="shared" si="23"/>
        <v>0.70698426959104888</v>
      </c>
      <c r="K125" s="78">
        <v>86208.77</v>
      </c>
      <c r="L125" s="81">
        <v>0.3832092734322301</v>
      </c>
      <c r="M125" s="202">
        <f>+I125/K125-1</f>
        <v>-3.5897275880400592E-2</v>
      </c>
      <c r="N125" s="64">
        <v>49</v>
      </c>
      <c r="P125" s="420"/>
    </row>
    <row r="126" spans="1:16" ht="15" customHeight="1" x14ac:dyDescent="0.2">
      <c r="A126" s="65"/>
      <c r="B126" s="65" t="s">
        <v>486</v>
      </c>
      <c r="C126" s="476">
        <v>6477736.8899999997</v>
      </c>
      <c r="D126" s="186">
        <v>840947.94</v>
      </c>
      <c r="E126" s="66">
        <v>0</v>
      </c>
      <c r="F126" s="509">
        <f t="shared" si="21"/>
        <v>0</v>
      </c>
      <c r="G126" s="66">
        <v>0</v>
      </c>
      <c r="H126" s="509">
        <f t="shared" si="22"/>
        <v>0</v>
      </c>
      <c r="I126" s="66">
        <v>0</v>
      </c>
      <c r="J126" s="526">
        <f t="shared" si="23"/>
        <v>0</v>
      </c>
      <c r="K126" s="66">
        <v>0</v>
      </c>
      <c r="L126" s="409">
        <v>0</v>
      </c>
      <c r="M126" s="184" t="s">
        <v>135</v>
      </c>
      <c r="N126" s="64">
        <v>5</v>
      </c>
      <c r="P126" s="419"/>
    </row>
    <row r="127" spans="1:16" ht="15" customHeight="1" x14ac:dyDescent="0.2">
      <c r="A127" s="83"/>
      <c r="B127" s="84" t="s">
        <v>351</v>
      </c>
      <c r="C127" s="221">
        <f>SUM(C99:C126)</f>
        <v>473500987.06</v>
      </c>
      <c r="D127" s="224">
        <f>SUM(D99:D126)</f>
        <v>460240129.98000008</v>
      </c>
      <c r="E127" s="85">
        <f>SUM(E99:E126)</f>
        <v>405415611.70000005</v>
      </c>
      <c r="F127" s="512">
        <f t="shared" si="21"/>
        <v>0.88087844864292375</v>
      </c>
      <c r="G127" s="85">
        <f>SUM(G99:G126)</f>
        <v>398530361.52000004</v>
      </c>
      <c r="H127" s="512">
        <f t="shared" si="22"/>
        <v>0.86591832297917681</v>
      </c>
      <c r="I127" s="85">
        <f>SUM(I99:I126)</f>
        <v>245944431.12</v>
      </c>
      <c r="J127" s="527">
        <f t="shared" si="23"/>
        <v>0.5343828473425114</v>
      </c>
      <c r="K127" s="85">
        <f>SUM(K99:K126)</f>
        <v>210477085.35999998</v>
      </c>
      <c r="L127" s="512">
        <v>0.50845088266635097</v>
      </c>
      <c r="M127" s="208">
        <f>+I127/K127-1</f>
        <v>0.16850929733912201</v>
      </c>
      <c r="P127" s="419"/>
    </row>
    <row r="128" spans="1:16" ht="21" customHeight="1" thickBot="1" x14ac:dyDescent="0.25">
      <c r="A128" s="9"/>
      <c r="B128" s="2" t="s">
        <v>3</v>
      </c>
      <c r="C128" s="180">
        <f>C98+C127</f>
        <v>1002147561.6700001</v>
      </c>
      <c r="D128" s="170">
        <f>D98+D127</f>
        <v>1023756253.9300001</v>
      </c>
      <c r="E128" s="92">
        <f>E98+E127</f>
        <v>879844704.43000007</v>
      </c>
      <c r="F128" s="98">
        <f t="shared" si="21"/>
        <v>0.85942791660851725</v>
      </c>
      <c r="G128" s="92">
        <f>G98+G127</f>
        <v>872959454.25</v>
      </c>
      <c r="H128" s="98">
        <f t="shared" si="22"/>
        <v>0.85270243859207639</v>
      </c>
      <c r="I128" s="92">
        <f>I98+I127</f>
        <v>534147193.15000004</v>
      </c>
      <c r="J128" s="189">
        <f t="shared" si="23"/>
        <v>0.52175231272044831</v>
      </c>
      <c r="K128" s="92">
        <f>K98+K127</f>
        <v>494024664.21000004</v>
      </c>
      <c r="L128" s="44">
        <v>0.51698096828586515</v>
      </c>
      <c r="M128" s="162">
        <f>+I128/K128-1</f>
        <v>8.1215639312584464E-2</v>
      </c>
      <c r="P128" s="419"/>
    </row>
    <row r="129" spans="1:16" s="6" customFormat="1" ht="19.5" customHeight="1" thickBot="1" x14ac:dyDescent="0.25">
      <c r="A129" s="5"/>
      <c r="B129" s="4" t="s">
        <v>298</v>
      </c>
      <c r="C129" s="181">
        <f>+C11+C57+C61+C128</f>
        <v>1996110606.4500003</v>
      </c>
      <c r="D129" s="172">
        <f>+D11+D57+D61+D128</f>
        <v>2016694908.1000004</v>
      </c>
      <c r="E129" s="173">
        <f>+E11+E57+E61+E128</f>
        <v>1633812255.2500002</v>
      </c>
      <c r="F129" s="200">
        <f t="shared" si="21"/>
        <v>0.81014349205119607</v>
      </c>
      <c r="G129" s="173">
        <f>+G11+G57+G61+G128</f>
        <v>1606764221.5900002</v>
      </c>
      <c r="H129" s="200">
        <f t="shared" si="22"/>
        <v>0.79673143177804195</v>
      </c>
      <c r="I129" s="173">
        <f>+I11+I57+I61+I128</f>
        <v>921070976.14999998</v>
      </c>
      <c r="J129" s="192">
        <f t="shared" si="23"/>
        <v>0.45672301370452389</v>
      </c>
      <c r="K129" s="165">
        <f>+K11+K57+K61+K128</f>
        <v>876524252.95000005</v>
      </c>
      <c r="L129" s="209">
        <v>0.45917688688331748</v>
      </c>
      <c r="M129" s="164">
        <f>+I129/K129-1</f>
        <v>5.0822008689519915E-2</v>
      </c>
      <c r="N129" s="14"/>
      <c r="P129" s="421"/>
    </row>
    <row r="130" spans="1:16" x14ac:dyDescent="0.2">
      <c r="P130" s="420"/>
    </row>
    <row r="131" spans="1:16" x14ac:dyDescent="0.2">
      <c r="P131" s="420"/>
    </row>
    <row r="132" spans="1:16" x14ac:dyDescent="0.2">
      <c r="P132" s="420"/>
    </row>
    <row r="133" spans="1:16" x14ac:dyDescent="0.2">
      <c r="C133" s="407"/>
      <c r="D133" s="407"/>
      <c r="E133" s="407"/>
      <c r="F133" s="513"/>
      <c r="G133" s="407"/>
      <c r="H133" s="513"/>
      <c r="I133" s="407"/>
      <c r="J133" s="513"/>
      <c r="K133" s="407"/>
      <c r="P133" s="419"/>
    </row>
    <row r="134" spans="1:16" x14ac:dyDescent="0.2">
      <c r="C134" s="47"/>
      <c r="D134" s="47"/>
      <c r="P134" s="420"/>
    </row>
    <row r="135" spans="1:16" x14ac:dyDescent="0.2">
      <c r="I135" s="408"/>
      <c r="K135" s="408"/>
      <c r="P135" s="420"/>
    </row>
    <row r="136" spans="1:16" x14ac:dyDescent="0.2">
      <c r="P136" s="420"/>
    </row>
    <row r="137" spans="1:16" x14ac:dyDescent="0.2">
      <c r="P137" s="420"/>
    </row>
    <row r="138" spans="1:16" x14ac:dyDescent="0.2">
      <c r="P138" s="420"/>
    </row>
    <row r="139" spans="1:16" x14ac:dyDescent="0.2">
      <c r="P139" s="420"/>
    </row>
    <row r="140" spans="1:16" x14ac:dyDescent="0.2">
      <c r="P140" s="420"/>
    </row>
    <row r="141" spans="1:16" x14ac:dyDescent="0.2">
      <c r="C141" s="47"/>
      <c r="D141" s="398"/>
      <c r="P141" s="420"/>
    </row>
    <row r="142" spans="1:16" x14ac:dyDescent="0.2">
      <c r="P142" s="420"/>
    </row>
    <row r="143" spans="1:16" x14ac:dyDescent="0.2">
      <c r="P143" s="420"/>
    </row>
    <row r="144" spans="1:16" x14ac:dyDescent="0.2">
      <c r="P144" s="419"/>
    </row>
    <row r="145" spans="16:16" x14ac:dyDescent="0.2">
      <c r="P145" s="419"/>
    </row>
    <row r="146" spans="16:16" x14ac:dyDescent="0.2">
      <c r="P146" s="419"/>
    </row>
    <row r="147" spans="16:16" x14ac:dyDescent="0.2">
      <c r="P147" s="419"/>
    </row>
    <row r="148" spans="16:16" x14ac:dyDescent="0.2">
      <c r="P148" s="419"/>
    </row>
    <row r="149" spans="16:16" x14ac:dyDescent="0.2">
      <c r="P149" s="420"/>
    </row>
    <row r="150" spans="16:16" x14ac:dyDescent="0.2">
      <c r="P150" s="420"/>
    </row>
    <row r="151" spans="16:16" x14ac:dyDescent="0.2">
      <c r="P151" s="420"/>
    </row>
    <row r="152" spans="16:16" x14ac:dyDescent="0.2">
      <c r="P152" s="420"/>
    </row>
    <row r="153" spans="16:16" x14ac:dyDescent="0.2">
      <c r="P153" s="420"/>
    </row>
    <row r="154" spans="16:16" x14ac:dyDescent="0.2">
      <c r="P154" s="419"/>
    </row>
    <row r="155" spans="16:16" x14ac:dyDescent="0.2">
      <c r="P155" s="419"/>
    </row>
    <row r="156" spans="16:16" x14ac:dyDescent="0.2">
      <c r="P156" s="420"/>
    </row>
    <row r="157" spans="16:16" x14ac:dyDescent="0.2">
      <c r="P157" s="419"/>
    </row>
    <row r="158" spans="16:16" x14ac:dyDescent="0.2">
      <c r="P158" s="420"/>
    </row>
    <row r="159" spans="16:16" x14ac:dyDescent="0.2">
      <c r="P159" s="419"/>
    </row>
    <row r="160" spans="16:16" x14ac:dyDescent="0.2">
      <c r="P160" s="420"/>
    </row>
    <row r="161" spans="16:16" x14ac:dyDescent="0.2">
      <c r="P161" s="420"/>
    </row>
    <row r="162" spans="16:16" x14ac:dyDescent="0.2">
      <c r="P162" s="420"/>
    </row>
    <row r="163" spans="16:16" x14ac:dyDescent="0.2">
      <c r="P163" s="419"/>
    </row>
    <row r="164" spans="16:16" x14ac:dyDescent="0.2">
      <c r="P164" s="420"/>
    </row>
    <row r="165" spans="16:16" x14ac:dyDescent="0.2">
      <c r="P165" s="420"/>
    </row>
    <row r="166" spans="16:16" x14ac:dyDescent="0.2">
      <c r="P166" s="420"/>
    </row>
    <row r="167" spans="16:16" x14ac:dyDescent="0.2">
      <c r="P167" s="420"/>
    </row>
    <row r="168" spans="16:16" x14ac:dyDescent="0.2">
      <c r="P168" s="420"/>
    </row>
    <row r="169" spans="16:16" x14ac:dyDescent="0.2">
      <c r="P169" s="420"/>
    </row>
    <row r="170" spans="16:16" x14ac:dyDescent="0.2">
      <c r="P170" s="420"/>
    </row>
    <row r="171" spans="16:16" x14ac:dyDescent="0.2">
      <c r="P171" s="420"/>
    </row>
    <row r="172" spans="16:16" x14ac:dyDescent="0.2">
      <c r="P172" s="420"/>
    </row>
    <row r="173" spans="16:16" x14ac:dyDescent="0.2">
      <c r="P173" s="420"/>
    </row>
    <row r="174" spans="16:16" x14ac:dyDescent="0.2">
      <c r="P174" s="420"/>
    </row>
    <row r="175" spans="16:16" x14ac:dyDescent="0.2">
      <c r="P175" s="420"/>
    </row>
    <row r="176" spans="16:16" x14ac:dyDescent="0.2">
      <c r="P176" s="420"/>
    </row>
    <row r="177" spans="16:16" x14ac:dyDescent="0.2">
      <c r="P177" s="420"/>
    </row>
    <row r="178" spans="16:16" x14ac:dyDescent="0.2">
      <c r="P178" s="420"/>
    </row>
    <row r="179" spans="16:16" x14ac:dyDescent="0.2">
      <c r="P179" s="420"/>
    </row>
    <row r="180" spans="16:16" x14ac:dyDescent="0.2">
      <c r="P180" s="419"/>
    </row>
    <row r="181" spans="16:16" x14ac:dyDescent="0.2">
      <c r="P181" s="420"/>
    </row>
    <row r="182" spans="16:16" x14ac:dyDescent="0.2">
      <c r="P182" s="420"/>
    </row>
    <row r="183" spans="16:16" x14ac:dyDescent="0.2">
      <c r="P183" s="420"/>
    </row>
    <row r="184" spans="16:16" x14ac:dyDescent="0.2">
      <c r="P184" s="420"/>
    </row>
    <row r="185" spans="16:16" x14ac:dyDescent="0.2">
      <c r="P185" s="420"/>
    </row>
    <row r="186" spans="16:16" x14ac:dyDescent="0.2">
      <c r="P186" s="420"/>
    </row>
    <row r="187" spans="16:16" x14ac:dyDescent="0.2">
      <c r="P187" s="420"/>
    </row>
    <row r="188" spans="16:16" x14ac:dyDescent="0.2">
      <c r="P188" s="420"/>
    </row>
    <row r="189" spans="16:16" x14ac:dyDescent="0.2">
      <c r="P189" s="420"/>
    </row>
    <row r="190" spans="16:16" x14ac:dyDescent="0.2">
      <c r="P190" s="420"/>
    </row>
    <row r="191" spans="16:16" x14ac:dyDescent="0.2">
      <c r="P191" s="420"/>
    </row>
    <row r="192" spans="16:16" x14ac:dyDescent="0.2">
      <c r="P192" s="420"/>
    </row>
    <row r="193" spans="16:16" x14ac:dyDescent="0.2">
      <c r="P193" s="420"/>
    </row>
    <row r="194" spans="16:16" x14ac:dyDescent="0.2">
      <c r="P194" s="420"/>
    </row>
    <row r="195" spans="16:16" x14ac:dyDescent="0.2">
      <c r="P195" s="420"/>
    </row>
    <row r="196" spans="16:16" x14ac:dyDescent="0.2">
      <c r="P196" s="420"/>
    </row>
    <row r="197" spans="16:16" x14ac:dyDescent="0.2">
      <c r="P197" s="420"/>
    </row>
    <row r="198" spans="16:16" x14ac:dyDescent="0.2">
      <c r="P198" s="420"/>
    </row>
    <row r="199" spans="16:16" x14ac:dyDescent="0.2">
      <c r="P199" s="420"/>
    </row>
    <row r="200" spans="16:16" x14ac:dyDescent="0.2">
      <c r="P200" s="420"/>
    </row>
    <row r="201" spans="16:16" x14ac:dyDescent="0.2">
      <c r="P201" s="420"/>
    </row>
    <row r="202" spans="16:16" x14ac:dyDescent="0.2">
      <c r="P202" s="419"/>
    </row>
    <row r="203" spans="16:16" x14ac:dyDescent="0.2">
      <c r="P203" s="419"/>
    </row>
    <row r="204" spans="16:16" x14ac:dyDescent="0.2">
      <c r="P204" s="419"/>
    </row>
    <row r="205" spans="16:16" x14ac:dyDescent="0.2">
      <c r="P205" s="420"/>
    </row>
    <row r="206" spans="16:16" x14ac:dyDescent="0.2">
      <c r="P206" s="420"/>
    </row>
    <row r="207" spans="16:16" x14ac:dyDescent="0.2">
      <c r="P207" s="420"/>
    </row>
    <row r="208" spans="16:16" x14ac:dyDescent="0.2">
      <c r="P208" s="420"/>
    </row>
    <row r="209" spans="16:16" x14ac:dyDescent="0.2">
      <c r="P209" s="420"/>
    </row>
    <row r="210" spans="16:16" x14ac:dyDescent="0.2">
      <c r="P210" s="420"/>
    </row>
    <row r="211" spans="16:16" x14ac:dyDescent="0.2">
      <c r="P211" s="420"/>
    </row>
    <row r="212" spans="16:16" x14ac:dyDescent="0.2">
      <c r="P212" s="419"/>
    </row>
    <row r="213" spans="16:16" x14ac:dyDescent="0.2">
      <c r="P213" s="419"/>
    </row>
    <row r="214" spans="16:16" x14ac:dyDescent="0.2">
      <c r="P214" s="419"/>
    </row>
    <row r="215" spans="16:16" x14ac:dyDescent="0.2">
      <c r="P215" s="420"/>
    </row>
    <row r="216" spans="16:16" x14ac:dyDescent="0.2">
      <c r="P216" s="420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51181102362204722" right="0.31496062992125984" top="1.1417322834645669" bottom="0.74803149606299213" header="0.51181102362204722" footer="0.31496062992125984"/>
  <pageSetup paperSize="9" scale="67" orientation="portrait" r:id="rId2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2"/>
  <sheetViews>
    <sheetView zoomScale="85" zoomScaleNormal="85" workbookViewId="0">
      <selection activeCell="K33" sqref="K33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239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420"/>
    </row>
    <row r="56" spans="3:16" x14ac:dyDescent="0.2">
      <c r="P56" s="420"/>
    </row>
    <row r="57" spans="3:16" x14ac:dyDescent="0.2">
      <c r="C57" s="47"/>
      <c r="D57" s="398"/>
      <c r="P57" s="420"/>
    </row>
    <row r="58" spans="3:16" x14ac:dyDescent="0.2">
      <c r="P58" s="420"/>
    </row>
    <row r="59" spans="3:16" x14ac:dyDescent="0.2">
      <c r="P59" s="420"/>
    </row>
    <row r="60" spans="3:16" x14ac:dyDescent="0.2">
      <c r="P60" s="419"/>
    </row>
    <row r="61" spans="3:16" x14ac:dyDescent="0.2">
      <c r="P61" s="419"/>
    </row>
    <row r="62" spans="3:16" x14ac:dyDescent="0.2">
      <c r="P62" s="419"/>
    </row>
    <row r="63" spans="3:16" x14ac:dyDescent="0.2">
      <c r="P63" s="419"/>
    </row>
    <row r="64" spans="3:16" x14ac:dyDescent="0.2">
      <c r="P64" s="419"/>
    </row>
    <row r="65" spans="16:16" customFormat="1" x14ac:dyDescent="0.2">
      <c r="P65" s="420"/>
    </row>
    <row r="66" spans="16:16" customFormat="1" x14ac:dyDescent="0.2">
      <c r="P66" s="420"/>
    </row>
    <row r="67" spans="16:16" customFormat="1" x14ac:dyDescent="0.2">
      <c r="P67" s="420"/>
    </row>
    <row r="68" spans="16:16" customFormat="1" x14ac:dyDescent="0.2">
      <c r="P68" s="420"/>
    </row>
    <row r="69" spans="16:16" customFormat="1" x14ac:dyDescent="0.2">
      <c r="P69" s="420"/>
    </row>
    <row r="70" spans="16:16" customFormat="1" x14ac:dyDescent="0.2">
      <c r="P70" s="419"/>
    </row>
    <row r="71" spans="16:16" customFormat="1" x14ac:dyDescent="0.2">
      <c r="P71" s="419"/>
    </row>
    <row r="72" spans="16:16" customFormat="1" x14ac:dyDescent="0.2">
      <c r="P72" s="420"/>
    </row>
    <row r="73" spans="16:16" customFormat="1" x14ac:dyDescent="0.2">
      <c r="P73" s="419"/>
    </row>
    <row r="74" spans="16:16" customFormat="1" x14ac:dyDescent="0.2">
      <c r="P74" s="420"/>
    </row>
    <row r="75" spans="16:16" customFormat="1" x14ac:dyDescent="0.2">
      <c r="P75" s="419"/>
    </row>
    <row r="76" spans="16:16" customFormat="1" x14ac:dyDescent="0.2">
      <c r="P76" s="420"/>
    </row>
    <row r="77" spans="16:16" customFormat="1" x14ac:dyDescent="0.2">
      <c r="P77" s="420"/>
    </row>
    <row r="78" spans="16:16" customFormat="1" x14ac:dyDescent="0.2">
      <c r="P78" s="420"/>
    </row>
    <row r="79" spans="16:16" customFormat="1" x14ac:dyDescent="0.2">
      <c r="P79" s="419"/>
    </row>
    <row r="80" spans="16:16" customFormat="1" x14ac:dyDescent="0.2">
      <c r="P80" s="420"/>
    </row>
    <row r="81" spans="16:16" customFormat="1" x14ac:dyDescent="0.2">
      <c r="P81" s="420"/>
    </row>
    <row r="82" spans="16:16" customFormat="1" x14ac:dyDescent="0.2">
      <c r="P82" s="420"/>
    </row>
    <row r="83" spans="16:16" customFormat="1" x14ac:dyDescent="0.2">
      <c r="P83" s="420"/>
    </row>
    <row r="84" spans="16:16" customFormat="1" x14ac:dyDescent="0.2">
      <c r="P84" s="420"/>
    </row>
    <row r="85" spans="16:16" customFormat="1" x14ac:dyDescent="0.2">
      <c r="P85" s="420"/>
    </row>
    <row r="86" spans="16:16" customFormat="1" x14ac:dyDescent="0.2">
      <c r="P86" s="420"/>
    </row>
    <row r="87" spans="16:16" customFormat="1" x14ac:dyDescent="0.2">
      <c r="P87" s="420"/>
    </row>
    <row r="88" spans="16:16" customFormat="1" x14ac:dyDescent="0.2">
      <c r="P88" s="420"/>
    </row>
    <row r="89" spans="16:16" customFormat="1" x14ac:dyDescent="0.2">
      <c r="P89" s="420"/>
    </row>
    <row r="90" spans="16:16" customFormat="1" x14ac:dyDescent="0.2">
      <c r="P90" s="420"/>
    </row>
    <row r="91" spans="16:16" customFormat="1" x14ac:dyDescent="0.2">
      <c r="P91" s="420"/>
    </row>
    <row r="92" spans="16:16" customFormat="1" x14ac:dyDescent="0.2">
      <c r="P92" s="420"/>
    </row>
    <row r="93" spans="16:16" customFormat="1" x14ac:dyDescent="0.2">
      <c r="P93" s="420"/>
    </row>
    <row r="94" spans="16:16" customFormat="1" x14ac:dyDescent="0.2">
      <c r="P94" s="420"/>
    </row>
    <row r="95" spans="16:16" customFormat="1" x14ac:dyDescent="0.2">
      <c r="P95" s="420"/>
    </row>
    <row r="96" spans="16:16" customFormat="1" x14ac:dyDescent="0.2">
      <c r="P96" s="419"/>
    </row>
    <row r="97" spans="16:16" customFormat="1" x14ac:dyDescent="0.2">
      <c r="P97" s="420"/>
    </row>
    <row r="98" spans="16:16" customFormat="1" x14ac:dyDescent="0.2">
      <c r="P98" s="420"/>
    </row>
    <row r="99" spans="16:16" customFormat="1" x14ac:dyDescent="0.2">
      <c r="P99" s="420"/>
    </row>
    <row r="100" spans="16:16" customFormat="1" x14ac:dyDescent="0.2">
      <c r="P100" s="420"/>
    </row>
    <row r="101" spans="16:16" customFormat="1" x14ac:dyDescent="0.2">
      <c r="P101" s="420"/>
    </row>
    <row r="102" spans="16:16" customFormat="1" x14ac:dyDescent="0.2">
      <c r="P102" s="420"/>
    </row>
    <row r="103" spans="16:16" customFormat="1" x14ac:dyDescent="0.2">
      <c r="P103" s="420"/>
    </row>
    <row r="104" spans="16:16" customFormat="1" x14ac:dyDescent="0.2">
      <c r="P104" s="420"/>
    </row>
    <row r="105" spans="16:16" customFormat="1" x14ac:dyDescent="0.2">
      <c r="P105" s="420"/>
    </row>
    <row r="106" spans="16:16" customFormat="1" x14ac:dyDescent="0.2">
      <c r="P106" s="420"/>
    </row>
    <row r="107" spans="16:16" customFormat="1" x14ac:dyDescent="0.2">
      <c r="P107" s="420"/>
    </row>
    <row r="108" spans="16:16" customFormat="1" x14ac:dyDescent="0.2">
      <c r="P108" s="420"/>
    </row>
    <row r="109" spans="16:16" customFormat="1" x14ac:dyDescent="0.2">
      <c r="P109" s="420"/>
    </row>
    <row r="110" spans="16:16" customFormat="1" x14ac:dyDescent="0.2">
      <c r="P110" s="420"/>
    </row>
    <row r="111" spans="16:16" customFormat="1" x14ac:dyDescent="0.2">
      <c r="P111" s="420"/>
    </row>
    <row r="112" spans="16:16" customFormat="1" x14ac:dyDescent="0.2">
      <c r="P112" s="420"/>
    </row>
    <row r="113" spans="16:16" customFormat="1" x14ac:dyDescent="0.2">
      <c r="P113" s="420"/>
    </row>
    <row r="114" spans="16:16" customFormat="1" x14ac:dyDescent="0.2">
      <c r="P114" s="420"/>
    </row>
    <row r="115" spans="16:16" customFormat="1" x14ac:dyDescent="0.2">
      <c r="P115" s="420"/>
    </row>
    <row r="116" spans="16:16" customFormat="1" x14ac:dyDescent="0.2">
      <c r="P116" s="420"/>
    </row>
    <row r="117" spans="16:16" customFormat="1" x14ac:dyDescent="0.2">
      <c r="P117" s="420"/>
    </row>
    <row r="118" spans="16:16" customFormat="1" x14ac:dyDescent="0.2">
      <c r="P118" s="419"/>
    </row>
    <row r="119" spans="16:16" customFormat="1" x14ac:dyDescent="0.2">
      <c r="P119" s="419"/>
    </row>
    <row r="120" spans="16:16" customFormat="1" x14ac:dyDescent="0.2">
      <c r="P120" s="419"/>
    </row>
    <row r="121" spans="16:16" customFormat="1" x14ac:dyDescent="0.2">
      <c r="P121" s="420"/>
    </row>
    <row r="122" spans="16:16" customFormat="1" x14ac:dyDescent="0.2">
      <c r="P122" s="420"/>
    </row>
    <row r="123" spans="16:16" customFormat="1" x14ac:dyDescent="0.2">
      <c r="P123" s="420"/>
    </row>
    <row r="124" spans="16:16" customFormat="1" x14ac:dyDescent="0.2">
      <c r="P124" s="420"/>
    </row>
    <row r="125" spans="16:16" customFormat="1" x14ac:dyDescent="0.2">
      <c r="P125" s="420"/>
    </row>
    <row r="126" spans="16:16" customFormat="1" x14ac:dyDescent="0.2">
      <c r="P126" s="420"/>
    </row>
    <row r="127" spans="16:16" customFormat="1" x14ac:dyDescent="0.2">
      <c r="P127" s="420"/>
    </row>
    <row r="128" spans="16:16" customFormat="1" x14ac:dyDescent="0.2">
      <c r="P128" s="419"/>
    </row>
    <row r="129" spans="16:16" customFormat="1" x14ac:dyDescent="0.2">
      <c r="P129" s="419"/>
    </row>
    <row r="130" spans="16:16" customFormat="1" x14ac:dyDescent="0.2">
      <c r="P130" s="419"/>
    </row>
    <row r="131" spans="16:16" customFormat="1" x14ac:dyDescent="0.2">
      <c r="P131" s="420"/>
    </row>
    <row r="132" spans="16:16" customFormat="1" x14ac:dyDescent="0.2">
      <c r="P132" s="420"/>
    </row>
  </sheetData>
  <printOptions horizontalCentered="1"/>
  <pageMargins left="0.51181102362204722" right="0.31496062992125984" top="1.1417322834645669" bottom="0.74803149606299213" header="0.51181102362204722" footer="0.31496062992125984"/>
  <pageSetup paperSize="9" scale="67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A1:R161"/>
  <sheetViews>
    <sheetView topLeftCell="A126" zoomScale="88" zoomScaleNormal="88" workbookViewId="0">
      <selection activeCell="K157" sqref="K157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8.85546875" style="105" bestFit="1" customWidth="1"/>
    <col min="14" max="14" width="16.5703125" bestFit="1" customWidth="1"/>
    <col min="15" max="15" width="20.42578125" style="295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5"/>
    </row>
    <row r="2" spans="1:16" ht="12.75" customHeight="1" x14ac:dyDescent="0.2">
      <c r="A2" s="8" t="s">
        <v>456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  <c r="O2"/>
    </row>
    <row r="3" spans="1:16" ht="12.75" customHeight="1" x14ac:dyDescent="0.2">
      <c r="A3" s="8" t="s">
        <v>480</v>
      </c>
      <c r="C3" s="175" t="s">
        <v>466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95" t="s">
        <v>42</v>
      </c>
      <c r="L3" s="16" t="s">
        <v>43</v>
      </c>
      <c r="M3" s="157" t="s">
        <v>368</v>
      </c>
      <c r="O3"/>
    </row>
    <row r="4" spans="1:16" ht="14.1" customHeight="1" x14ac:dyDescent="0.2">
      <c r="A4" s="1"/>
      <c r="B4" s="2" t="s">
        <v>442</v>
      </c>
      <c r="C4" s="289" t="s">
        <v>13</v>
      </c>
      <c r="D4" s="290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287" t="s">
        <v>539</v>
      </c>
      <c r="O4"/>
    </row>
    <row r="5" spans="1:16" ht="14.1" customHeight="1" x14ac:dyDescent="0.2">
      <c r="A5" s="17" t="s">
        <v>56</v>
      </c>
      <c r="B5" s="13" t="s">
        <v>99</v>
      </c>
      <c r="C5" s="227">
        <v>199301489.00999999</v>
      </c>
      <c r="D5" s="234">
        <v>199301489.00999999</v>
      </c>
      <c r="E5" s="33">
        <v>161214383.74000001</v>
      </c>
      <c r="F5" s="86">
        <f>+E5/D5</f>
        <v>0.80889703604728735</v>
      </c>
      <c r="G5" s="33">
        <v>161214383.74000001</v>
      </c>
      <c r="H5" s="86">
        <f>+G5/D5</f>
        <v>0.80889703604728735</v>
      </c>
      <c r="I5" s="33">
        <v>161214383.74000001</v>
      </c>
      <c r="J5" s="191">
        <f>+I5/D5</f>
        <v>0.80889703604728735</v>
      </c>
      <c r="K5" s="466">
        <v>135810894.81</v>
      </c>
      <c r="L5" s="197">
        <v>0.77038086297863717</v>
      </c>
      <c r="M5" s="184">
        <f>+I5/K5-1</f>
        <v>0.18705044956473915</v>
      </c>
      <c r="O5"/>
    </row>
    <row r="6" spans="1:16" ht="14.1" customHeight="1" x14ac:dyDescent="0.2">
      <c r="A6" s="18">
        <v>0</v>
      </c>
      <c r="B6" s="2" t="s">
        <v>99</v>
      </c>
      <c r="C6" s="229">
        <f>SUBTOTAL(9,C5:C5)</f>
        <v>199301489.00999999</v>
      </c>
      <c r="D6" s="236">
        <f>SUBTOTAL(9,D5:D5)</f>
        <v>199301489.00999999</v>
      </c>
      <c r="E6" s="231">
        <f>SUBTOTAL(9,E5:E5)</f>
        <v>161214383.74000001</v>
      </c>
      <c r="F6" s="98">
        <f t="shared" ref="F6:F75" si="0">+E6/D6</f>
        <v>0.80889703604728735</v>
      </c>
      <c r="G6" s="231">
        <f>SUBTOTAL(9,G5:G5)</f>
        <v>161214383.74000001</v>
      </c>
      <c r="H6" s="98">
        <f t="shared" ref="H6:H75" si="1">+G6/D6</f>
        <v>0.80889703604728735</v>
      </c>
      <c r="I6" s="231">
        <f>SUBTOTAL(9,I5:I5)</f>
        <v>161214383.74000001</v>
      </c>
      <c r="J6" s="189">
        <f t="shared" ref="J6:J75" si="2">+I6/D6</f>
        <v>0.80889703604728735</v>
      </c>
      <c r="K6" s="92">
        <f>SUBTOTAL(9,K5:K5)</f>
        <v>135810894.81</v>
      </c>
      <c r="L6" s="44">
        <v>0.77</v>
      </c>
      <c r="M6" s="162">
        <f t="shared" ref="M6:M76" si="3">+I6/K6-1</f>
        <v>0.18705044956473915</v>
      </c>
      <c r="O6"/>
    </row>
    <row r="7" spans="1:16" ht="14.1" customHeight="1" x14ac:dyDescent="0.2">
      <c r="A7" s="38" t="s">
        <v>57</v>
      </c>
      <c r="B7" s="39" t="s">
        <v>572</v>
      </c>
      <c r="C7" s="227">
        <v>7623547.1299999999</v>
      </c>
      <c r="D7" s="234">
        <v>8839339.3699999992</v>
      </c>
      <c r="E7" s="33">
        <v>5452769.6100000003</v>
      </c>
      <c r="F7" s="49">
        <f t="shared" si="0"/>
        <v>0.61687524166186647</v>
      </c>
      <c r="G7" s="33">
        <v>5225584.4000000004</v>
      </c>
      <c r="H7" s="49">
        <f t="shared" si="1"/>
        <v>0.59117363654293098</v>
      </c>
      <c r="I7" s="33">
        <v>4555112.18</v>
      </c>
      <c r="J7" s="171">
        <f t="shared" si="2"/>
        <v>0.51532269430221012</v>
      </c>
      <c r="K7" s="463">
        <v>4305991.43</v>
      </c>
      <c r="L7" s="197">
        <v>0.48249259960375579</v>
      </c>
      <c r="M7" s="159">
        <f t="shared" si="3"/>
        <v>5.785444631040515E-2</v>
      </c>
    </row>
    <row r="8" spans="1:16" ht="14.1" customHeight="1" x14ac:dyDescent="0.2">
      <c r="A8" s="40" t="s">
        <v>58</v>
      </c>
      <c r="B8" s="41" t="s">
        <v>110</v>
      </c>
      <c r="C8" s="227">
        <v>167280142.05000001</v>
      </c>
      <c r="D8" s="234">
        <v>174582142.02000001</v>
      </c>
      <c r="E8" s="33">
        <v>92764834.989999995</v>
      </c>
      <c r="F8" s="322">
        <f t="shared" si="0"/>
        <v>0.53135351598202363</v>
      </c>
      <c r="G8" s="33">
        <v>91033336.319999993</v>
      </c>
      <c r="H8" s="322">
        <f t="shared" si="1"/>
        <v>0.52143555616112947</v>
      </c>
      <c r="I8" s="33">
        <v>84385471.719999999</v>
      </c>
      <c r="J8" s="197">
        <f t="shared" si="2"/>
        <v>0.48335683560540149</v>
      </c>
      <c r="K8" s="464">
        <v>84710113.450000003</v>
      </c>
      <c r="L8" s="197">
        <v>0.48780767727436741</v>
      </c>
      <c r="M8" s="270">
        <f t="shared" si="3"/>
        <v>-3.8323845498285936E-3</v>
      </c>
      <c r="N8" s="54" t="s">
        <v>154</v>
      </c>
    </row>
    <row r="9" spans="1:16" ht="14.1" customHeight="1" x14ac:dyDescent="0.2">
      <c r="A9" s="40" t="s">
        <v>59</v>
      </c>
      <c r="B9" s="41" t="s">
        <v>126</v>
      </c>
      <c r="C9" s="227">
        <v>51836587</v>
      </c>
      <c r="D9" s="234">
        <v>51836587</v>
      </c>
      <c r="E9" s="33">
        <v>0</v>
      </c>
      <c r="F9" s="322">
        <f t="shared" si="0"/>
        <v>0</v>
      </c>
      <c r="G9" s="33">
        <v>0</v>
      </c>
      <c r="H9" s="322">
        <f t="shared" si="1"/>
        <v>0</v>
      </c>
      <c r="I9" s="33">
        <v>0</v>
      </c>
      <c r="J9" s="197">
        <f t="shared" si="2"/>
        <v>0</v>
      </c>
      <c r="K9" s="464">
        <v>5823791.6500000004</v>
      </c>
      <c r="L9" s="197">
        <v>7.6628661969950496E-2</v>
      </c>
      <c r="M9" s="159">
        <f t="shared" si="3"/>
        <v>-1</v>
      </c>
      <c r="O9" s="318"/>
    </row>
    <row r="10" spans="1:16" ht="14.1" customHeight="1" x14ac:dyDescent="0.2">
      <c r="A10" s="40">
        <v>134</v>
      </c>
      <c r="B10" s="41" t="s">
        <v>502</v>
      </c>
      <c r="C10" s="227">
        <v>15868431.810000001</v>
      </c>
      <c r="D10" s="234">
        <v>20175678.030000001</v>
      </c>
      <c r="E10" s="33">
        <v>18303825.350000001</v>
      </c>
      <c r="F10" s="322">
        <f t="shared" si="0"/>
        <v>0.90722231603732628</v>
      </c>
      <c r="G10" s="33">
        <v>14621967.369999999</v>
      </c>
      <c r="H10" s="322">
        <f t="shared" si="1"/>
        <v>0.72473239056739636</v>
      </c>
      <c r="I10" s="33">
        <v>4755144.41</v>
      </c>
      <c r="J10" s="197">
        <f t="shared" si="2"/>
        <v>0.23568696937616623</v>
      </c>
      <c r="K10" s="464">
        <v>0</v>
      </c>
      <c r="L10" s="197">
        <v>0</v>
      </c>
      <c r="M10" s="160" t="s">
        <v>135</v>
      </c>
      <c r="N10" t="s">
        <v>548</v>
      </c>
      <c r="O10" s="318"/>
    </row>
    <row r="11" spans="1:16" ht="14.1" customHeight="1" x14ac:dyDescent="0.2">
      <c r="A11" s="40" t="s">
        <v>60</v>
      </c>
      <c r="B11" s="41" t="s">
        <v>509</v>
      </c>
      <c r="C11" s="227">
        <v>1692440.07</v>
      </c>
      <c r="D11" s="234">
        <v>329402.94</v>
      </c>
      <c r="E11" s="33">
        <v>203499.46</v>
      </c>
      <c r="F11" s="322">
        <f t="shared" si="0"/>
        <v>0.61778276781621921</v>
      </c>
      <c r="G11" s="33">
        <v>203499.46</v>
      </c>
      <c r="H11" s="322">
        <f t="shared" si="1"/>
        <v>0.61778276781621921</v>
      </c>
      <c r="I11" s="33">
        <v>203499.46</v>
      </c>
      <c r="J11" s="197">
        <f t="shared" si="2"/>
        <v>0.61778276781621921</v>
      </c>
      <c r="K11" s="464">
        <v>0</v>
      </c>
      <c r="L11" s="197">
        <v>0</v>
      </c>
      <c r="M11" s="160" t="s">
        <v>135</v>
      </c>
      <c r="N11" t="s">
        <v>548</v>
      </c>
      <c r="O11" s="317"/>
    </row>
    <row r="12" spans="1:16" ht="14.1" customHeight="1" x14ac:dyDescent="0.2">
      <c r="A12" s="40">
        <v>136</v>
      </c>
      <c r="B12" s="41" t="s">
        <v>503</v>
      </c>
      <c r="C12" s="227">
        <v>39090866.25</v>
      </c>
      <c r="D12" s="234">
        <v>43560594.729999997</v>
      </c>
      <c r="E12" s="33">
        <v>23498807.760000002</v>
      </c>
      <c r="F12" s="322">
        <f t="shared" si="0"/>
        <v>0.53945103150339846</v>
      </c>
      <c r="G12" s="33">
        <v>22621266.719999999</v>
      </c>
      <c r="H12" s="322">
        <f t="shared" si="1"/>
        <v>0.51930573630164023</v>
      </c>
      <c r="I12" s="33">
        <v>20753820.059999999</v>
      </c>
      <c r="J12" s="197">
        <f t="shared" si="2"/>
        <v>0.47643564530368843</v>
      </c>
      <c r="K12" s="464">
        <v>20903028.530000001</v>
      </c>
      <c r="L12" s="197">
        <v>0.48913628872883619</v>
      </c>
      <c r="M12" s="160">
        <f>+I12/K12-1</f>
        <v>-7.1381268884486149E-3</v>
      </c>
      <c r="N12" t="s">
        <v>549</v>
      </c>
      <c r="O12" s="317"/>
    </row>
    <row r="13" spans="1:16" ht="14.1" customHeight="1" x14ac:dyDescent="0.2">
      <c r="A13" s="40" t="s">
        <v>61</v>
      </c>
      <c r="B13" s="41" t="s">
        <v>541</v>
      </c>
      <c r="C13" s="227">
        <v>19474656.210000001</v>
      </c>
      <c r="D13" s="234">
        <v>24767713.460000001</v>
      </c>
      <c r="E13" s="33">
        <v>19722715.129999999</v>
      </c>
      <c r="F13" s="322">
        <f t="shared" si="0"/>
        <v>0.79630746543690023</v>
      </c>
      <c r="G13" s="33">
        <v>19276549.039999999</v>
      </c>
      <c r="H13" s="322">
        <f t="shared" si="1"/>
        <v>0.77829344526016653</v>
      </c>
      <c r="I13" s="33">
        <v>12154419.029999999</v>
      </c>
      <c r="J13" s="197">
        <f t="shared" si="2"/>
        <v>0.49073641980029586</v>
      </c>
      <c r="K13" s="464">
        <v>10409517.07</v>
      </c>
      <c r="L13" s="197">
        <v>0.48209563720919812</v>
      </c>
      <c r="M13" s="160">
        <f t="shared" si="3"/>
        <v>0.16762563990876855</v>
      </c>
      <c r="O13" s="317"/>
      <c r="P13" s="317"/>
    </row>
    <row r="14" spans="1:16" ht="14.1" customHeight="1" x14ac:dyDescent="0.2">
      <c r="A14" s="40" t="s">
        <v>62</v>
      </c>
      <c r="B14" s="41" t="s">
        <v>510</v>
      </c>
      <c r="C14" s="227">
        <v>248187563.34999999</v>
      </c>
      <c r="D14" s="234">
        <v>232678374.59999999</v>
      </c>
      <c r="E14" s="33">
        <v>133120145.55</v>
      </c>
      <c r="F14" s="322">
        <f t="shared" si="0"/>
        <v>0.57212083322675922</v>
      </c>
      <c r="G14" s="33">
        <v>132515592.48999999</v>
      </c>
      <c r="H14" s="322">
        <f t="shared" si="1"/>
        <v>0.56952259838418173</v>
      </c>
      <c r="I14" s="33">
        <v>120158180.31999999</v>
      </c>
      <c r="J14" s="197">
        <f t="shared" si="2"/>
        <v>0.51641318419283821</v>
      </c>
      <c r="K14" s="464">
        <v>97336317.400000006</v>
      </c>
      <c r="L14" s="197">
        <v>0.3263626517187575</v>
      </c>
      <c r="M14" s="160">
        <f t="shared" si="3"/>
        <v>0.23446400613467211</v>
      </c>
      <c r="O14" s="317"/>
      <c r="P14" s="317"/>
    </row>
    <row r="15" spans="1:16" ht="14.1" customHeight="1" x14ac:dyDescent="0.2">
      <c r="A15" s="40">
        <v>152</v>
      </c>
      <c r="B15" s="41" t="s">
        <v>504</v>
      </c>
      <c r="C15" s="227">
        <v>31658076.68</v>
      </c>
      <c r="D15" s="234">
        <v>32244257.550000001</v>
      </c>
      <c r="E15" s="33">
        <v>23618062.559999999</v>
      </c>
      <c r="F15" s="322">
        <f t="shared" si="0"/>
        <v>0.7324734496794143</v>
      </c>
      <c r="G15" s="33">
        <v>23584444.309999999</v>
      </c>
      <c r="H15" s="322">
        <f t="shared" si="1"/>
        <v>0.73143083767484662</v>
      </c>
      <c r="I15" s="33">
        <v>14027924.449999999</v>
      </c>
      <c r="J15" s="197">
        <f t="shared" si="2"/>
        <v>0.43505186708819099</v>
      </c>
      <c r="K15" s="464">
        <v>7762747.8099999996</v>
      </c>
      <c r="L15" s="197">
        <v>6.9272753522707439E-2</v>
      </c>
      <c r="M15" s="160">
        <f t="shared" si="3"/>
        <v>0.80708233648002525</v>
      </c>
      <c r="N15" t="s">
        <v>550</v>
      </c>
      <c r="O15" s="317"/>
      <c r="P15" s="317"/>
    </row>
    <row r="16" spans="1:16" ht="14.1" customHeight="1" x14ac:dyDescent="0.2">
      <c r="A16" s="40" t="s">
        <v>63</v>
      </c>
      <c r="B16" s="41" t="s">
        <v>511</v>
      </c>
      <c r="C16" s="227">
        <v>76359469.819999993</v>
      </c>
      <c r="D16" s="234">
        <v>104206857.81</v>
      </c>
      <c r="E16" s="33">
        <v>55835488.619999997</v>
      </c>
      <c r="F16" s="322">
        <f t="shared" si="0"/>
        <v>0.53581395498753692</v>
      </c>
      <c r="G16" s="33">
        <v>53122472.630000003</v>
      </c>
      <c r="H16" s="322">
        <f t="shared" si="1"/>
        <v>0.50977904666176599</v>
      </c>
      <c r="I16" s="33">
        <v>33060401.460000001</v>
      </c>
      <c r="J16" s="197">
        <f t="shared" si="2"/>
        <v>0.31725744499732361</v>
      </c>
      <c r="K16" s="464">
        <f>[1]DProg!$I$14+[1]DProg!$I$15</f>
        <v>17515638.890000001</v>
      </c>
      <c r="L16" s="197">
        <f>K16/([1]DProg!$D$14+[1]DProg!$D$15)</f>
        <v>0.30458647575213826</v>
      </c>
      <c r="M16" s="160">
        <f t="shared" si="3"/>
        <v>0.88747905044301811</v>
      </c>
      <c r="N16" t="s">
        <v>551</v>
      </c>
      <c r="O16" s="317"/>
    </row>
    <row r="17" spans="1:15" ht="14.1" customHeight="1" x14ac:dyDescent="0.2">
      <c r="A17" s="40">
        <v>160</v>
      </c>
      <c r="B17" s="41" t="s">
        <v>168</v>
      </c>
      <c r="C17" s="227">
        <v>22800419.210000001</v>
      </c>
      <c r="D17" s="234">
        <v>24520716.469999999</v>
      </c>
      <c r="E17" s="33">
        <v>23386518.66</v>
      </c>
      <c r="F17" s="322">
        <f t="shared" si="0"/>
        <v>0.95374532341305607</v>
      </c>
      <c r="G17" s="33">
        <v>23386518.66</v>
      </c>
      <c r="H17" s="322">
        <f t="shared" si="1"/>
        <v>0.95374532341305607</v>
      </c>
      <c r="I17" s="33">
        <v>12223505.41</v>
      </c>
      <c r="J17" s="197">
        <f t="shared" si="2"/>
        <v>0.49849707389076142</v>
      </c>
      <c r="K17" s="464">
        <v>14360369.16</v>
      </c>
      <c r="L17" s="197">
        <v>0.5676550122152364</v>
      </c>
      <c r="M17" s="160">
        <f t="shared" si="3"/>
        <v>-0.14880284247511644</v>
      </c>
      <c r="N17" t="s">
        <v>552</v>
      </c>
      <c r="O17" s="317"/>
    </row>
    <row r="18" spans="1:15" ht="14.1" customHeight="1" x14ac:dyDescent="0.2">
      <c r="A18" s="40" t="s">
        <v>64</v>
      </c>
      <c r="B18" s="41" t="s">
        <v>512</v>
      </c>
      <c r="C18" s="227">
        <v>2253145.13</v>
      </c>
      <c r="D18" s="234">
        <v>2357517.0699999998</v>
      </c>
      <c r="E18" s="33">
        <v>2322128.63</v>
      </c>
      <c r="F18" s="322">
        <f t="shared" si="0"/>
        <v>0.98498910550836438</v>
      </c>
      <c r="G18" s="33">
        <v>2322128.63</v>
      </c>
      <c r="H18" s="322">
        <f t="shared" si="1"/>
        <v>0.98498910550836438</v>
      </c>
      <c r="I18" s="33">
        <v>1598856.1</v>
      </c>
      <c r="J18" s="197">
        <f t="shared" si="2"/>
        <v>0.67819491970847112</v>
      </c>
      <c r="K18" s="464">
        <v>0</v>
      </c>
      <c r="L18" s="197">
        <v>0</v>
      </c>
      <c r="M18" s="160" t="s">
        <v>135</v>
      </c>
      <c r="N18" t="s">
        <v>548</v>
      </c>
    </row>
    <row r="19" spans="1:15" ht="14.1" customHeight="1" x14ac:dyDescent="0.2">
      <c r="A19" s="40" t="s">
        <v>65</v>
      </c>
      <c r="B19" s="41" t="s">
        <v>125</v>
      </c>
      <c r="C19" s="227">
        <v>158630554.56</v>
      </c>
      <c r="D19" s="234">
        <v>148610880.38</v>
      </c>
      <c r="E19" s="33">
        <v>145266332.81</v>
      </c>
      <c r="F19" s="322">
        <f t="shared" si="0"/>
        <v>0.97749459823232365</v>
      </c>
      <c r="G19" s="33">
        <v>145266332.81</v>
      </c>
      <c r="H19" s="322">
        <f t="shared" si="1"/>
        <v>0.97749459823232365</v>
      </c>
      <c r="I19" s="33">
        <v>51769056.340000004</v>
      </c>
      <c r="J19" s="197">
        <f t="shared" si="2"/>
        <v>0.34835306949010625</v>
      </c>
      <c r="K19" s="464">
        <v>51551578</v>
      </c>
      <c r="L19" s="197">
        <v>0.33878772791512562</v>
      </c>
      <c r="M19" s="160">
        <f t="shared" si="3"/>
        <v>4.2186553435863416E-3</v>
      </c>
    </row>
    <row r="20" spans="1:15" ht="14.1" customHeight="1" x14ac:dyDescent="0.2">
      <c r="A20" s="40" t="s">
        <v>66</v>
      </c>
      <c r="B20" s="41" t="s">
        <v>102</v>
      </c>
      <c r="C20" s="227">
        <v>168939654.47999999</v>
      </c>
      <c r="D20" s="234">
        <v>177046843.99000001</v>
      </c>
      <c r="E20" s="33">
        <v>176137703.66</v>
      </c>
      <c r="F20" s="322">
        <f t="shared" si="0"/>
        <v>0.99486497296697729</v>
      </c>
      <c r="G20" s="33">
        <v>176132202.08000001</v>
      </c>
      <c r="H20" s="322">
        <f t="shared" si="1"/>
        <v>0.99483389881803452</v>
      </c>
      <c r="I20" s="33">
        <v>56547127.560000002</v>
      </c>
      <c r="J20" s="197">
        <f t="shared" si="2"/>
        <v>0.31939076848607312</v>
      </c>
      <c r="K20" s="464">
        <v>57160318.93</v>
      </c>
      <c r="L20" s="197">
        <v>0.3307292195092088</v>
      </c>
      <c r="M20" s="160">
        <f t="shared" si="3"/>
        <v>-1.0727570830228017E-2</v>
      </c>
    </row>
    <row r="21" spans="1:15" ht="14.1" customHeight="1" x14ac:dyDescent="0.2">
      <c r="A21" s="40" t="s">
        <v>67</v>
      </c>
      <c r="B21" s="41" t="s">
        <v>526</v>
      </c>
      <c r="C21" s="227">
        <v>12029885</v>
      </c>
      <c r="D21" s="234">
        <v>12029885</v>
      </c>
      <c r="E21" s="33">
        <v>0</v>
      </c>
      <c r="F21" s="322">
        <f t="shared" si="0"/>
        <v>0</v>
      </c>
      <c r="G21" s="33">
        <v>0</v>
      </c>
      <c r="H21" s="322">
        <f t="shared" si="1"/>
        <v>0</v>
      </c>
      <c r="I21" s="33">
        <v>0</v>
      </c>
      <c r="J21" s="197">
        <f t="shared" si="2"/>
        <v>0</v>
      </c>
      <c r="K21" s="464">
        <v>0</v>
      </c>
      <c r="L21" s="197">
        <v>0</v>
      </c>
      <c r="M21" s="160" t="s">
        <v>135</v>
      </c>
    </row>
    <row r="22" spans="1:15" ht="14.1" customHeight="1" x14ac:dyDescent="0.2">
      <c r="A22" s="40" t="s">
        <v>68</v>
      </c>
      <c r="B22" s="41" t="s">
        <v>103</v>
      </c>
      <c r="C22" s="227">
        <v>36992943.420000002</v>
      </c>
      <c r="D22" s="234">
        <v>38765185.689999998</v>
      </c>
      <c r="E22" s="33">
        <v>37509914.799999997</v>
      </c>
      <c r="F22" s="322">
        <f t="shared" si="0"/>
        <v>0.96761860242233244</v>
      </c>
      <c r="G22" s="33">
        <v>37509514.109999999</v>
      </c>
      <c r="H22" s="322">
        <f t="shared" si="1"/>
        <v>0.96760826608592987</v>
      </c>
      <c r="I22" s="33">
        <v>18770921.82</v>
      </c>
      <c r="J22" s="197">
        <f t="shared" si="2"/>
        <v>0.48422112485436158</v>
      </c>
      <c r="K22" s="464">
        <v>13843358.119999999</v>
      </c>
      <c r="L22" s="197">
        <v>0.43043422647311513</v>
      </c>
      <c r="M22" s="160">
        <f t="shared" si="3"/>
        <v>0.35595147198286892</v>
      </c>
    </row>
    <row r="23" spans="1:15" ht="14.1" customHeight="1" x14ac:dyDescent="0.2">
      <c r="A23" s="40" t="s">
        <v>69</v>
      </c>
      <c r="B23" s="41" t="s">
        <v>116</v>
      </c>
      <c r="C23" s="227">
        <v>1332914.3600000001</v>
      </c>
      <c r="D23" s="234">
        <v>2398914.36</v>
      </c>
      <c r="E23" s="33">
        <v>2392440.91</v>
      </c>
      <c r="F23" s="322">
        <f t="shared" si="0"/>
        <v>0.99730150850403854</v>
      </c>
      <c r="G23" s="33">
        <v>2165796.25</v>
      </c>
      <c r="H23" s="322">
        <f t="shared" si="1"/>
        <v>0.90282349637525205</v>
      </c>
      <c r="I23" s="33">
        <v>678157.89</v>
      </c>
      <c r="J23" s="197">
        <f t="shared" si="2"/>
        <v>0.28269366397890089</v>
      </c>
      <c r="K23" s="464">
        <v>624181</v>
      </c>
      <c r="L23" s="197">
        <v>0.49735537848605577</v>
      </c>
      <c r="M23" s="160">
        <f t="shared" si="3"/>
        <v>8.6476342599342226E-2</v>
      </c>
    </row>
    <row r="24" spans="1:15" ht="14.1" customHeight="1" x14ac:dyDescent="0.2">
      <c r="A24" s="40" t="s">
        <v>70</v>
      </c>
      <c r="B24" s="41" t="s">
        <v>113</v>
      </c>
      <c r="C24" s="227">
        <v>54635171.149999999</v>
      </c>
      <c r="D24" s="234">
        <v>54272503.549999997</v>
      </c>
      <c r="E24" s="33">
        <v>48238661.030000001</v>
      </c>
      <c r="F24" s="322">
        <f t="shared" si="0"/>
        <v>0.8888232138684895</v>
      </c>
      <c r="G24" s="33">
        <v>47933295.869999997</v>
      </c>
      <c r="H24" s="322">
        <f t="shared" si="1"/>
        <v>0.88319669693954994</v>
      </c>
      <c r="I24" s="33">
        <v>23917289.079999998</v>
      </c>
      <c r="J24" s="197">
        <f t="shared" si="2"/>
        <v>0.44068888508092419</v>
      </c>
      <c r="K24" s="464">
        <v>20310196.27</v>
      </c>
      <c r="L24" s="197">
        <v>0.39099018693648885</v>
      </c>
      <c r="M24" s="160">
        <f t="shared" si="3"/>
        <v>0.17760009613141947</v>
      </c>
    </row>
    <row r="25" spans="1:15" ht="14.1" customHeight="1" x14ac:dyDescent="0.2">
      <c r="A25" s="42">
        <v>172</v>
      </c>
      <c r="B25" s="43" t="s">
        <v>505</v>
      </c>
      <c r="C25" s="227">
        <v>3147933.73</v>
      </c>
      <c r="D25" s="234">
        <v>3443992.93</v>
      </c>
      <c r="E25" s="33">
        <v>2285943.4700000002</v>
      </c>
      <c r="F25" s="322">
        <f t="shared" si="0"/>
        <v>0.66374801472080847</v>
      </c>
      <c r="G25" s="33">
        <v>1917161.82</v>
      </c>
      <c r="H25" s="322">
        <f t="shared" si="1"/>
        <v>0.5566683378760594</v>
      </c>
      <c r="I25" s="33">
        <v>1073589.97</v>
      </c>
      <c r="J25" s="197">
        <f t="shared" si="2"/>
        <v>0.31172827349561366</v>
      </c>
      <c r="K25" s="35">
        <v>0</v>
      </c>
      <c r="L25" s="462">
        <v>0</v>
      </c>
      <c r="M25" s="160" t="s">
        <v>135</v>
      </c>
      <c r="N25" t="s">
        <v>548</v>
      </c>
    </row>
    <row r="26" spans="1:15" ht="14.1" customHeight="1" x14ac:dyDescent="0.2">
      <c r="A26" s="42" t="s">
        <v>71</v>
      </c>
      <c r="B26" s="43" t="s">
        <v>137</v>
      </c>
      <c r="C26" s="227">
        <v>2411275.08</v>
      </c>
      <c r="D26" s="234">
        <v>3400118.52</v>
      </c>
      <c r="E26" s="33">
        <v>3023514.22</v>
      </c>
      <c r="F26" s="460">
        <f t="shared" si="0"/>
        <v>0.88923789044859536</v>
      </c>
      <c r="G26" s="33">
        <v>2944427.3</v>
      </c>
      <c r="H26" s="460">
        <f t="shared" si="1"/>
        <v>0.8659778424429746</v>
      </c>
      <c r="I26" s="33">
        <v>1306809.99</v>
      </c>
      <c r="J26" s="462">
        <f t="shared" si="2"/>
        <v>0.38434248168502078</v>
      </c>
      <c r="K26" s="465">
        <v>1852655.39</v>
      </c>
      <c r="L26" s="462">
        <v>0.32305335439970218</v>
      </c>
      <c r="M26" s="160">
        <f t="shared" si="3"/>
        <v>-0.29462867349550637</v>
      </c>
    </row>
    <row r="27" spans="1:15" ht="14.1" customHeight="1" x14ac:dyDescent="0.2">
      <c r="A27" s="18">
        <v>1</v>
      </c>
      <c r="B27" s="2" t="s">
        <v>130</v>
      </c>
      <c r="C27" s="229">
        <f>SUBTOTAL(9,C7:C26)</f>
        <v>1122245676.49</v>
      </c>
      <c r="D27" s="236">
        <f>SUBTOTAL(9,D7:D26)</f>
        <v>1160067505.47</v>
      </c>
      <c r="E27" s="231">
        <f>SUBTOTAL(9,E7:E26)</f>
        <v>813083307.21999991</v>
      </c>
      <c r="F27" s="98">
        <f t="shared" si="0"/>
        <v>0.70089309750175277</v>
      </c>
      <c r="G27" s="231">
        <f>SUBTOTAL(9,G7:G26)</f>
        <v>801782090.2700001</v>
      </c>
      <c r="H27" s="98">
        <f t="shared" si="1"/>
        <v>0.69115123601807893</v>
      </c>
      <c r="I27" s="231">
        <f>SUBTOTAL(9,I7:I26)</f>
        <v>461939287.25000006</v>
      </c>
      <c r="J27" s="189">
        <f t="shared" si="2"/>
        <v>0.39820035047257518</v>
      </c>
      <c r="K27" s="92">
        <f>SUBTOTAL(9,K7:K26)</f>
        <v>408469803.09999996</v>
      </c>
      <c r="L27" s="44">
        <v>0.32841154022101754</v>
      </c>
      <c r="M27" s="162">
        <f t="shared" si="3"/>
        <v>0.13090192651746624</v>
      </c>
    </row>
    <row r="28" spans="1:15" ht="14.1" customHeight="1" x14ac:dyDescent="0.2">
      <c r="A28" s="38" t="s">
        <v>72</v>
      </c>
      <c r="B28" s="39" t="s">
        <v>104</v>
      </c>
      <c r="C28" s="227">
        <v>708758.5</v>
      </c>
      <c r="D28" s="234">
        <v>654494.4</v>
      </c>
      <c r="E28" s="33">
        <v>308771.07</v>
      </c>
      <c r="F28" s="49">
        <f t="shared" si="0"/>
        <v>0.47177037725609261</v>
      </c>
      <c r="G28" s="33">
        <v>308771.07</v>
      </c>
      <c r="H28" s="49">
        <f t="shared" si="1"/>
        <v>0.47177037725609261</v>
      </c>
      <c r="I28" s="33">
        <v>308771.07</v>
      </c>
      <c r="J28" s="171">
        <f t="shared" si="2"/>
        <v>0.47177037725609261</v>
      </c>
      <c r="K28" s="463">
        <v>362778.34</v>
      </c>
      <c r="L28" s="171">
        <v>0.48486621865275709</v>
      </c>
      <c r="M28" s="159">
        <f t="shared" si="3"/>
        <v>-0.14887126392386052</v>
      </c>
    </row>
    <row r="29" spans="1:15" ht="14.1" customHeight="1" x14ac:dyDescent="0.2">
      <c r="A29" s="40" t="s">
        <v>73</v>
      </c>
      <c r="B29" s="41" t="s">
        <v>542</v>
      </c>
      <c r="C29" s="227">
        <v>21205708.129999999</v>
      </c>
      <c r="D29" s="234">
        <v>20849928.800000001</v>
      </c>
      <c r="E29" s="33">
        <v>11832582.9</v>
      </c>
      <c r="F29" s="322">
        <f t="shared" si="0"/>
        <v>0.56751190920133976</v>
      </c>
      <c r="G29" s="33">
        <v>10867430.130000001</v>
      </c>
      <c r="H29" s="322">
        <f t="shared" si="1"/>
        <v>0.52122145040610401</v>
      </c>
      <c r="I29" s="33">
        <v>9563632.9900000002</v>
      </c>
      <c r="J29" s="197">
        <f t="shared" si="2"/>
        <v>0.45868899993557771</v>
      </c>
      <c r="K29" s="464">
        <v>9464787.5800000001</v>
      </c>
      <c r="L29" s="197">
        <v>0.39609191802264881</v>
      </c>
      <c r="M29" s="160">
        <f t="shared" si="3"/>
        <v>1.0443489530485683E-2</v>
      </c>
    </row>
    <row r="30" spans="1:15" ht="14.1" customHeight="1" x14ac:dyDescent="0.2">
      <c r="A30" s="40" t="s">
        <v>74</v>
      </c>
      <c r="B30" s="41" t="s">
        <v>513</v>
      </c>
      <c r="C30" s="227">
        <v>180790299.88999999</v>
      </c>
      <c r="D30" s="234">
        <v>182329456.22999999</v>
      </c>
      <c r="E30" s="33">
        <v>162450040.06</v>
      </c>
      <c r="F30" s="322">
        <f t="shared" si="0"/>
        <v>0.89096980498355105</v>
      </c>
      <c r="G30" s="33">
        <v>160388941.69999999</v>
      </c>
      <c r="H30" s="322">
        <f t="shared" si="1"/>
        <v>0.87966555166860649</v>
      </c>
      <c r="I30" s="33">
        <v>92812626.109999999</v>
      </c>
      <c r="J30" s="197">
        <f t="shared" si="2"/>
        <v>0.50903802396537212</v>
      </c>
      <c r="K30" s="465">
        <f>[1]DProg!$I$27+[1]DProg!$I$29</f>
        <v>82806324.420000002</v>
      </c>
      <c r="L30" s="197">
        <f>K30/([1]DProg!$D$27+[1]DProg!$D$29)</f>
        <v>0.47883363080898261</v>
      </c>
      <c r="M30" s="160">
        <f t="shared" si="3"/>
        <v>0.12083982425360729</v>
      </c>
      <c r="N30" t="s">
        <v>553</v>
      </c>
    </row>
    <row r="31" spans="1:15" ht="14.1" customHeight="1" x14ac:dyDescent="0.2">
      <c r="A31" s="40" t="s">
        <v>75</v>
      </c>
      <c r="B31" s="41" t="s">
        <v>105</v>
      </c>
      <c r="C31" s="227">
        <v>29950298.399999999</v>
      </c>
      <c r="D31" s="234">
        <v>31377760.370000001</v>
      </c>
      <c r="E31" s="33">
        <v>24273200.579999998</v>
      </c>
      <c r="F31" s="322">
        <f t="shared" si="0"/>
        <v>0.77357976776466786</v>
      </c>
      <c r="G31" s="33">
        <v>18036022.09</v>
      </c>
      <c r="H31" s="322">
        <f t="shared" si="1"/>
        <v>0.57480272260744525</v>
      </c>
      <c r="I31" s="33">
        <v>9788892.3200000003</v>
      </c>
      <c r="J31" s="197">
        <f t="shared" si="2"/>
        <v>0.31196912094972445</v>
      </c>
      <c r="K31" s="464">
        <v>7686535.0899999999</v>
      </c>
      <c r="L31" s="197">
        <v>0.26135860048908788</v>
      </c>
      <c r="M31" s="160">
        <f t="shared" si="3"/>
        <v>0.27351169355033811</v>
      </c>
    </row>
    <row r="32" spans="1:15" ht="14.1" customHeight="1" x14ac:dyDescent="0.2">
      <c r="A32" s="294">
        <v>234</v>
      </c>
      <c r="B32" s="41" t="s">
        <v>450</v>
      </c>
      <c r="C32" s="227">
        <v>8908528.6099999994</v>
      </c>
      <c r="D32" s="234">
        <v>9572568.6099999994</v>
      </c>
      <c r="E32" s="33">
        <v>9419865.8300000001</v>
      </c>
      <c r="F32" s="322">
        <f t="shared" si="0"/>
        <v>0.98404787824236872</v>
      </c>
      <c r="G32" s="33">
        <v>9389545.6600000001</v>
      </c>
      <c r="H32" s="322">
        <f t="shared" si="1"/>
        <v>0.9808804765516328</v>
      </c>
      <c r="I32" s="33">
        <v>5108319.5599999996</v>
      </c>
      <c r="J32" s="197">
        <f t="shared" si="2"/>
        <v>0.53364146741801211</v>
      </c>
      <c r="K32" s="464">
        <v>4716645.59</v>
      </c>
      <c r="L32" s="462">
        <v>0.48822151364206862</v>
      </c>
      <c r="M32" s="160">
        <f t="shared" si="3"/>
        <v>8.3040788739863647E-2</v>
      </c>
    </row>
    <row r="33" spans="1:15" ht="14.1" customHeight="1" x14ac:dyDescent="0.2">
      <c r="A33" s="294">
        <v>239</v>
      </c>
      <c r="B33" s="41" t="s">
        <v>497</v>
      </c>
      <c r="C33" s="227">
        <v>2850236.89</v>
      </c>
      <c r="D33" s="234">
        <v>733688.94</v>
      </c>
      <c r="E33" s="33">
        <v>0</v>
      </c>
      <c r="F33" s="322">
        <f t="shared" si="0"/>
        <v>0</v>
      </c>
      <c r="G33" s="33">
        <v>0</v>
      </c>
      <c r="H33" s="322">
        <f t="shared" si="1"/>
        <v>0</v>
      </c>
      <c r="I33" s="33">
        <v>0</v>
      </c>
      <c r="J33" s="197">
        <f t="shared" si="2"/>
        <v>0</v>
      </c>
      <c r="K33" s="467">
        <v>0</v>
      </c>
      <c r="L33" s="462">
        <v>0</v>
      </c>
      <c r="M33" s="160" t="s">
        <v>135</v>
      </c>
    </row>
    <row r="34" spans="1:15" ht="14.1" customHeight="1" x14ac:dyDescent="0.2">
      <c r="A34" s="18">
        <v>2</v>
      </c>
      <c r="B34" s="2" t="s">
        <v>129</v>
      </c>
      <c r="C34" s="229">
        <f>SUBTOTAL(9,C28:C33)</f>
        <v>244413830.41999996</v>
      </c>
      <c r="D34" s="236">
        <f>SUBTOTAL(9,D28:D33)</f>
        <v>245517897.34999996</v>
      </c>
      <c r="E34" s="231">
        <f>SUBTOTAL(9,E28:E33)</f>
        <v>208284460.44000003</v>
      </c>
      <c r="F34" s="304">
        <f t="shared" si="0"/>
        <v>0.84834736159001267</v>
      </c>
      <c r="G34" s="231">
        <f>SUBTOTAL(9,G28:G33)</f>
        <v>198990710.64999998</v>
      </c>
      <c r="H34" s="264">
        <f>G34/D34</f>
        <v>0.81049370655992226</v>
      </c>
      <c r="I34" s="231">
        <f>SUBTOTAL(9,I28:I33)</f>
        <v>117582242.05000001</v>
      </c>
      <c r="J34" s="319">
        <f>I34/D34</f>
        <v>0.47891515575493759</v>
      </c>
      <c r="K34" s="92">
        <f>SUBTOTAL(9,K28:K33)</f>
        <v>105037071.02000001</v>
      </c>
      <c r="L34" s="44">
        <v>0.44156949409106855</v>
      </c>
      <c r="M34" s="162">
        <f>+I34/K34-1</f>
        <v>0.11943565170063897</v>
      </c>
    </row>
    <row r="35" spans="1:15" ht="14.1" customHeight="1" x14ac:dyDescent="0.2">
      <c r="A35" s="38">
        <v>311</v>
      </c>
      <c r="B35" s="39" t="s">
        <v>506</v>
      </c>
      <c r="C35" s="228">
        <v>16774924.1</v>
      </c>
      <c r="D35" s="235">
        <v>17942724.100000001</v>
      </c>
      <c r="E35" s="35">
        <v>16007319.4</v>
      </c>
      <c r="F35" s="49">
        <f t="shared" si="0"/>
        <v>0.89213428857215715</v>
      </c>
      <c r="G35" s="35">
        <v>15872102.789999999</v>
      </c>
      <c r="H35" s="49">
        <f t="shared" si="1"/>
        <v>0.88459827513036315</v>
      </c>
      <c r="I35" s="35">
        <v>11779807.119999999</v>
      </c>
      <c r="J35" s="171">
        <f t="shared" si="2"/>
        <v>0.65652278072982229</v>
      </c>
      <c r="K35" s="464">
        <v>11638288.880000001</v>
      </c>
      <c r="L35" s="171">
        <v>0.67113618817900977</v>
      </c>
      <c r="M35" s="159">
        <f t="shared" si="3"/>
        <v>1.2159711918063199E-2</v>
      </c>
      <c r="N35" t="s">
        <v>554</v>
      </c>
    </row>
    <row r="36" spans="1:15" ht="14.1" customHeight="1" x14ac:dyDescent="0.2">
      <c r="A36" s="38" t="s">
        <v>76</v>
      </c>
      <c r="B36" s="39" t="s">
        <v>138</v>
      </c>
      <c r="C36" s="228">
        <v>2248848</v>
      </c>
      <c r="D36" s="235">
        <v>2248848</v>
      </c>
      <c r="E36" s="35">
        <v>2248848</v>
      </c>
      <c r="F36" s="49">
        <f t="shared" si="0"/>
        <v>1</v>
      </c>
      <c r="G36" s="35">
        <v>2248848</v>
      </c>
      <c r="H36" s="49">
        <f t="shared" si="1"/>
        <v>1</v>
      </c>
      <c r="I36" s="35">
        <v>2248848</v>
      </c>
      <c r="J36" s="171">
        <f t="shared" si="2"/>
        <v>1</v>
      </c>
      <c r="K36" s="463">
        <v>2231000</v>
      </c>
      <c r="L36" s="171">
        <v>1</v>
      </c>
      <c r="M36" s="159">
        <f t="shared" si="3"/>
        <v>8.0000000000000071E-3</v>
      </c>
    </row>
    <row r="37" spans="1:15" ht="14.1" customHeight="1" x14ac:dyDescent="0.2">
      <c r="A37" s="40" t="s">
        <v>77</v>
      </c>
      <c r="B37" s="41" t="s">
        <v>543</v>
      </c>
      <c r="C37" s="228">
        <v>20329827.850000001</v>
      </c>
      <c r="D37" s="235">
        <v>33829827.850000001</v>
      </c>
      <c r="E37" s="35">
        <v>20329827.850000001</v>
      </c>
      <c r="F37" s="322">
        <f t="shared" si="0"/>
        <v>0.60094387533219451</v>
      </c>
      <c r="G37" s="35">
        <v>20329827.850000001</v>
      </c>
      <c r="H37" s="322">
        <f t="shared" si="1"/>
        <v>0.60094387533219451</v>
      </c>
      <c r="I37" s="35">
        <v>6575778.8799999999</v>
      </c>
      <c r="J37" s="197">
        <f t="shared" si="2"/>
        <v>0.19437813603890389</v>
      </c>
      <c r="K37" s="464">
        <v>38769377.299999997</v>
      </c>
      <c r="L37" s="197">
        <v>0.50992620424235946</v>
      </c>
      <c r="M37" s="160">
        <f t="shared" si="3"/>
        <v>-0.83038729693499613</v>
      </c>
    </row>
    <row r="38" spans="1:15" ht="14.1" customHeight="1" x14ac:dyDescent="0.2">
      <c r="A38" s="294">
        <v>323</v>
      </c>
      <c r="B38" s="41" t="s">
        <v>514</v>
      </c>
      <c r="C38" s="228">
        <v>39307154.049999997</v>
      </c>
      <c r="D38" s="235">
        <v>39307154.049999997</v>
      </c>
      <c r="E38" s="35">
        <v>39307154.049999997</v>
      </c>
      <c r="F38" s="322">
        <f t="shared" si="0"/>
        <v>1</v>
      </c>
      <c r="G38" s="35">
        <v>39307154.049999997</v>
      </c>
      <c r="H38" s="322">
        <f t="shared" si="1"/>
        <v>1</v>
      </c>
      <c r="I38" s="35">
        <v>34720000</v>
      </c>
      <c r="J38" s="197">
        <f t="shared" si="2"/>
        <v>0.88329976664896714</v>
      </c>
      <c r="K38" s="33">
        <f>[1]DProg!$I$38+[1]DProg!$I$39</f>
        <v>3500983.3000000003</v>
      </c>
      <c r="L38" s="530">
        <f>K38/([1]DProg!$D$38+[1]DProg!$D$39)</f>
        <v>0.36998082970218998</v>
      </c>
      <c r="M38" s="160">
        <f t="shared" si="3"/>
        <v>8.9172138296118106</v>
      </c>
      <c r="N38" t="s">
        <v>555</v>
      </c>
    </row>
    <row r="39" spans="1:15" ht="14.1" customHeight="1" x14ac:dyDescent="0.2">
      <c r="A39" s="40" t="s">
        <v>78</v>
      </c>
      <c r="B39" s="41" t="s">
        <v>508</v>
      </c>
      <c r="C39" s="228">
        <v>7463831</v>
      </c>
      <c r="D39" s="235">
        <v>7492248.5</v>
      </c>
      <c r="E39" s="35">
        <v>7492248.5</v>
      </c>
      <c r="F39" s="322">
        <f t="shared" si="0"/>
        <v>1</v>
      </c>
      <c r="G39" s="35">
        <v>7492248.5</v>
      </c>
      <c r="H39" s="322">
        <f t="shared" si="1"/>
        <v>1</v>
      </c>
      <c r="I39" s="35">
        <v>28417.5</v>
      </c>
      <c r="J39" s="197">
        <f t="shared" si="2"/>
        <v>3.7929201093636978E-3</v>
      </c>
      <c r="K39" s="33">
        <v>0</v>
      </c>
      <c r="L39" s="197">
        <v>0</v>
      </c>
      <c r="M39" s="160" t="s">
        <v>135</v>
      </c>
      <c r="N39" t="s">
        <v>548</v>
      </c>
    </row>
    <row r="40" spans="1:15" ht="14.1" customHeight="1" x14ac:dyDescent="0.2">
      <c r="A40" s="40" t="s">
        <v>507</v>
      </c>
      <c r="B40" s="41" t="s">
        <v>118</v>
      </c>
      <c r="C40" s="228">
        <v>14209859.460000001</v>
      </c>
      <c r="D40" s="235">
        <v>16943345.190000001</v>
      </c>
      <c r="E40" s="35">
        <v>15665846.58</v>
      </c>
      <c r="F40" s="322">
        <f t="shared" si="0"/>
        <v>0.92460174802116502</v>
      </c>
      <c r="G40" s="35">
        <v>15573796.6</v>
      </c>
      <c r="H40" s="322">
        <f t="shared" si="1"/>
        <v>0.91916893773678698</v>
      </c>
      <c r="I40" s="35">
        <v>5437883.0899999999</v>
      </c>
      <c r="J40" s="197">
        <f t="shared" si="2"/>
        <v>0.32094506893535107</v>
      </c>
      <c r="K40" s="33">
        <v>2701227.99</v>
      </c>
      <c r="L40" s="197">
        <v>0.48588913394069733</v>
      </c>
      <c r="M40" s="160">
        <f t="shared" si="3"/>
        <v>1.0131151869191166</v>
      </c>
      <c r="N40" t="s">
        <v>556</v>
      </c>
    </row>
    <row r="41" spans="1:15" ht="14.1" customHeight="1" x14ac:dyDescent="0.2">
      <c r="A41" s="40">
        <v>328</v>
      </c>
      <c r="B41" s="41" t="s">
        <v>451</v>
      </c>
      <c r="C41" s="228">
        <v>9039781.6799999997</v>
      </c>
      <c r="D41" s="235">
        <v>9039781.6799999997</v>
      </c>
      <c r="E41" s="35">
        <v>9039781.6799999997</v>
      </c>
      <c r="F41" s="322">
        <f t="shared" si="0"/>
        <v>1</v>
      </c>
      <c r="G41" s="35">
        <v>9039781.6799999997</v>
      </c>
      <c r="H41" s="322">
        <f t="shared" si="1"/>
        <v>1</v>
      </c>
      <c r="I41" s="35">
        <v>4033372.18</v>
      </c>
      <c r="J41" s="197">
        <f t="shared" si="2"/>
        <v>0.44618026438886299</v>
      </c>
      <c r="K41" s="33">
        <v>3633372.18</v>
      </c>
      <c r="L41" s="197">
        <v>0.35562982423297407</v>
      </c>
      <c r="M41" s="160" t="s">
        <v>135</v>
      </c>
      <c r="N41" t="s">
        <v>557</v>
      </c>
    </row>
    <row r="42" spans="1:15" ht="14.1" customHeight="1" x14ac:dyDescent="0.2">
      <c r="A42" s="40">
        <v>329</v>
      </c>
      <c r="B42" s="41" t="s">
        <v>530</v>
      </c>
      <c r="C42" s="228">
        <v>28919222.559999999</v>
      </c>
      <c r="D42" s="235">
        <v>28919222.559999999</v>
      </c>
      <c r="E42" s="35">
        <v>28919222.559999999</v>
      </c>
      <c r="F42" s="322">
        <f t="shared" si="0"/>
        <v>1</v>
      </c>
      <c r="G42" s="35">
        <v>28919222.559999999</v>
      </c>
      <c r="H42" s="322">
        <f t="shared" si="1"/>
        <v>1</v>
      </c>
      <c r="I42" s="35">
        <v>20050000</v>
      </c>
      <c r="J42" s="197">
        <f t="shared" si="2"/>
        <v>0.6933104774307598</v>
      </c>
      <c r="K42" s="33">
        <v>21079082.559999999</v>
      </c>
      <c r="L42" s="530">
        <v>0.72011419023844903</v>
      </c>
      <c r="M42" s="160">
        <f t="shared" si="3"/>
        <v>-4.8820082993213498E-2</v>
      </c>
      <c r="N42" t="s">
        <v>558</v>
      </c>
    </row>
    <row r="43" spans="1:15" ht="14.1" customHeight="1" x14ac:dyDescent="0.2">
      <c r="A43" s="294" t="s">
        <v>452</v>
      </c>
      <c r="B43" s="41" t="s">
        <v>571</v>
      </c>
      <c r="C43" s="228">
        <v>23154846.73</v>
      </c>
      <c r="D43" s="235">
        <v>20030141.100000001</v>
      </c>
      <c r="E43" s="35">
        <v>18795663.940000001</v>
      </c>
      <c r="F43" s="322">
        <f t="shared" si="0"/>
        <v>0.93836902327163341</v>
      </c>
      <c r="G43" s="35">
        <v>18795663.940000001</v>
      </c>
      <c r="H43" s="322">
        <f t="shared" si="1"/>
        <v>0.93836902327163341</v>
      </c>
      <c r="I43" s="35">
        <v>13857031.359999999</v>
      </c>
      <c r="J43" s="197">
        <f t="shared" si="2"/>
        <v>0.69180897382694917</v>
      </c>
      <c r="K43" s="33">
        <v>12200691.98</v>
      </c>
      <c r="L43" s="197">
        <v>0.53555862828205936</v>
      </c>
      <c r="M43" s="160">
        <f t="shared" si="3"/>
        <v>0.13575782281162052</v>
      </c>
    </row>
    <row r="44" spans="1:15" ht="14.1" customHeight="1" x14ac:dyDescent="0.2">
      <c r="A44" s="40" t="s">
        <v>79</v>
      </c>
      <c r="B44" s="41" t="s">
        <v>114</v>
      </c>
      <c r="C44" s="228">
        <v>12497819.630000001</v>
      </c>
      <c r="D44" s="235">
        <v>12618617.039999999</v>
      </c>
      <c r="E44" s="35">
        <v>12602670.970000001</v>
      </c>
      <c r="F44" s="322">
        <f t="shared" si="0"/>
        <v>0.99873630605085717</v>
      </c>
      <c r="G44" s="35">
        <v>12534546.609999999</v>
      </c>
      <c r="H44" s="322">
        <f t="shared" si="1"/>
        <v>0.9933375876505719</v>
      </c>
      <c r="I44" s="35">
        <v>12483754.32</v>
      </c>
      <c r="J44" s="197">
        <f t="shared" si="2"/>
        <v>0.98931240090950578</v>
      </c>
      <c r="K44" s="33">
        <v>12222960.9</v>
      </c>
      <c r="L44" s="197">
        <v>0.99181787316475301</v>
      </c>
      <c r="M44" s="160">
        <f t="shared" si="3"/>
        <v>2.1336353943503195E-2</v>
      </c>
    </row>
    <row r="45" spans="1:15" ht="14.1" customHeight="1" x14ac:dyDescent="0.2">
      <c r="A45" s="40" t="s">
        <v>80</v>
      </c>
      <c r="B45" s="41" t="s">
        <v>515</v>
      </c>
      <c r="C45" s="228">
        <v>64496879.130000003</v>
      </c>
      <c r="D45" s="235">
        <v>64624921.130000003</v>
      </c>
      <c r="E45" s="35">
        <v>64624921.130000003</v>
      </c>
      <c r="F45" s="322">
        <f t="shared" si="0"/>
        <v>1</v>
      </c>
      <c r="G45" s="35">
        <v>64624921.130000003</v>
      </c>
      <c r="H45" s="322">
        <f t="shared" si="1"/>
        <v>1</v>
      </c>
      <c r="I45" s="35">
        <v>47405369.799999997</v>
      </c>
      <c r="J45" s="197">
        <f t="shared" si="2"/>
        <v>0.7335462693198338</v>
      </c>
      <c r="K45" s="33">
        <f>[1]DProg!$I$44+[1]DProg!$I$46</f>
        <v>36087100</v>
      </c>
      <c r="L45" s="197">
        <f>K45/([1]DProg!$D$44+[1]DProg!$D$46)</f>
        <v>0.5671042498580271</v>
      </c>
      <c r="M45" s="160">
        <f t="shared" si="3"/>
        <v>0.31363755469405952</v>
      </c>
      <c r="N45" t="s">
        <v>559</v>
      </c>
      <c r="O45" s="317"/>
    </row>
    <row r="46" spans="1:15" ht="14.1" customHeight="1" x14ac:dyDescent="0.2">
      <c r="A46" s="40" t="s">
        <v>81</v>
      </c>
      <c r="B46" s="41" t="s">
        <v>106</v>
      </c>
      <c r="C46" s="228">
        <v>16590471.789999999</v>
      </c>
      <c r="D46" s="235">
        <v>16397214.810000001</v>
      </c>
      <c r="E46" s="35">
        <v>16033588.470000001</v>
      </c>
      <c r="F46" s="322">
        <f t="shared" si="0"/>
        <v>0.97782389605713782</v>
      </c>
      <c r="G46" s="35">
        <v>15755508.5</v>
      </c>
      <c r="H46" s="322">
        <f t="shared" si="1"/>
        <v>0.96086492020531133</v>
      </c>
      <c r="I46" s="35">
        <v>1646197.67</v>
      </c>
      <c r="J46" s="197">
        <f t="shared" si="2"/>
        <v>0.10039495664812846</v>
      </c>
      <c r="K46" s="33">
        <v>20159528</v>
      </c>
      <c r="L46" s="530">
        <v>0.71970526748078201</v>
      </c>
      <c r="M46" s="160">
        <f t="shared" si="3"/>
        <v>-0.91834145769682707</v>
      </c>
      <c r="O46" s="317"/>
    </row>
    <row r="47" spans="1:15" ht="14.1" customHeight="1" x14ac:dyDescent="0.2">
      <c r="A47" s="294">
        <v>336</v>
      </c>
      <c r="B47" s="41" t="s">
        <v>516</v>
      </c>
      <c r="C47" s="228">
        <v>211322.62</v>
      </c>
      <c r="D47" s="235">
        <v>211322.62</v>
      </c>
      <c r="E47" s="35">
        <v>211322.62</v>
      </c>
      <c r="F47" s="322">
        <f t="shared" si="0"/>
        <v>1</v>
      </c>
      <c r="G47" s="35">
        <v>211322.62</v>
      </c>
      <c r="H47" s="322">
        <f t="shared" si="1"/>
        <v>1</v>
      </c>
      <c r="I47" s="35">
        <v>211322.62</v>
      </c>
      <c r="J47" s="197">
        <f t="shared" si="2"/>
        <v>1</v>
      </c>
      <c r="K47" s="33">
        <v>0</v>
      </c>
      <c r="L47" s="197">
        <v>0</v>
      </c>
      <c r="M47" s="160" t="s">
        <v>135</v>
      </c>
    </row>
    <row r="48" spans="1:15" ht="14.1" customHeight="1" x14ac:dyDescent="0.2">
      <c r="A48" s="294">
        <v>337</v>
      </c>
      <c r="B48" s="41" t="s">
        <v>517</v>
      </c>
      <c r="C48" s="228">
        <v>13215052.93</v>
      </c>
      <c r="D48" s="235">
        <v>12314776.52</v>
      </c>
      <c r="E48" s="35">
        <v>10996040.67</v>
      </c>
      <c r="F48" s="322">
        <f t="shared" si="0"/>
        <v>0.89291434985780804</v>
      </c>
      <c r="G48" s="35">
        <v>10692623.949999999</v>
      </c>
      <c r="H48" s="322">
        <f t="shared" si="1"/>
        <v>0.86827592304533352</v>
      </c>
      <c r="I48" s="35">
        <v>6439247.3200000003</v>
      </c>
      <c r="J48" s="197">
        <f t="shared" si="2"/>
        <v>0.52288787454179486</v>
      </c>
      <c r="K48" s="33">
        <v>0</v>
      </c>
      <c r="L48" s="197">
        <v>0</v>
      </c>
      <c r="M48" s="160" t="s">
        <v>135</v>
      </c>
    </row>
    <row r="49" spans="1:18" ht="14.1" customHeight="1" x14ac:dyDescent="0.2">
      <c r="A49" s="294">
        <v>338</v>
      </c>
      <c r="B49" s="41" t="s">
        <v>518</v>
      </c>
      <c r="C49" s="228">
        <v>6508517.5999999996</v>
      </c>
      <c r="D49" s="235">
        <v>6739074.21</v>
      </c>
      <c r="E49" s="35">
        <v>6302388.3600000003</v>
      </c>
      <c r="F49" s="322">
        <f t="shared" si="0"/>
        <v>0.93520091389526339</v>
      </c>
      <c r="G49" s="35">
        <v>5822197.8600000003</v>
      </c>
      <c r="H49" s="322">
        <f t="shared" si="1"/>
        <v>0.8639462452217157</v>
      </c>
      <c r="I49" s="35">
        <v>1404672.03</v>
      </c>
      <c r="J49" s="197">
        <f t="shared" si="2"/>
        <v>0.20843694344775587</v>
      </c>
      <c r="K49" s="33">
        <v>1094986.01</v>
      </c>
      <c r="L49" s="197">
        <v>0.16161878361457196</v>
      </c>
      <c r="M49" s="160">
        <f t="shared" si="3"/>
        <v>0.28282189650989231</v>
      </c>
    </row>
    <row r="50" spans="1:18" ht="14.1" customHeight="1" x14ac:dyDescent="0.2">
      <c r="A50" s="294" t="s">
        <v>82</v>
      </c>
      <c r="B50" s="41" t="s">
        <v>119</v>
      </c>
      <c r="C50" s="228">
        <v>13397166.07</v>
      </c>
      <c r="D50" s="235">
        <v>15232082.380000001</v>
      </c>
      <c r="E50" s="35">
        <v>14853179.529999999</v>
      </c>
      <c r="F50" s="460">
        <f t="shared" si="0"/>
        <v>0.97512468482329717</v>
      </c>
      <c r="G50" s="35">
        <v>14686720.67</v>
      </c>
      <c r="H50" s="460">
        <f t="shared" si="1"/>
        <v>0.96419650994560857</v>
      </c>
      <c r="I50" s="35">
        <v>11111117.35</v>
      </c>
      <c r="J50" s="462">
        <f t="shared" si="2"/>
        <v>0.72945491448950517</v>
      </c>
      <c r="K50" s="33">
        <v>10201530.82</v>
      </c>
      <c r="L50" s="462">
        <v>0.62402093161067507</v>
      </c>
      <c r="M50" s="160">
        <f t="shared" si="3"/>
        <v>8.916176856680802E-2</v>
      </c>
    </row>
    <row r="51" spans="1:18" ht="14.1" customHeight="1" x14ac:dyDescent="0.2">
      <c r="A51" s="294">
        <v>342</v>
      </c>
      <c r="B51" s="41" t="s">
        <v>519</v>
      </c>
      <c r="C51" s="228">
        <v>5026210.57</v>
      </c>
      <c r="D51" s="235">
        <v>4672811.7300000004</v>
      </c>
      <c r="E51" s="35">
        <v>4670210.57</v>
      </c>
      <c r="F51" s="460">
        <f t="shared" si="0"/>
        <v>0.99944334157883996</v>
      </c>
      <c r="G51" s="35">
        <v>4667210.57</v>
      </c>
      <c r="H51" s="460">
        <f t="shared" si="1"/>
        <v>0.99880132983658643</v>
      </c>
      <c r="I51" s="35">
        <v>1913288.1</v>
      </c>
      <c r="J51" s="462">
        <f t="shared" si="2"/>
        <v>0.40945114217131107</v>
      </c>
      <c r="K51" s="33">
        <v>1057095.25</v>
      </c>
      <c r="L51" s="462">
        <v>0.23446959140201845</v>
      </c>
      <c r="M51" s="160">
        <f t="shared" si="3"/>
        <v>0.80994863045690546</v>
      </c>
    </row>
    <row r="52" spans="1:18" ht="14.1" customHeight="1" x14ac:dyDescent="0.2">
      <c r="A52" s="294">
        <v>343</v>
      </c>
      <c r="B52" s="41" t="s">
        <v>454</v>
      </c>
      <c r="C52" s="228">
        <v>7608676.7199999997</v>
      </c>
      <c r="D52" s="235">
        <v>7608676.7199999997</v>
      </c>
      <c r="E52" s="35">
        <v>7608676.7199999997</v>
      </c>
      <c r="F52" s="460">
        <f t="shared" si="0"/>
        <v>1</v>
      </c>
      <c r="G52" s="35">
        <v>7608676.7199999997</v>
      </c>
      <c r="H52" s="460">
        <f t="shared" si="1"/>
        <v>1</v>
      </c>
      <c r="I52" s="35">
        <v>0</v>
      </c>
      <c r="J52" s="462">
        <f t="shared" si="2"/>
        <v>0</v>
      </c>
      <c r="K52" s="33">
        <v>0</v>
      </c>
      <c r="L52" s="462">
        <v>0</v>
      </c>
      <c r="M52" s="160" t="s">
        <v>135</v>
      </c>
    </row>
    <row r="53" spans="1:18" ht="14.1" customHeight="1" x14ac:dyDescent="0.2">
      <c r="A53" s="18">
        <v>3</v>
      </c>
      <c r="B53" s="2" t="s">
        <v>128</v>
      </c>
      <c r="C53" s="229">
        <f>SUBTOTAL(9,C35:C52)</f>
        <v>301000412.49000001</v>
      </c>
      <c r="D53" s="236">
        <f>SUBTOTAL(9,D35:D52)</f>
        <v>316172790.19</v>
      </c>
      <c r="E53" s="231">
        <f>SUBTOTAL(9,E35:E52)</f>
        <v>295708911.59999996</v>
      </c>
      <c r="F53" s="98">
        <f t="shared" si="0"/>
        <v>0.9352762817518151</v>
      </c>
      <c r="G53" s="231">
        <f>SUBTOTAL(9,G35:G52)</f>
        <v>294182374.60000002</v>
      </c>
      <c r="H53" s="98">
        <f t="shared" si="1"/>
        <v>0.93044810852703319</v>
      </c>
      <c r="I53" s="231">
        <f>SUBTOTAL(9,I35:I52)</f>
        <v>181346107.33999997</v>
      </c>
      <c r="J53" s="189">
        <f t="shared" si="2"/>
        <v>0.57356645785686478</v>
      </c>
      <c r="K53" s="92">
        <f>SUBTOTAL(9,K35:K52)</f>
        <v>176577225.16999999</v>
      </c>
      <c r="L53" s="44">
        <v>0.56348186815093926</v>
      </c>
      <c r="M53" s="162">
        <f t="shared" si="3"/>
        <v>2.7007345740135635E-2</v>
      </c>
    </row>
    <row r="54" spans="1:18" ht="14.1" customHeight="1" x14ac:dyDescent="0.2">
      <c r="A54" s="38">
        <v>430</v>
      </c>
      <c r="B54" s="39" t="s">
        <v>569</v>
      </c>
      <c r="C54" s="228">
        <v>3157718.66</v>
      </c>
      <c r="D54" s="235">
        <v>2901167.75</v>
      </c>
      <c r="E54" s="35">
        <v>1687719.3</v>
      </c>
      <c r="F54" s="460">
        <f t="shared" si="0"/>
        <v>0.58173792260030466</v>
      </c>
      <c r="G54" s="35">
        <v>1618102.78</v>
      </c>
      <c r="H54" s="460">
        <f t="shared" si="1"/>
        <v>0.55774188858951712</v>
      </c>
      <c r="I54" s="35">
        <v>1582783.23</v>
      </c>
      <c r="J54" s="197">
        <f t="shared" si="2"/>
        <v>0.54556763565291944</v>
      </c>
      <c r="K54" s="463">
        <v>1128788.02</v>
      </c>
      <c r="L54" s="197">
        <v>0.37325451689134981</v>
      </c>
      <c r="M54" s="159">
        <f t="shared" si="3"/>
        <v>0.40219704847682558</v>
      </c>
    </row>
    <row r="55" spans="1:18" ht="14.1" customHeight="1" x14ac:dyDescent="0.2">
      <c r="A55" s="38" t="s">
        <v>83</v>
      </c>
      <c r="B55" s="39" t="s">
        <v>107</v>
      </c>
      <c r="C55" s="228">
        <v>25783615.18</v>
      </c>
      <c r="D55" s="235">
        <v>26561902.48</v>
      </c>
      <c r="E55" s="35">
        <v>22627140.550000001</v>
      </c>
      <c r="F55" s="49">
        <f t="shared" si="0"/>
        <v>0.85186445387476628</v>
      </c>
      <c r="G55" s="35">
        <v>21774960.719999999</v>
      </c>
      <c r="H55" s="49">
        <f t="shared" si="1"/>
        <v>0.81978166798841434</v>
      </c>
      <c r="I55" s="35">
        <v>10832566.050000001</v>
      </c>
      <c r="J55" s="171">
        <f t="shared" si="2"/>
        <v>0.40782342522929105</v>
      </c>
      <c r="K55" s="463">
        <v>8911799.5099999998</v>
      </c>
      <c r="L55" s="171">
        <v>0.29269105396460782</v>
      </c>
      <c r="M55" s="159">
        <f t="shared" si="3"/>
        <v>0.21553071720752848</v>
      </c>
    </row>
    <row r="56" spans="1:18" ht="14.1" customHeight="1" x14ac:dyDescent="0.2">
      <c r="A56" s="40" t="s">
        <v>84</v>
      </c>
      <c r="B56" s="41" t="s">
        <v>520</v>
      </c>
      <c r="C56" s="228">
        <v>4243112</v>
      </c>
      <c r="D56" s="235">
        <v>8145720.4400000004</v>
      </c>
      <c r="E56" s="35">
        <v>4586250.99</v>
      </c>
      <c r="F56" s="322">
        <f t="shared" si="0"/>
        <v>0.56302582733860673</v>
      </c>
      <c r="G56" s="35">
        <v>4430431.29</v>
      </c>
      <c r="H56" s="322">
        <f t="shared" si="1"/>
        <v>0.5438968011035743</v>
      </c>
      <c r="I56" s="35">
        <v>3779209</v>
      </c>
      <c r="J56" s="197">
        <f t="shared" si="2"/>
        <v>0.46395024575628574</v>
      </c>
      <c r="K56" s="464">
        <v>2616040.2200000002</v>
      </c>
      <c r="L56" s="197">
        <v>0.35046046407641629</v>
      </c>
      <c r="M56" s="160">
        <f t="shared" si="3"/>
        <v>0.44462954778271713</v>
      </c>
    </row>
    <row r="57" spans="1:18" ht="14.1" customHeight="1" x14ac:dyDescent="0.2">
      <c r="A57" s="40" t="s">
        <v>85</v>
      </c>
      <c r="B57" s="41" t="s">
        <v>108</v>
      </c>
      <c r="C57" s="228">
        <v>67192674.75</v>
      </c>
      <c r="D57" s="235">
        <v>68313902.780000001</v>
      </c>
      <c r="E57" s="35">
        <v>40155940.700000003</v>
      </c>
      <c r="F57" s="322">
        <f t="shared" si="0"/>
        <v>0.58781505763650066</v>
      </c>
      <c r="G57" s="35">
        <v>39991106.109999999</v>
      </c>
      <c r="H57" s="322">
        <f t="shared" si="1"/>
        <v>0.58540215801735807</v>
      </c>
      <c r="I57" s="35">
        <v>28599952.699999999</v>
      </c>
      <c r="J57" s="197">
        <f t="shared" si="2"/>
        <v>0.41865493751841532</v>
      </c>
      <c r="K57" s="464">
        <v>27952307.460000001</v>
      </c>
      <c r="L57" s="197">
        <v>0.54599337944055026</v>
      </c>
      <c r="M57" s="160">
        <f t="shared" si="3"/>
        <v>2.316965212717359E-2</v>
      </c>
      <c r="O57" s="321"/>
      <c r="P57" s="321"/>
    </row>
    <row r="58" spans="1:18" ht="14.1" customHeight="1" x14ac:dyDescent="0.2">
      <c r="A58" s="40" t="s">
        <v>86</v>
      </c>
      <c r="B58" s="41" t="s">
        <v>521</v>
      </c>
      <c r="C58" s="228">
        <v>133403395</v>
      </c>
      <c r="D58" s="235">
        <v>134218044.80000001</v>
      </c>
      <c r="E58" s="35">
        <v>118840151.8</v>
      </c>
      <c r="F58" s="322">
        <f t="shared" si="0"/>
        <v>0.88542603922658236</v>
      </c>
      <c r="G58" s="35">
        <v>118840151.8</v>
      </c>
      <c r="H58" s="322">
        <f t="shared" si="1"/>
        <v>0.88542603922658236</v>
      </c>
      <c r="I58" s="35">
        <v>75230312.659999996</v>
      </c>
      <c r="J58" s="197">
        <f t="shared" si="2"/>
        <v>0.56050818481301545</v>
      </c>
      <c r="K58" s="464">
        <v>62597489.149999999</v>
      </c>
      <c r="L58" s="197">
        <v>0.5854263592244473</v>
      </c>
      <c r="M58" s="160">
        <f t="shared" si="3"/>
        <v>0.20181038699057785</v>
      </c>
      <c r="O58" s="321"/>
      <c r="P58" s="321"/>
    </row>
    <row r="59" spans="1:18" ht="14.1" customHeight="1" x14ac:dyDescent="0.2">
      <c r="A59" s="40">
        <v>491</v>
      </c>
      <c r="B59" s="41" t="s">
        <v>533</v>
      </c>
      <c r="C59" s="228">
        <v>17459000</v>
      </c>
      <c r="D59" s="235">
        <v>17459000</v>
      </c>
      <c r="E59" s="35">
        <v>17459000</v>
      </c>
      <c r="F59" s="322">
        <f t="shared" si="0"/>
        <v>1</v>
      </c>
      <c r="G59" s="35">
        <v>17459000</v>
      </c>
      <c r="H59" s="322">
        <f t="shared" si="1"/>
        <v>1</v>
      </c>
      <c r="I59" s="35">
        <v>9000000</v>
      </c>
      <c r="J59" s="197">
        <f t="shared" si="2"/>
        <v>0.51549344177787959</v>
      </c>
      <c r="K59" s="464">
        <v>11437691.83</v>
      </c>
      <c r="L59" s="197">
        <v>0.66498208313953489</v>
      </c>
      <c r="M59" s="160">
        <f t="shared" si="3"/>
        <v>-0.2131279515335569</v>
      </c>
      <c r="O59" s="321"/>
      <c r="P59" s="321"/>
    </row>
    <row r="60" spans="1:18" ht="14.1" customHeight="1" x14ac:dyDescent="0.2">
      <c r="A60" s="40" t="s">
        <v>87</v>
      </c>
      <c r="B60" s="41" t="s">
        <v>522</v>
      </c>
      <c r="C60" s="228">
        <v>1138067.27</v>
      </c>
      <c r="D60" s="235">
        <v>1052506.8400000001</v>
      </c>
      <c r="E60" s="35">
        <v>563685.91</v>
      </c>
      <c r="F60" s="322">
        <f t="shared" si="0"/>
        <v>0.53556508003311409</v>
      </c>
      <c r="G60" s="35">
        <v>465799.03</v>
      </c>
      <c r="H60" s="322">
        <f t="shared" si="1"/>
        <v>0.4425615229255897</v>
      </c>
      <c r="I60" s="35">
        <v>439216.8</v>
      </c>
      <c r="J60" s="197">
        <f t="shared" si="2"/>
        <v>0.41730541152587658</v>
      </c>
      <c r="K60" s="464">
        <v>520276.88</v>
      </c>
      <c r="L60" s="197">
        <v>0.42937765953324769</v>
      </c>
      <c r="M60" s="160">
        <f>+I60/K60-1</f>
        <v>-0.15580181075891752</v>
      </c>
    </row>
    <row r="61" spans="1:18" ht="14.1" customHeight="1" x14ac:dyDescent="0.2">
      <c r="A61" s="18">
        <v>4</v>
      </c>
      <c r="B61" s="2" t="s">
        <v>127</v>
      </c>
      <c r="C61" s="229">
        <f>SUBTOTAL(9,C54:C60)</f>
        <v>252377582.86000001</v>
      </c>
      <c r="D61" s="236">
        <f>SUBTOTAL(9,D54:D60)</f>
        <v>258652245.09</v>
      </c>
      <c r="E61" s="231">
        <f>SUBTOTAL(9,E54:E60)</f>
        <v>205919889.25</v>
      </c>
      <c r="F61" s="98">
        <f t="shared" si="0"/>
        <v>0.79612643291902851</v>
      </c>
      <c r="G61" s="231">
        <f>SUBTOTAL(9,G54:G60)</f>
        <v>204579551.72999999</v>
      </c>
      <c r="H61" s="98">
        <f t="shared" si="1"/>
        <v>0.79094442678746124</v>
      </c>
      <c r="I61" s="231">
        <f>SUBTOTAL(9,I54:I60)</f>
        <v>129464040.44</v>
      </c>
      <c r="J61" s="189">
        <f t="shared" si="2"/>
        <v>0.50053321746715174</v>
      </c>
      <c r="K61" s="92">
        <f>SUBTOTAL(9,K54:K60)</f>
        <v>115164393.06999999</v>
      </c>
      <c r="L61" s="44">
        <v>0.52956472785351161</v>
      </c>
      <c r="M61" s="162">
        <f t="shared" si="3"/>
        <v>0.12416726202263151</v>
      </c>
    </row>
    <row r="62" spans="1:18" ht="14.1" customHeight="1" x14ac:dyDescent="0.2">
      <c r="A62" s="38" t="s">
        <v>88</v>
      </c>
      <c r="B62" s="39" t="s">
        <v>117</v>
      </c>
      <c r="C62" s="228">
        <v>27475672.920000002</v>
      </c>
      <c r="D62" s="235">
        <v>28246037.629999999</v>
      </c>
      <c r="E62" s="35">
        <v>17630398.239999998</v>
      </c>
      <c r="F62" s="49">
        <f t="shared" si="0"/>
        <v>0.62417244043018716</v>
      </c>
      <c r="G62" s="35">
        <v>16156629.130000001</v>
      </c>
      <c r="H62" s="49">
        <f t="shared" si="1"/>
        <v>0.57199630410603552</v>
      </c>
      <c r="I62" s="35">
        <v>14425137.99</v>
      </c>
      <c r="J62" s="171">
        <f t="shared" si="2"/>
        <v>0.51069598429901975</v>
      </c>
      <c r="K62" s="463">
        <v>14486218.57</v>
      </c>
      <c r="L62" s="171">
        <v>0.52117173469593847</v>
      </c>
      <c r="M62" s="159">
        <f t="shared" si="3"/>
        <v>-4.2164613011219654E-3</v>
      </c>
    </row>
    <row r="63" spans="1:18" ht="14.1" customHeight="1" x14ac:dyDescent="0.2">
      <c r="A63" s="40" t="s">
        <v>89</v>
      </c>
      <c r="B63" s="41" t="s">
        <v>568</v>
      </c>
      <c r="C63" s="228">
        <v>55247619.460000001</v>
      </c>
      <c r="D63" s="235">
        <v>58662427.950000003</v>
      </c>
      <c r="E63" s="35">
        <v>36264978.869999997</v>
      </c>
      <c r="F63" s="322">
        <f t="shared" si="0"/>
        <v>0.61819771423218084</v>
      </c>
      <c r="G63" s="35">
        <v>33103648.309999999</v>
      </c>
      <c r="H63" s="322">
        <f t="shared" si="1"/>
        <v>0.56430750425494447</v>
      </c>
      <c r="I63" s="35">
        <v>26430186.43</v>
      </c>
      <c r="J63" s="197">
        <f t="shared" si="2"/>
        <v>0.45054709383197289</v>
      </c>
      <c r="K63" s="464">
        <v>25022559.129999999</v>
      </c>
      <c r="L63" s="197">
        <v>0.41186223795467969</v>
      </c>
      <c r="M63" s="160">
        <f t="shared" si="3"/>
        <v>5.6254330050213408E-2</v>
      </c>
    </row>
    <row r="64" spans="1:18" ht="14.1" customHeight="1" x14ac:dyDescent="0.2">
      <c r="A64" s="40" t="s">
        <v>90</v>
      </c>
      <c r="B64" s="41" t="s">
        <v>120</v>
      </c>
      <c r="C64" s="228">
        <v>6330784.5</v>
      </c>
      <c r="D64" s="235">
        <v>6746736.3799999999</v>
      </c>
      <c r="E64" s="35">
        <v>3756293.46</v>
      </c>
      <c r="F64" s="322">
        <f t="shared" si="0"/>
        <v>0.55675711165107067</v>
      </c>
      <c r="G64" s="35">
        <v>3166384.81</v>
      </c>
      <c r="H64" s="322">
        <f t="shared" si="1"/>
        <v>0.4693209622635352</v>
      </c>
      <c r="I64" s="35">
        <v>2869671.6</v>
      </c>
      <c r="J64" s="197">
        <f t="shared" si="2"/>
        <v>0.42534218596517925</v>
      </c>
      <c r="K64" s="464">
        <v>2732786.8</v>
      </c>
      <c r="L64" s="197">
        <v>0.43303984816974056</v>
      </c>
      <c r="M64" s="160">
        <f t="shared" si="3"/>
        <v>5.0089820398722784E-2</v>
      </c>
      <c r="Q64" s="295"/>
      <c r="R64" s="295"/>
    </row>
    <row r="65" spans="1:18" ht="14.1" customHeight="1" x14ac:dyDescent="0.2">
      <c r="A65" s="40" t="s">
        <v>91</v>
      </c>
      <c r="B65" s="41" t="s">
        <v>115</v>
      </c>
      <c r="C65" s="228">
        <v>2703306.46</v>
      </c>
      <c r="D65" s="235">
        <v>1674768.78</v>
      </c>
      <c r="E65" s="35">
        <v>998542.27</v>
      </c>
      <c r="F65" s="322">
        <f t="shared" si="0"/>
        <v>0.59622694304105672</v>
      </c>
      <c r="G65" s="35">
        <v>899896.46</v>
      </c>
      <c r="H65" s="322">
        <f t="shared" si="1"/>
        <v>0.53732579132505676</v>
      </c>
      <c r="I65" s="35">
        <v>711254.45</v>
      </c>
      <c r="J65" s="197">
        <f t="shared" si="2"/>
        <v>0.42468814710052089</v>
      </c>
      <c r="K65" s="464">
        <v>721173.28</v>
      </c>
      <c r="L65" s="197">
        <v>0.43689214454388825</v>
      </c>
      <c r="M65" s="160">
        <f t="shared" si="3"/>
        <v>-1.375374029387233E-2</v>
      </c>
      <c r="Q65" s="295"/>
      <c r="R65" s="295"/>
    </row>
    <row r="66" spans="1:18" ht="14.1" customHeight="1" x14ac:dyDescent="0.2">
      <c r="A66" s="40" t="s">
        <v>92</v>
      </c>
      <c r="B66" s="41" t="s">
        <v>109</v>
      </c>
      <c r="C66" s="228">
        <v>9126336.0500000007</v>
      </c>
      <c r="D66" s="235">
        <v>9034296.3100000005</v>
      </c>
      <c r="E66" s="35">
        <v>8274378.7999999998</v>
      </c>
      <c r="F66" s="322">
        <f t="shared" si="0"/>
        <v>0.91588525725475123</v>
      </c>
      <c r="G66" s="35">
        <v>7149538.8600000003</v>
      </c>
      <c r="H66" s="322">
        <f t="shared" si="1"/>
        <v>0.79137750353463887</v>
      </c>
      <c r="I66" s="35">
        <v>5896660.8799999999</v>
      </c>
      <c r="J66" s="197">
        <f t="shared" si="2"/>
        <v>0.65269730786591829</v>
      </c>
      <c r="K66" s="464">
        <v>5239473</v>
      </c>
      <c r="L66" s="197">
        <v>0.62517326066097512</v>
      </c>
      <c r="M66" s="160">
        <f t="shared" si="3"/>
        <v>0.12543014917721695</v>
      </c>
      <c r="Q66" s="295"/>
      <c r="R66" s="295"/>
    </row>
    <row r="67" spans="1:18" ht="14.1" customHeight="1" x14ac:dyDescent="0.2">
      <c r="A67" s="40" t="s">
        <v>93</v>
      </c>
      <c r="B67" s="41" t="s">
        <v>124</v>
      </c>
      <c r="C67" s="228">
        <v>36104377.189999998</v>
      </c>
      <c r="D67" s="235">
        <v>36351408.600000001</v>
      </c>
      <c r="E67" s="35">
        <v>29674602.66</v>
      </c>
      <c r="F67" s="322">
        <f t="shared" si="0"/>
        <v>0.81632607381272149</v>
      </c>
      <c r="G67" s="35">
        <v>27869975.379999999</v>
      </c>
      <c r="H67" s="322">
        <f t="shared" si="1"/>
        <v>0.76668213016647713</v>
      </c>
      <c r="I67" s="35">
        <v>18669779.920000002</v>
      </c>
      <c r="J67" s="197">
        <f t="shared" si="2"/>
        <v>0.51359164992577488</v>
      </c>
      <c r="K67" s="464">
        <v>13893619.210000001</v>
      </c>
      <c r="L67" s="197">
        <v>0.37539787388508467</v>
      </c>
      <c r="M67" s="160">
        <f t="shared" si="3"/>
        <v>0.34376649005626514</v>
      </c>
      <c r="Q67" s="295"/>
      <c r="R67" s="295"/>
    </row>
    <row r="68" spans="1:18" ht="14.1" customHeight="1" x14ac:dyDescent="0.2">
      <c r="A68" s="40" t="s">
        <v>94</v>
      </c>
      <c r="B68" s="41" t="s">
        <v>523</v>
      </c>
      <c r="C68" s="228">
        <v>59952489.780000001</v>
      </c>
      <c r="D68" s="235">
        <v>56467337.049999997</v>
      </c>
      <c r="E68" s="35">
        <v>51936715.619999997</v>
      </c>
      <c r="F68" s="322">
        <f t="shared" si="0"/>
        <v>0.9197656261709618</v>
      </c>
      <c r="G68" s="35">
        <v>51934400.079999998</v>
      </c>
      <c r="H68" s="322">
        <f t="shared" si="1"/>
        <v>0.91972461945591255</v>
      </c>
      <c r="I68" s="35">
        <v>25334618.890000001</v>
      </c>
      <c r="J68" s="197">
        <f t="shared" si="2"/>
        <v>0.44865970689510321</v>
      </c>
      <c r="K68" s="464">
        <v>19963107.640000001</v>
      </c>
      <c r="L68" s="197">
        <v>0.38661082975373334</v>
      </c>
      <c r="M68" s="160">
        <f t="shared" si="3"/>
        <v>0.26907189736517401</v>
      </c>
    </row>
    <row r="69" spans="1:18" ht="14.1" customHeight="1" x14ac:dyDescent="0.2">
      <c r="A69" s="40" t="s">
        <v>95</v>
      </c>
      <c r="B69" s="41" t="s">
        <v>122</v>
      </c>
      <c r="C69" s="228">
        <v>26939471.629999999</v>
      </c>
      <c r="D69" s="235">
        <v>9664826.8300000001</v>
      </c>
      <c r="E69" s="35">
        <v>521023.01</v>
      </c>
      <c r="F69" s="322">
        <f t="shared" si="0"/>
        <v>5.3909192494036647E-2</v>
      </c>
      <c r="G69" s="35">
        <v>521023.01</v>
      </c>
      <c r="H69" s="322">
        <f t="shared" si="1"/>
        <v>5.3909192494036647E-2</v>
      </c>
      <c r="I69" s="35">
        <v>521023.01</v>
      </c>
      <c r="J69" s="197">
        <f t="shared" si="2"/>
        <v>5.3909192494036647E-2</v>
      </c>
      <c r="K69" s="464">
        <v>104500.63</v>
      </c>
      <c r="L69" s="197">
        <v>9.5539526744525208E-3</v>
      </c>
      <c r="M69" s="160">
        <f t="shared" si="3"/>
        <v>3.9858360662514665</v>
      </c>
    </row>
    <row r="70" spans="1:18" ht="14.1" customHeight="1" x14ac:dyDescent="0.2">
      <c r="A70" s="294">
        <v>931</v>
      </c>
      <c r="B70" s="41" t="s">
        <v>455</v>
      </c>
      <c r="C70" s="228">
        <v>5447022.2999999998</v>
      </c>
      <c r="D70" s="235">
        <v>5675210.6500000004</v>
      </c>
      <c r="E70" s="35">
        <v>2749747.89</v>
      </c>
      <c r="F70" s="322">
        <f t="shared" si="0"/>
        <v>0.48451908829146279</v>
      </c>
      <c r="G70" s="35">
        <v>2629818.91</v>
      </c>
      <c r="H70" s="322">
        <f t="shared" si="1"/>
        <v>0.46338701277986921</v>
      </c>
      <c r="I70" s="35">
        <v>2517324.09</v>
      </c>
      <c r="J70" s="197">
        <f t="shared" si="2"/>
        <v>0.44356487278582329</v>
      </c>
      <c r="K70" s="464">
        <v>2358866.9</v>
      </c>
      <c r="L70" s="197">
        <v>0.46707824872365739</v>
      </c>
      <c r="M70" s="160">
        <f t="shared" si="3"/>
        <v>6.7175129720121074E-2</v>
      </c>
    </row>
    <row r="71" spans="1:18" ht="14.1" customHeight="1" x14ac:dyDescent="0.2">
      <c r="A71" s="40" t="s">
        <v>96</v>
      </c>
      <c r="B71" s="41" t="s">
        <v>111</v>
      </c>
      <c r="C71" s="228">
        <v>26643946.690000001</v>
      </c>
      <c r="D71" s="235">
        <v>28351707.690000001</v>
      </c>
      <c r="E71" s="35">
        <v>27044499.489999998</v>
      </c>
      <c r="F71" s="322">
        <f t="shared" si="0"/>
        <v>0.95389314060750308</v>
      </c>
      <c r="G71" s="35">
        <v>26932204.57</v>
      </c>
      <c r="H71" s="322">
        <f t="shared" si="1"/>
        <v>0.94993235908323514</v>
      </c>
      <c r="I71" s="35">
        <v>14043348.630000001</v>
      </c>
      <c r="J71" s="197">
        <f t="shared" si="2"/>
        <v>0.49532637622929726</v>
      </c>
      <c r="K71" s="464">
        <v>13868686.779999999</v>
      </c>
      <c r="L71" s="197">
        <v>0.52625561937790188</v>
      </c>
      <c r="M71" s="160">
        <f t="shared" si="3"/>
        <v>1.259397178483268E-2</v>
      </c>
    </row>
    <row r="72" spans="1:18" ht="14.1" customHeight="1" x14ac:dyDescent="0.2">
      <c r="A72" s="40" t="s">
        <v>97</v>
      </c>
      <c r="B72" s="41" t="s">
        <v>112</v>
      </c>
      <c r="C72" s="228">
        <v>85426699.129999995</v>
      </c>
      <c r="D72" s="235">
        <v>90254601.390000001</v>
      </c>
      <c r="E72" s="35">
        <v>81718144.090000004</v>
      </c>
      <c r="F72" s="322">
        <f t="shared" si="0"/>
        <v>0.90541803776725982</v>
      </c>
      <c r="G72" s="35">
        <v>79529267.319999993</v>
      </c>
      <c r="H72" s="322">
        <f t="shared" si="1"/>
        <v>0.88116579205026158</v>
      </c>
      <c r="I72" s="35">
        <v>38996253.450000003</v>
      </c>
      <c r="J72" s="197">
        <f t="shared" si="2"/>
        <v>0.43206942193997322</v>
      </c>
      <c r="K72" s="464">
        <v>35345761.399999999</v>
      </c>
      <c r="L72" s="197">
        <v>0.19929411858433607</v>
      </c>
      <c r="M72" s="160">
        <f t="shared" si="3"/>
        <v>0.10327948544347954</v>
      </c>
    </row>
    <row r="73" spans="1:18" ht="14.1" customHeight="1" x14ac:dyDescent="0.2">
      <c r="A73" s="40" t="s">
        <v>98</v>
      </c>
      <c r="B73" s="41" t="s">
        <v>121</v>
      </c>
      <c r="C73" s="228">
        <v>732282.55</v>
      </c>
      <c r="D73" s="235">
        <v>732282.55</v>
      </c>
      <c r="E73" s="35">
        <v>421672.93</v>
      </c>
      <c r="F73" s="322">
        <f t="shared" si="0"/>
        <v>0.57583364508685886</v>
      </c>
      <c r="G73" s="35">
        <v>421672.93</v>
      </c>
      <c r="H73" s="322">
        <f t="shared" si="1"/>
        <v>0.57583364508685886</v>
      </c>
      <c r="I73" s="35">
        <v>421672.93</v>
      </c>
      <c r="J73" s="197">
        <f t="shared" si="2"/>
        <v>0.57583364508685886</v>
      </c>
      <c r="K73" s="464">
        <v>424096.13</v>
      </c>
      <c r="L73" s="197">
        <v>0.55434052658490984</v>
      </c>
      <c r="M73" s="160">
        <f t="shared" si="3"/>
        <v>-5.7137988974339526E-3</v>
      </c>
    </row>
    <row r="74" spans="1:18" ht="14.1" customHeight="1" x14ac:dyDescent="0.2">
      <c r="A74" s="291">
        <v>943</v>
      </c>
      <c r="B74" s="43" t="s">
        <v>123</v>
      </c>
      <c r="C74" s="228">
        <v>89097229.569999993</v>
      </c>
      <c r="D74" s="235">
        <v>91911529.569999993</v>
      </c>
      <c r="E74" s="35">
        <v>89097229.569999993</v>
      </c>
      <c r="F74" s="322">
        <f t="shared" si="0"/>
        <v>0.96938033766637921</v>
      </c>
      <c r="G74" s="35">
        <v>89097229.569999993</v>
      </c>
      <c r="H74" s="322">
        <f t="shared" si="1"/>
        <v>0.96938033766637921</v>
      </c>
      <c r="I74" s="35">
        <v>48797762.420000002</v>
      </c>
      <c r="J74" s="197">
        <f t="shared" si="2"/>
        <v>0.53092101337336073</v>
      </c>
      <c r="K74" s="465">
        <v>39976582.810000002</v>
      </c>
      <c r="L74" s="86">
        <v>0.45112201821115827</v>
      </c>
      <c r="M74" s="160">
        <f t="shared" si="3"/>
        <v>0.22065867040024778</v>
      </c>
      <c r="N74" t="s">
        <v>560</v>
      </c>
    </row>
    <row r="75" spans="1:18" ht="14.1" customHeight="1" thickBot="1" x14ac:dyDescent="0.25">
      <c r="A75" s="18">
        <v>9</v>
      </c>
      <c r="B75" s="2" t="s">
        <v>545</v>
      </c>
      <c r="C75" s="229">
        <f>SUBTOTAL(9,C62:C74)</f>
        <v>431227238.23000002</v>
      </c>
      <c r="D75" s="236">
        <f>SUBTOTAL(9,D62:D74)</f>
        <v>423773171.38</v>
      </c>
      <c r="E75" s="231">
        <f>SUBTOTAL(9,E62:E74)</f>
        <v>350088226.89999998</v>
      </c>
      <c r="F75" s="98">
        <f t="shared" si="0"/>
        <v>0.82612173337909045</v>
      </c>
      <c r="G75" s="231">
        <f>SUBTOTAL(9,G62:G74)</f>
        <v>339411689.33999997</v>
      </c>
      <c r="H75" s="98">
        <f t="shared" si="1"/>
        <v>0.8009277421567762</v>
      </c>
      <c r="I75" s="231">
        <f>SUBTOTAL(9,I62:I74)</f>
        <v>199634694.69000006</v>
      </c>
      <c r="J75" s="189">
        <f t="shared" si="2"/>
        <v>0.47108856381799213</v>
      </c>
      <c r="K75" s="92">
        <f>SUBTOTAL(9,K62:K74)</f>
        <v>174137432.28</v>
      </c>
      <c r="L75" s="44">
        <v>0.34646190531926768</v>
      </c>
      <c r="M75" s="162">
        <f t="shared" si="3"/>
        <v>0.1464203421180712</v>
      </c>
    </row>
    <row r="76" spans="1:18" s="6" customFormat="1" ht="14.1" customHeight="1" thickBot="1" x14ac:dyDescent="0.25">
      <c r="A76" s="5"/>
      <c r="B76" s="4" t="s">
        <v>11</v>
      </c>
      <c r="C76" s="230">
        <f>SUBTOTAL(9,C5:C74)</f>
        <v>2550566229.5000014</v>
      </c>
      <c r="D76" s="237">
        <f>SUBTOTAL(9,D5:D74)</f>
        <v>2603485098.4900007</v>
      </c>
      <c r="E76" s="238">
        <f>SUBTOTAL(9,E5:E74)</f>
        <v>2034299179.1499996</v>
      </c>
      <c r="F76" s="200">
        <f>+E76/D76</f>
        <v>0.78137538806343687</v>
      </c>
      <c r="G76" s="238">
        <f>SUBTOTAL(9,G5:G74)</f>
        <v>2000160800.3299994</v>
      </c>
      <c r="H76" s="200">
        <f>+G76/D76</f>
        <v>0.76826281874633184</v>
      </c>
      <c r="I76" s="238">
        <f>SUBTOTAL(9,I5:I74)</f>
        <v>1251180755.5100007</v>
      </c>
      <c r="J76" s="192">
        <f>+I76/D76</f>
        <v>0.48057918834860047</v>
      </c>
      <c r="K76" s="165">
        <f>SUBTOTAL(9,K5:K74)</f>
        <v>1115196819.45</v>
      </c>
      <c r="L76" s="209">
        <v>0.41435700078384308</v>
      </c>
      <c r="M76" s="162">
        <f t="shared" si="3"/>
        <v>0.12193716273963728</v>
      </c>
      <c r="O76" s="296"/>
      <c r="P76" s="47" t="s">
        <v>154</v>
      </c>
    </row>
    <row r="77" spans="1:18" s="314" customFormat="1" ht="14.1" customHeight="1" x14ac:dyDescent="0.2">
      <c r="A77" s="286"/>
      <c r="B77" s="311"/>
      <c r="C77" s="312"/>
      <c r="D77" s="312"/>
      <c r="E77" s="312"/>
      <c r="F77" s="313"/>
      <c r="G77" s="312"/>
      <c r="H77" s="313"/>
      <c r="I77" s="312"/>
      <c r="J77" s="313"/>
      <c r="K77" s="312"/>
      <c r="L77" s="313"/>
      <c r="M77" s="313"/>
      <c r="O77" s="315"/>
      <c r="P77" s="316"/>
    </row>
    <row r="78" spans="1:18" ht="15.75" thickBot="1" x14ac:dyDescent="0.3">
      <c r="A78" s="7" t="s">
        <v>19</v>
      </c>
      <c r="K78" s="105"/>
    </row>
    <row r="79" spans="1:18" ht="12.75" customHeight="1" x14ac:dyDescent="0.2">
      <c r="A79" s="596" t="s">
        <v>499</v>
      </c>
      <c r="B79" s="597"/>
      <c r="C79" s="182" t="s">
        <v>501</v>
      </c>
      <c r="D79" s="583" t="s">
        <v>575</v>
      </c>
      <c r="E79" s="584"/>
      <c r="F79" s="584"/>
      <c r="G79" s="584"/>
      <c r="H79" s="584"/>
      <c r="I79" s="584"/>
      <c r="J79" s="585"/>
      <c r="K79" s="582" t="s">
        <v>576</v>
      </c>
      <c r="L79" s="581"/>
      <c r="M79" s="225"/>
    </row>
    <row r="80" spans="1:18" ht="12.75" customHeight="1" x14ac:dyDescent="0.2">
      <c r="C80" s="175" t="s">
        <v>466</v>
      </c>
      <c r="D80" s="166">
        <v>2</v>
      </c>
      <c r="E80" s="95">
        <v>3</v>
      </c>
      <c r="F80" s="96" t="s">
        <v>39</v>
      </c>
      <c r="G80" s="95">
        <v>4</v>
      </c>
      <c r="H80" s="96" t="s">
        <v>40</v>
      </c>
      <c r="I80" s="95">
        <v>5</v>
      </c>
      <c r="J80" s="167" t="s">
        <v>41</v>
      </c>
      <c r="K80" s="95" t="s">
        <v>42</v>
      </c>
      <c r="L80" s="16" t="s">
        <v>43</v>
      </c>
      <c r="M80" s="157" t="s">
        <v>368</v>
      </c>
    </row>
    <row r="81" spans="1:16" ht="14.1" customHeight="1" x14ac:dyDescent="0.2">
      <c r="A81" s="1"/>
      <c r="B81" s="2" t="s">
        <v>442</v>
      </c>
      <c r="C81" s="289" t="s">
        <v>13</v>
      </c>
      <c r="D81" s="290" t="s">
        <v>14</v>
      </c>
      <c r="E81" s="97" t="s">
        <v>15</v>
      </c>
      <c r="F81" s="97" t="s">
        <v>18</v>
      </c>
      <c r="G81" s="97" t="s">
        <v>16</v>
      </c>
      <c r="H81" s="97" t="s">
        <v>18</v>
      </c>
      <c r="I81" s="97" t="s">
        <v>17</v>
      </c>
      <c r="J81" s="128" t="s">
        <v>18</v>
      </c>
      <c r="K81" s="97" t="s">
        <v>17</v>
      </c>
      <c r="L81" s="12" t="s">
        <v>18</v>
      </c>
      <c r="M81" s="287" t="s">
        <v>539</v>
      </c>
    </row>
    <row r="82" spans="1:16" ht="14.1" customHeight="1" x14ac:dyDescent="0.2">
      <c r="A82" s="17" t="s">
        <v>56</v>
      </c>
      <c r="B82" s="13" t="s">
        <v>99</v>
      </c>
      <c r="C82" s="227">
        <v>36667752.200000003</v>
      </c>
      <c r="D82" s="33">
        <v>36667752.200000003</v>
      </c>
      <c r="E82" s="33">
        <v>13518146.93</v>
      </c>
      <c r="F82" s="86">
        <f>+E82/D82</f>
        <v>0.36866581993537084</v>
      </c>
      <c r="G82" s="33">
        <v>13518146.93</v>
      </c>
      <c r="H82" s="86">
        <f>+G82/D82</f>
        <v>0.36866581993537084</v>
      </c>
      <c r="I82" s="33">
        <v>13518146.93</v>
      </c>
      <c r="J82" s="191">
        <f>+I82/D82</f>
        <v>0.36866581993537084</v>
      </c>
      <c r="K82" s="466">
        <v>17989658</v>
      </c>
      <c r="L82" s="61">
        <v>0.43250243772949226</v>
      </c>
      <c r="M82" s="184">
        <f>+I82/K82-1</f>
        <v>-0.24856009324913242</v>
      </c>
    </row>
    <row r="83" spans="1:16" ht="14.1" customHeight="1" x14ac:dyDescent="0.2">
      <c r="A83" s="18">
        <v>0</v>
      </c>
      <c r="B83" s="2" t="s">
        <v>99</v>
      </c>
      <c r="C83" s="229">
        <f>SUBTOTAL(9,C82:C82)</f>
        <v>36667752.200000003</v>
      </c>
      <c r="D83" s="236">
        <f>SUBTOTAL(9,D82:D82)</f>
        <v>36667752.200000003</v>
      </c>
      <c r="E83" s="231">
        <f>SUBTOTAL(9,E82:E82)</f>
        <v>13518146.93</v>
      </c>
      <c r="F83" s="98">
        <f t="shared" ref="F83:F110" si="4">+E83/D83</f>
        <v>0.36866581993537084</v>
      </c>
      <c r="G83" s="231">
        <f>SUBTOTAL(9,G82:G82)</f>
        <v>13518146.93</v>
      </c>
      <c r="H83" s="98">
        <f t="shared" ref="H83:H110" si="5">+G83/D83</f>
        <v>0.36866581993537084</v>
      </c>
      <c r="I83" s="231">
        <f>SUBTOTAL(9,I82:I82)</f>
        <v>13518146.93</v>
      </c>
      <c r="J83" s="189">
        <f t="shared" ref="J83:J110" si="6">+I83/D83</f>
        <v>0.36866581993537084</v>
      </c>
      <c r="K83" s="231">
        <f>SUBTOTAL(9,K82:K82)</f>
        <v>17989658</v>
      </c>
      <c r="L83" s="44">
        <v>0.433</v>
      </c>
      <c r="M83" s="162">
        <f t="shared" ref="M83:M109" si="7">+I83/K83-1</f>
        <v>-0.24856009324913242</v>
      </c>
    </row>
    <row r="84" spans="1:16" ht="14.1" customHeight="1" x14ac:dyDescent="0.2">
      <c r="A84" s="38" t="s">
        <v>57</v>
      </c>
      <c r="B84" s="39" t="s">
        <v>540</v>
      </c>
      <c r="C84" s="227">
        <v>7424467.5899999999</v>
      </c>
      <c r="D84" s="33">
        <v>7742612.6100000003</v>
      </c>
      <c r="E84" s="33">
        <v>5078628.34</v>
      </c>
      <c r="F84" s="49">
        <f t="shared" si="4"/>
        <v>0.65593212469918472</v>
      </c>
      <c r="G84" s="33">
        <v>4941043.13</v>
      </c>
      <c r="H84" s="49">
        <f t="shared" si="5"/>
        <v>0.63816225593133469</v>
      </c>
      <c r="I84" s="33">
        <v>4555112.18</v>
      </c>
      <c r="J84" s="171">
        <f t="shared" si="6"/>
        <v>0.58831720111075003</v>
      </c>
      <c r="K84" s="463">
        <v>4059142.86</v>
      </c>
      <c r="L84" s="53">
        <v>0.51855677358652097</v>
      </c>
      <c r="M84" s="159">
        <f t="shared" si="7"/>
        <v>0.12218572666841299</v>
      </c>
    </row>
    <row r="85" spans="1:16" ht="14.1" customHeight="1" x14ac:dyDescent="0.2">
      <c r="A85" s="40" t="s">
        <v>58</v>
      </c>
      <c r="B85" s="41" t="s">
        <v>110</v>
      </c>
      <c r="C85" s="227">
        <v>167280142.05000001</v>
      </c>
      <c r="D85" s="33">
        <v>172742642.02000001</v>
      </c>
      <c r="E85" s="33">
        <v>91258008.189999998</v>
      </c>
      <c r="F85" s="322">
        <f t="shared" si="4"/>
        <v>0.52828882968823765</v>
      </c>
      <c r="G85" s="33">
        <v>90382878.989999995</v>
      </c>
      <c r="H85" s="322">
        <f t="shared" si="5"/>
        <v>0.52322274299553395</v>
      </c>
      <c r="I85" s="33">
        <v>84310097.640000001</v>
      </c>
      <c r="J85" s="197">
        <f t="shared" si="6"/>
        <v>0.48806766328280798</v>
      </c>
      <c r="K85" s="464">
        <v>84512160.049999997</v>
      </c>
      <c r="L85" s="55">
        <v>0.49350315803180539</v>
      </c>
      <c r="M85" s="160">
        <f t="shared" si="7"/>
        <v>-2.3909270557095352E-3</v>
      </c>
      <c r="N85" s="54" t="s">
        <v>154</v>
      </c>
    </row>
    <row r="86" spans="1:16" ht="14.1" customHeight="1" x14ac:dyDescent="0.2">
      <c r="A86" s="40" t="s">
        <v>59</v>
      </c>
      <c r="B86" s="41" t="s">
        <v>126</v>
      </c>
      <c r="C86" s="227">
        <v>51836587</v>
      </c>
      <c r="D86" s="33">
        <v>51836587</v>
      </c>
      <c r="E86" s="33">
        <v>0</v>
      </c>
      <c r="F86" s="322">
        <f t="shared" si="4"/>
        <v>0</v>
      </c>
      <c r="G86" s="33">
        <v>0</v>
      </c>
      <c r="H86" s="322">
        <f t="shared" si="5"/>
        <v>0</v>
      </c>
      <c r="I86" s="33">
        <v>0</v>
      </c>
      <c r="J86" s="197">
        <f t="shared" si="6"/>
        <v>0</v>
      </c>
      <c r="K86" s="464">
        <v>5486935.25</v>
      </c>
      <c r="L86" s="55">
        <v>7.975269666984218E-2</v>
      </c>
      <c r="M86" s="160">
        <f t="shared" si="7"/>
        <v>-1</v>
      </c>
    </row>
    <row r="87" spans="1:16" ht="14.1" customHeight="1" x14ac:dyDescent="0.2">
      <c r="A87" s="40">
        <v>134</v>
      </c>
      <c r="B87" s="41" t="s">
        <v>502</v>
      </c>
      <c r="C87" s="227">
        <v>15463303.810000001</v>
      </c>
      <c r="D87" s="33">
        <v>15750172</v>
      </c>
      <c r="E87" s="33">
        <v>14440392.130000001</v>
      </c>
      <c r="F87" s="322">
        <f t="shared" si="4"/>
        <v>0.91684028149025931</v>
      </c>
      <c r="G87" s="33">
        <v>12660410</v>
      </c>
      <c r="H87" s="322">
        <f t="shared" si="5"/>
        <v>0.80382677725678175</v>
      </c>
      <c r="I87" s="33">
        <v>3966825.86</v>
      </c>
      <c r="J87" s="197">
        <f t="shared" si="6"/>
        <v>0.25185920890260755</v>
      </c>
      <c r="K87" s="470">
        <v>0</v>
      </c>
      <c r="L87" s="55">
        <v>0</v>
      </c>
      <c r="M87" s="160" t="s">
        <v>135</v>
      </c>
      <c r="N87" t="s">
        <v>548</v>
      </c>
    </row>
    <row r="88" spans="1:16" ht="14.1" customHeight="1" x14ac:dyDescent="0.2">
      <c r="A88" s="40" t="s">
        <v>60</v>
      </c>
      <c r="B88" s="41" t="s">
        <v>509</v>
      </c>
      <c r="C88" s="227">
        <v>1692440.07</v>
      </c>
      <c r="D88" s="33">
        <v>329402.94</v>
      </c>
      <c r="E88" s="33">
        <v>203499.46</v>
      </c>
      <c r="F88" s="322">
        <f t="shared" si="4"/>
        <v>0.61778276781621921</v>
      </c>
      <c r="G88" s="33">
        <v>203499.46</v>
      </c>
      <c r="H88" s="322">
        <f t="shared" si="5"/>
        <v>0.61778276781621921</v>
      </c>
      <c r="I88" s="33">
        <v>203499.46</v>
      </c>
      <c r="J88" s="197">
        <f t="shared" si="6"/>
        <v>0.61778276781621921</v>
      </c>
      <c r="K88" s="470">
        <v>0</v>
      </c>
      <c r="L88" s="55">
        <v>0</v>
      </c>
      <c r="M88" s="160" t="s">
        <v>135</v>
      </c>
      <c r="N88" t="s">
        <v>548</v>
      </c>
      <c r="O88" s="317"/>
    </row>
    <row r="89" spans="1:16" ht="14.1" customHeight="1" x14ac:dyDescent="0.2">
      <c r="A89" s="40">
        <v>136</v>
      </c>
      <c r="B89" s="41" t="s">
        <v>503</v>
      </c>
      <c r="C89" s="227">
        <v>38450866.25</v>
      </c>
      <c r="D89" s="33">
        <v>42681773.329999998</v>
      </c>
      <c r="E89" s="33">
        <v>22728476.460000001</v>
      </c>
      <c r="F89" s="322">
        <f t="shared" si="4"/>
        <v>0.53251012520664642</v>
      </c>
      <c r="G89" s="33">
        <v>22015935.420000002</v>
      </c>
      <c r="H89" s="322">
        <f t="shared" si="5"/>
        <v>0.51581585539524732</v>
      </c>
      <c r="I89" s="33">
        <v>20753820.059999999</v>
      </c>
      <c r="J89" s="197">
        <f t="shared" si="6"/>
        <v>0.48624549639816944</v>
      </c>
      <c r="K89" s="464">
        <v>20758259.18</v>
      </c>
      <c r="L89" s="55">
        <v>0.51845058203229777</v>
      </c>
      <c r="M89" s="160">
        <f t="shared" si="7"/>
        <v>-2.1384837531457368E-4</v>
      </c>
      <c r="N89" t="s">
        <v>561</v>
      </c>
      <c r="O89" s="317"/>
    </row>
    <row r="90" spans="1:16" ht="14.1" customHeight="1" x14ac:dyDescent="0.2">
      <c r="A90" s="40" t="s">
        <v>61</v>
      </c>
      <c r="B90" s="41" t="s">
        <v>541</v>
      </c>
      <c r="C90" s="227">
        <v>19474656.210000001</v>
      </c>
      <c r="D90" s="33">
        <v>23955906.210000001</v>
      </c>
      <c r="E90" s="33">
        <v>18910907.879999999</v>
      </c>
      <c r="F90" s="322">
        <f t="shared" si="4"/>
        <v>0.78940482210211482</v>
      </c>
      <c r="G90" s="33">
        <v>18464741.789999999</v>
      </c>
      <c r="H90" s="322">
        <f t="shared" si="5"/>
        <v>0.77078035070500461</v>
      </c>
      <c r="I90" s="33">
        <v>11934910.17</v>
      </c>
      <c r="J90" s="197">
        <f t="shared" si="6"/>
        <v>0.49820324329947357</v>
      </c>
      <c r="K90" s="464">
        <v>10400517.07</v>
      </c>
      <c r="L90" s="55">
        <v>0.55775303903864426</v>
      </c>
      <c r="M90" s="160">
        <f t="shared" si="7"/>
        <v>0.14753046311763796</v>
      </c>
      <c r="O90" s="317"/>
      <c r="P90" s="317"/>
    </row>
    <row r="91" spans="1:16" ht="14.1" customHeight="1" x14ac:dyDescent="0.2">
      <c r="A91" s="40" t="s">
        <v>62</v>
      </c>
      <c r="B91" s="41" t="s">
        <v>510</v>
      </c>
      <c r="C91" s="227">
        <v>27557934.539999999</v>
      </c>
      <c r="D91" s="33">
        <v>27075469.84</v>
      </c>
      <c r="E91" s="33">
        <v>20441831.199999999</v>
      </c>
      <c r="F91" s="322">
        <f t="shared" si="4"/>
        <v>0.75499451425216701</v>
      </c>
      <c r="G91" s="33">
        <v>20349300.890000001</v>
      </c>
      <c r="H91" s="322">
        <f t="shared" si="5"/>
        <v>0.75157701824759915</v>
      </c>
      <c r="I91" s="33">
        <v>13842198.380000001</v>
      </c>
      <c r="J91" s="197">
        <f t="shared" si="6"/>
        <v>0.51124499267415113</v>
      </c>
      <c r="K91" s="464">
        <v>14029147.689999999</v>
      </c>
      <c r="L91" s="55">
        <v>0.46472714877668403</v>
      </c>
      <c r="M91" s="160">
        <f t="shared" si="7"/>
        <v>-1.3325778167782576E-2</v>
      </c>
      <c r="O91" s="317"/>
      <c r="P91" s="317"/>
    </row>
    <row r="92" spans="1:16" ht="14.1" customHeight="1" x14ac:dyDescent="0.2">
      <c r="A92" s="40">
        <v>152</v>
      </c>
      <c r="B92" s="41" t="s">
        <v>504</v>
      </c>
      <c r="C92" s="227">
        <v>23402734.940000001</v>
      </c>
      <c r="D92" s="33">
        <v>23356024.940000001</v>
      </c>
      <c r="E92" s="33">
        <v>15362720.82</v>
      </c>
      <c r="F92" s="322">
        <f t="shared" si="4"/>
        <v>0.65776264837298981</v>
      </c>
      <c r="G92" s="33">
        <v>15329102.57</v>
      </c>
      <c r="H92" s="322">
        <f t="shared" si="5"/>
        <v>0.65632326602576407</v>
      </c>
      <c r="I92" s="33">
        <v>5772582.71</v>
      </c>
      <c r="J92" s="197">
        <f t="shared" si="6"/>
        <v>0.24715604324063545</v>
      </c>
      <c r="K92" s="464">
        <v>3146178.09</v>
      </c>
      <c r="L92" s="55">
        <v>0.61211200025625534</v>
      </c>
      <c r="M92" s="160">
        <f t="shared" si="7"/>
        <v>0.83479210167660933</v>
      </c>
      <c r="N92" t="s">
        <v>562</v>
      </c>
      <c r="O92" s="317"/>
      <c r="P92" s="317"/>
    </row>
    <row r="93" spans="1:16" ht="14.1" customHeight="1" x14ac:dyDescent="0.2">
      <c r="A93" s="40" t="s">
        <v>63</v>
      </c>
      <c r="B93" s="41" t="s">
        <v>101</v>
      </c>
      <c r="C93" s="227">
        <v>27896547.940000001</v>
      </c>
      <c r="D93" s="33">
        <v>28572328.739999998</v>
      </c>
      <c r="E93" s="33">
        <v>24214051.850000001</v>
      </c>
      <c r="F93" s="322">
        <f t="shared" si="4"/>
        <v>0.8474651145988461</v>
      </c>
      <c r="G93" s="33">
        <v>22924680.77</v>
      </c>
      <c r="H93" s="322">
        <f t="shared" si="5"/>
        <v>0.80233854855192321</v>
      </c>
      <c r="I93" s="33">
        <v>10031006.960000001</v>
      </c>
      <c r="J93" s="197">
        <f t="shared" si="6"/>
        <v>0.3510741826919076</v>
      </c>
      <c r="K93" s="464">
        <f>[1]DProg!$I$91+[1]DProg!$I$92</f>
        <v>13436581.08</v>
      </c>
      <c r="L93" s="55">
        <f>K93/([1]DProg!$D$91+[1]DProg!$D$92)</f>
        <v>0.38518421315449097</v>
      </c>
      <c r="M93" s="160">
        <f t="shared" si="7"/>
        <v>-0.25345540652964971</v>
      </c>
      <c r="N93" t="s">
        <v>563</v>
      </c>
      <c r="O93" s="318"/>
    </row>
    <row r="94" spans="1:16" ht="14.1" customHeight="1" x14ac:dyDescent="0.2">
      <c r="A94" s="40" t="s">
        <v>524</v>
      </c>
      <c r="B94" s="41" t="s">
        <v>168</v>
      </c>
      <c r="C94" s="227">
        <v>20724083.260000002</v>
      </c>
      <c r="D94" s="33">
        <v>21640689.449999999</v>
      </c>
      <c r="E94" s="33">
        <v>21600525.379999999</v>
      </c>
      <c r="F94" s="322">
        <f t="shared" si="4"/>
        <v>0.99814404850211458</v>
      </c>
      <c r="G94" s="33">
        <v>21600525.379999999</v>
      </c>
      <c r="H94" s="322">
        <f t="shared" si="5"/>
        <v>0.99814404850211458</v>
      </c>
      <c r="I94" s="33">
        <v>10437512.130000001</v>
      </c>
      <c r="J94" s="197">
        <f t="shared" si="6"/>
        <v>0.48230959342194163</v>
      </c>
      <c r="K94" s="464">
        <v>14040455.52</v>
      </c>
      <c r="L94" s="55">
        <v>0.59777893985242159</v>
      </c>
      <c r="M94" s="160">
        <f t="shared" si="7"/>
        <v>-0.25661157395269463</v>
      </c>
      <c r="N94" t="s">
        <v>564</v>
      </c>
      <c r="O94" s="317"/>
      <c r="P94" s="317"/>
    </row>
    <row r="95" spans="1:16" ht="14.1" customHeight="1" x14ac:dyDescent="0.2">
      <c r="A95" s="40" t="s">
        <v>64</v>
      </c>
      <c r="B95" s="41" t="s">
        <v>512</v>
      </c>
      <c r="C95" s="227">
        <v>2253145.13</v>
      </c>
      <c r="D95" s="33">
        <v>2321056.5499999998</v>
      </c>
      <c r="E95" s="33">
        <v>2285668.11</v>
      </c>
      <c r="F95" s="322">
        <f t="shared" si="4"/>
        <v>0.98475330555819507</v>
      </c>
      <c r="G95" s="33">
        <v>2285668.11</v>
      </c>
      <c r="H95" s="322">
        <f t="shared" si="5"/>
        <v>0.98475330555819507</v>
      </c>
      <c r="I95" s="33">
        <v>1598856.1</v>
      </c>
      <c r="J95" s="197">
        <f t="shared" si="6"/>
        <v>0.68884840397361291</v>
      </c>
      <c r="K95" s="464">
        <v>0</v>
      </c>
      <c r="L95" s="55">
        <v>0</v>
      </c>
      <c r="M95" s="160" t="s">
        <v>135</v>
      </c>
      <c r="N95" t="s">
        <v>548</v>
      </c>
    </row>
    <row r="96" spans="1:16" ht="14.1" customHeight="1" x14ac:dyDescent="0.2">
      <c r="A96" s="40" t="s">
        <v>65</v>
      </c>
      <c r="B96" s="41" t="s">
        <v>525</v>
      </c>
      <c r="C96" s="227">
        <v>158630554.56</v>
      </c>
      <c r="D96" s="33">
        <v>148610880.38</v>
      </c>
      <c r="E96" s="33">
        <v>145266332.81</v>
      </c>
      <c r="F96" s="322">
        <f t="shared" si="4"/>
        <v>0.97749459823232365</v>
      </c>
      <c r="G96" s="33">
        <v>145266332.81</v>
      </c>
      <c r="H96" s="322">
        <f t="shared" si="5"/>
        <v>0.97749459823232365</v>
      </c>
      <c r="I96" s="33">
        <v>51769056.340000004</v>
      </c>
      <c r="J96" s="197">
        <f t="shared" si="6"/>
        <v>0.34835306949010625</v>
      </c>
      <c r="K96" s="464">
        <v>51551578</v>
      </c>
      <c r="L96" s="55">
        <v>0.33878772791512562</v>
      </c>
      <c r="M96" s="160">
        <f t="shared" si="7"/>
        <v>4.2186553435863416E-3</v>
      </c>
    </row>
    <row r="97" spans="1:14" ht="14.1" customHeight="1" x14ac:dyDescent="0.2">
      <c r="A97" s="40" t="s">
        <v>66</v>
      </c>
      <c r="B97" s="41" t="s">
        <v>102</v>
      </c>
      <c r="C97" s="227">
        <v>168939654.47999999</v>
      </c>
      <c r="D97" s="33">
        <v>177046843.99000001</v>
      </c>
      <c r="E97" s="33">
        <v>176137703.66</v>
      </c>
      <c r="F97" s="322">
        <f t="shared" si="4"/>
        <v>0.99486497296697729</v>
      </c>
      <c r="G97" s="33">
        <v>176132202.08000001</v>
      </c>
      <c r="H97" s="322">
        <f t="shared" si="5"/>
        <v>0.99483389881803452</v>
      </c>
      <c r="I97" s="33">
        <v>56547127.560000002</v>
      </c>
      <c r="J97" s="197">
        <f t="shared" si="6"/>
        <v>0.31939076848607312</v>
      </c>
      <c r="K97" s="464">
        <v>57160318.93</v>
      </c>
      <c r="L97" s="55">
        <v>0.3307292195092088</v>
      </c>
      <c r="M97" s="160">
        <f t="shared" si="7"/>
        <v>-1.0727570830228017E-2</v>
      </c>
    </row>
    <row r="98" spans="1:14" ht="14.1" customHeight="1" x14ac:dyDescent="0.2">
      <c r="A98" s="40" t="s">
        <v>67</v>
      </c>
      <c r="B98" s="41" t="s">
        <v>526</v>
      </c>
      <c r="C98" s="227">
        <v>12029885</v>
      </c>
      <c r="D98" s="33">
        <v>12029885</v>
      </c>
      <c r="E98" s="33">
        <v>0</v>
      </c>
      <c r="F98" s="322">
        <f t="shared" si="4"/>
        <v>0</v>
      </c>
      <c r="G98" s="33">
        <v>0</v>
      </c>
      <c r="H98" s="322">
        <f t="shared" si="5"/>
        <v>0</v>
      </c>
      <c r="I98" s="33">
        <v>0</v>
      </c>
      <c r="J98" s="197">
        <f t="shared" si="6"/>
        <v>0</v>
      </c>
      <c r="K98" s="464">
        <v>0</v>
      </c>
      <c r="L98" s="55">
        <v>0</v>
      </c>
      <c r="M98" s="160" t="s">
        <v>135</v>
      </c>
    </row>
    <row r="99" spans="1:14" ht="14.1" customHeight="1" x14ac:dyDescent="0.2">
      <c r="A99" s="40" t="s">
        <v>68</v>
      </c>
      <c r="B99" s="41" t="s">
        <v>103</v>
      </c>
      <c r="C99" s="227">
        <v>31201317.460000001</v>
      </c>
      <c r="D99" s="33">
        <v>30625851.690000001</v>
      </c>
      <c r="E99" s="33">
        <v>29418980.800000001</v>
      </c>
      <c r="F99" s="322">
        <f t="shared" si="4"/>
        <v>0.96059306685684531</v>
      </c>
      <c r="G99" s="33">
        <v>29418580.800000001</v>
      </c>
      <c r="H99" s="322">
        <f t="shared" si="5"/>
        <v>0.9605800059955818</v>
      </c>
      <c r="I99" s="33">
        <v>12595074.76</v>
      </c>
      <c r="J99" s="197">
        <f t="shared" si="6"/>
        <v>0.41125631010982017</v>
      </c>
      <c r="K99" s="464">
        <v>12370135.119999999</v>
      </c>
      <c r="L99" s="55">
        <v>0.46048512156139854</v>
      </c>
      <c r="M99" s="160">
        <f t="shared" si="7"/>
        <v>1.8184089164581474E-2</v>
      </c>
    </row>
    <row r="100" spans="1:14" ht="14.1" customHeight="1" x14ac:dyDescent="0.2">
      <c r="A100" s="40" t="s">
        <v>69</v>
      </c>
      <c r="B100" s="41" t="s">
        <v>116</v>
      </c>
      <c r="C100" s="227">
        <v>1332914.3600000001</v>
      </c>
      <c r="D100" s="33">
        <v>1348914.36</v>
      </c>
      <c r="E100" s="33">
        <v>1342440.91</v>
      </c>
      <c r="F100" s="322">
        <f t="shared" si="4"/>
        <v>0.99520099259674266</v>
      </c>
      <c r="G100" s="33">
        <v>1115796.25</v>
      </c>
      <c r="H100" s="322">
        <f t="shared" si="5"/>
        <v>0.82718094127191288</v>
      </c>
      <c r="I100" s="33">
        <v>678157.89</v>
      </c>
      <c r="J100" s="197">
        <f t="shared" si="6"/>
        <v>0.50274347290661203</v>
      </c>
      <c r="K100" s="464">
        <v>624181</v>
      </c>
      <c r="L100" s="55">
        <v>0.49735537848605577</v>
      </c>
      <c r="M100" s="160">
        <f t="shared" si="7"/>
        <v>8.6476342599342226E-2</v>
      </c>
    </row>
    <row r="101" spans="1:14" ht="14.1" customHeight="1" x14ac:dyDescent="0.2">
      <c r="A101" s="40" t="s">
        <v>70</v>
      </c>
      <c r="B101" s="41" t="s">
        <v>113</v>
      </c>
      <c r="C101" s="227">
        <v>47869228.009999998</v>
      </c>
      <c r="D101" s="33">
        <v>47569228.009999998</v>
      </c>
      <c r="E101" s="33">
        <v>47532006.789999999</v>
      </c>
      <c r="F101" s="322">
        <f t="shared" si="4"/>
        <v>0.99921753575668337</v>
      </c>
      <c r="G101" s="33">
        <v>47526220.990000002</v>
      </c>
      <c r="H101" s="322">
        <f t="shared" si="5"/>
        <v>0.9990959067069376</v>
      </c>
      <c r="I101" s="33">
        <v>23510214.199999999</v>
      </c>
      <c r="J101" s="197">
        <f t="shared" si="6"/>
        <v>0.49423156909457694</v>
      </c>
      <c r="K101" s="464">
        <v>20310196.27</v>
      </c>
      <c r="L101" s="55">
        <v>0.423113070690814</v>
      </c>
      <c r="M101" s="160">
        <f t="shared" si="7"/>
        <v>0.15755721350298901</v>
      </c>
    </row>
    <row r="102" spans="1:14" ht="14.1" customHeight="1" x14ac:dyDescent="0.2">
      <c r="A102" s="42" t="s">
        <v>527</v>
      </c>
      <c r="B102" s="43" t="s">
        <v>528</v>
      </c>
      <c r="C102" s="227">
        <v>2485349.2200000002</v>
      </c>
      <c r="D102" s="33">
        <v>2683427.0099999998</v>
      </c>
      <c r="E102" s="33">
        <v>1987582.08</v>
      </c>
      <c r="F102" s="322">
        <f t="shared" si="4"/>
        <v>0.74068796080277965</v>
      </c>
      <c r="G102" s="33">
        <v>1752578.35</v>
      </c>
      <c r="H102" s="322">
        <f t="shared" si="5"/>
        <v>0.65311198831527018</v>
      </c>
      <c r="I102" s="33">
        <v>953591.98</v>
      </c>
      <c r="J102" s="197">
        <f t="shared" si="6"/>
        <v>0.35536348722971228</v>
      </c>
      <c r="K102" s="562">
        <v>0</v>
      </c>
      <c r="L102" s="376">
        <v>0</v>
      </c>
      <c r="M102" s="160" t="s">
        <v>135</v>
      </c>
      <c r="N102" t="s">
        <v>548</v>
      </c>
    </row>
    <row r="103" spans="1:14" ht="14.1" customHeight="1" x14ac:dyDescent="0.2">
      <c r="A103" s="42" t="s">
        <v>71</v>
      </c>
      <c r="B103" s="43" t="s">
        <v>137</v>
      </c>
      <c r="C103" s="227">
        <v>1483166.28</v>
      </c>
      <c r="D103" s="33">
        <v>1528790.81</v>
      </c>
      <c r="E103" s="33">
        <v>1520147.14</v>
      </c>
      <c r="F103" s="460">
        <f t="shared" si="4"/>
        <v>0.99434607407144204</v>
      </c>
      <c r="G103" s="33">
        <v>1496599.22</v>
      </c>
      <c r="H103" s="460">
        <f t="shared" si="5"/>
        <v>0.97894310340601798</v>
      </c>
      <c r="I103" s="33">
        <v>815981.91</v>
      </c>
      <c r="J103" s="462">
        <f t="shared" si="6"/>
        <v>0.5337433379783334</v>
      </c>
      <c r="K103" s="465">
        <v>1851642.62</v>
      </c>
      <c r="L103" s="376">
        <v>0.5035474709226454</v>
      </c>
      <c r="M103" s="160">
        <f t="shared" si="7"/>
        <v>-0.55931997827960989</v>
      </c>
    </row>
    <row r="104" spans="1:14" ht="14.1" customHeight="1" x14ac:dyDescent="0.2">
      <c r="A104" s="18">
        <v>1</v>
      </c>
      <c r="B104" s="2" t="s">
        <v>130</v>
      </c>
      <c r="C104" s="229">
        <f>SUBTOTAL(9,C84:C103)</f>
        <v>827428978.15999997</v>
      </c>
      <c r="D104" s="236">
        <f>SUBTOTAL(9,D84:D103)</f>
        <v>839448486.88</v>
      </c>
      <c r="E104" s="231">
        <f>SUBTOTAL(9,E84:E103)</f>
        <v>639729904.00999987</v>
      </c>
      <c r="F104" s="98">
        <f t="shared" si="4"/>
        <v>0.76208357511930314</v>
      </c>
      <c r="G104" s="231">
        <f>SUBTOTAL(9,G84:G103)</f>
        <v>633866097.01000011</v>
      </c>
      <c r="H104" s="98">
        <f t="shared" si="5"/>
        <v>0.75509826620321485</v>
      </c>
      <c r="I104" s="231">
        <f>SUBTOTAL(9,I84:I103)</f>
        <v>314275626.29000002</v>
      </c>
      <c r="J104" s="189">
        <f t="shared" si="6"/>
        <v>0.3743834567598977</v>
      </c>
      <c r="K104" s="231">
        <f>SUBTOTAL(9,K84:K103)</f>
        <v>313737428.73000002</v>
      </c>
      <c r="L104" s="44">
        <v>0.38414323508791709</v>
      </c>
      <c r="M104" s="162">
        <f t="shared" si="7"/>
        <v>1.715439443035649E-3</v>
      </c>
    </row>
    <row r="105" spans="1:14" ht="14.1" customHeight="1" x14ac:dyDescent="0.2">
      <c r="A105" s="38" t="s">
        <v>72</v>
      </c>
      <c r="B105" s="39" t="s">
        <v>104</v>
      </c>
      <c r="C105" s="227">
        <v>708758.5</v>
      </c>
      <c r="D105" s="33">
        <v>654494.4</v>
      </c>
      <c r="E105" s="33">
        <v>308771.07</v>
      </c>
      <c r="F105" s="49">
        <f t="shared" si="4"/>
        <v>0.47177037725609261</v>
      </c>
      <c r="G105" s="33">
        <v>308771.07</v>
      </c>
      <c r="H105" s="49">
        <f t="shared" si="5"/>
        <v>0.47177037725609261</v>
      </c>
      <c r="I105" s="33">
        <v>308771.07</v>
      </c>
      <c r="J105" s="171">
        <f t="shared" si="6"/>
        <v>0.47177037725609261</v>
      </c>
      <c r="K105" s="463">
        <v>362778.34</v>
      </c>
      <c r="L105" s="53">
        <v>0.48486621865275709</v>
      </c>
      <c r="M105" s="159">
        <f t="shared" si="7"/>
        <v>-0.14887126392386052</v>
      </c>
    </row>
    <row r="106" spans="1:14" ht="14.1" customHeight="1" x14ac:dyDescent="0.2">
      <c r="A106" s="40" t="s">
        <v>73</v>
      </c>
      <c r="B106" s="41" t="s">
        <v>570</v>
      </c>
      <c r="C106" s="227">
        <v>20680688.129999999</v>
      </c>
      <c r="D106" s="33">
        <v>20383789.960000001</v>
      </c>
      <c r="E106" s="33">
        <v>11435148.5</v>
      </c>
      <c r="F106" s="322">
        <f t="shared" si="4"/>
        <v>0.56099226505177346</v>
      </c>
      <c r="G106" s="33">
        <v>10469995.73</v>
      </c>
      <c r="H106" s="322">
        <f t="shared" si="5"/>
        <v>0.5136432307507941</v>
      </c>
      <c r="I106" s="33">
        <v>9250034.8699999992</v>
      </c>
      <c r="J106" s="197">
        <f t="shared" si="6"/>
        <v>0.45379367076249044</v>
      </c>
      <c r="K106" s="464">
        <v>9233020.9600000009</v>
      </c>
      <c r="L106" s="55">
        <v>0.46719328059608051</v>
      </c>
      <c r="M106" s="160">
        <f t="shared" si="7"/>
        <v>1.842724074136326E-3</v>
      </c>
    </row>
    <row r="107" spans="1:14" ht="14.1" customHeight="1" x14ac:dyDescent="0.2">
      <c r="A107" s="40" t="s">
        <v>74</v>
      </c>
      <c r="B107" s="41" t="s">
        <v>513</v>
      </c>
      <c r="C107" s="227">
        <v>180754699.88999999</v>
      </c>
      <c r="D107" s="33">
        <v>181967322.94999999</v>
      </c>
      <c r="E107" s="33">
        <v>162332252.88</v>
      </c>
      <c r="F107" s="322">
        <f t="shared" si="4"/>
        <v>0.89209562600755954</v>
      </c>
      <c r="G107" s="33">
        <v>160271154.52000001</v>
      </c>
      <c r="H107" s="322">
        <f t="shared" si="5"/>
        <v>0.88076887609122256</v>
      </c>
      <c r="I107" s="33">
        <v>92756321.469999999</v>
      </c>
      <c r="J107" s="197">
        <f t="shared" si="6"/>
        <v>0.50974163913752302</v>
      </c>
      <c r="K107" s="464">
        <f>[1]DProg!$I$104+[1]DProg!$I$106</f>
        <v>82784716.729999989</v>
      </c>
      <c r="L107" s="55">
        <f>K107/([1]DProg!$D$104+[1]DProg!$D$106)</f>
        <v>0.47981851703562961</v>
      </c>
      <c r="M107" s="160">
        <f t="shared" si="7"/>
        <v>0.1204522420789591</v>
      </c>
      <c r="N107" t="s">
        <v>553</v>
      </c>
    </row>
    <row r="108" spans="1:14" ht="14.1" customHeight="1" x14ac:dyDescent="0.2">
      <c r="A108" s="40" t="s">
        <v>75</v>
      </c>
      <c r="B108" s="41" t="s">
        <v>105</v>
      </c>
      <c r="C108" s="227">
        <v>29950298.399999999</v>
      </c>
      <c r="D108" s="33">
        <v>31377760.370000001</v>
      </c>
      <c r="E108" s="33">
        <v>24273200.579999998</v>
      </c>
      <c r="F108" s="322">
        <f t="shared" si="4"/>
        <v>0.77357976776466786</v>
      </c>
      <c r="G108" s="33">
        <v>18036022.09</v>
      </c>
      <c r="H108" s="322">
        <f t="shared" si="5"/>
        <v>0.57480272260744525</v>
      </c>
      <c r="I108" s="33">
        <v>9788892.3200000003</v>
      </c>
      <c r="J108" s="197">
        <f t="shared" si="6"/>
        <v>0.31196912094972445</v>
      </c>
      <c r="K108" s="464">
        <v>7686535.0899999999</v>
      </c>
      <c r="L108" s="55">
        <v>0.26135860048908788</v>
      </c>
      <c r="M108" s="160">
        <f t="shared" si="7"/>
        <v>0.27351169355033811</v>
      </c>
    </row>
    <row r="109" spans="1:14" ht="14.1" customHeight="1" x14ac:dyDescent="0.2">
      <c r="A109" s="42">
        <v>234</v>
      </c>
      <c r="B109" s="43" t="s">
        <v>450</v>
      </c>
      <c r="C109" s="227">
        <v>8908528.6099999994</v>
      </c>
      <c r="D109" s="33">
        <v>9572568.6099999994</v>
      </c>
      <c r="E109" s="33">
        <v>9419865.8300000001</v>
      </c>
      <c r="F109" s="460">
        <f t="shared" si="4"/>
        <v>0.98404787824236872</v>
      </c>
      <c r="G109" s="33">
        <v>9389545.6600000001</v>
      </c>
      <c r="H109" s="460">
        <f t="shared" si="5"/>
        <v>0.9808804765516328</v>
      </c>
      <c r="I109" s="33">
        <v>5108319.5599999996</v>
      </c>
      <c r="J109" s="462">
        <f t="shared" si="6"/>
        <v>0.53364146741801211</v>
      </c>
      <c r="K109" s="468">
        <v>4716645.59</v>
      </c>
      <c r="L109" s="397">
        <v>0.48822151364206862</v>
      </c>
      <c r="M109" s="161">
        <f t="shared" si="7"/>
        <v>8.3040788739863647E-2</v>
      </c>
    </row>
    <row r="110" spans="1:14" ht="14.1" customHeight="1" x14ac:dyDescent="0.2">
      <c r="A110" s="40">
        <v>239</v>
      </c>
      <c r="B110" s="41" t="s">
        <v>497</v>
      </c>
      <c r="C110" s="227">
        <v>2850236.89</v>
      </c>
      <c r="D110" s="33">
        <v>733688.94</v>
      </c>
      <c r="E110" s="33">
        <v>0</v>
      </c>
      <c r="F110" s="322">
        <f t="shared" si="4"/>
        <v>0</v>
      </c>
      <c r="G110" s="33">
        <v>0</v>
      </c>
      <c r="H110" s="322">
        <f t="shared" si="5"/>
        <v>0</v>
      </c>
      <c r="I110" s="33">
        <v>0</v>
      </c>
      <c r="J110" s="197">
        <f t="shared" si="6"/>
        <v>0</v>
      </c>
      <c r="K110" s="470">
        <v>0</v>
      </c>
      <c r="L110" s="55">
        <v>0</v>
      </c>
      <c r="M110" s="160" t="s">
        <v>135</v>
      </c>
    </row>
    <row r="111" spans="1:14" ht="14.1" customHeight="1" x14ac:dyDescent="0.2">
      <c r="A111" s="18">
        <v>2</v>
      </c>
      <c r="B111" s="2" t="s">
        <v>129</v>
      </c>
      <c r="C111" s="229">
        <f>SUBTOTAL(9,C105:C110)</f>
        <v>243853210.41999996</v>
      </c>
      <c r="D111" s="236">
        <f>SUBTOTAL(9,D105:D110)</f>
        <v>244689625.23000002</v>
      </c>
      <c r="E111" s="231">
        <f>SUBTOTAL(9,E105:E110)</f>
        <v>207769238.85999998</v>
      </c>
      <c r="F111" s="264">
        <f>E111/D111</f>
        <v>0.84911339687861265</v>
      </c>
      <c r="G111" s="231">
        <f>SUBTOTAL(9,G105:G110)</f>
        <v>198475489.07000002</v>
      </c>
      <c r="H111" s="264">
        <f>G111/D111</f>
        <v>0.81113160757608638</v>
      </c>
      <c r="I111" s="231">
        <f>SUBTOTAL(9,I105:I110)</f>
        <v>117212339.28999999</v>
      </c>
      <c r="J111" s="319">
        <f>I111/D111</f>
        <v>0.47902455684348827</v>
      </c>
      <c r="K111" s="231">
        <f>SUBTOTAL(9,K105:K110)</f>
        <v>104783696.70999999</v>
      </c>
      <c r="L111" s="44">
        <v>0.44906125305211092</v>
      </c>
      <c r="M111" s="162">
        <f t="shared" ref="M111:M128" si="8">+I111/K111-1</f>
        <v>0.11861236976967504</v>
      </c>
    </row>
    <row r="112" spans="1:14" ht="14.1" customHeight="1" x14ac:dyDescent="0.2">
      <c r="A112" s="38" t="s">
        <v>529</v>
      </c>
      <c r="B112" s="39" t="s">
        <v>506</v>
      </c>
      <c r="C112" s="227">
        <v>16774924.1</v>
      </c>
      <c r="D112" s="33">
        <v>16770724.1</v>
      </c>
      <c r="E112" s="33">
        <v>15965892.57</v>
      </c>
      <c r="F112" s="49">
        <f>+E112/D112</f>
        <v>0.95200973284152957</v>
      </c>
      <c r="G112" s="33">
        <v>15830675.960000001</v>
      </c>
      <c r="H112" s="49">
        <f>+G112/D112</f>
        <v>0.94394707501031527</v>
      </c>
      <c r="I112" s="33">
        <v>11738380.289999999</v>
      </c>
      <c r="J112" s="171">
        <f>+I112/D112</f>
        <v>0.6999328246059453</v>
      </c>
      <c r="K112" s="464">
        <v>11632088.529999999</v>
      </c>
      <c r="L112" s="53">
        <v>0.693580028482644</v>
      </c>
      <c r="M112" s="159">
        <f>+I112/K112-1</f>
        <v>9.1378052811295074E-3</v>
      </c>
      <c r="N112" t="s">
        <v>554</v>
      </c>
    </row>
    <row r="113" spans="1:14" ht="14.1" customHeight="1" x14ac:dyDescent="0.2">
      <c r="A113" s="38" t="s">
        <v>76</v>
      </c>
      <c r="B113" s="39" t="s">
        <v>138</v>
      </c>
      <c r="C113" s="227">
        <v>2248848</v>
      </c>
      <c r="D113" s="33">
        <v>2248848</v>
      </c>
      <c r="E113" s="33">
        <v>2248848</v>
      </c>
      <c r="F113" s="49">
        <f>+E113/D113</f>
        <v>1</v>
      </c>
      <c r="G113" s="33">
        <v>2248848</v>
      </c>
      <c r="H113" s="49">
        <f>+G113/D113</f>
        <v>1</v>
      </c>
      <c r="I113" s="33">
        <v>2248848</v>
      </c>
      <c r="J113" s="171">
        <f>+I113/D113</f>
        <v>1</v>
      </c>
      <c r="K113" s="104">
        <v>2231000</v>
      </c>
      <c r="L113" s="53">
        <v>1</v>
      </c>
      <c r="M113" s="159">
        <f>+I113/K113-1</f>
        <v>8.0000000000000071E-3</v>
      </c>
    </row>
    <row r="114" spans="1:14" ht="14.1" customHeight="1" x14ac:dyDescent="0.2">
      <c r="A114" s="40" t="s">
        <v>77</v>
      </c>
      <c r="B114" s="41" t="s">
        <v>543</v>
      </c>
      <c r="C114" s="227">
        <v>8261679.1600000001</v>
      </c>
      <c r="D114" s="33">
        <v>8261679.1600000001</v>
      </c>
      <c r="E114" s="33">
        <v>8261679.1600000001</v>
      </c>
      <c r="F114" s="322">
        <f t="shared" ref="F114:F152" si="9">+E114/D114</f>
        <v>1</v>
      </c>
      <c r="G114" s="33">
        <v>8261679.1600000001</v>
      </c>
      <c r="H114" s="322">
        <f t="shared" ref="H114:H152" si="10">+G114/D114</f>
        <v>1</v>
      </c>
      <c r="I114" s="33">
        <v>5732360.1600000001</v>
      </c>
      <c r="J114" s="197">
        <f t="shared" ref="J114:J152" si="11">+I114/D114</f>
        <v>0.69384928281335001</v>
      </c>
      <c r="K114" s="104">
        <v>38340917.439999998</v>
      </c>
      <c r="L114" s="55">
        <v>0.7800932005667337</v>
      </c>
      <c r="M114" s="160">
        <f t="shared" si="8"/>
        <v>-0.85048974978309755</v>
      </c>
    </row>
    <row r="115" spans="1:14" ht="14.1" customHeight="1" x14ac:dyDescent="0.2">
      <c r="A115" s="40">
        <v>323</v>
      </c>
      <c r="B115" s="41" t="s">
        <v>514</v>
      </c>
      <c r="C115" s="227">
        <v>39307154.049999997</v>
      </c>
      <c r="D115" s="33">
        <v>39307154.049999997</v>
      </c>
      <c r="E115" s="33">
        <v>39307154.049999997</v>
      </c>
      <c r="F115" s="322">
        <f t="shared" si="9"/>
        <v>1</v>
      </c>
      <c r="G115" s="33">
        <v>39307154.049999997</v>
      </c>
      <c r="H115" s="322">
        <f t="shared" si="10"/>
        <v>1</v>
      </c>
      <c r="I115" s="33">
        <v>34720000</v>
      </c>
      <c r="J115" s="197">
        <f t="shared" si="11"/>
        <v>0.88329976664896714</v>
      </c>
      <c r="K115" s="104">
        <f>[1]DProg!$I$115+[1]DProg!$I$116</f>
        <v>3500983.3000000003</v>
      </c>
      <c r="L115" s="469">
        <f>K115/([1]DProg!$D$115+[1]DProg!$D$116)</f>
        <v>0.36998082970218998</v>
      </c>
      <c r="M115" s="160">
        <f t="shared" si="8"/>
        <v>8.9172138296118106</v>
      </c>
      <c r="N115" t="s">
        <v>555</v>
      </c>
    </row>
    <row r="116" spans="1:14" ht="14.1" customHeight="1" x14ac:dyDescent="0.2">
      <c r="A116" s="40">
        <v>324</v>
      </c>
      <c r="B116" s="41" t="s">
        <v>508</v>
      </c>
      <c r="C116" s="227">
        <v>7463831</v>
      </c>
      <c r="D116" s="33">
        <v>7492248.5</v>
      </c>
      <c r="E116" s="33">
        <v>7492248.5</v>
      </c>
      <c r="F116" s="322">
        <f t="shared" si="9"/>
        <v>1</v>
      </c>
      <c r="G116" s="33">
        <v>7492248.5</v>
      </c>
      <c r="H116" s="322">
        <f t="shared" si="10"/>
        <v>1</v>
      </c>
      <c r="I116" s="33">
        <v>28417.5</v>
      </c>
      <c r="J116" s="197">
        <f t="shared" si="11"/>
        <v>3.7929201093636978E-3</v>
      </c>
      <c r="K116" s="104">
        <v>0</v>
      </c>
      <c r="L116" s="55">
        <v>0</v>
      </c>
      <c r="M116" s="160" t="s">
        <v>135</v>
      </c>
      <c r="N116" t="s">
        <v>548</v>
      </c>
    </row>
    <row r="117" spans="1:14" ht="14.1" customHeight="1" x14ac:dyDescent="0.2">
      <c r="A117" s="40" t="s">
        <v>507</v>
      </c>
      <c r="B117" s="41" t="s">
        <v>118</v>
      </c>
      <c r="C117" s="227">
        <v>14209859.460000001</v>
      </c>
      <c r="D117" s="33">
        <v>16943345.190000001</v>
      </c>
      <c r="E117" s="33">
        <v>15665846.58</v>
      </c>
      <c r="F117" s="322">
        <f t="shared" si="9"/>
        <v>0.92460174802116502</v>
      </c>
      <c r="G117" s="33">
        <v>15573796.6</v>
      </c>
      <c r="H117" s="322">
        <f t="shared" si="10"/>
        <v>0.91916893773678698</v>
      </c>
      <c r="I117" s="33">
        <v>5437883.0899999999</v>
      </c>
      <c r="J117" s="197">
        <f t="shared" si="11"/>
        <v>0.32094506893535107</v>
      </c>
      <c r="K117" s="104">
        <v>2701227.99</v>
      </c>
      <c r="L117" s="55">
        <v>0.48588913394069733</v>
      </c>
      <c r="M117" s="160">
        <f t="shared" si="8"/>
        <v>1.0131151869191166</v>
      </c>
      <c r="N117" t="s">
        <v>556</v>
      </c>
    </row>
    <row r="118" spans="1:14" ht="14.1" customHeight="1" x14ac:dyDescent="0.2">
      <c r="A118" s="40">
        <v>328</v>
      </c>
      <c r="B118" s="41" t="s">
        <v>451</v>
      </c>
      <c r="C118" s="227">
        <v>9039781.6799999997</v>
      </c>
      <c r="D118" s="33">
        <v>9039781.6799999997</v>
      </c>
      <c r="E118" s="33">
        <v>9039781.6799999997</v>
      </c>
      <c r="F118" s="322">
        <f t="shared" si="9"/>
        <v>1</v>
      </c>
      <c r="G118" s="33">
        <v>9039781.6799999997</v>
      </c>
      <c r="H118" s="322">
        <f t="shared" si="10"/>
        <v>1</v>
      </c>
      <c r="I118" s="33">
        <v>4033372.18</v>
      </c>
      <c r="J118" s="197">
        <f t="shared" si="11"/>
        <v>0.44618026438886299</v>
      </c>
      <c r="K118" s="104">
        <v>3633372.18</v>
      </c>
      <c r="L118" s="55">
        <v>0.35562982423297407</v>
      </c>
      <c r="M118" s="160">
        <f t="shared" si="8"/>
        <v>0.11009056605921397</v>
      </c>
      <c r="N118" t="s">
        <v>557</v>
      </c>
    </row>
    <row r="119" spans="1:14" ht="14.1" customHeight="1" x14ac:dyDescent="0.2">
      <c r="A119" s="40" t="s">
        <v>531</v>
      </c>
      <c r="B119" s="41" t="s">
        <v>530</v>
      </c>
      <c r="C119" s="227">
        <v>28919222.559999999</v>
      </c>
      <c r="D119" s="33">
        <v>28919222.559999999</v>
      </c>
      <c r="E119" s="33">
        <v>28919222.559999999</v>
      </c>
      <c r="F119" s="322">
        <f t="shared" si="9"/>
        <v>1</v>
      </c>
      <c r="G119" s="33">
        <v>28919222.559999999</v>
      </c>
      <c r="H119" s="322">
        <f t="shared" si="10"/>
        <v>1</v>
      </c>
      <c r="I119" s="33">
        <v>20050000</v>
      </c>
      <c r="J119" s="197">
        <f t="shared" si="11"/>
        <v>0.6933104774307598</v>
      </c>
      <c r="K119" s="104">
        <v>21079082.559999999</v>
      </c>
      <c r="L119" s="469">
        <v>0.72011419023844903</v>
      </c>
      <c r="M119" s="160">
        <f t="shared" si="8"/>
        <v>-4.8820082993213498E-2</v>
      </c>
      <c r="N119" t="s">
        <v>558</v>
      </c>
    </row>
    <row r="120" spans="1:14" ht="14.1" customHeight="1" x14ac:dyDescent="0.2">
      <c r="A120" s="40" t="s">
        <v>452</v>
      </c>
      <c r="B120" s="41" t="s">
        <v>544</v>
      </c>
      <c r="C120" s="227">
        <v>10147004.630000001</v>
      </c>
      <c r="D120" s="33">
        <v>11489234.029999999</v>
      </c>
      <c r="E120" s="33">
        <v>11414996.140000001</v>
      </c>
      <c r="F120" s="322">
        <f t="shared" si="9"/>
        <v>0.99353848221681673</v>
      </c>
      <c r="G120" s="33">
        <v>11414996.140000001</v>
      </c>
      <c r="H120" s="322">
        <f t="shared" si="10"/>
        <v>0.99353848221681673</v>
      </c>
      <c r="I120" s="33">
        <v>10214311.68</v>
      </c>
      <c r="J120" s="197">
        <f t="shared" si="11"/>
        <v>0.88903330311916362</v>
      </c>
      <c r="K120" s="104">
        <v>7292583.3799999999</v>
      </c>
      <c r="L120" s="55">
        <v>0.72059148445045684</v>
      </c>
      <c r="M120" s="160">
        <f t="shared" si="8"/>
        <v>0.4006437976441759</v>
      </c>
    </row>
    <row r="121" spans="1:14" ht="14.1" customHeight="1" x14ac:dyDescent="0.2">
      <c r="A121" s="40" t="s">
        <v>79</v>
      </c>
      <c r="B121" s="41" t="s">
        <v>114</v>
      </c>
      <c r="C121" s="227">
        <v>12497819.630000001</v>
      </c>
      <c r="D121" s="33">
        <v>12493617.039999999</v>
      </c>
      <c r="E121" s="33">
        <v>12477670.970000001</v>
      </c>
      <c r="F121" s="322">
        <f t="shared" si="9"/>
        <v>0.99872366265518264</v>
      </c>
      <c r="G121" s="33">
        <v>12409546.609999999</v>
      </c>
      <c r="H121" s="322">
        <f t="shared" si="10"/>
        <v>0.99327092948896734</v>
      </c>
      <c r="I121" s="33">
        <v>12358754.32</v>
      </c>
      <c r="J121" s="197">
        <f t="shared" si="11"/>
        <v>0.98920547031590467</v>
      </c>
      <c r="K121" s="104">
        <v>12222960.9</v>
      </c>
      <c r="L121" s="55">
        <v>0.99181787316475301</v>
      </c>
      <c r="M121" s="160">
        <f t="shared" si="8"/>
        <v>1.1109699287346952E-2</v>
      </c>
    </row>
    <row r="122" spans="1:14" ht="14.1" customHeight="1" x14ac:dyDescent="0.2">
      <c r="A122" s="40" t="s">
        <v>80</v>
      </c>
      <c r="B122" s="41" t="s">
        <v>515</v>
      </c>
      <c r="C122" s="227">
        <v>64496879.130000003</v>
      </c>
      <c r="D122" s="33">
        <v>64624921.130000003</v>
      </c>
      <c r="E122" s="33">
        <v>64624921.130000003</v>
      </c>
      <c r="F122" s="322">
        <f t="shared" si="9"/>
        <v>1</v>
      </c>
      <c r="G122" s="33">
        <v>64624921.130000003</v>
      </c>
      <c r="H122" s="322">
        <f t="shared" si="10"/>
        <v>1</v>
      </c>
      <c r="I122" s="33">
        <v>47405369.799999997</v>
      </c>
      <c r="J122" s="197">
        <f t="shared" si="11"/>
        <v>0.7335462693198338</v>
      </c>
      <c r="K122" s="104">
        <f>[1]DProg!$I$121+[1]DProg!$I$123</f>
        <v>36087100</v>
      </c>
      <c r="L122" s="55">
        <f>K122/([1]DProg!$D$121+[1]DProg!$D$123)</f>
        <v>0.5671042498580271</v>
      </c>
      <c r="M122" s="160">
        <f t="shared" si="8"/>
        <v>0.31363755469405952</v>
      </c>
      <c r="N122" t="s">
        <v>559</v>
      </c>
    </row>
    <row r="123" spans="1:14" ht="14.1" customHeight="1" x14ac:dyDescent="0.2">
      <c r="A123" s="40" t="s">
        <v>81</v>
      </c>
      <c r="B123" s="41" t="s">
        <v>106</v>
      </c>
      <c r="C123" s="227">
        <v>16590471.789999999</v>
      </c>
      <c r="D123" s="33">
        <v>16397214.810000001</v>
      </c>
      <c r="E123" s="33">
        <v>16033588.470000001</v>
      </c>
      <c r="F123" s="322">
        <f t="shared" si="9"/>
        <v>0.97782389605713782</v>
      </c>
      <c r="G123" s="33">
        <v>15755508.5</v>
      </c>
      <c r="H123" s="322">
        <f t="shared" si="10"/>
        <v>0.96086492020531133</v>
      </c>
      <c r="I123" s="33">
        <v>1646197.67</v>
      </c>
      <c r="J123" s="197">
        <f t="shared" si="11"/>
        <v>0.10039495664812846</v>
      </c>
      <c r="K123" s="104">
        <v>20159528</v>
      </c>
      <c r="L123" s="55">
        <v>0.71970526748078201</v>
      </c>
      <c r="M123" s="160">
        <f t="shared" si="8"/>
        <v>-0.91834145769682707</v>
      </c>
    </row>
    <row r="124" spans="1:14" ht="14.1" customHeight="1" x14ac:dyDescent="0.2">
      <c r="A124" s="40">
        <v>336</v>
      </c>
      <c r="B124" s="41" t="s">
        <v>453</v>
      </c>
      <c r="C124" s="227">
        <v>211322.62</v>
      </c>
      <c r="D124" s="33">
        <v>211322.62</v>
      </c>
      <c r="E124" s="33">
        <v>211322.62</v>
      </c>
      <c r="F124" s="322">
        <f t="shared" si="9"/>
        <v>1</v>
      </c>
      <c r="G124" s="33">
        <v>211322.62</v>
      </c>
      <c r="H124" s="322">
        <f t="shared" si="10"/>
        <v>1</v>
      </c>
      <c r="I124" s="33">
        <v>211322.62</v>
      </c>
      <c r="J124" s="197">
        <f t="shared" si="11"/>
        <v>1</v>
      </c>
      <c r="K124" s="104">
        <v>0</v>
      </c>
      <c r="L124" s="55">
        <v>0</v>
      </c>
      <c r="M124" s="160" t="s">
        <v>135</v>
      </c>
    </row>
    <row r="125" spans="1:14" ht="14.1" customHeight="1" x14ac:dyDescent="0.2">
      <c r="A125" s="40" t="s">
        <v>532</v>
      </c>
      <c r="B125" s="41" t="s">
        <v>517</v>
      </c>
      <c r="C125" s="227">
        <v>13215052.93</v>
      </c>
      <c r="D125" s="33">
        <v>12314776.52</v>
      </c>
      <c r="E125" s="33">
        <v>10996040.67</v>
      </c>
      <c r="F125" s="322">
        <f t="shared" si="9"/>
        <v>0.89291434985780804</v>
      </c>
      <c r="G125" s="33">
        <v>10692623.949999999</v>
      </c>
      <c r="H125" s="322">
        <f t="shared" si="10"/>
        <v>0.86827592304533352</v>
      </c>
      <c r="I125" s="33">
        <v>6439247.3200000003</v>
      </c>
      <c r="J125" s="197">
        <f t="shared" si="11"/>
        <v>0.52288787454179486</v>
      </c>
      <c r="K125" s="104">
        <v>0</v>
      </c>
      <c r="L125" s="55">
        <v>0</v>
      </c>
      <c r="M125" s="160" t="s">
        <v>135</v>
      </c>
      <c r="N125" t="s">
        <v>548</v>
      </c>
    </row>
    <row r="126" spans="1:14" ht="14.1" customHeight="1" x14ac:dyDescent="0.2">
      <c r="A126" s="40">
        <v>338</v>
      </c>
      <c r="B126" s="41" t="s">
        <v>446</v>
      </c>
      <c r="C126" s="227">
        <v>6508517.5999999996</v>
      </c>
      <c r="D126" s="33">
        <v>6739074.21</v>
      </c>
      <c r="E126" s="33">
        <v>6302388.3600000003</v>
      </c>
      <c r="F126" s="322">
        <f t="shared" si="9"/>
        <v>0.93520091389526339</v>
      </c>
      <c r="G126" s="33">
        <v>5822197.8600000003</v>
      </c>
      <c r="H126" s="322">
        <f t="shared" si="10"/>
        <v>0.8639462452217157</v>
      </c>
      <c r="I126" s="33">
        <v>1404672.03</v>
      </c>
      <c r="J126" s="197">
        <f t="shared" si="11"/>
        <v>0.20843694344775587</v>
      </c>
      <c r="K126" s="104">
        <v>1094986.01</v>
      </c>
      <c r="L126" s="55">
        <v>0.16161878361457196</v>
      </c>
      <c r="M126" s="160">
        <f t="shared" si="8"/>
        <v>0.28282189650989231</v>
      </c>
    </row>
    <row r="127" spans="1:14" ht="14.1" customHeight="1" x14ac:dyDescent="0.2">
      <c r="A127" s="40" t="s">
        <v>82</v>
      </c>
      <c r="B127" s="41" t="s">
        <v>119</v>
      </c>
      <c r="C127" s="227">
        <v>11347381.6</v>
      </c>
      <c r="D127" s="33">
        <v>11987979.039999999</v>
      </c>
      <c r="E127" s="33">
        <v>11609076.189999999</v>
      </c>
      <c r="F127" s="460">
        <f t="shared" si="9"/>
        <v>0.96839310039367577</v>
      </c>
      <c r="G127" s="33">
        <v>11442617.33</v>
      </c>
      <c r="H127" s="460">
        <f t="shared" si="10"/>
        <v>0.95450761899230019</v>
      </c>
      <c r="I127" s="33">
        <v>11021762.23</v>
      </c>
      <c r="J127" s="462">
        <f t="shared" si="11"/>
        <v>0.91940119291366407</v>
      </c>
      <c r="K127" s="465">
        <v>10025226.08</v>
      </c>
      <c r="L127" s="396">
        <v>0.93830401528081941</v>
      </c>
      <c r="M127" s="160">
        <f t="shared" si="8"/>
        <v>9.9402860548756911E-2</v>
      </c>
    </row>
    <row r="128" spans="1:14" ht="14.1" customHeight="1" x14ac:dyDescent="0.2">
      <c r="A128" s="40">
        <v>342</v>
      </c>
      <c r="B128" s="41" t="s">
        <v>519</v>
      </c>
      <c r="C128" s="227">
        <v>4676210.57</v>
      </c>
      <c r="D128" s="33">
        <v>4672811.7300000004</v>
      </c>
      <c r="E128" s="33">
        <v>4670210.57</v>
      </c>
      <c r="F128" s="460">
        <f t="shared" si="9"/>
        <v>0.99944334157883996</v>
      </c>
      <c r="G128" s="33">
        <v>4667210.57</v>
      </c>
      <c r="H128" s="460">
        <f t="shared" si="10"/>
        <v>0.99880132983658643</v>
      </c>
      <c r="I128" s="33">
        <v>1913288.1</v>
      </c>
      <c r="J128" s="462">
        <f t="shared" si="11"/>
        <v>0.40945114217131107</v>
      </c>
      <c r="K128" s="278">
        <v>1057095.25</v>
      </c>
      <c r="L128" s="80">
        <v>0.23446959140201845</v>
      </c>
      <c r="M128" s="160">
        <f t="shared" si="8"/>
        <v>0.80994863045690546</v>
      </c>
    </row>
    <row r="129" spans="1:16" ht="14.1" customHeight="1" x14ac:dyDescent="0.2">
      <c r="A129" s="40">
        <v>343</v>
      </c>
      <c r="B129" s="41" t="s">
        <v>454</v>
      </c>
      <c r="C129" s="227">
        <v>7608676.7199999997</v>
      </c>
      <c r="D129" s="33">
        <v>7608676.7199999997</v>
      </c>
      <c r="E129" s="33">
        <v>7608676.7199999997</v>
      </c>
      <c r="F129" s="460">
        <f t="shared" si="9"/>
        <v>1</v>
      </c>
      <c r="G129" s="33">
        <v>7608676.7199999997</v>
      </c>
      <c r="H129" s="460">
        <f t="shared" si="10"/>
        <v>1</v>
      </c>
      <c r="I129" s="33">
        <v>0</v>
      </c>
      <c r="J129" s="462">
        <f t="shared" si="11"/>
        <v>0</v>
      </c>
      <c r="K129" s="471">
        <v>0</v>
      </c>
      <c r="L129" s="61">
        <v>0</v>
      </c>
      <c r="M129" s="160" t="s">
        <v>135</v>
      </c>
    </row>
    <row r="130" spans="1:16" ht="14.1" customHeight="1" x14ac:dyDescent="0.2">
      <c r="A130" s="18">
        <v>3</v>
      </c>
      <c r="B130" s="2" t="s">
        <v>128</v>
      </c>
      <c r="C130" s="229">
        <f>SUBTOTAL(9,C112:C129)</f>
        <v>273524637.23000002</v>
      </c>
      <c r="D130" s="236">
        <f>SUBTOTAL(9,D112:D129)</f>
        <v>277522631.09000003</v>
      </c>
      <c r="E130" s="231">
        <f>SUBTOTAL(9,E112:E129)</f>
        <v>272849564.94</v>
      </c>
      <c r="F130" s="98">
        <f t="shared" si="9"/>
        <v>0.98316149522060214</v>
      </c>
      <c r="G130" s="231">
        <f>SUBTOTAL(9,G112:G129)</f>
        <v>271323027.94</v>
      </c>
      <c r="H130" s="98">
        <f t="shared" si="10"/>
        <v>0.97766090957825524</v>
      </c>
      <c r="I130" s="231">
        <f>SUBTOTAL(9,I112:I129)</f>
        <v>176604186.98999995</v>
      </c>
      <c r="J130" s="189">
        <f t="shared" si="11"/>
        <v>0.63635958731137698</v>
      </c>
      <c r="K130" s="231">
        <f>SUBTOTAL(9,K112:K129)</f>
        <v>171058151.62</v>
      </c>
      <c r="L130" s="44">
        <v>0.63924718734292463</v>
      </c>
      <c r="M130" s="162">
        <f t="shared" ref="M130:M131" si="12">+I130/K130-1</f>
        <v>3.2421929720837239E-2</v>
      </c>
    </row>
    <row r="131" spans="1:16" ht="14.1" customHeight="1" x14ac:dyDescent="0.2">
      <c r="A131" s="38">
        <v>430</v>
      </c>
      <c r="B131" s="39" t="s">
        <v>569</v>
      </c>
      <c r="C131" s="227">
        <v>3157718.66</v>
      </c>
      <c r="D131" s="33">
        <v>2901167.75</v>
      </c>
      <c r="E131" s="33">
        <v>1687719.3</v>
      </c>
      <c r="F131" s="460">
        <f t="shared" si="9"/>
        <v>0.58173792260030466</v>
      </c>
      <c r="G131" s="33">
        <v>1618102.78</v>
      </c>
      <c r="H131" s="460">
        <f t="shared" si="10"/>
        <v>0.55774188858951712</v>
      </c>
      <c r="I131" s="33">
        <v>1582783.23</v>
      </c>
      <c r="J131" s="197">
        <f t="shared" si="11"/>
        <v>0.54556763565291944</v>
      </c>
      <c r="K131" s="463">
        <v>1128788.02</v>
      </c>
      <c r="L131" s="53">
        <v>0.37325451689134981</v>
      </c>
      <c r="M131" s="159">
        <f t="shared" si="12"/>
        <v>0.40219704847682558</v>
      </c>
    </row>
    <row r="132" spans="1:16" ht="14.1" customHeight="1" x14ac:dyDescent="0.2">
      <c r="A132" s="38" t="s">
        <v>83</v>
      </c>
      <c r="B132" s="39" t="s">
        <v>107</v>
      </c>
      <c r="C132" s="227">
        <v>8913661.5299999993</v>
      </c>
      <c r="D132" s="33">
        <v>8882330.7899999991</v>
      </c>
      <c r="E132" s="33">
        <v>4947568.8600000003</v>
      </c>
      <c r="F132" s="49">
        <f t="shared" si="9"/>
        <v>0.55701245280913492</v>
      </c>
      <c r="G132" s="33">
        <v>4095389.03</v>
      </c>
      <c r="H132" s="49">
        <f t="shared" si="10"/>
        <v>0.46107143798457884</v>
      </c>
      <c r="I132" s="33">
        <v>3895062.39</v>
      </c>
      <c r="J132" s="171">
        <f t="shared" si="11"/>
        <v>0.43851805140889155</v>
      </c>
      <c r="K132" s="463">
        <v>3850132.14</v>
      </c>
      <c r="L132" s="53">
        <v>0.44096800434178918</v>
      </c>
      <c r="M132" s="159">
        <f t="shared" ref="M132:M152" si="13">+I132/K132-1</f>
        <v>1.1669794273606371E-2</v>
      </c>
    </row>
    <row r="133" spans="1:16" ht="14.1" customHeight="1" x14ac:dyDescent="0.2">
      <c r="A133" s="40" t="s">
        <v>84</v>
      </c>
      <c r="B133" s="41" t="s">
        <v>520</v>
      </c>
      <c r="C133" s="227">
        <v>4243112</v>
      </c>
      <c r="D133" s="33">
        <v>8145720.4400000004</v>
      </c>
      <c r="E133" s="33">
        <v>4586250.99</v>
      </c>
      <c r="F133" s="322">
        <f t="shared" si="9"/>
        <v>0.56302582733860673</v>
      </c>
      <c r="G133" s="33">
        <v>4430431.29</v>
      </c>
      <c r="H133" s="322">
        <f t="shared" si="10"/>
        <v>0.5438968011035743</v>
      </c>
      <c r="I133" s="33">
        <v>3779209</v>
      </c>
      <c r="J133" s="197">
        <f t="shared" si="11"/>
        <v>0.46395024575628574</v>
      </c>
      <c r="K133" s="464">
        <v>2616040.2200000002</v>
      </c>
      <c r="L133" s="55">
        <v>0.35046046407641629</v>
      </c>
      <c r="M133" s="160">
        <f t="shared" si="13"/>
        <v>0.44462954778271713</v>
      </c>
    </row>
    <row r="134" spans="1:16" ht="14.1" customHeight="1" x14ac:dyDescent="0.2">
      <c r="A134" s="40" t="s">
        <v>85</v>
      </c>
      <c r="B134" s="41" t="s">
        <v>108</v>
      </c>
      <c r="C134" s="227">
        <v>64291367.520000003</v>
      </c>
      <c r="D134" s="33">
        <v>64843835.259999998</v>
      </c>
      <c r="E134" s="33">
        <v>40019283.520000003</v>
      </c>
      <c r="F134" s="322">
        <f t="shared" si="9"/>
        <v>0.61716404280433679</v>
      </c>
      <c r="G134" s="33">
        <v>39854448.93</v>
      </c>
      <c r="H134" s="322">
        <f t="shared" si="10"/>
        <v>0.61462201873467659</v>
      </c>
      <c r="I134" s="33">
        <v>28463295.52</v>
      </c>
      <c r="J134" s="197">
        <f t="shared" si="11"/>
        <v>0.43895145013974918</v>
      </c>
      <c r="K134" s="464">
        <v>27126301.800000001</v>
      </c>
      <c r="L134" s="55">
        <v>0.57599619121564427</v>
      </c>
      <c r="M134" s="160">
        <f t="shared" si="13"/>
        <v>4.9287725612490174E-2</v>
      </c>
      <c r="O134" s="317"/>
      <c r="P134" s="317"/>
    </row>
    <row r="135" spans="1:16" ht="14.1" customHeight="1" x14ac:dyDescent="0.2">
      <c r="A135" s="40" t="s">
        <v>86</v>
      </c>
      <c r="B135" s="41" t="s">
        <v>521</v>
      </c>
      <c r="C135" s="227">
        <v>133403395</v>
      </c>
      <c r="D135" s="33">
        <v>134153395</v>
      </c>
      <c r="E135" s="33">
        <v>118775502</v>
      </c>
      <c r="F135" s="322">
        <f t="shared" si="9"/>
        <v>0.88537082494259645</v>
      </c>
      <c r="G135" s="33">
        <v>118775502</v>
      </c>
      <c r="H135" s="322">
        <f t="shared" si="10"/>
        <v>0.88537082494259645</v>
      </c>
      <c r="I135" s="33">
        <v>75165662.859999999</v>
      </c>
      <c r="J135" s="197">
        <f t="shared" si="11"/>
        <v>0.56029638951738792</v>
      </c>
      <c r="K135" s="464">
        <v>62597489.149999999</v>
      </c>
      <c r="L135" s="55">
        <v>0.5854263592244473</v>
      </c>
      <c r="M135" s="160">
        <f t="shared" si="13"/>
        <v>0.20077760115718646</v>
      </c>
      <c r="O135" s="317"/>
      <c r="P135" s="317"/>
    </row>
    <row r="136" spans="1:16" ht="14.1" customHeight="1" x14ac:dyDescent="0.2">
      <c r="A136" s="40">
        <v>491</v>
      </c>
      <c r="B136" s="41" t="s">
        <v>533</v>
      </c>
      <c r="C136" s="227">
        <v>17159000</v>
      </c>
      <c r="D136" s="33">
        <v>17159000</v>
      </c>
      <c r="E136" s="33">
        <v>17159000</v>
      </c>
      <c r="F136" s="322">
        <f t="shared" si="9"/>
        <v>1</v>
      </c>
      <c r="G136" s="33">
        <v>17159000</v>
      </c>
      <c r="H136" s="322">
        <f t="shared" si="10"/>
        <v>1</v>
      </c>
      <c r="I136" s="33">
        <v>9000000</v>
      </c>
      <c r="J136" s="197">
        <f t="shared" si="11"/>
        <v>0.52450609009849058</v>
      </c>
      <c r="K136" s="464">
        <v>11400000</v>
      </c>
      <c r="L136" s="55">
        <v>0.69406392694063923</v>
      </c>
      <c r="M136" s="412" t="s">
        <v>135</v>
      </c>
      <c r="O136" s="317"/>
      <c r="P136" s="317"/>
    </row>
    <row r="137" spans="1:16" ht="14.1" customHeight="1" x14ac:dyDescent="0.2">
      <c r="A137" s="40" t="s">
        <v>87</v>
      </c>
      <c r="B137" s="41" t="s">
        <v>522</v>
      </c>
      <c r="C137" s="227">
        <v>1138067.27</v>
      </c>
      <c r="D137" s="33">
        <v>1052506.8400000001</v>
      </c>
      <c r="E137" s="33">
        <v>563685.91</v>
      </c>
      <c r="F137" s="322">
        <f t="shared" si="9"/>
        <v>0.53556508003311409</v>
      </c>
      <c r="G137" s="33">
        <v>465799.03</v>
      </c>
      <c r="H137" s="322">
        <f t="shared" si="10"/>
        <v>0.4425615229255897</v>
      </c>
      <c r="I137" s="33">
        <v>439216.8</v>
      </c>
      <c r="J137" s="197">
        <f t="shared" si="11"/>
        <v>0.41730541152587658</v>
      </c>
      <c r="K137" s="464">
        <v>520276.88</v>
      </c>
      <c r="L137" s="55">
        <v>0.42937765953324769</v>
      </c>
      <c r="M137" s="413">
        <f t="shared" si="13"/>
        <v>-0.15580181075891752</v>
      </c>
    </row>
    <row r="138" spans="1:16" ht="14.1" customHeight="1" x14ac:dyDescent="0.2">
      <c r="A138" s="18">
        <v>4</v>
      </c>
      <c r="B138" s="2" t="s">
        <v>127</v>
      </c>
      <c r="C138" s="229">
        <f>SUBTOTAL(9,C131:C137)</f>
        <v>232306321.98000002</v>
      </c>
      <c r="D138" s="236">
        <f>SUBTOTAL(9,D131:D137)</f>
        <v>237137956.08000001</v>
      </c>
      <c r="E138" s="231">
        <f>SUBTOTAL(9,E131:E137)</f>
        <v>187739010.58000001</v>
      </c>
      <c r="F138" s="98">
        <f t="shared" si="9"/>
        <v>0.79168688844001445</v>
      </c>
      <c r="G138" s="231">
        <f>SUBTOTAL(9,G131:G137)</f>
        <v>186398673.06</v>
      </c>
      <c r="H138" s="98">
        <f t="shared" si="10"/>
        <v>0.78603474593968925</v>
      </c>
      <c r="I138" s="231">
        <f>SUBTOTAL(9,I131:I137)</f>
        <v>122325229.8</v>
      </c>
      <c r="J138" s="189">
        <f t="shared" si="11"/>
        <v>0.51583994322162752</v>
      </c>
      <c r="K138" s="231">
        <f>SUBTOTAL(9,K131:K137)</f>
        <v>109239028.20999999</v>
      </c>
      <c r="L138" s="44">
        <v>0.57229925511195523</v>
      </c>
      <c r="M138" s="162">
        <f t="shared" si="13"/>
        <v>0.11979419630906296</v>
      </c>
    </row>
    <row r="139" spans="1:16" ht="14.1" customHeight="1" x14ac:dyDescent="0.2">
      <c r="A139" s="38" t="s">
        <v>88</v>
      </c>
      <c r="B139" s="39" t="s">
        <v>117</v>
      </c>
      <c r="C139" s="227">
        <v>27475672.920000002</v>
      </c>
      <c r="D139" s="33">
        <v>28246037.629999999</v>
      </c>
      <c r="E139" s="33">
        <v>17630398.239999998</v>
      </c>
      <c r="F139" s="49">
        <f t="shared" si="9"/>
        <v>0.62417244043018716</v>
      </c>
      <c r="G139" s="33">
        <v>16156629.130000001</v>
      </c>
      <c r="H139" s="49">
        <f t="shared" si="10"/>
        <v>0.57199630410603552</v>
      </c>
      <c r="I139" s="33">
        <v>14425137.99</v>
      </c>
      <c r="J139" s="171">
        <f t="shared" si="11"/>
        <v>0.51069598429901975</v>
      </c>
      <c r="K139" s="463">
        <v>14486218.57</v>
      </c>
      <c r="L139" s="53">
        <v>0.52117173469593847</v>
      </c>
      <c r="M139" s="159">
        <f t="shared" si="13"/>
        <v>-4.2164613011219654E-3</v>
      </c>
    </row>
    <row r="140" spans="1:16" ht="14.1" customHeight="1" x14ac:dyDescent="0.2">
      <c r="A140" s="40" t="s">
        <v>89</v>
      </c>
      <c r="B140" s="41" t="s">
        <v>568</v>
      </c>
      <c r="C140" s="227">
        <v>55211919.460000001</v>
      </c>
      <c r="D140" s="33">
        <v>57257050.390000001</v>
      </c>
      <c r="E140" s="33">
        <v>35223369.890000001</v>
      </c>
      <c r="F140" s="322">
        <f t="shared" si="9"/>
        <v>0.61517960932461513</v>
      </c>
      <c r="G140" s="33">
        <v>32490459.579999998</v>
      </c>
      <c r="H140" s="322">
        <f t="shared" si="10"/>
        <v>0.5674490627563743</v>
      </c>
      <c r="I140" s="33">
        <v>26100706.859999999</v>
      </c>
      <c r="J140" s="197">
        <f t="shared" si="11"/>
        <v>0.45585140488757192</v>
      </c>
      <c r="K140" s="464">
        <v>24767053.489999998</v>
      </c>
      <c r="L140" s="55">
        <v>0.43200628757411352</v>
      </c>
      <c r="M140" s="160">
        <f t="shared" si="13"/>
        <v>5.3847881845875634E-2</v>
      </c>
    </row>
    <row r="141" spans="1:16" ht="14.1" customHeight="1" x14ac:dyDescent="0.2">
      <c r="A141" s="40" t="s">
        <v>90</v>
      </c>
      <c r="B141" s="41" t="s">
        <v>120</v>
      </c>
      <c r="C141" s="227">
        <v>6330784.5</v>
      </c>
      <c r="D141" s="33">
        <v>6746736.3799999999</v>
      </c>
      <c r="E141" s="33">
        <v>3756293.46</v>
      </c>
      <c r="F141" s="322">
        <f t="shared" si="9"/>
        <v>0.55675711165107067</v>
      </c>
      <c r="G141" s="33">
        <v>3166384.81</v>
      </c>
      <c r="H141" s="322">
        <f t="shared" si="10"/>
        <v>0.4693209622635352</v>
      </c>
      <c r="I141" s="33">
        <v>2869671.6</v>
      </c>
      <c r="J141" s="197">
        <f t="shared" si="11"/>
        <v>0.42534218596517925</v>
      </c>
      <c r="K141" s="464">
        <v>2732786.8</v>
      </c>
      <c r="L141" s="55">
        <v>0.43303984816974056</v>
      </c>
      <c r="M141" s="160">
        <f t="shared" si="13"/>
        <v>5.0089820398722784E-2</v>
      </c>
    </row>
    <row r="142" spans="1:16" ht="14.1" customHeight="1" x14ac:dyDescent="0.2">
      <c r="A142" s="40" t="s">
        <v>91</v>
      </c>
      <c r="B142" s="41" t="s">
        <v>115</v>
      </c>
      <c r="C142" s="227">
        <v>2703306.46</v>
      </c>
      <c r="D142" s="33">
        <v>1674768.78</v>
      </c>
      <c r="E142" s="33">
        <v>998542.27</v>
      </c>
      <c r="F142" s="322">
        <f t="shared" si="9"/>
        <v>0.59622694304105672</v>
      </c>
      <c r="G142" s="33">
        <v>899896.46</v>
      </c>
      <c r="H142" s="322">
        <f t="shared" si="10"/>
        <v>0.53732579132505676</v>
      </c>
      <c r="I142" s="33">
        <v>711254.45</v>
      </c>
      <c r="J142" s="197">
        <f t="shared" si="11"/>
        <v>0.42468814710052089</v>
      </c>
      <c r="K142" s="464">
        <v>721173.28</v>
      </c>
      <c r="L142" s="55">
        <v>0.43689214454388825</v>
      </c>
      <c r="M142" s="160">
        <f t="shared" si="13"/>
        <v>-1.375374029387233E-2</v>
      </c>
    </row>
    <row r="143" spans="1:16" ht="14.1" customHeight="1" x14ac:dyDescent="0.2">
      <c r="A143" s="40" t="s">
        <v>92</v>
      </c>
      <c r="B143" s="41" t="s">
        <v>109</v>
      </c>
      <c r="C143" s="227">
        <v>9126336.0500000007</v>
      </c>
      <c r="D143" s="33">
        <v>9034296.3100000005</v>
      </c>
      <c r="E143" s="33">
        <v>8274378.7999999998</v>
      </c>
      <c r="F143" s="322">
        <f t="shared" si="9"/>
        <v>0.91588525725475123</v>
      </c>
      <c r="G143" s="33">
        <v>7149538.8600000003</v>
      </c>
      <c r="H143" s="322">
        <f t="shared" si="10"/>
        <v>0.79137750353463887</v>
      </c>
      <c r="I143" s="33">
        <v>5896660.8799999999</v>
      </c>
      <c r="J143" s="197">
        <f t="shared" si="11"/>
        <v>0.65269730786591829</v>
      </c>
      <c r="K143" s="464">
        <v>5239473</v>
      </c>
      <c r="L143" s="55">
        <v>0.62517326066097512</v>
      </c>
      <c r="M143" s="160">
        <f t="shared" si="13"/>
        <v>0.12543014917721695</v>
      </c>
    </row>
    <row r="144" spans="1:16" ht="14.1" customHeight="1" x14ac:dyDescent="0.2">
      <c r="A144" s="40" t="s">
        <v>93</v>
      </c>
      <c r="B144" s="41" t="s">
        <v>124</v>
      </c>
      <c r="C144" s="227">
        <v>36104377.189999998</v>
      </c>
      <c r="D144" s="33">
        <v>36351408.600000001</v>
      </c>
      <c r="E144" s="33">
        <v>29674602.66</v>
      </c>
      <c r="F144" s="322">
        <f t="shared" si="9"/>
        <v>0.81632607381272149</v>
      </c>
      <c r="G144" s="33">
        <v>27869975.379999999</v>
      </c>
      <c r="H144" s="322">
        <f t="shared" si="10"/>
        <v>0.76668213016647713</v>
      </c>
      <c r="I144" s="33">
        <v>18669779.920000002</v>
      </c>
      <c r="J144" s="197">
        <f t="shared" si="11"/>
        <v>0.51359164992577488</v>
      </c>
      <c r="K144" s="464">
        <v>13893619.210000001</v>
      </c>
      <c r="L144" s="55">
        <v>0.37539787388508467</v>
      </c>
      <c r="M144" s="160">
        <f t="shared" si="13"/>
        <v>0.34376649005626514</v>
      </c>
    </row>
    <row r="145" spans="1:16" ht="14.1" customHeight="1" x14ac:dyDescent="0.2">
      <c r="A145" s="40" t="s">
        <v>94</v>
      </c>
      <c r="B145" s="41" t="s">
        <v>523</v>
      </c>
      <c r="C145" s="227">
        <v>31536030.609999999</v>
      </c>
      <c r="D145" s="33">
        <v>40706521.259999998</v>
      </c>
      <c r="E145" s="33">
        <v>36175899.829999998</v>
      </c>
      <c r="F145" s="322">
        <f t="shared" si="9"/>
        <v>0.88870035341359455</v>
      </c>
      <c r="G145" s="33">
        <v>36173584.289999999</v>
      </c>
      <c r="H145" s="322">
        <f t="shared" si="10"/>
        <v>0.88864346965324548</v>
      </c>
      <c r="I145" s="33">
        <v>21025640.920000002</v>
      </c>
      <c r="J145" s="197">
        <f t="shared" si="11"/>
        <v>0.51651775364702346</v>
      </c>
      <c r="K145" s="464">
        <v>16976722.43</v>
      </c>
      <c r="L145" s="55">
        <v>0.52639424729746309</v>
      </c>
      <c r="M145" s="160">
        <f t="shared" si="13"/>
        <v>0.23849824409245546</v>
      </c>
    </row>
    <row r="146" spans="1:16" ht="14.1" customHeight="1" x14ac:dyDescent="0.2">
      <c r="A146" s="40" t="s">
        <v>95</v>
      </c>
      <c r="B146" s="41" t="s">
        <v>122</v>
      </c>
      <c r="C146" s="227">
        <v>26939471.629999999</v>
      </c>
      <c r="D146" s="33">
        <v>9664826.8300000001</v>
      </c>
      <c r="E146" s="33">
        <v>521023.01</v>
      </c>
      <c r="F146" s="322">
        <f t="shared" si="9"/>
        <v>5.3909192494036647E-2</v>
      </c>
      <c r="G146" s="33">
        <v>521023.01</v>
      </c>
      <c r="H146" s="322">
        <f t="shared" si="10"/>
        <v>5.3909192494036647E-2</v>
      </c>
      <c r="I146" s="33">
        <v>521023.01</v>
      </c>
      <c r="J146" s="197">
        <f t="shared" si="11"/>
        <v>5.3909192494036647E-2</v>
      </c>
      <c r="K146" s="464">
        <v>104500.63</v>
      </c>
      <c r="L146" s="55">
        <v>9.5539526744525208E-3</v>
      </c>
      <c r="M146" s="160">
        <f t="shared" si="13"/>
        <v>3.9858360662514665</v>
      </c>
    </row>
    <row r="147" spans="1:16" ht="14.1" customHeight="1" x14ac:dyDescent="0.2">
      <c r="A147" s="40">
        <v>931</v>
      </c>
      <c r="B147" s="41" t="s">
        <v>455</v>
      </c>
      <c r="C147" s="227">
        <v>5447022.2999999998</v>
      </c>
      <c r="D147" s="33">
        <v>5675210.6500000004</v>
      </c>
      <c r="E147" s="33">
        <v>2749747.89</v>
      </c>
      <c r="F147" s="322">
        <f t="shared" si="9"/>
        <v>0.48451908829146279</v>
      </c>
      <c r="G147" s="33">
        <v>2629818.91</v>
      </c>
      <c r="H147" s="322">
        <f t="shared" si="10"/>
        <v>0.46338701277986921</v>
      </c>
      <c r="I147" s="33">
        <v>2517324.09</v>
      </c>
      <c r="J147" s="197">
        <f t="shared" si="11"/>
        <v>0.44356487278582329</v>
      </c>
      <c r="K147" s="464">
        <v>2358866.9</v>
      </c>
      <c r="L147" s="55">
        <v>0.46707824872365739</v>
      </c>
      <c r="M147" s="160">
        <f t="shared" si="13"/>
        <v>6.7175129720121074E-2</v>
      </c>
    </row>
    <row r="148" spans="1:16" ht="14.1" customHeight="1" x14ac:dyDescent="0.2">
      <c r="A148" s="40" t="s">
        <v>96</v>
      </c>
      <c r="B148" s="41" t="s">
        <v>111</v>
      </c>
      <c r="C148" s="227">
        <v>25093946.690000001</v>
      </c>
      <c r="D148" s="33">
        <v>26717406.690000001</v>
      </c>
      <c r="E148" s="33">
        <v>26567959.719999999</v>
      </c>
      <c r="F148" s="322">
        <f t="shared" si="9"/>
        <v>0.99440638188675934</v>
      </c>
      <c r="G148" s="33">
        <v>26455664.800000001</v>
      </c>
      <c r="H148" s="322">
        <f t="shared" si="10"/>
        <v>0.99020331976688558</v>
      </c>
      <c r="I148" s="33">
        <v>13566808.859999999</v>
      </c>
      <c r="J148" s="197">
        <f t="shared" si="11"/>
        <v>0.50778913602710885</v>
      </c>
      <c r="K148" s="464">
        <v>13336242.279999999</v>
      </c>
      <c r="L148" s="55">
        <v>0.54473659799360119</v>
      </c>
      <c r="M148" s="160">
        <f t="shared" si="13"/>
        <v>1.7288721602319201E-2</v>
      </c>
    </row>
    <row r="149" spans="1:16" ht="14.1" customHeight="1" x14ac:dyDescent="0.2">
      <c r="A149" s="40" t="s">
        <v>97</v>
      </c>
      <c r="B149" s="41" t="s">
        <v>112</v>
      </c>
      <c r="C149" s="227">
        <v>66531326.530000001</v>
      </c>
      <c r="D149" s="33">
        <v>66510380.979999997</v>
      </c>
      <c r="E149" s="33">
        <v>61115271.659999996</v>
      </c>
      <c r="F149" s="322">
        <f t="shared" si="9"/>
        <v>0.91888319927648077</v>
      </c>
      <c r="G149" s="33">
        <v>60150909.850000001</v>
      </c>
      <c r="H149" s="322">
        <f t="shared" si="10"/>
        <v>0.90438378135418707</v>
      </c>
      <c r="I149" s="33">
        <v>21612002.920000002</v>
      </c>
      <c r="J149" s="197">
        <f t="shared" si="11"/>
        <v>0.32494180008529555</v>
      </c>
      <c r="K149" s="464">
        <v>24698954.149999999</v>
      </c>
      <c r="L149" s="55">
        <v>0.42439188802859651</v>
      </c>
      <c r="M149" s="160">
        <f t="shared" si="13"/>
        <v>-0.12498307463759539</v>
      </c>
    </row>
    <row r="150" spans="1:16" ht="14.1" customHeight="1" x14ac:dyDescent="0.2">
      <c r="A150" s="40" t="s">
        <v>98</v>
      </c>
      <c r="B150" s="41" t="s">
        <v>121</v>
      </c>
      <c r="C150" s="227">
        <v>732282.55</v>
      </c>
      <c r="D150" s="33">
        <v>732282.55</v>
      </c>
      <c r="E150" s="33">
        <v>421672.93</v>
      </c>
      <c r="F150" s="322">
        <f t="shared" si="9"/>
        <v>0.57583364508685886</v>
      </c>
      <c r="G150" s="33">
        <v>421672.93</v>
      </c>
      <c r="H150" s="322">
        <f t="shared" si="10"/>
        <v>0.57583364508685886</v>
      </c>
      <c r="I150" s="33">
        <v>421672.93</v>
      </c>
      <c r="J150" s="197">
        <f t="shared" si="11"/>
        <v>0.57583364508685886</v>
      </c>
      <c r="K150" s="464">
        <v>424096.13</v>
      </c>
      <c r="L150" s="55">
        <v>0.55434052658490984</v>
      </c>
      <c r="M150" s="160">
        <f t="shared" si="13"/>
        <v>-5.7137988974339526E-3</v>
      </c>
    </row>
    <row r="151" spans="1:16" ht="14.1" customHeight="1" x14ac:dyDescent="0.2">
      <c r="A151" s="42" t="s">
        <v>534</v>
      </c>
      <c r="B151" s="43" t="s">
        <v>123</v>
      </c>
      <c r="C151" s="227">
        <v>89097229.569999993</v>
      </c>
      <c r="D151" s="33">
        <v>91911529.569999993</v>
      </c>
      <c r="E151" s="33">
        <v>89097229.569999993</v>
      </c>
      <c r="F151" s="460">
        <f t="shared" si="9"/>
        <v>0.96938033766637921</v>
      </c>
      <c r="G151" s="33">
        <v>89097229.569999993</v>
      </c>
      <c r="H151" s="460">
        <f t="shared" si="10"/>
        <v>0.96938033766637921</v>
      </c>
      <c r="I151" s="33">
        <v>48797762.420000002</v>
      </c>
      <c r="J151" s="462">
        <f t="shared" si="11"/>
        <v>0.53092101337336073</v>
      </c>
      <c r="K151" s="465">
        <v>39976582.810000002</v>
      </c>
      <c r="L151" s="376">
        <v>0.45112201821115827</v>
      </c>
      <c r="M151" s="161">
        <f t="shared" si="13"/>
        <v>0.22065867040024778</v>
      </c>
      <c r="N151" t="s">
        <v>560</v>
      </c>
    </row>
    <row r="152" spans="1:16" ht="14.1" customHeight="1" thickBot="1" x14ac:dyDescent="0.25">
      <c r="A152" s="18">
        <v>9</v>
      </c>
      <c r="B152" s="2" t="s">
        <v>545</v>
      </c>
      <c r="C152" s="180">
        <f>SUBTOTAL(9,C139:C151)</f>
        <v>382329706.46000004</v>
      </c>
      <c r="D152" s="236">
        <f>SUBTOTAL(9,D139:D151)</f>
        <v>381228456.62</v>
      </c>
      <c r="E152" s="231">
        <f>SUBTOTAL(9,E139:E151)</f>
        <v>312206389.92999995</v>
      </c>
      <c r="F152" s="98">
        <f t="shared" si="9"/>
        <v>0.8189482828696607</v>
      </c>
      <c r="G152" s="231">
        <f>SUBTOTAL(9,G139:G151)</f>
        <v>303182787.57999998</v>
      </c>
      <c r="H152" s="98">
        <f t="shared" si="10"/>
        <v>0.79527848017443725</v>
      </c>
      <c r="I152" s="231">
        <f>SUBTOTAL(9,I139:I151)</f>
        <v>177135446.85000002</v>
      </c>
      <c r="J152" s="189">
        <f t="shared" si="11"/>
        <v>0.46464382124171982</v>
      </c>
      <c r="K152" s="231">
        <f>SUBTOTAL(9,K139:K151)</f>
        <v>159716289.68000001</v>
      </c>
      <c r="L152" s="44">
        <v>0.44516624307059671</v>
      </c>
      <c r="M152" s="162">
        <f t="shared" si="13"/>
        <v>0.10906312189508172</v>
      </c>
    </row>
    <row r="153" spans="1:16" s="6" customFormat="1" ht="14.1" customHeight="1" thickBot="1" x14ac:dyDescent="0.25">
      <c r="A153" s="5"/>
      <c r="B153" s="4" t="s">
        <v>136</v>
      </c>
      <c r="C153" s="292">
        <f>SUBTOTAL(9,C82:C151)</f>
        <v>1996110606.45</v>
      </c>
      <c r="D153" s="237">
        <f>SUBTOTAL(9,D82:D151)</f>
        <v>2016694908.0999999</v>
      </c>
      <c r="E153" s="238">
        <f>SUBTOTAL(9,E82:E151)</f>
        <v>1633812255.25</v>
      </c>
      <c r="F153" s="200">
        <f>+E153/D153</f>
        <v>0.81014349205119618</v>
      </c>
      <c r="G153" s="238">
        <f>SUBTOTAL(9,G82:G151)</f>
        <v>1606764221.5899997</v>
      </c>
      <c r="H153" s="200">
        <f>+G153/D153</f>
        <v>0.79673143177804195</v>
      </c>
      <c r="I153" s="238">
        <f>SUBTOTAL(9,I82:I151)</f>
        <v>921070976.14999986</v>
      </c>
      <c r="J153" s="192">
        <f>+I153/D153</f>
        <v>0.45672301370452389</v>
      </c>
      <c r="K153" s="232">
        <f>SUBTOTAL(9,K82:K152)</f>
        <v>876524252.94999981</v>
      </c>
      <c r="L153" s="209">
        <v>0.45917688688331737</v>
      </c>
      <c r="M153" s="164">
        <f>+I153/K153-1</f>
        <v>5.0822008689520137E-2</v>
      </c>
      <c r="O153" s="296"/>
    </row>
    <row r="154" spans="1:16" s="314" customFormat="1" ht="14.1" customHeight="1" x14ac:dyDescent="0.2">
      <c r="A154" s="286"/>
      <c r="B154" s="311"/>
      <c r="C154" s="312"/>
      <c r="D154" s="312"/>
      <c r="E154" s="312"/>
      <c r="F154" s="313"/>
      <c r="G154" s="312"/>
      <c r="H154" s="313"/>
      <c r="I154" s="312"/>
      <c r="J154" s="313"/>
      <c r="K154" s="312"/>
      <c r="L154" s="313"/>
      <c r="M154" s="313"/>
      <c r="O154" s="315"/>
      <c r="P154" s="316"/>
    </row>
    <row r="159" spans="1:16" x14ac:dyDescent="0.2">
      <c r="C159" s="405"/>
      <c r="D159" s="405"/>
      <c r="E159" s="405"/>
      <c r="F159" s="461"/>
      <c r="G159" s="405"/>
      <c r="H159" s="461"/>
      <c r="I159" s="405"/>
      <c r="J159" s="461"/>
    </row>
    <row r="161" spans="3:3" x14ac:dyDescent="0.2">
      <c r="C161" s="410"/>
    </row>
  </sheetData>
  <mergeCells count="5">
    <mergeCell ref="K2:L2"/>
    <mergeCell ref="K79:L79"/>
    <mergeCell ref="D2:J2"/>
    <mergeCell ref="A79:B79"/>
    <mergeCell ref="D79:J79"/>
  </mergeCells>
  <pageMargins left="0.51181102362204722" right="0.31496062992125984" top="0.74803149606299213" bottom="0.74803149606299213" header="0.31496062992125984" footer="0.31496062992125984"/>
  <pageSetup paperSize="9" scale="55" fitToHeight="0" orientation="portrait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D33" zoomScaleNormal="100" workbookViewId="0">
      <selection activeCell="K31" sqref="K31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51.85546875" style="105" customWidth="1"/>
    <col min="14" max="14" width="16.5703125" bestFit="1" customWidth="1"/>
    <col min="15" max="15" width="20.42578125" style="295" bestFit="1" customWidth="1"/>
    <col min="16" max="18" width="15.5703125" bestFit="1" customWidth="1"/>
  </cols>
  <sheetData>
    <row r="1" spans="1:15" ht="15" customHeight="1" x14ac:dyDescent="0.25">
      <c r="A1" s="559" t="s">
        <v>19</v>
      </c>
      <c r="K1" s="105"/>
    </row>
    <row r="2" spans="1:15" ht="12.75" customHeight="1" x14ac:dyDescent="0.25">
      <c r="A2" s="560" t="s">
        <v>456</v>
      </c>
      <c r="F2"/>
      <c r="H2"/>
      <c r="J2"/>
      <c r="L2"/>
      <c r="M2"/>
      <c r="O2"/>
    </row>
    <row r="3" spans="1:15" ht="12.75" customHeight="1" x14ac:dyDescent="0.25">
      <c r="A3" s="560" t="s">
        <v>480</v>
      </c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6:15" ht="14.1" customHeight="1" x14ac:dyDescent="0.2">
      <c r="F17"/>
      <c r="H17"/>
      <c r="J17"/>
      <c r="L17"/>
      <c r="M17"/>
      <c r="O17"/>
    </row>
    <row r="18" spans="6:15" ht="14.1" customHeight="1" x14ac:dyDescent="0.2">
      <c r="F18"/>
      <c r="H18"/>
      <c r="J18"/>
      <c r="L18"/>
      <c r="M18"/>
      <c r="O18"/>
    </row>
    <row r="19" spans="6:15" ht="14.1" customHeight="1" x14ac:dyDescent="0.2">
      <c r="F19"/>
      <c r="H19"/>
      <c r="J19"/>
      <c r="L19"/>
      <c r="M19"/>
      <c r="O19"/>
    </row>
    <row r="20" spans="6:15" ht="14.1" customHeight="1" x14ac:dyDescent="0.2">
      <c r="F20"/>
      <c r="H20"/>
      <c r="J20"/>
      <c r="L20"/>
      <c r="M20"/>
      <c r="O20"/>
    </row>
    <row r="21" spans="6:15" ht="14.1" customHeight="1" x14ac:dyDescent="0.2">
      <c r="F21"/>
      <c r="H21"/>
      <c r="J21"/>
      <c r="L21"/>
      <c r="M21"/>
      <c r="O21"/>
    </row>
    <row r="22" spans="6:15" ht="14.1" customHeight="1" x14ac:dyDescent="0.2">
      <c r="F22"/>
      <c r="H22"/>
      <c r="J22"/>
      <c r="L22"/>
      <c r="M22"/>
      <c r="O22"/>
    </row>
    <row r="23" spans="6:15" ht="14.1" customHeight="1" x14ac:dyDescent="0.2">
      <c r="F23"/>
      <c r="H23"/>
      <c r="J23"/>
      <c r="L23"/>
      <c r="M23"/>
      <c r="O23"/>
    </row>
    <row r="24" spans="6:15" ht="14.1" customHeight="1" x14ac:dyDescent="0.2">
      <c r="F24"/>
      <c r="H24"/>
      <c r="J24"/>
      <c r="L24"/>
      <c r="M24"/>
      <c r="O24"/>
    </row>
    <row r="25" spans="6:15" ht="14.1" customHeight="1" x14ac:dyDescent="0.2">
      <c r="F25"/>
      <c r="H25"/>
      <c r="J25"/>
      <c r="L25"/>
      <c r="M25"/>
      <c r="O25"/>
    </row>
    <row r="26" spans="6:15" ht="14.1" customHeight="1" x14ac:dyDescent="0.2">
      <c r="F26"/>
      <c r="H26"/>
      <c r="J26"/>
      <c r="L26"/>
      <c r="M26"/>
      <c r="O26"/>
    </row>
    <row r="27" spans="6:15" ht="14.1" customHeight="1" x14ac:dyDescent="0.2">
      <c r="F27"/>
      <c r="H27"/>
      <c r="J27"/>
      <c r="L27"/>
      <c r="M27"/>
      <c r="O27"/>
    </row>
    <row r="28" spans="6:15" ht="14.1" customHeight="1" x14ac:dyDescent="0.2">
      <c r="F28"/>
      <c r="H28"/>
      <c r="J28"/>
      <c r="L28"/>
      <c r="M28"/>
      <c r="O28"/>
    </row>
    <row r="29" spans="6:15" ht="14.1" customHeight="1" x14ac:dyDescent="0.2">
      <c r="F29"/>
      <c r="H29"/>
      <c r="J29"/>
      <c r="L29"/>
      <c r="M29"/>
      <c r="O29"/>
    </row>
    <row r="30" spans="6:15" ht="14.1" customHeight="1" x14ac:dyDescent="0.2">
      <c r="F30"/>
      <c r="H30"/>
      <c r="J30"/>
      <c r="L30"/>
      <c r="M30"/>
      <c r="O30"/>
    </row>
    <row r="31" spans="6:15" ht="14.1" customHeight="1" x14ac:dyDescent="0.2">
      <c r="F31"/>
      <c r="H31"/>
      <c r="J31"/>
      <c r="L31"/>
      <c r="M31"/>
      <c r="O31"/>
    </row>
    <row r="32" spans="6:15" ht="14.1" customHeight="1" x14ac:dyDescent="0.2">
      <c r="F32"/>
      <c r="H32"/>
      <c r="J32"/>
      <c r="L32"/>
      <c r="M32"/>
      <c r="O32"/>
    </row>
    <row r="33" spans="1:16" ht="14.1" customHeight="1" x14ac:dyDescent="0.25">
      <c r="A33" s="560" t="s">
        <v>19</v>
      </c>
      <c r="B33" s="561"/>
      <c r="F33"/>
      <c r="H33"/>
      <c r="J33"/>
      <c r="L33"/>
      <c r="M33"/>
      <c r="O33"/>
    </row>
    <row r="34" spans="1:16" ht="14.1" customHeight="1" x14ac:dyDescent="0.25">
      <c r="A34" s="598" t="s">
        <v>499</v>
      </c>
      <c r="B34" s="599"/>
      <c r="C34" s="392"/>
      <c r="F34"/>
      <c r="H34"/>
      <c r="J34"/>
      <c r="L34"/>
      <c r="M34"/>
      <c r="O34"/>
    </row>
    <row r="35" spans="1:16" ht="14.1" customHeight="1" x14ac:dyDescent="0.2">
      <c r="F35"/>
      <c r="H35"/>
      <c r="J35"/>
      <c r="L35"/>
      <c r="M35"/>
      <c r="O35"/>
    </row>
    <row r="36" spans="1:16" ht="14.1" customHeight="1" x14ac:dyDescent="0.2">
      <c r="F36"/>
      <c r="H36"/>
      <c r="J36"/>
      <c r="L36"/>
      <c r="M36"/>
      <c r="O36"/>
    </row>
    <row r="37" spans="1:16" ht="14.1" customHeight="1" x14ac:dyDescent="0.2">
      <c r="F37"/>
      <c r="H37"/>
      <c r="J37"/>
      <c r="L37"/>
      <c r="M37"/>
      <c r="O37"/>
    </row>
    <row r="38" spans="1:16" ht="14.1" customHeight="1" x14ac:dyDescent="0.2">
      <c r="F38"/>
      <c r="H38"/>
      <c r="J38"/>
      <c r="L38"/>
      <c r="M38"/>
      <c r="O38"/>
    </row>
    <row r="39" spans="1:16" s="314" customFormat="1" ht="351" customHeight="1" x14ac:dyDescent="0.2">
      <c r="A39" s="286"/>
      <c r="B39" s="311"/>
      <c r="C39" s="312"/>
      <c r="D39" s="312"/>
      <c r="E39" s="312"/>
      <c r="F39" s="313"/>
      <c r="G39" s="312"/>
      <c r="H39" s="313"/>
      <c r="I39" s="312"/>
      <c r="J39" s="313"/>
      <c r="K39" s="312"/>
      <c r="L39" s="313"/>
      <c r="M39" s="313"/>
      <c r="O39" s="315"/>
      <c r="P39" s="316"/>
    </row>
  </sheetData>
  <mergeCells count="1">
    <mergeCell ref="A34:B34"/>
  </mergeCells>
  <pageMargins left="0.51181102362204722" right="0.31496062992125984" top="0.74803149606299213" bottom="0.74803149606299213" header="0.31496062992125984" footer="0.31496062992125984"/>
  <pageSetup paperSize="9" scale="55" fitToHeight="0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O62"/>
  <sheetViews>
    <sheetView zoomScale="85" zoomScaleNormal="85" workbookViewId="0">
      <selection activeCell="I26" sqref="I26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1:13" ht="15.75" thickBot="1" x14ac:dyDescent="0.3">
      <c r="A1" s="7" t="s">
        <v>19</v>
      </c>
    </row>
    <row r="2" spans="1:13" x14ac:dyDescent="0.2">
      <c r="A2" s="8" t="s">
        <v>21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166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7" t="s">
        <v>41</v>
      </c>
      <c r="K3" s="95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22</v>
      </c>
      <c r="C4" s="176" t="s">
        <v>13</v>
      </c>
      <c r="D4" s="127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8" t="s">
        <v>538</v>
      </c>
    </row>
    <row r="5" spans="1:13" ht="15" customHeight="1" x14ac:dyDescent="0.2">
      <c r="A5" s="30">
        <v>1</v>
      </c>
      <c r="B5" s="21" t="s">
        <v>427</v>
      </c>
      <c r="C5" s="227">
        <v>187615066.34</v>
      </c>
      <c r="D5" s="233">
        <v>203308123.44</v>
      </c>
      <c r="E5" s="31">
        <v>158565619.09</v>
      </c>
      <c r="F5" s="49">
        <f t="shared" ref="F5:F14" si="0">+E5/D5</f>
        <v>0.77992761138634803</v>
      </c>
      <c r="G5" s="31">
        <v>149060527.82999998</v>
      </c>
      <c r="H5" s="49">
        <f t="shared" ref="H5:H14" si="1">+G5/D5</f>
        <v>0.73317546445206605</v>
      </c>
      <c r="I5" s="31">
        <v>94677789.849999994</v>
      </c>
      <c r="J5" s="171">
        <f t="shared" ref="J5:J14" si="2">+I5/D5</f>
        <v>0.46568621188391013</v>
      </c>
      <c r="K5" s="31">
        <v>86623583.579999998</v>
      </c>
      <c r="L5" s="53">
        <v>0.45409633473013772</v>
      </c>
      <c r="M5" s="159">
        <f t="shared" ref="M5:M11" si="3">+I5/K5-1</f>
        <v>9.2979370480114731E-2</v>
      </c>
    </row>
    <row r="6" spans="1:13" ht="15" customHeight="1" x14ac:dyDescent="0.2">
      <c r="A6" s="32">
        <v>2</v>
      </c>
      <c r="B6" s="23" t="s">
        <v>428</v>
      </c>
      <c r="C6" s="227">
        <v>205332965.00999999</v>
      </c>
      <c r="D6" s="233">
        <v>219181383.59</v>
      </c>
      <c r="E6" s="31">
        <v>188271579.91</v>
      </c>
      <c r="F6" s="49">
        <f t="shared" si="0"/>
        <v>0.85897614490006235</v>
      </c>
      <c r="G6" s="31">
        <v>182055648.84</v>
      </c>
      <c r="H6" s="322">
        <f t="shared" si="1"/>
        <v>0.83061638656571635</v>
      </c>
      <c r="I6" s="31">
        <v>99910367.790000007</v>
      </c>
      <c r="J6" s="197">
        <f t="shared" si="2"/>
        <v>0.45583418698046008</v>
      </c>
      <c r="K6" s="31">
        <v>88246283.709999993</v>
      </c>
      <c r="L6" s="53">
        <v>0.44760382552794142</v>
      </c>
      <c r="M6" s="160">
        <f t="shared" si="3"/>
        <v>0.13217649049484281</v>
      </c>
    </row>
    <row r="7" spans="1:13" ht="15" customHeight="1" x14ac:dyDescent="0.2">
      <c r="A7" s="32">
        <v>4</v>
      </c>
      <c r="B7" s="23" t="s">
        <v>24</v>
      </c>
      <c r="C7" s="227">
        <v>246207865.18000001</v>
      </c>
      <c r="D7" s="233">
        <v>251124060.33000001</v>
      </c>
      <c r="E7" s="31">
        <v>143758332.03</v>
      </c>
      <c r="F7" s="49">
        <f t="shared" si="0"/>
        <v>0.57245941245569376</v>
      </c>
      <c r="G7" s="31">
        <v>137943822.21000001</v>
      </c>
      <c r="H7" s="322">
        <f t="shared" si="1"/>
        <v>0.54930547884869807</v>
      </c>
      <c r="I7" s="31">
        <v>116781976.14</v>
      </c>
      <c r="J7" s="197">
        <f t="shared" si="2"/>
        <v>0.4650369860480027</v>
      </c>
      <c r="K7" s="31">
        <v>119001959.59</v>
      </c>
      <c r="L7" s="53">
        <v>0.47555523900935487</v>
      </c>
      <c r="M7" s="160">
        <f t="shared" si="3"/>
        <v>-1.8655015914431639E-2</v>
      </c>
    </row>
    <row r="8" spans="1:13" ht="15" customHeight="1" x14ac:dyDescent="0.2">
      <c r="A8" s="149" t="s">
        <v>430</v>
      </c>
      <c r="B8" s="23" t="s">
        <v>431</v>
      </c>
      <c r="C8" s="227">
        <v>50069128.450000003</v>
      </c>
      <c r="D8" s="233">
        <v>68910643.620000005</v>
      </c>
      <c r="E8" s="31">
        <v>50716505</v>
      </c>
      <c r="F8" s="49">
        <f t="shared" si="0"/>
        <v>0.73597491382710722</v>
      </c>
      <c r="G8" s="31">
        <v>50214920.189999998</v>
      </c>
      <c r="H8" s="322">
        <f t="shared" si="1"/>
        <v>0.72869614260032933</v>
      </c>
      <c r="I8" s="31">
        <v>31920757.739999998</v>
      </c>
      <c r="J8" s="197">
        <f t="shared" si="2"/>
        <v>0.46321955598069042</v>
      </c>
      <c r="K8" s="31">
        <v>23590786.600000001</v>
      </c>
      <c r="L8" s="53">
        <v>0.44478252864697554</v>
      </c>
      <c r="M8" s="270">
        <f t="shared" si="3"/>
        <v>0.35310272952068478</v>
      </c>
    </row>
    <row r="9" spans="1:13" ht="15" customHeight="1" x14ac:dyDescent="0.2">
      <c r="A9" s="149" t="s">
        <v>429</v>
      </c>
      <c r="B9" s="23" t="s">
        <v>23</v>
      </c>
      <c r="C9" s="227">
        <v>310628104.75999999</v>
      </c>
      <c r="D9" s="233">
        <v>310216237.52999997</v>
      </c>
      <c r="E9" s="31">
        <v>304987013.25</v>
      </c>
      <c r="F9" s="49">
        <f t="shared" si="0"/>
        <v>0.98314329281524382</v>
      </c>
      <c r="G9" s="31">
        <v>304689560.26999998</v>
      </c>
      <c r="H9" s="322">
        <f t="shared" si="1"/>
        <v>0.9821844359147528</v>
      </c>
      <c r="I9" s="31">
        <v>115816535.78</v>
      </c>
      <c r="J9" s="197">
        <f t="shared" si="2"/>
        <v>0.37334130767026591</v>
      </c>
      <c r="K9" s="31">
        <v>114789515.39</v>
      </c>
      <c r="L9" s="53">
        <v>0.37018635130471755</v>
      </c>
      <c r="M9" s="159">
        <f t="shared" si="3"/>
        <v>8.946987767224801E-3</v>
      </c>
    </row>
    <row r="10" spans="1:13" ht="15" customHeight="1" x14ac:dyDescent="0.2">
      <c r="A10" s="149" t="s">
        <v>463</v>
      </c>
      <c r="B10" s="23" t="s">
        <v>100</v>
      </c>
      <c r="C10" s="227">
        <v>6604592.1299999999</v>
      </c>
      <c r="D10" s="233">
        <v>5946728.6100000003</v>
      </c>
      <c r="E10" s="31">
        <v>4366925.72</v>
      </c>
      <c r="F10" s="49">
        <f t="shared" si="0"/>
        <v>0.73434084626908835</v>
      </c>
      <c r="G10" s="31">
        <v>4312730.16</v>
      </c>
      <c r="H10" s="322">
        <f t="shared" si="1"/>
        <v>0.72522733806074935</v>
      </c>
      <c r="I10" s="31">
        <v>1962874.36</v>
      </c>
      <c r="J10" s="197">
        <f t="shared" si="2"/>
        <v>0.33007633082485666</v>
      </c>
      <c r="K10" s="151">
        <v>2663009.84</v>
      </c>
      <c r="L10" s="55">
        <v>0.36016311355211389</v>
      </c>
      <c r="M10" s="160">
        <f t="shared" si="3"/>
        <v>-0.26291133794683985</v>
      </c>
    </row>
    <row r="11" spans="1:13" ht="15" customHeight="1" x14ac:dyDescent="0.2">
      <c r="A11" s="149" t="s">
        <v>471</v>
      </c>
      <c r="B11" s="23" t="s">
        <v>472</v>
      </c>
      <c r="C11" s="227">
        <v>56634642.350000001</v>
      </c>
      <c r="D11" s="233">
        <v>61409647.060000002</v>
      </c>
      <c r="E11" s="31">
        <v>57168046.119999997</v>
      </c>
      <c r="F11" s="49">
        <f t="shared" si="0"/>
        <v>0.93092940371639377</v>
      </c>
      <c r="G11" s="31">
        <v>54350745.240000002</v>
      </c>
      <c r="H11" s="322">
        <f t="shared" si="1"/>
        <v>0.88505223270371292</v>
      </c>
      <c r="I11" s="31">
        <v>26590214.149999999</v>
      </c>
      <c r="J11" s="197">
        <f t="shared" si="2"/>
        <v>0.43299734525456818</v>
      </c>
      <c r="K11" s="151">
        <v>16829249.989999998</v>
      </c>
      <c r="L11" s="55">
        <v>0.33345989218688316</v>
      </c>
      <c r="M11" s="160">
        <f t="shared" si="3"/>
        <v>0.57999995043154029</v>
      </c>
    </row>
    <row r="12" spans="1:13" ht="15" customHeight="1" x14ac:dyDescent="0.2">
      <c r="A12" s="32">
        <v>7</v>
      </c>
      <c r="B12" s="23" t="s">
        <v>432</v>
      </c>
      <c r="C12" s="227">
        <v>129158476.34</v>
      </c>
      <c r="D12" s="233">
        <v>116937730.78</v>
      </c>
      <c r="E12" s="31">
        <v>84654606.330000013</v>
      </c>
      <c r="F12" s="49">
        <f t="shared" si="0"/>
        <v>0.72392893008386128</v>
      </c>
      <c r="G12" s="31">
        <v>83384191.400000006</v>
      </c>
      <c r="H12" s="322">
        <f t="shared" si="1"/>
        <v>0.71306490081353024</v>
      </c>
      <c r="I12" s="31">
        <v>57352742.780000001</v>
      </c>
      <c r="J12" s="197">
        <f t="shared" si="2"/>
        <v>0.49045541073394172</v>
      </c>
      <c r="K12" s="151">
        <v>50585174.5</v>
      </c>
      <c r="L12" s="55">
        <v>0.51784078188803628</v>
      </c>
      <c r="M12" s="160">
        <f>+I12/K13-1</f>
        <v>-0.8262817221262001</v>
      </c>
    </row>
    <row r="13" spans="1:13" ht="15" customHeight="1" x14ac:dyDescent="0.2">
      <c r="A13" s="34" t="s">
        <v>433</v>
      </c>
      <c r="B13" s="25" t="s">
        <v>26</v>
      </c>
      <c r="C13" s="227">
        <v>839696804.13</v>
      </c>
      <c r="D13" s="233">
        <v>826187563.36000001</v>
      </c>
      <c r="E13" s="31">
        <v>544649153.16999996</v>
      </c>
      <c r="F13" s="49">
        <f t="shared" si="0"/>
        <v>0.65923184676731383</v>
      </c>
      <c r="G13" s="31">
        <v>544649153.16999996</v>
      </c>
      <c r="H13" s="460">
        <f t="shared" si="1"/>
        <v>0.65923184676731383</v>
      </c>
      <c r="I13" s="31">
        <v>429167763.92000002</v>
      </c>
      <c r="J13" s="462">
        <f t="shared" si="2"/>
        <v>0.51945560905640986</v>
      </c>
      <c r="K13" s="33">
        <v>330148004.47000003</v>
      </c>
      <c r="L13" s="55">
        <v>0.33086094991469123</v>
      </c>
      <c r="M13" s="160">
        <f>+I13/K14-1</f>
        <v>2.0193684729207972</v>
      </c>
    </row>
    <row r="14" spans="1:13" ht="15" customHeight="1" x14ac:dyDescent="0.2">
      <c r="A14" s="32">
        <v>8</v>
      </c>
      <c r="B14" s="23" t="s">
        <v>434</v>
      </c>
      <c r="C14" s="227">
        <v>215141158.63</v>
      </c>
      <c r="D14" s="233">
        <v>221551400.94</v>
      </c>
      <c r="E14" s="31">
        <v>218959399.93000001</v>
      </c>
      <c r="F14" s="49">
        <f t="shared" si="0"/>
        <v>0.9883006787634715</v>
      </c>
      <c r="G14" s="31">
        <v>218959399.93000001</v>
      </c>
      <c r="H14" s="322">
        <f t="shared" si="1"/>
        <v>0.9883006787634715</v>
      </c>
      <c r="I14" s="31">
        <v>142351258.91</v>
      </c>
      <c r="J14" s="197">
        <f t="shared" si="2"/>
        <v>0.64252023822025484</v>
      </c>
      <c r="K14" s="33">
        <v>142138254.33000001</v>
      </c>
      <c r="L14" s="55">
        <v>0.67190634809377048</v>
      </c>
      <c r="M14" s="160">
        <f>+I14/K15-1</f>
        <v>-0.85394115743177423</v>
      </c>
    </row>
    <row r="15" spans="1:13" ht="15" customHeight="1" x14ac:dyDescent="0.2">
      <c r="A15" s="9"/>
      <c r="B15" s="2" t="s">
        <v>27</v>
      </c>
      <c r="C15" s="229">
        <f>SUM(C5:C14)</f>
        <v>2247088803.3200002</v>
      </c>
      <c r="D15" s="236">
        <f>SUM(D5:D14)</f>
        <v>2284773519.2600002</v>
      </c>
      <c r="E15" s="231">
        <f>SUM(E5:E14)</f>
        <v>1756097180.55</v>
      </c>
      <c r="F15" s="98">
        <f t="shared" ref="F15:F27" si="4">+E15/D15</f>
        <v>0.76860886461900624</v>
      </c>
      <c r="G15" s="231">
        <f>SUM(G5:G14)</f>
        <v>1729620699.24</v>
      </c>
      <c r="H15" s="98">
        <f t="shared" ref="H15:H27" si="5">+G15/D15</f>
        <v>0.75702063450043622</v>
      </c>
      <c r="I15" s="231">
        <f>SUM(I5:I14)</f>
        <v>1116532281.4200001</v>
      </c>
      <c r="J15" s="189">
        <f t="shared" ref="J15:J27" si="6">+I15/D15</f>
        <v>0.48868400828701225</v>
      </c>
      <c r="K15" s="231">
        <f>SUM(K5:K14)</f>
        <v>974615822.00000012</v>
      </c>
      <c r="L15" s="44">
        <v>0.41188848318995636</v>
      </c>
      <c r="M15" s="162">
        <f t="shared" ref="M15:M27" si="7">+I15/K15-1</f>
        <v>0.14561271858769387</v>
      </c>
    </row>
    <row r="16" spans="1:13" ht="15" customHeight="1" x14ac:dyDescent="0.2">
      <c r="A16" s="30">
        <v>1</v>
      </c>
      <c r="B16" s="21" t="s">
        <v>28</v>
      </c>
      <c r="C16" s="227">
        <v>45622302.869999997</v>
      </c>
      <c r="D16" s="233">
        <v>46739282.130000003</v>
      </c>
      <c r="E16" s="31">
        <v>43480047.380000003</v>
      </c>
      <c r="F16" s="49">
        <f t="shared" si="4"/>
        <v>0.93026776190240135</v>
      </c>
      <c r="G16" s="31">
        <v>42642563.57</v>
      </c>
      <c r="H16" s="49">
        <f t="shared" si="5"/>
        <v>0.91234956179674631</v>
      </c>
      <c r="I16" s="31">
        <v>20538805.16</v>
      </c>
      <c r="J16" s="171">
        <f t="shared" si="6"/>
        <v>0.43943347488465156</v>
      </c>
      <c r="K16" s="31">
        <v>19247617.829999998</v>
      </c>
      <c r="L16" s="53">
        <v>0.40352954260733315</v>
      </c>
      <c r="M16" s="159">
        <f t="shared" si="7"/>
        <v>6.7082967949805949E-2</v>
      </c>
    </row>
    <row r="17" spans="1:15" ht="15" customHeight="1" x14ac:dyDescent="0.2">
      <c r="A17" s="32">
        <v>2</v>
      </c>
      <c r="B17" s="23" t="s">
        <v>29</v>
      </c>
      <c r="C17" s="227">
        <v>39657006.960000001</v>
      </c>
      <c r="D17" s="233">
        <v>41625012.020000003</v>
      </c>
      <c r="E17" s="31">
        <v>37420225.149999999</v>
      </c>
      <c r="F17" s="322">
        <f t="shared" si="4"/>
        <v>0.89898412838944797</v>
      </c>
      <c r="G17" s="31">
        <v>36907384.469999999</v>
      </c>
      <c r="H17" s="322">
        <f t="shared" si="5"/>
        <v>0.8866636351304048</v>
      </c>
      <c r="I17" s="31">
        <v>18053601.120000001</v>
      </c>
      <c r="J17" s="197">
        <f t="shared" si="6"/>
        <v>0.43372002178223035</v>
      </c>
      <c r="K17" s="33">
        <v>15691172.609999999</v>
      </c>
      <c r="L17" s="55">
        <v>0.38910480766498939</v>
      </c>
      <c r="M17" s="160">
        <f t="shared" si="7"/>
        <v>0.1505578052525165</v>
      </c>
    </row>
    <row r="18" spans="1:15" ht="15" customHeight="1" x14ac:dyDescent="0.2">
      <c r="A18" s="36">
        <v>3</v>
      </c>
      <c r="B18" s="23" t="s">
        <v>30</v>
      </c>
      <c r="C18" s="227">
        <v>33818767.32</v>
      </c>
      <c r="D18" s="233">
        <v>37472252.530000001</v>
      </c>
      <c r="E18" s="31">
        <v>32605313.34</v>
      </c>
      <c r="F18" s="322">
        <f t="shared" si="4"/>
        <v>0.87011885164619962</v>
      </c>
      <c r="G18" s="31">
        <v>31403790.41</v>
      </c>
      <c r="H18" s="322">
        <f t="shared" si="5"/>
        <v>0.83805451473349146</v>
      </c>
      <c r="I18" s="31">
        <v>14831948.470000001</v>
      </c>
      <c r="J18" s="197">
        <f t="shared" si="6"/>
        <v>0.39581149967234169</v>
      </c>
      <c r="K18" s="33">
        <v>14341209.84</v>
      </c>
      <c r="L18" s="55">
        <v>0.40604205233131058</v>
      </c>
      <c r="M18" s="160">
        <f t="shared" si="7"/>
        <v>3.4218774808750796E-2</v>
      </c>
    </row>
    <row r="19" spans="1:15" ht="15" customHeight="1" x14ac:dyDescent="0.2">
      <c r="A19" s="36">
        <v>4</v>
      </c>
      <c r="B19" s="23" t="s">
        <v>31</v>
      </c>
      <c r="C19" s="227">
        <v>15446559.359999999</v>
      </c>
      <c r="D19" s="233">
        <v>16764256.550000001</v>
      </c>
      <c r="E19" s="31">
        <v>14074033.66</v>
      </c>
      <c r="F19" s="322">
        <f t="shared" si="4"/>
        <v>0.8395262633940066</v>
      </c>
      <c r="G19" s="31">
        <v>13023844.109999999</v>
      </c>
      <c r="H19" s="322">
        <f t="shared" si="5"/>
        <v>0.77688169893820902</v>
      </c>
      <c r="I19" s="31">
        <v>6290844.4699999997</v>
      </c>
      <c r="J19" s="197">
        <f t="shared" si="6"/>
        <v>0.37525341199815981</v>
      </c>
      <c r="K19" s="33">
        <v>6303185.4699999997</v>
      </c>
      <c r="L19" s="55">
        <v>0.36844289274532116</v>
      </c>
      <c r="M19" s="160">
        <f t="shared" si="7"/>
        <v>-1.95789891614917E-3</v>
      </c>
      <c r="O19" s="398"/>
    </row>
    <row r="20" spans="1:15" ht="15" customHeight="1" x14ac:dyDescent="0.2">
      <c r="A20" s="36">
        <v>5</v>
      </c>
      <c r="B20" s="23" t="s">
        <v>32</v>
      </c>
      <c r="C20" s="227">
        <v>22575394.260000002</v>
      </c>
      <c r="D20" s="233">
        <v>24189635.059999999</v>
      </c>
      <c r="E20" s="31">
        <v>20718037.609999999</v>
      </c>
      <c r="F20" s="322">
        <f t="shared" si="4"/>
        <v>0.85648409157934602</v>
      </c>
      <c r="G20" s="31">
        <v>20165450.210000001</v>
      </c>
      <c r="H20" s="322">
        <f t="shared" si="5"/>
        <v>0.83364011734702048</v>
      </c>
      <c r="I20" s="31">
        <v>9401035.0700000003</v>
      </c>
      <c r="J20" s="197">
        <f t="shared" si="6"/>
        <v>0.38863897891314447</v>
      </c>
      <c r="K20" s="33">
        <v>9503206.4600000009</v>
      </c>
      <c r="L20" s="55">
        <v>0.41205816087026276</v>
      </c>
      <c r="M20" s="160">
        <f t="shared" si="7"/>
        <v>-1.0751254371884955E-2</v>
      </c>
    </row>
    <row r="21" spans="1:15" ht="15" customHeight="1" x14ac:dyDescent="0.2">
      <c r="A21" s="36">
        <v>6</v>
      </c>
      <c r="B21" s="23" t="s">
        <v>33</v>
      </c>
      <c r="C21" s="227">
        <v>22001694.969999999</v>
      </c>
      <c r="D21" s="233">
        <v>23765874.57</v>
      </c>
      <c r="E21" s="31">
        <v>20353125.039999999</v>
      </c>
      <c r="F21" s="322">
        <f t="shared" si="4"/>
        <v>0.8564012647652377</v>
      </c>
      <c r="G21" s="31">
        <v>19842764.100000001</v>
      </c>
      <c r="H21" s="322">
        <f t="shared" si="5"/>
        <v>0.83492673671886675</v>
      </c>
      <c r="I21" s="31">
        <v>11758292.26</v>
      </c>
      <c r="J21" s="197">
        <f t="shared" si="6"/>
        <v>0.49475529399800244</v>
      </c>
      <c r="K21" s="33">
        <v>8805361.2300000004</v>
      </c>
      <c r="L21" s="55">
        <v>0.36585117552639757</v>
      </c>
      <c r="M21" s="160">
        <f t="shared" si="7"/>
        <v>0.33535603513224621</v>
      </c>
    </row>
    <row r="22" spans="1:15" ht="15" customHeight="1" x14ac:dyDescent="0.2">
      <c r="A22" s="36">
        <v>7</v>
      </c>
      <c r="B22" s="23" t="s">
        <v>34</v>
      </c>
      <c r="C22" s="227">
        <v>27091049.690000001</v>
      </c>
      <c r="D22" s="233">
        <v>28875616.43</v>
      </c>
      <c r="E22" s="31">
        <v>24978998.289999999</v>
      </c>
      <c r="F22" s="322">
        <f t="shared" si="4"/>
        <v>0.86505506646252395</v>
      </c>
      <c r="G22" s="31">
        <v>24107220.789999999</v>
      </c>
      <c r="H22" s="322">
        <f t="shared" si="5"/>
        <v>0.8348642824107495</v>
      </c>
      <c r="I22" s="31">
        <v>14455355.060000001</v>
      </c>
      <c r="J22" s="197">
        <f t="shared" si="6"/>
        <v>0.50060766997104766</v>
      </c>
      <c r="K22" s="33">
        <v>12930139.59</v>
      </c>
      <c r="L22" s="55">
        <v>0.44881877198924652</v>
      </c>
      <c r="M22" s="160">
        <f t="shared" si="7"/>
        <v>0.11795815964582324</v>
      </c>
    </row>
    <row r="23" spans="1:15" ht="15" customHeight="1" x14ac:dyDescent="0.2">
      <c r="A23" s="36">
        <v>8</v>
      </c>
      <c r="B23" s="23" t="s">
        <v>35</v>
      </c>
      <c r="C23" s="227">
        <v>30441458.079999998</v>
      </c>
      <c r="D23" s="233">
        <v>30176595.379999999</v>
      </c>
      <c r="E23" s="31">
        <v>25614634.210000001</v>
      </c>
      <c r="F23" s="322">
        <f t="shared" si="4"/>
        <v>0.84882452402090702</v>
      </c>
      <c r="G23" s="31">
        <v>25183434.489999998</v>
      </c>
      <c r="H23" s="322">
        <f t="shared" si="5"/>
        <v>0.83453531363881772</v>
      </c>
      <c r="I23" s="31">
        <v>11272259.57</v>
      </c>
      <c r="J23" s="197">
        <f t="shared" si="6"/>
        <v>0.37354311936299028</v>
      </c>
      <c r="K23" s="33">
        <v>11374518.65</v>
      </c>
      <c r="L23" s="55">
        <v>0.39466808568691603</v>
      </c>
      <c r="M23" s="160">
        <f t="shared" si="7"/>
        <v>-8.9901896639820178E-3</v>
      </c>
    </row>
    <row r="24" spans="1:15" ht="15" customHeight="1" x14ac:dyDescent="0.2">
      <c r="A24" s="36">
        <v>9</v>
      </c>
      <c r="B24" s="23" t="s">
        <v>36</v>
      </c>
      <c r="C24" s="227">
        <v>29332471.370000001</v>
      </c>
      <c r="D24" s="233">
        <v>27438073.329999998</v>
      </c>
      <c r="E24" s="31">
        <v>23261899.780000001</v>
      </c>
      <c r="F24" s="322">
        <f t="shared" si="4"/>
        <v>0.84779639955864217</v>
      </c>
      <c r="G24" s="31">
        <v>22596090.969999999</v>
      </c>
      <c r="H24" s="322">
        <f t="shared" si="5"/>
        <v>0.82353052629588552</v>
      </c>
      <c r="I24" s="31">
        <v>12400654.720000001</v>
      </c>
      <c r="J24" s="197">
        <f t="shared" si="6"/>
        <v>0.4519506370165387</v>
      </c>
      <c r="K24" s="33">
        <v>26844073.629999999</v>
      </c>
      <c r="L24" s="55">
        <v>0.66419315149820934</v>
      </c>
      <c r="M24" s="160">
        <f t="shared" si="7"/>
        <v>-0.53804869965259439</v>
      </c>
    </row>
    <row r="25" spans="1:15" ht="15" customHeight="1" x14ac:dyDescent="0.2">
      <c r="A25" s="37">
        <v>10</v>
      </c>
      <c r="B25" s="25" t="s">
        <v>37</v>
      </c>
      <c r="C25" s="227">
        <v>37490721.299999997</v>
      </c>
      <c r="D25" s="233">
        <v>41664981.229999997</v>
      </c>
      <c r="E25" s="31">
        <v>35695684.140000001</v>
      </c>
      <c r="F25" s="460">
        <f t="shared" si="4"/>
        <v>0.8567310745431963</v>
      </c>
      <c r="G25" s="31">
        <v>34667557.969999999</v>
      </c>
      <c r="H25" s="460">
        <f t="shared" si="5"/>
        <v>0.83205504830609045</v>
      </c>
      <c r="I25" s="31">
        <v>15645678.189999999</v>
      </c>
      <c r="J25" s="462">
        <f t="shared" si="6"/>
        <v>0.37551146617905246</v>
      </c>
      <c r="K25" s="35">
        <v>15540512.140000001</v>
      </c>
      <c r="L25" s="376">
        <v>0.39293281713594402</v>
      </c>
      <c r="M25" s="161">
        <f t="shared" si="7"/>
        <v>6.7672190628331741E-3</v>
      </c>
    </row>
    <row r="26" spans="1:15" ht="15" customHeight="1" thickBot="1" x14ac:dyDescent="0.25">
      <c r="A26" s="10">
        <v>6</v>
      </c>
      <c r="B26" s="2" t="s">
        <v>38</v>
      </c>
      <c r="C26" s="229">
        <f>SUM(C16:C25)</f>
        <v>303477426.18000001</v>
      </c>
      <c r="D26" s="236">
        <f>SUM(D16:D25)</f>
        <v>318711579.23000002</v>
      </c>
      <c r="E26" s="231">
        <f>SUM(E16:E25)</f>
        <v>278201998.59999996</v>
      </c>
      <c r="F26" s="98">
        <f t="shared" si="4"/>
        <v>0.87289579899208469</v>
      </c>
      <c r="G26" s="231">
        <f>SUM(G16:G25)</f>
        <v>270540101.08999997</v>
      </c>
      <c r="H26" s="98">
        <f t="shared" si="5"/>
        <v>0.84885557576420267</v>
      </c>
      <c r="I26" s="231">
        <f>SUM(I16:I25)</f>
        <v>134648474.09</v>
      </c>
      <c r="J26" s="189">
        <f t="shared" si="6"/>
        <v>0.42247750902338621</v>
      </c>
      <c r="K26" s="231">
        <f>SUM(K16:K25)</f>
        <v>140580997.44999999</v>
      </c>
      <c r="L26" s="44">
        <v>0.43231956378236419</v>
      </c>
      <c r="M26" s="162">
        <f t="shared" si="7"/>
        <v>-4.2200037470284557E-2</v>
      </c>
      <c r="O26" s="398"/>
    </row>
    <row r="27" spans="1:15" s="6" customFormat="1" ht="19.5" customHeight="1" thickBot="1" x14ac:dyDescent="0.25">
      <c r="A27" s="5"/>
      <c r="B27" s="4" t="s">
        <v>11</v>
      </c>
      <c r="C27" s="230">
        <f>+C15+C26</f>
        <v>2550566229.5</v>
      </c>
      <c r="D27" s="237">
        <f>+D15+D26</f>
        <v>2603485098.4900002</v>
      </c>
      <c r="E27" s="238">
        <f>+E15+E26</f>
        <v>2034299179.1499999</v>
      </c>
      <c r="F27" s="200">
        <f t="shared" si="4"/>
        <v>0.7813753880634372</v>
      </c>
      <c r="G27" s="238">
        <f>+G15+G26</f>
        <v>2000160800.3299999</v>
      </c>
      <c r="H27" s="200">
        <f t="shared" si="5"/>
        <v>0.76826281874633218</v>
      </c>
      <c r="I27" s="238">
        <f>+I15+I26</f>
        <v>1251180755.51</v>
      </c>
      <c r="J27" s="192">
        <f t="shared" si="6"/>
        <v>0.48057918834860031</v>
      </c>
      <c r="K27" s="232">
        <f>+K15+K26</f>
        <v>1115196819.45</v>
      </c>
      <c r="L27" s="209">
        <v>0.41435700078384297</v>
      </c>
      <c r="M27" s="164">
        <f t="shared" si="7"/>
        <v>0.12193716273963684</v>
      </c>
    </row>
    <row r="28" spans="1:15" x14ac:dyDescent="0.2">
      <c r="C28" s="406"/>
      <c r="D28" s="406"/>
      <c r="E28" s="406"/>
      <c r="F28" s="531"/>
      <c r="G28" s="406"/>
      <c r="H28" s="531"/>
      <c r="I28" s="406"/>
      <c r="J28" s="531"/>
      <c r="K28" s="406"/>
    </row>
    <row r="30" spans="1:15" ht="15.75" thickBot="1" x14ac:dyDescent="0.3">
      <c r="A30" s="7" t="s">
        <v>19</v>
      </c>
    </row>
    <row r="31" spans="1:15" ht="26.25" customHeight="1" x14ac:dyDescent="0.2">
      <c r="A31" s="600" t="s">
        <v>498</v>
      </c>
      <c r="B31" s="601"/>
      <c r="C31" s="182" t="s">
        <v>501</v>
      </c>
      <c r="D31" s="586" t="s">
        <v>575</v>
      </c>
      <c r="E31" s="584"/>
      <c r="F31" s="584"/>
      <c r="G31" s="584"/>
      <c r="H31" s="584"/>
      <c r="I31" s="584"/>
      <c r="J31" s="585"/>
      <c r="K31" s="580" t="s">
        <v>576</v>
      </c>
      <c r="L31" s="581"/>
      <c r="M31" s="225"/>
    </row>
    <row r="32" spans="1:15" x14ac:dyDescent="0.2">
      <c r="C32" s="175">
        <v>1</v>
      </c>
      <c r="D32" s="166">
        <v>2</v>
      </c>
      <c r="E32" s="95">
        <v>3</v>
      </c>
      <c r="F32" s="96" t="s">
        <v>39</v>
      </c>
      <c r="G32" s="95">
        <v>4</v>
      </c>
      <c r="H32" s="96" t="s">
        <v>40</v>
      </c>
      <c r="I32" s="95">
        <v>5</v>
      </c>
      <c r="J32" s="167" t="s">
        <v>41</v>
      </c>
      <c r="K32" s="95" t="s">
        <v>42</v>
      </c>
      <c r="L32" s="16" t="s">
        <v>43</v>
      </c>
      <c r="M32" s="157" t="s">
        <v>368</v>
      </c>
    </row>
    <row r="33" spans="1:13" ht="25.5" x14ac:dyDescent="0.2">
      <c r="A33" s="1"/>
      <c r="B33" s="2" t="s">
        <v>22</v>
      </c>
      <c r="C33" s="176" t="s">
        <v>13</v>
      </c>
      <c r="D33" s="127" t="s">
        <v>14</v>
      </c>
      <c r="E33" s="97" t="s">
        <v>15</v>
      </c>
      <c r="F33" s="97" t="s">
        <v>18</v>
      </c>
      <c r="G33" s="97" t="s">
        <v>16</v>
      </c>
      <c r="H33" s="97" t="s">
        <v>18</v>
      </c>
      <c r="I33" s="97" t="s">
        <v>17</v>
      </c>
      <c r="J33" s="128" t="s">
        <v>18</v>
      </c>
      <c r="K33" s="97" t="s">
        <v>17</v>
      </c>
      <c r="L33" s="12" t="s">
        <v>18</v>
      </c>
      <c r="M33" s="158" t="s">
        <v>538</v>
      </c>
    </row>
    <row r="34" spans="1:13" ht="15" customHeight="1" x14ac:dyDescent="0.2">
      <c r="A34" s="30">
        <v>1</v>
      </c>
      <c r="B34" s="21" t="s">
        <v>427</v>
      </c>
      <c r="C34" s="227">
        <v>182282357.78</v>
      </c>
      <c r="D34" s="233">
        <v>190373640.03</v>
      </c>
      <c r="E34" s="31">
        <v>148037224.03</v>
      </c>
      <c r="F34" s="49">
        <f t="shared" ref="F34:F43" si="8">+E34/D34</f>
        <v>0.77761408568261647</v>
      </c>
      <c r="G34" s="31">
        <v>138613053.22</v>
      </c>
      <c r="H34" s="49">
        <f t="shared" ref="H34:H43" si="9">+G34/D34</f>
        <v>0.7281105367221884</v>
      </c>
      <c r="I34" s="31">
        <v>86204742.739999995</v>
      </c>
      <c r="J34" s="171">
        <f t="shared" ref="J34:J43" si="10">+I34/D34</f>
        <v>0.45281869236946581</v>
      </c>
      <c r="K34" s="31">
        <v>80641567.340000004</v>
      </c>
      <c r="L34" s="53">
        <v>0.45134903142160732</v>
      </c>
      <c r="M34" s="159">
        <f t="shared" ref="M34:M40" si="11">+I34/K34-1</f>
        <v>6.8986449340010969E-2</v>
      </c>
    </row>
    <row r="35" spans="1:13" ht="15" customHeight="1" x14ac:dyDescent="0.2">
      <c r="A35" s="32">
        <v>2</v>
      </c>
      <c r="B35" s="23" t="s">
        <v>428</v>
      </c>
      <c r="C35" s="227">
        <v>205272445.00999999</v>
      </c>
      <c r="D35" s="233">
        <v>217521211.94</v>
      </c>
      <c r="E35" s="31">
        <v>187398369.13</v>
      </c>
      <c r="F35" s="49">
        <f t="shared" si="8"/>
        <v>0.8615176766378585</v>
      </c>
      <c r="G35" s="31">
        <v>181437674.56</v>
      </c>
      <c r="H35" s="322">
        <f t="shared" si="9"/>
        <v>0.83411485685380837</v>
      </c>
      <c r="I35" s="31">
        <v>99721008.299999997</v>
      </c>
      <c r="J35" s="197">
        <f t="shared" si="10"/>
        <v>0.45844268432775448</v>
      </c>
      <c r="K35" s="33">
        <v>87963149.159999996</v>
      </c>
      <c r="L35" s="55">
        <v>0.45657833988641289</v>
      </c>
      <c r="M35" s="160">
        <f t="shared" si="11"/>
        <v>0.13366801043711063</v>
      </c>
    </row>
    <row r="36" spans="1:13" ht="15" customHeight="1" x14ac:dyDescent="0.2">
      <c r="A36" s="32">
        <v>4</v>
      </c>
      <c r="B36" s="23" t="s">
        <v>24</v>
      </c>
      <c r="C36" s="227">
        <v>244658507.91</v>
      </c>
      <c r="D36" s="233">
        <v>244007794.5</v>
      </c>
      <c r="E36" s="31">
        <v>138202898.65000001</v>
      </c>
      <c r="F36" s="49">
        <f t="shared" si="8"/>
        <v>0.56638722928172691</v>
      </c>
      <c r="G36" s="31">
        <v>134697661.06999999</v>
      </c>
      <c r="H36" s="322">
        <f t="shared" si="9"/>
        <v>0.55202196038864648</v>
      </c>
      <c r="I36" s="31">
        <v>116358075.56</v>
      </c>
      <c r="J36" s="197">
        <f t="shared" si="10"/>
        <v>0.47686212564820341</v>
      </c>
      <c r="K36" s="33">
        <v>117800289.02</v>
      </c>
      <c r="L36" s="55">
        <v>0.49426878224346199</v>
      </c>
      <c r="M36" s="160">
        <f t="shared" si="11"/>
        <v>-1.22428686041266E-2</v>
      </c>
    </row>
    <row r="37" spans="1:13" ht="15" customHeight="1" x14ac:dyDescent="0.2">
      <c r="A37" s="32" t="s">
        <v>430</v>
      </c>
      <c r="B37" s="23" t="s">
        <v>25</v>
      </c>
      <c r="C37" s="227">
        <v>42675310.450000003</v>
      </c>
      <c r="D37" s="233">
        <v>54102453.020000003</v>
      </c>
      <c r="E37" s="31">
        <v>39990800.399999999</v>
      </c>
      <c r="F37" s="49">
        <f t="shared" si="8"/>
        <v>0.73916797053946215</v>
      </c>
      <c r="G37" s="31">
        <v>39489215.590000004</v>
      </c>
      <c r="H37" s="322">
        <f t="shared" si="9"/>
        <v>0.72989695264652898</v>
      </c>
      <c r="I37" s="31">
        <v>23698307.93</v>
      </c>
      <c r="J37" s="197">
        <f t="shared" si="10"/>
        <v>0.43802649615978539</v>
      </c>
      <c r="K37" s="33">
        <v>22916234.879999999</v>
      </c>
      <c r="L37" s="55">
        <v>0.56361739310917791</v>
      </c>
      <c r="M37" s="160">
        <f t="shared" si="11"/>
        <v>3.4127467016082491E-2</v>
      </c>
    </row>
    <row r="38" spans="1:13" ht="15" customHeight="1" x14ac:dyDescent="0.2">
      <c r="A38" s="32" t="s">
        <v>429</v>
      </c>
      <c r="B38" s="23" t="s">
        <v>23</v>
      </c>
      <c r="C38" s="227">
        <v>309902947.29000002</v>
      </c>
      <c r="D38" s="233">
        <v>309483419.19</v>
      </c>
      <c r="E38" s="31">
        <v>304709679.54000002</v>
      </c>
      <c r="F38" s="49">
        <f t="shared" si="8"/>
        <v>0.98457513600407376</v>
      </c>
      <c r="G38" s="31">
        <v>304524312.99000001</v>
      </c>
      <c r="H38" s="322">
        <f t="shared" si="9"/>
        <v>0.98397618129921371</v>
      </c>
      <c r="I38" s="31">
        <v>115721538.27</v>
      </c>
      <c r="J38" s="197">
        <f t="shared" si="10"/>
        <v>0.37391837848009396</v>
      </c>
      <c r="K38" s="33">
        <v>114468512.75</v>
      </c>
      <c r="L38" s="55">
        <v>0.37083705649785259</v>
      </c>
      <c r="M38" s="160">
        <f t="shared" si="11"/>
        <v>1.0946464577002102E-2</v>
      </c>
    </row>
    <row r="39" spans="1:13" ht="15" customHeight="1" x14ac:dyDescent="0.2">
      <c r="A39" s="32" t="s">
        <v>463</v>
      </c>
      <c r="B39" s="23" t="s">
        <v>464</v>
      </c>
      <c r="C39" s="227">
        <v>6604592.1299999999</v>
      </c>
      <c r="D39" s="233">
        <v>5946728.6100000003</v>
      </c>
      <c r="E39" s="31">
        <v>4366925.72</v>
      </c>
      <c r="F39" s="49">
        <f t="shared" si="8"/>
        <v>0.73434084626908835</v>
      </c>
      <c r="G39" s="31">
        <v>4312730.16</v>
      </c>
      <c r="H39" s="322">
        <f t="shared" si="9"/>
        <v>0.72522733806074935</v>
      </c>
      <c r="I39" s="31">
        <v>1962874.36</v>
      </c>
      <c r="J39" s="197">
        <f t="shared" si="10"/>
        <v>0.33007633082485666</v>
      </c>
      <c r="K39" s="151">
        <v>2663009.84</v>
      </c>
      <c r="L39" s="55">
        <v>0.36016311355211389</v>
      </c>
      <c r="M39" s="160">
        <f t="shared" si="11"/>
        <v>-0.26291133794683985</v>
      </c>
    </row>
    <row r="40" spans="1:13" ht="15" customHeight="1" x14ac:dyDescent="0.2">
      <c r="A40" s="32" t="s">
        <v>471</v>
      </c>
      <c r="B40" s="23" t="s">
        <v>473</v>
      </c>
      <c r="C40" s="227">
        <v>43447489.090000004</v>
      </c>
      <c r="D40" s="233">
        <v>42812407</v>
      </c>
      <c r="E40" s="31">
        <v>39919488.020000003</v>
      </c>
      <c r="F40" s="49">
        <f t="shared" si="8"/>
        <v>0.93242802302612893</v>
      </c>
      <c r="G40" s="31">
        <v>38806186.57</v>
      </c>
      <c r="H40" s="322">
        <f t="shared" si="9"/>
        <v>0.90642384507836715</v>
      </c>
      <c r="I40" s="31">
        <v>17073397.41</v>
      </c>
      <c r="J40" s="197">
        <f t="shared" si="10"/>
        <v>0.39879555031792535</v>
      </c>
      <c r="K40" s="151">
        <v>13745322.199999999</v>
      </c>
      <c r="L40" s="55">
        <v>0.38152508994848949</v>
      </c>
      <c r="M40" s="160">
        <f t="shared" si="11"/>
        <v>0.24212420498953469</v>
      </c>
    </row>
    <row r="41" spans="1:13" ht="15" customHeight="1" x14ac:dyDescent="0.2">
      <c r="A41" s="32">
        <v>7</v>
      </c>
      <c r="B41" s="23" t="s">
        <v>432</v>
      </c>
      <c r="C41" s="227">
        <v>129122876.34</v>
      </c>
      <c r="D41" s="233">
        <v>116902130.78</v>
      </c>
      <c r="E41" s="31">
        <v>84624606.330000013</v>
      </c>
      <c r="F41" s="49">
        <f t="shared" si="8"/>
        <v>0.72389276196561736</v>
      </c>
      <c r="G41" s="31">
        <v>83380486.5</v>
      </c>
      <c r="H41" s="322">
        <f t="shared" si="9"/>
        <v>0.71325035688968819</v>
      </c>
      <c r="I41" s="31">
        <v>57349037.880000003</v>
      </c>
      <c r="J41" s="197">
        <f t="shared" si="10"/>
        <v>0.49057307593414257</v>
      </c>
      <c r="K41" s="151">
        <v>50581110.420000002</v>
      </c>
      <c r="L41" s="55">
        <v>0.52560102074564974</v>
      </c>
      <c r="M41" s="160">
        <f>+I41/K42-1</f>
        <v>-0.54438115985550628</v>
      </c>
    </row>
    <row r="42" spans="1:13" ht="15" customHeight="1" x14ac:dyDescent="0.2">
      <c r="A42" s="34" t="s">
        <v>433</v>
      </c>
      <c r="B42" s="25" t="s">
        <v>26</v>
      </c>
      <c r="C42" s="227">
        <v>333733413.32999998</v>
      </c>
      <c r="D42" s="233">
        <v>325385811.24000001</v>
      </c>
      <c r="E42" s="31">
        <v>209236933.31999999</v>
      </c>
      <c r="F42" s="49">
        <f t="shared" si="8"/>
        <v>0.64304258542383019</v>
      </c>
      <c r="G42" s="31">
        <v>209236933.31999999</v>
      </c>
      <c r="H42" s="460">
        <f t="shared" si="9"/>
        <v>0.64304258542383019</v>
      </c>
      <c r="I42" s="31">
        <v>133411582.42</v>
      </c>
      <c r="J42" s="462">
        <f t="shared" si="10"/>
        <v>0.41001044855516916</v>
      </c>
      <c r="K42" s="33">
        <v>125870646.31</v>
      </c>
      <c r="L42" s="55">
        <v>0.39426575889060278</v>
      </c>
      <c r="M42" s="161">
        <f>+I42/K43-1</f>
        <v>-2.7825980142242246E-2</v>
      </c>
    </row>
    <row r="43" spans="1:13" ht="15" customHeight="1" x14ac:dyDescent="0.2">
      <c r="A43" s="32">
        <v>8</v>
      </c>
      <c r="B43" s="23" t="s">
        <v>434</v>
      </c>
      <c r="C43" s="227">
        <v>209900385.63</v>
      </c>
      <c r="D43" s="233">
        <v>216512857.25999999</v>
      </c>
      <c r="E43" s="31">
        <v>213921248.25999999</v>
      </c>
      <c r="F43" s="49">
        <f t="shared" si="8"/>
        <v>0.98803023047777772</v>
      </c>
      <c r="G43" s="31">
        <v>213921248.25999999</v>
      </c>
      <c r="H43" s="322">
        <f t="shared" si="9"/>
        <v>0.98803023047777772</v>
      </c>
      <c r="I43" s="31">
        <v>140351258.91</v>
      </c>
      <c r="J43" s="197">
        <f t="shared" si="10"/>
        <v>0.6482352165417079</v>
      </c>
      <c r="K43" s="35">
        <v>137230145.72999999</v>
      </c>
      <c r="L43" s="376">
        <v>0.66467626061051188</v>
      </c>
      <c r="M43" s="161">
        <f>+I43/K44-1</f>
        <v>-0.81382811427651247</v>
      </c>
    </row>
    <row r="44" spans="1:13" ht="15" customHeight="1" x14ac:dyDescent="0.2">
      <c r="A44" s="9"/>
      <c r="B44" s="2" t="s">
        <v>27</v>
      </c>
      <c r="C44" s="236">
        <f>SUM(C34:C43)</f>
        <v>1707600324.96</v>
      </c>
      <c r="D44" s="236">
        <f>SUM(D34:D43)</f>
        <v>1723048453.5700002</v>
      </c>
      <c r="E44" s="231">
        <f>SUM(E34:E43)</f>
        <v>1370408173.4000001</v>
      </c>
      <c r="F44" s="98">
        <f t="shared" ref="F44:F56" si="12">+E44/D44</f>
        <v>0.79533931304174221</v>
      </c>
      <c r="G44" s="231">
        <f>SUM(G34:G43)</f>
        <v>1348419502.24</v>
      </c>
      <c r="H44" s="98">
        <f t="shared" ref="H44:H56" si="13">+G44/D44</f>
        <v>0.78257781982056107</v>
      </c>
      <c r="I44" s="231">
        <f>SUM(I34:I43)</f>
        <v>791851823.77999997</v>
      </c>
      <c r="J44" s="189">
        <f t="shared" ref="J44:J56" si="14">+I44/D44</f>
        <v>0.45956445516047723</v>
      </c>
      <c r="K44" s="231">
        <f>SUM(K34:K43)</f>
        <v>753879987.64999998</v>
      </c>
      <c r="L44" s="44">
        <v>0.46410784853015413</v>
      </c>
      <c r="M44" s="162">
        <f t="shared" ref="M44:M56" si="15">+I44/K44-1</f>
        <v>5.0368542410000883E-2</v>
      </c>
    </row>
    <row r="45" spans="1:13" ht="15" customHeight="1" x14ac:dyDescent="0.2">
      <c r="A45" s="30">
        <v>1</v>
      </c>
      <c r="B45" s="21" t="s">
        <v>28</v>
      </c>
      <c r="C45" s="227">
        <v>45393979.670000002</v>
      </c>
      <c r="D45" s="233">
        <v>45632269.670000002</v>
      </c>
      <c r="E45" s="31">
        <v>42996101.590000004</v>
      </c>
      <c r="F45" s="49">
        <f t="shared" si="12"/>
        <v>0.94223017835702583</v>
      </c>
      <c r="G45" s="31">
        <v>42158617.780000001</v>
      </c>
      <c r="H45" s="49">
        <f t="shared" si="13"/>
        <v>0.92387729308402822</v>
      </c>
      <c r="I45" s="31">
        <v>20507908.09</v>
      </c>
      <c r="J45" s="171">
        <f t="shared" si="14"/>
        <v>0.44941678856448602</v>
      </c>
      <c r="K45" s="31">
        <v>19185595.800000001</v>
      </c>
      <c r="L45" s="53">
        <v>0.42453156908204054</v>
      </c>
      <c r="M45" s="159">
        <f t="shared" si="15"/>
        <v>6.8922138451389614E-2</v>
      </c>
    </row>
    <row r="46" spans="1:13" ht="15" customHeight="1" x14ac:dyDescent="0.2">
      <c r="A46" s="32">
        <v>2</v>
      </c>
      <c r="B46" s="23" t="s">
        <v>29</v>
      </c>
      <c r="C46" s="227">
        <v>39077838.960000001</v>
      </c>
      <c r="D46" s="233">
        <v>39898395.240000002</v>
      </c>
      <c r="E46" s="31">
        <v>36338675.270000003</v>
      </c>
      <c r="F46" s="322">
        <f t="shared" si="12"/>
        <v>0.91078037227845166</v>
      </c>
      <c r="G46" s="31">
        <v>35927763.890000001</v>
      </c>
      <c r="H46" s="322">
        <f t="shared" si="13"/>
        <v>0.90048142723246027</v>
      </c>
      <c r="I46" s="31">
        <v>18038184.07</v>
      </c>
      <c r="J46" s="197">
        <f t="shared" si="14"/>
        <v>0.4521029971630508</v>
      </c>
      <c r="K46" s="33">
        <v>15647519.76</v>
      </c>
      <c r="L46" s="55">
        <v>0.40395978198373217</v>
      </c>
      <c r="M46" s="160">
        <f t="shared" si="15"/>
        <v>0.15278231609020199</v>
      </c>
    </row>
    <row r="47" spans="1:13" ht="15" customHeight="1" x14ac:dyDescent="0.2">
      <c r="A47" s="36">
        <v>3</v>
      </c>
      <c r="B47" s="23" t="s">
        <v>30</v>
      </c>
      <c r="C47" s="227">
        <v>32320121.32</v>
      </c>
      <c r="D47" s="233">
        <v>33057887.219999999</v>
      </c>
      <c r="E47" s="31">
        <v>29647173.969999999</v>
      </c>
      <c r="F47" s="322">
        <f t="shared" si="12"/>
        <v>0.89682603648255776</v>
      </c>
      <c r="G47" s="31">
        <v>28951873.649999999</v>
      </c>
      <c r="H47" s="322">
        <f t="shared" si="13"/>
        <v>0.87579322469477527</v>
      </c>
      <c r="I47" s="31">
        <v>13007559.880000001</v>
      </c>
      <c r="J47" s="197">
        <f t="shared" si="14"/>
        <v>0.39347825810629655</v>
      </c>
      <c r="K47" s="33">
        <v>13915249.98</v>
      </c>
      <c r="L47" s="55">
        <v>0.42584335863132544</v>
      </c>
      <c r="M47" s="160">
        <f t="shared" si="15"/>
        <v>-6.522988097983129E-2</v>
      </c>
    </row>
    <row r="48" spans="1:13" ht="15" customHeight="1" x14ac:dyDescent="0.2">
      <c r="A48" s="36">
        <v>4</v>
      </c>
      <c r="B48" s="23" t="s">
        <v>31</v>
      </c>
      <c r="C48" s="227">
        <v>15096559.359999999</v>
      </c>
      <c r="D48" s="233">
        <v>15358102.5</v>
      </c>
      <c r="E48" s="31">
        <v>13092394.6</v>
      </c>
      <c r="F48" s="322">
        <f t="shared" si="12"/>
        <v>0.85247475070569423</v>
      </c>
      <c r="G48" s="31">
        <v>12683430.560000001</v>
      </c>
      <c r="H48" s="322">
        <f t="shared" si="13"/>
        <v>0.82584619812245685</v>
      </c>
      <c r="I48" s="31">
        <v>6217048.7300000004</v>
      </c>
      <c r="J48" s="197">
        <f t="shared" si="14"/>
        <v>0.40480578443853987</v>
      </c>
      <c r="K48" s="33">
        <v>6231524.9000000004</v>
      </c>
      <c r="L48" s="55">
        <v>0.41831379512742078</v>
      </c>
      <c r="M48" s="160">
        <f t="shared" si="15"/>
        <v>-2.3230541853407338E-3</v>
      </c>
    </row>
    <row r="49" spans="1:13" ht="15" customHeight="1" x14ac:dyDescent="0.2">
      <c r="A49" s="36">
        <v>5</v>
      </c>
      <c r="B49" s="23" t="s">
        <v>32</v>
      </c>
      <c r="C49" s="227">
        <v>21002284.260000002</v>
      </c>
      <c r="D49" s="233">
        <v>21654149.57</v>
      </c>
      <c r="E49" s="31">
        <v>18899276.539999999</v>
      </c>
      <c r="F49" s="322">
        <f t="shared" si="12"/>
        <v>0.87277851660281103</v>
      </c>
      <c r="G49" s="31">
        <v>18454990.739999998</v>
      </c>
      <c r="H49" s="322">
        <f t="shared" si="13"/>
        <v>0.85226116501789717</v>
      </c>
      <c r="I49" s="31">
        <v>9280214.2300000004</v>
      </c>
      <c r="J49" s="197">
        <f t="shared" si="14"/>
        <v>0.42856516715193266</v>
      </c>
      <c r="K49" s="33">
        <v>9346856.1899999995</v>
      </c>
      <c r="L49" s="55">
        <v>0.44921024955751626</v>
      </c>
      <c r="M49" s="160">
        <f t="shared" si="15"/>
        <v>-7.1298796777571338E-3</v>
      </c>
    </row>
    <row r="50" spans="1:13" ht="15" customHeight="1" x14ac:dyDescent="0.2">
      <c r="A50" s="36">
        <v>6</v>
      </c>
      <c r="B50" s="23" t="s">
        <v>33</v>
      </c>
      <c r="C50" s="227">
        <v>21419602.420000002</v>
      </c>
      <c r="D50" s="233">
        <v>21623648.690000001</v>
      </c>
      <c r="E50" s="31">
        <v>19136461.219999999</v>
      </c>
      <c r="F50" s="322">
        <f t="shared" si="12"/>
        <v>0.88497836301094646</v>
      </c>
      <c r="G50" s="31">
        <v>18835629.280000001</v>
      </c>
      <c r="H50" s="322">
        <f t="shared" si="13"/>
        <v>0.87106619007876607</v>
      </c>
      <c r="I50" s="31">
        <v>11240110.35</v>
      </c>
      <c r="J50" s="197">
        <f t="shared" si="14"/>
        <v>0.51980637084610348</v>
      </c>
      <c r="K50" s="33">
        <v>8444774.9600000009</v>
      </c>
      <c r="L50" s="55">
        <v>0.40184041571766699</v>
      </c>
      <c r="M50" s="160">
        <f t="shared" si="15"/>
        <v>0.33101360346966535</v>
      </c>
    </row>
    <row r="51" spans="1:13" ht="15" customHeight="1" x14ac:dyDescent="0.2">
      <c r="A51" s="36">
        <v>7</v>
      </c>
      <c r="B51" s="23" t="s">
        <v>34</v>
      </c>
      <c r="C51" s="227">
        <v>25695480.390000001</v>
      </c>
      <c r="D51" s="233">
        <v>26159615.039999999</v>
      </c>
      <c r="E51" s="31">
        <v>23302307.690000001</v>
      </c>
      <c r="F51" s="322">
        <f t="shared" si="12"/>
        <v>0.89077410559631853</v>
      </c>
      <c r="G51" s="31">
        <v>22842936.109999999</v>
      </c>
      <c r="H51" s="322">
        <f t="shared" si="13"/>
        <v>0.87321377149745705</v>
      </c>
      <c r="I51" s="31">
        <v>13952062.57</v>
      </c>
      <c r="J51" s="197">
        <f t="shared" si="14"/>
        <v>0.53334357362163998</v>
      </c>
      <c r="K51" s="33">
        <v>12450783.91</v>
      </c>
      <c r="L51" s="55">
        <v>0.49343939752409521</v>
      </c>
      <c r="M51" s="160">
        <f t="shared" si="15"/>
        <v>0.12057703923318663</v>
      </c>
    </row>
    <row r="52" spans="1:13" ht="15" customHeight="1" x14ac:dyDescent="0.2">
      <c r="A52" s="36">
        <v>8</v>
      </c>
      <c r="B52" s="23" t="s">
        <v>35</v>
      </c>
      <c r="C52" s="227">
        <v>27379622.440000001</v>
      </c>
      <c r="D52" s="233">
        <v>28162157.390000001</v>
      </c>
      <c r="E52" s="31">
        <v>25010770.870000001</v>
      </c>
      <c r="F52" s="322">
        <f t="shared" si="12"/>
        <v>0.88809854030859814</v>
      </c>
      <c r="G52" s="31">
        <v>24636571.149999999</v>
      </c>
      <c r="H52" s="322">
        <f t="shared" si="13"/>
        <v>0.874811215945697</v>
      </c>
      <c r="I52" s="31">
        <v>11112926.73</v>
      </c>
      <c r="J52" s="197">
        <f t="shared" si="14"/>
        <v>0.39460495075373914</v>
      </c>
      <c r="K52" s="33">
        <v>11332886.02</v>
      </c>
      <c r="L52" s="55">
        <v>0.41996296453407073</v>
      </c>
      <c r="M52" s="160">
        <f t="shared" si="15"/>
        <v>-1.9408938695035016E-2</v>
      </c>
    </row>
    <row r="53" spans="1:13" ht="15" customHeight="1" x14ac:dyDescent="0.2">
      <c r="A53" s="36">
        <v>9</v>
      </c>
      <c r="B53" s="23" t="s">
        <v>36</v>
      </c>
      <c r="C53" s="227">
        <v>23990071.370000001</v>
      </c>
      <c r="D53" s="233">
        <v>24624244.010000002</v>
      </c>
      <c r="E53" s="31">
        <v>20573456.57</v>
      </c>
      <c r="F53" s="322">
        <f t="shared" si="12"/>
        <v>0.83549596737447207</v>
      </c>
      <c r="G53" s="31">
        <v>19994189.670000002</v>
      </c>
      <c r="H53" s="322">
        <f t="shared" si="13"/>
        <v>0.81197171624356401</v>
      </c>
      <c r="I53" s="31">
        <v>10477346.51</v>
      </c>
      <c r="J53" s="197">
        <f t="shared" si="14"/>
        <v>0.42548906296352118</v>
      </c>
      <c r="K53" s="33">
        <v>11016131.210000001</v>
      </c>
      <c r="L53" s="55">
        <v>0.49345827389738944</v>
      </c>
      <c r="M53" s="160">
        <f t="shared" si="15"/>
        <v>-4.8908703947799226E-2</v>
      </c>
    </row>
    <row r="54" spans="1:13" ht="15" customHeight="1" x14ac:dyDescent="0.2">
      <c r="A54" s="37">
        <v>10</v>
      </c>
      <c r="B54" s="25" t="s">
        <v>37</v>
      </c>
      <c r="C54" s="227">
        <v>37134721.299999997</v>
      </c>
      <c r="D54" s="233">
        <v>37475985.200000003</v>
      </c>
      <c r="E54" s="31">
        <v>34407463.530000001</v>
      </c>
      <c r="F54" s="460">
        <f t="shared" si="12"/>
        <v>0.91812032015638645</v>
      </c>
      <c r="G54" s="31">
        <v>33858716.520000003</v>
      </c>
      <c r="H54" s="460">
        <f t="shared" si="13"/>
        <v>0.90347768949380414</v>
      </c>
      <c r="I54" s="31">
        <v>15385791.210000001</v>
      </c>
      <c r="J54" s="462">
        <f t="shared" si="14"/>
        <v>0.41055068006591056</v>
      </c>
      <c r="K54" s="35">
        <v>15072942.57</v>
      </c>
      <c r="L54" s="376">
        <v>0.41100876212857484</v>
      </c>
      <c r="M54" s="161">
        <f t="shared" si="15"/>
        <v>2.075564466242108E-2</v>
      </c>
    </row>
    <row r="55" spans="1:13" ht="15" customHeight="1" thickBot="1" x14ac:dyDescent="0.25">
      <c r="A55" s="10">
        <v>6</v>
      </c>
      <c r="B55" s="2" t="s">
        <v>38</v>
      </c>
      <c r="C55" s="236">
        <f>SUM(C45:C54)</f>
        <v>288510281.49000001</v>
      </c>
      <c r="D55" s="236">
        <f>SUM(D45:D54)</f>
        <v>293646454.52999997</v>
      </c>
      <c r="E55" s="231">
        <f>SUM(E45:E54)</f>
        <v>263404081.84999999</v>
      </c>
      <c r="F55" s="98">
        <f t="shared" si="12"/>
        <v>0.89701093878894322</v>
      </c>
      <c r="G55" s="231">
        <f>SUM(G45:G54)</f>
        <v>258344719.34999999</v>
      </c>
      <c r="H55" s="98">
        <f t="shared" si="13"/>
        <v>0.8797815037933876</v>
      </c>
      <c r="I55" s="231">
        <f>SUM(I45:I54)</f>
        <v>129219152.37</v>
      </c>
      <c r="J55" s="189">
        <f t="shared" si="14"/>
        <v>0.44005010234781677</v>
      </c>
      <c r="K55" s="231">
        <f>SUM(K45:K54)</f>
        <v>122644265.29999998</v>
      </c>
      <c r="L55" s="44">
        <v>0.43102727365899041</v>
      </c>
      <c r="M55" s="162">
        <f t="shared" si="15"/>
        <v>5.3609412995521577E-2</v>
      </c>
    </row>
    <row r="56" spans="1:13" s="6" customFormat="1" ht="23.25" customHeight="1" thickBot="1" x14ac:dyDescent="0.25">
      <c r="A56" s="5"/>
      <c r="B56" s="4" t="s">
        <v>136</v>
      </c>
      <c r="C56" s="237">
        <f>+C44+C55</f>
        <v>1996110606.45</v>
      </c>
      <c r="D56" s="237">
        <f>+D44+D55</f>
        <v>2016694908.1000001</v>
      </c>
      <c r="E56" s="238">
        <f>+E44+E55</f>
        <v>1633812255.25</v>
      </c>
      <c r="F56" s="200">
        <f t="shared" si="12"/>
        <v>0.81014349205119607</v>
      </c>
      <c r="G56" s="238">
        <f>+G44+G55</f>
        <v>1606764221.5899999</v>
      </c>
      <c r="H56" s="200">
        <f t="shared" si="13"/>
        <v>0.79673143177804195</v>
      </c>
      <c r="I56" s="238">
        <f>+I44+I55</f>
        <v>921070976.14999998</v>
      </c>
      <c r="J56" s="192">
        <f t="shared" si="14"/>
        <v>0.45672301370452389</v>
      </c>
      <c r="K56" s="232">
        <f>+K55+K44</f>
        <v>876524252.94999993</v>
      </c>
      <c r="L56" s="209">
        <v>0.45917688688331748</v>
      </c>
      <c r="M56" s="164">
        <f t="shared" si="15"/>
        <v>5.0822008689520137E-2</v>
      </c>
    </row>
    <row r="61" spans="1:13" x14ac:dyDescent="0.2">
      <c r="C61" s="398"/>
      <c r="D61" s="398"/>
      <c r="E61" s="398"/>
      <c r="F61" s="532"/>
      <c r="G61" s="398"/>
      <c r="H61" s="532"/>
      <c r="I61" s="398"/>
      <c r="J61" s="532"/>
      <c r="K61" s="398"/>
    </row>
    <row r="62" spans="1:13" x14ac:dyDescent="0.2">
      <c r="C62" s="407"/>
      <c r="D62" s="407"/>
      <c r="E62" s="407"/>
      <c r="F62" s="513"/>
      <c r="G62" s="407"/>
      <c r="H62" s="513"/>
      <c r="I62" s="407"/>
      <c r="J62" s="513"/>
      <c r="K62" s="407"/>
    </row>
  </sheetData>
  <mergeCells count="5">
    <mergeCell ref="K2:L2"/>
    <mergeCell ref="K31:L31"/>
    <mergeCell ref="D2:J2"/>
    <mergeCell ref="A31:B31"/>
    <mergeCell ref="D31:J31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rowBreaks count="1" manualBreakCount="1">
    <brk id="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zoomScale="70" zoomScaleNormal="70" workbookViewId="0">
      <selection activeCell="D35" sqref="D35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602" t="s">
        <v>565</v>
      </c>
      <c r="C18" s="603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M22"/>
  <sheetViews>
    <sheetView zoomScaleNormal="100" workbookViewId="0">
      <selection activeCell="I22" sqref="I22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.75" thickBot="1" x14ac:dyDescent="0.3">
      <c r="A1" s="7" t="s">
        <v>435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57784103.840000004</v>
      </c>
      <c r="D5" s="234">
        <v>59426384.369999997</v>
      </c>
      <c r="E5" s="33">
        <v>30680004.030000001</v>
      </c>
      <c r="F5" s="49">
        <f>+E5/D5</f>
        <v>0.51626906727120481</v>
      </c>
      <c r="G5" s="33">
        <v>30409051.979999997</v>
      </c>
      <c r="H5" s="49">
        <f>G5/D5</f>
        <v>0.51170961017361316</v>
      </c>
      <c r="I5" s="33">
        <v>30346123.869999997</v>
      </c>
      <c r="J5" s="171">
        <f>I5/D5</f>
        <v>0.51065068473725816</v>
      </c>
      <c r="K5" s="31">
        <v>30143800.32</v>
      </c>
      <c r="L5" s="53">
        <v>0.52192740568344309</v>
      </c>
      <c r="M5" s="239">
        <f>+I5/K5-1</f>
        <v>6.7119456688331525E-3</v>
      </c>
    </row>
    <row r="6" spans="1:13" ht="15" customHeight="1" x14ac:dyDescent="0.2">
      <c r="A6" s="23">
        <v>2</v>
      </c>
      <c r="B6" s="23" t="s">
        <v>1</v>
      </c>
      <c r="C6" s="178">
        <v>69877823.049999997</v>
      </c>
      <c r="D6" s="234">
        <v>67280870.780000001</v>
      </c>
      <c r="E6" s="33">
        <v>60436609.250000007</v>
      </c>
      <c r="F6" s="49">
        <f>+E6/D6</f>
        <v>0.89827329149202206</v>
      </c>
      <c r="G6" s="33">
        <v>54300090.609999999</v>
      </c>
      <c r="H6" s="49">
        <f>G6/D6</f>
        <v>0.80706581202782701</v>
      </c>
      <c r="I6" s="33">
        <v>27210726.599999998</v>
      </c>
      <c r="J6" s="171">
        <f>I6/D6</f>
        <v>0.40443481608577359</v>
      </c>
      <c r="K6" s="33">
        <v>24707462.619999997</v>
      </c>
      <c r="L6" s="55">
        <v>0.37419294686735749</v>
      </c>
      <c r="M6" s="240">
        <f>+I6/K6-1</f>
        <v>0.10131610916507783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380" t="s">
        <v>135</v>
      </c>
      <c r="G7" s="33"/>
      <c r="H7" s="49" t="s">
        <v>135</v>
      </c>
      <c r="I7" s="33"/>
      <c r="J7" s="171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8">
        <v>54620430.890000001</v>
      </c>
      <c r="D8" s="234">
        <v>63666384.880000003</v>
      </c>
      <c r="E8" s="33">
        <v>56920610.75</v>
      </c>
      <c r="F8" s="86">
        <f>+E8/D8</f>
        <v>0.89404496355942609</v>
      </c>
      <c r="G8" s="33">
        <v>53903910.629999995</v>
      </c>
      <c r="H8" s="460">
        <f>G8/D8</f>
        <v>0.84666202944614233</v>
      </c>
      <c r="I8" s="33">
        <v>28647892.27</v>
      </c>
      <c r="J8" s="462">
        <f>I8/D8</f>
        <v>0.44996888584134725</v>
      </c>
      <c r="K8" s="35">
        <v>25790304.399999999</v>
      </c>
      <c r="L8" s="376">
        <v>0.46990211988959874</v>
      </c>
      <c r="M8" s="536">
        <f>+I8/K8-1</f>
        <v>0.11080085855830379</v>
      </c>
    </row>
    <row r="9" spans="1:13" ht="15" customHeight="1" x14ac:dyDescent="0.2">
      <c r="A9" s="9"/>
      <c r="B9" s="2" t="s">
        <v>4</v>
      </c>
      <c r="C9" s="180">
        <f>SUM(C5:C8)</f>
        <v>182282357.78</v>
      </c>
      <c r="D9" s="170">
        <f t="shared" ref="D9:G9" si="0">SUM(D5:D8)</f>
        <v>190373640.03</v>
      </c>
      <c r="E9" s="92">
        <f t="shared" si="0"/>
        <v>148037224.03</v>
      </c>
      <c r="F9" s="98">
        <f>+E9/D9</f>
        <v>0.77761408568261647</v>
      </c>
      <c r="G9" s="92">
        <f t="shared" si="0"/>
        <v>138613053.22</v>
      </c>
      <c r="H9" s="98">
        <f>G9/D9</f>
        <v>0.7281105367221884</v>
      </c>
      <c r="I9" s="92">
        <f>SUM(I5:I8)</f>
        <v>86204742.739999995</v>
      </c>
      <c r="J9" s="189">
        <f>I9/D9</f>
        <v>0.45281869236946581</v>
      </c>
      <c r="K9" s="92">
        <f>SUM(K5:K8)</f>
        <v>80641567.340000004</v>
      </c>
      <c r="L9" s="44">
        <v>0.45134903142160732</v>
      </c>
      <c r="M9" s="162">
        <f>+I9/K9-1</f>
        <v>6.8986449340010969E-2</v>
      </c>
    </row>
    <row r="10" spans="1:13" ht="15" customHeight="1" x14ac:dyDescent="0.2">
      <c r="A10" s="89">
        <v>6</v>
      </c>
      <c r="B10" s="89" t="s">
        <v>5</v>
      </c>
      <c r="C10" s="178">
        <v>5332708.5599999996</v>
      </c>
      <c r="D10" s="234">
        <v>10849620.199999999</v>
      </c>
      <c r="E10" s="33">
        <v>9053395.0600000005</v>
      </c>
      <c r="F10" s="279">
        <f>+E10/D10</f>
        <v>0.83444350061212291</v>
      </c>
      <c r="G10" s="90">
        <v>8972474.6099999994</v>
      </c>
      <c r="H10" s="411">
        <f t="shared" ref="H10:H11" si="1">G10/D10</f>
        <v>0.82698513354412162</v>
      </c>
      <c r="I10" s="90">
        <v>8348047.1100000003</v>
      </c>
      <c r="J10" s="519">
        <f t="shared" ref="J10:J11" si="2">I10/D10</f>
        <v>0.76943219726714496</v>
      </c>
      <c r="K10" s="90">
        <v>5982016.2400000002</v>
      </c>
      <c r="L10" s="115">
        <v>0.49468799731483221</v>
      </c>
      <c r="M10" s="284">
        <f>+I10/K10-1</f>
        <v>0.39552397972092423</v>
      </c>
    </row>
    <row r="11" spans="1:13" ht="15" customHeight="1" x14ac:dyDescent="0.2">
      <c r="A11" s="59">
        <v>7</v>
      </c>
      <c r="B11" s="59" t="s">
        <v>6</v>
      </c>
      <c r="C11" s="178">
        <v>0</v>
      </c>
      <c r="D11" s="234">
        <v>2084863.21</v>
      </c>
      <c r="E11" s="33">
        <v>1475000</v>
      </c>
      <c r="F11" s="279">
        <f>+E11/D11</f>
        <v>0.70748046822697785</v>
      </c>
      <c r="G11" s="60">
        <v>1475000</v>
      </c>
      <c r="H11" s="280">
        <f t="shared" si="1"/>
        <v>0.70748046822697785</v>
      </c>
      <c r="I11" s="60">
        <v>125000</v>
      </c>
      <c r="J11" s="223">
        <f t="shared" si="2"/>
        <v>5.9955971883642191E-2</v>
      </c>
      <c r="K11" s="380" t="s">
        <v>135</v>
      </c>
      <c r="L11" s="55" t="s">
        <v>135</v>
      </c>
      <c r="M11" s="284" t="s">
        <v>135</v>
      </c>
    </row>
    <row r="12" spans="1:13" ht="15" customHeight="1" x14ac:dyDescent="0.2">
      <c r="A12" s="9"/>
      <c r="B12" s="2" t="s">
        <v>7</v>
      </c>
      <c r="C12" s="180">
        <f>SUM(C10:C11)</f>
        <v>5332708.5599999996</v>
      </c>
      <c r="D12" s="170">
        <f t="shared" ref="D12:I12" si="3">SUM(D10:D11)</f>
        <v>12934483.41</v>
      </c>
      <c r="E12" s="92">
        <f t="shared" si="3"/>
        <v>10528395.060000001</v>
      </c>
      <c r="F12" s="98">
        <f>+E12/D12</f>
        <v>0.81397878262847456</v>
      </c>
      <c r="G12" s="92">
        <f t="shared" si="3"/>
        <v>10447474.609999999</v>
      </c>
      <c r="H12" s="98">
        <f>G12/D12</f>
        <v>0.80772260312482003</v>
      </c>
      <c r="I12" s="92">
        <f t="shared" si="3"/>
        <v>8473047.1099999994</v>
      </c>
      <c r="J12" s="189">
        <f>I12/D12</f>
        <v>0.65507425703984878</v>
      </c>
      <c r="K12" s="92">
        <f>SUM(K10:K11)</f>
        <v>5982016.2400000002</v>
      </c>
      <c r="L12" s="44">
        <v>0.49468799731483221</v>
      </c>
      <c r="M12" s="243">
        <f>+I12/K12-1</f>
        <v>0.4164199443898533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94" t="s">
        <v>135</v>
      </c>
      <c r="G13" s="31"/>
      <c r="H13" s="94" t="s">
        <v>135</v>
      </c>
      <c r="I13" s="31"/>
      <c r="J13" s="252" t="s">
        <v>135</v>
      </c>
      <c r="K13" s="395" t="s">
        <v>135</v>
      </c>
      <c r="L13" s="57" t="s">
        <v>135</v>
      </c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50" t="s">
        <v>135</v>
      </c>
      <c r="G14" s="35"/>
      <c r="H14" s="50" t="s">
        <v>135</v>
      </c>
      <c r="I14" s="35"/>
      <c r="J14" s="253" t="s">
        <v>135</v>
      </c>
      <c r="K14" s="491" t="s">
        <v>135</v>
      </c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4" t="s">
        <v>135</v>
      </c>
      <c r="K15" s="92">
        <f>SUM(K13:K14)</f>
        <v>0</v>
      </c>
      <c r="L15" s="107" t="s">
        <v>135</v>
      </c>
      <c r="M15" s="246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187615066.34</v>
      </c>
      <c r="D16" s="172">
        <f>+D9+D12+D15</f>
        <v>203308123.44</v>
      </c>
      <c r="E16" s="173">
        <f t="shared" ref="E16:I16" si="5">+E9+E12+E15</f>
        <v>158565619.09</v>
      </c>
      <c r="F16" s="200">
        <f>+E16/D16</f>
        <v>0.77992761138634803</v>
      </c>
      <c r="G16" s="173">
        <f t="shared" si="5"/>
        <v>149060527.82999998</v>
      </c>
      <c r="H16" s="200">
        <f>G16/D16</f>
        <v>0.73317546445206605</v>
      </c>
      <c r="I16" s="173">
        <f t="shared" si="5"/>
        <v>94677789.849999994</v>
      </c>
      <c r="J16" s="192">
        <f>I16/D16</f>
        <v>0.46568621188391013</v>
      </c>
      <c r="K16" s="165">
        <f>K9+K12+K15</f>
        <v>86623583.579999998</v>
      </c>
      <c r="L16" s="209">
        <v>0.45409633473013772</v>
      </c>
      <c r="M16" s="247">
        <f>+I16/K16-1</f>
        <v>9.2979370480114731E-2</v>
      </c>
    </row>
    <row r="17" spans="4:10" x14ac:dyDescent="0.2">
      <c r="F17" s="533"/>
      <c r="H17" s="533"/>
      <c r="J17" s="533"/>
    </row>
    <row r="18" spans="4:10" x14ac:dyDescent="0.2">
      <c r="F18" s="533"/>
      <c r="H18" s="533"/>
    </row>
    <row r="22" spans="4:10" x14ac:dyDescent="0.2">
      <c r="D22" s="199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7" zoomScaleNormal="100" workbookViewId="0">
      <selection activeCell="E37" sqref="E37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" x14ac:dyDescent="0.25">
      <c r="A1" s="7" t="s">
        <v>435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533"/>
      <c r="H17" s="533"/>
      <c r="J17" s="533"/>
    </row>
    <row r="18" spans="4:10" x14ac:dyDescent="0.2">
      <c r="F18" s="533"/>
      <c r="H18" s="533"/>
    </row>
    <row r="22" spans="4:10" x14ac:dyDescent="0.2">
      <c r="D22" s="199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M22"/>
  <sheetViews>
    <sheetView topLeftCell="C1" zoomScaleNormal="100" workbookViewId="0">
      <selection activeCell="O29" sqref="O29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.75" thickBot="1" x14ac:dyDescent="0.3">
      <c r="A1" s="7" t="s">
        <v>436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13087648.619999999</v>
      </c>
      <c r="D5" s="234">
        <v>13184918.9</v>
      </c>
      <c r="E5" s="33">
        <v>7129358.9800000004</v>
      </c>
      <c r="F5" s="49">
        <f>E5/D5</f>
        <v>0.54072073056133851</v>
      </c>
      <c r="G5" s="33">
        <v>7129358.9800000004</v>
      </c>
      <c r="H5" s="49">
        <f>G5/D5</f>
        <v>0.54072073056133851</v>
      </c>
      <c r="I5" s="33">
        <v>7129358.9800000004</v>
      </c>
      <c r="J5" s="171">
        <f>I5/D5</f>
        <v>0.54072073056133851</v>
      </c>
      <c r="K5" s="31">
        <v>7082852.75</v>
      </c>
      <c r="L5" s="53">
        <v>0.53242890216796201</v>
      </c>
      <c r="M5" s="239">
        <f>+I5/K5-1</f>
        <v>6.5660308976493997E-3</v>
      </c>
    </row>
    <row r="6" spans="1:13" ht="15" customHeight="1" x14ac:dyDescent="0.2">
      <c r="A6" s="23">
        <v>2</v>
      </c>
      <c r="B6" s="23" t="s">
        <v>1</v>
      </c>
      <c r="C6" s="178">
        <v>76489858.340000004</v>
      </c>
      <c r="D6" s="234">
        <v>75638111.939999998</v>
      </c>
      <c r="E6" s="33">
        <v>64097937.75</v>
      </c>
      <c r="F6" s="49">
        <f>E6/D6</f>
        <v>0.8474291082364106</v>
      </c>
      <c r="G6" s="33">
        <v>61135178.18</v>
      </c>
      <c r="H6" s="49">
        <f>G6/D6</f>
        <v>0.80825891355531898</v>
      </c>
      <c r="I6" s="33">
        <v>24024750.640000001</v>
      </c>
      <c r="J6" s="171">
        <f>I6/D6</f>
        <v>0.31762758249515344</v>
      </c>
      <c r="K6" s="31">
        <v>23586869.199999999</v>
      </c>
      <c r="L6" s="53">
        <v>0.35344303801045346</v>
      </c>
      <c r="M6" s="239">
        <f>+I6/K6-1</f>
        <v>1.856462747501908E-2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49" t="s">
        <v>135</v>
      </c>
      <c r="G7" s="33"/>
      <c r="H7" s="49" t="s">
        <v>135</v>
      </c>
      <c r="I7" s="33"/>
      <c r="J7" s="171" t="s">
        <v>135</v>
      </c>
      <c r="K7" s="395" t="s">
        <v>135</v>
      </c>
      <c r="L7" s="53" t="s">
        <v>135</v>
      </c>
      <c r="M7" s="241" t="s">
        <v>135</v>
      </c>
    </row>
    <row r="8" spans="1:13" ht="15" customHeight="1" x14ac:dyDescent="0.2">
      <c r="A8" s="25">
        <v>4</v>
      </c>
      <c r="B8" s="542" t="s">
        <v>3</v>
      </c>
      <c r="C8" s="178">
        <v>112844701.16</v>
      </c>
      <c r="D8" s="479">
        <v>127964492.16</v>
      </c>
      <c r="E8" s="480">
        <v>116171072.40000001</v>
      </c>
      <c r="F8" s="499">
        <f>E9/D9</f>
        <v>0</v>
      </c>
      <c r="G8" s="480">
        <v>113173137.40000001</v>
      </c>
      <c r="H8" s="499">
        <f>G8/D8</f>
        <v>0.88441047582554644</v>
      </c>
      <c r="I8" s="480">
        <v>68566898.680000007</v>
      </c>
      <c r="J8" s="171">
        <f t="shared" ref="J8" si="0">I8/D8</f>
        <v>0.53582753717545017</v>
      </c>
      <c r="K8" s="479">
        <v>57293427.210000001</v>
      </c>
      <c r="L8" s="396">
        <v>0.51432434138173322</v>
      </c>
      <c r="M8" s="536">
        <f>+I8/K8-1</f>
        <v>0.19676727364692082</v>
      </c>
    </row>
    <row r="9" spans="1:13" ht="15" customHeight="1" x14ac:dyDescent="0.2">
      <c r="A9" s="59">
        <v>5</v>
      </c>
      <c r="B9" s="59" t="s">
        <v>486</v>
      </c>
      <c r="C9" s="178">
        <v>2850236.89</v>
      </c>
      <c r="D9" s="233">
        <v>733688.94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1" t="s">
        <v>135</v>
      </c>
      <c r="K9" s="248" t="s">
        <v>135</v>
      </c>
      <c r="L9" s="61" t="s">
        <v>135</v>
      </c>
      <c r="M9" s="284" t="s">
        <v>135</v>
      </c>
    </row>
    <row r="10" spans="1:13" ht="15" customHeight="1" x14ac:dyDescent="0.2">
      <c r="A10" s="9"/>
      <c r="B10" s="2" t="s">
        <v>4</v>
      </c>
      <c r="C10" s="180">
        <f>SUM(C5:C9)</f>
        <v>205272445.00999999</v>
      </c>
      <c r="D10" s="170">
        <f>SUM(D5:D9)</f>
        <v>217521211.94</v>
      </c>
      <c r="E10" s="92">
        <f>SUM(E5:E9)</f>
        <v>187398369.13</v>
      </c>
      <c r="F10" s="98">
        <f>E10/D10</f>
        <v>0.8615176766378585</v>
      </c>
      <c r="G10" s="92">
        <f>SUM(G5:G9)</f>
        <v>181437674.56</v>
      </c>
      <c r="H10" s="98">
        <f>G10/D10</f>
        <v>0.83411485685380837</v>
      </c>
      <c r="I10" s="92">
        <f>SUM(I5:I9)</f>
        <v>99721008.300000012</v>
      </c>
      <c r="J10" s="189">
        <f>I10/D10</f>
        <v>0.45844268432775453</v>
      </c>
      <c r="K10" s="92">
        <f>SUM(K5:K9)</f>
        <v>87963149.159999996</v>
      </c>
      <c r="L10" s="44">
        <v>0.45657833988641289</v>
      </c>
      <c r="M10" s="243">
        <f>+I10/K10-1</f>
        <v>0.13366801043711085</v>
      </c>
    </row>
    <row r="11" spans="1:13" ht="15" customHeight="1" x14ac:dyDescent="0.2">
      <c r="A11" s="21">
        <v>6</v>
      </c>
      <c r="B11" s="21" t="s">
        <v>5</v>
      </c>
      <c r="C11" s="178">
        <v>60520</v>
      </c>
      <c r="D11" s="35">
        <v>1172601.79</v>
      </c>
      <c r="E11" s="35">
        <v>673210.78</v>
      </c>
      <c r="F11" s="49">
        <f>E11/D11</f>
        <v>0.57411713485445048</v>
      </c>
      <c r="G11" s="31">
        <v>617974.28</v>
      </c>
      <c r="H11" s="49">
        <f>G11/D11</f>
        <v>0.52701120301035875</v>
      </c>
      <c r="I11" s="31">
        <v>189359.49</v>
      </c>
      <c r="J11" s="171">
        <f>I11/D11</f>
        <v>0.16148661175078027</v>
      </c>
      <c r="K11" s="395">
        <v>283134.55</v>
      </c>
      <c r="L11" s="396">
        <v>7.1674937930774618E-2</v>
      </c>
      <c r="M11" s="239">
        <v>0</v>
      </c>
    </row>
    <row r="12" spans="1:13" ht="15" customHeight="1" x14ac:dyDescent="0.2">
      <c r="A12" s="25">
        <v>7</v>
      </c>
      <c r="B12" s="25" t="s">
        <v>6</v>
      </c>
      <c r="C12" s="179">
        <v>0</v>
      </c>
      <c r="D12" s="235">
        <v>487569.86</v>
      </c>
      <c r="E12" s="35">
        <v>200000</v>
      </c>
      <c r="F12" s="49">
        <f>E12/D12</f>
        <v>0.41019762788454561</v>
      </c>
      <c r="G12" s="60">
        <v>0</v>
      </c>
      <c r="H12" s="49">
        <f>G12/D12</f>
        <v>0</v>
      </c>
      <c r="I12" s="60">
        <v>0</v>
      </c>
      <c r="J12" s="191">
        <v>0</v>
      </c>
      <c r="K12" s="491">
        <v>0</v>
      </c>
      <c r="L12" s="56">
        <v>0</v>
      </c>
      <c r="M12" s="281">
        <v>0</v>
      </c>
    </row>
    <row r="13" spans="1:13" ht="15" customHeight="1" x14ac:dyDescent="0.2">
      <c r="A13" s="9"/>
      <c r="B13" s="2" t="s">
        <v>7</v>
      </c>
      <c r="C13" s="180">
        <f>SUM(C11:C12)</f>
        <v>60520</v>
      </c>
      <c r="D13" s="170">
        <f t="shared" ref="D13:I13" si="1">SUM(D11:D12)</f>
        <v>1660171.65</v>
      </c>
      <c r="E13" s="92">
        <f t="shared" si="1"/>
        <v>873210.78</v>
      </c>
      <c r="F13" s="98">
        <f>E13/D13</f>
        <v>0.52597620252098631</v>
      </c>
      <c r="G13" s="92">
        <f t="shared" si="1"/>
        <v>617974.28</v>
      </c>
      <c r="H13" s="98">
        <f>G13/D13</f>
        <v>0.37223517218836982</v>
      </c>
      <c r="I13" s="92">
        <f t="shared" si="1"/>
        <v>189359.49</v>
      </c>
      <c r="J13" s="189">
        <f>I13/D13</f>
        <v>0.11406018769203775</v>
      </c>
      <c r="K13" s="92">
        <f>SUM(K11:K12)</f>
        <v>283134.55</v>
      </c>
      <c r="L13" s="44">
        <v>6.2983735197274904E-2</v>
      </c>
      <c r="M13" s="243">
        <f>+I13/K13-1</f>
        <v>-0.33120316824633378</v>
      </c>
    </row>
    <row r="14" spans="1:13" ht="15" customHeight="1" x14ac:dyDescent="0.2">
      <c r="A14" s="21">
        <v>8</v>
      </c>
      <c r="B14" s="21" t="s">
        <v>8</v>
      </c>
      <c r="C14" s="177"/>
      <c r="D14" s="233"/>
      <c r="E14" s="31"/>
      <c r="F14" s="94" t="s">
        <v>135</v>
      </c>
      <c r="G14" s="31"/>
      <c r="H14" s="94" t="s">
        <v>135</v>
      </c>
      <c r="I14" s="31"/>
      <c r="J14" s="252" t="s">
        <v>135</v>
      </c>
      <c r="K14" s="395" t="s">
        <v>135</v>
      </c>
      <c r="L14" s="57" t="s">
        <v>135</v>
      </c>
      <c r="M14" s="244" t="s">
        <v>135</v>
      </c>
    </row>
    <row r="15" spans="1:13" ht="15" customHeight="1" x14ac:dyDescent="0.2">
      <c r="A15" s="25">
        <v>9</v>
      </c>
      <c r="B15" s="25" t="s">
        <v>9</v>
      </c>
      <c r="C15" s="179"/>
      <c r="D15" s="235"/>
      <c r="E15" s="35"/>
      <c r="F15" s="50" t="s">
        <v>135</v>
      </c>
      <c r="G15" s="35"/>
      <c r="H15" s="50" t="s">
        <v>135</v>
      </c>
      <c r="I15" s="35"/>
      <c r="J15" s="253" t="s">
        <v>135</v>
      </c>
      <c r="K15" s="491" t="s">
        <v>135</v>
      </c>
      <c r="L15" s="56" t="s">
        <v>135</v>
      </c>
      <c r="M15" s="245" t="s">
        <v>135</v>
      </c>
    </row>
    <row r="16" spans="1:13" ht="15" customHeight="1" thickBot="1" x14ac:dyDescent="0.25">
      <c r="A16" s="9"/>
      <c r="B16" s="2" t="s">
        <v>10</v>
      </c>
      <c r="C16" s="180">
        <f>SUM(C14:C15)</f>
        <v>0</v>
      </c>
      <c r="D16" s="170">
        <f t="shared" ref="D16:I16" si="2">SUM(D14:D15)</f>
        <v>0</v>
      </c>
      <c r="E16" s="92">
        <f t="shared" si="2"/>
        <v>0</v>
      </c>
      <c r="F16" s="62" t="s">
        <v>135</v>
      </c>
      <c r="G16" s="92">
        <f t="shared" si="2"/>
        <v>0</v>
      </c>
      <c r="H16" s="62" t="s">
        <v>135</v>
      </c>
      <c r="I16" s="92">
        <f t="shared" si="2"/>
        <v>0</v>
      </c>
      <c r="J16" s="254" t="s">
        <v>135</v>
      </c>
      <c r="K16" s="92">
        <f>SUM(K14:K15)</f>
        <v>0</v>
      </c>
      <c r="L16" s="107" t="s">
        <v>135</v>
      </c>
      <c r="M16" s="246" t="s">
        <v>135</v>
      </c>
    </row>
    <row r="17" spans="1:13" s="6" customFormat="1" ht="19.5" customHeight="1" thickBot="1" x14ac:dyDescent="0.25">
      <c r="A17" s="5"/>
      <c r="B17" s="4" t="s">
        <v>11</v>
      </c>
      <c r="C17" s="181">
        <f>+C10+C13+C16</f>
        <v>205332965.00999999</v>
      </c>
      <c r="D17" s="172">
        <f t="shared" ref="D17:I17" si="3">+D10+D13+D16</f>
        <v>219181383.59</v>
      </c>
      <c r="E17" s="173">
        <f t="shared" si="3"/>
        <v>188271579.91</v>
      </c>
      <c r="F17" s="200">
        <f>E17/D17</f>
        <v>0.85897614490006235</v>
      </c>
      <c r="G17" s="173">
        <f t="shared" si="3"/>
        <v>182055648.84</v>
      </c>
      <c r="H17" s="200">
        <f>G17/D17</f>
        <v>0.83061638656571635</v>
      </c>
      <c r="I17" s="173">
        <f t="shared" si="3"/>
        <v>99910367.790000007</v>
      </c>
      <c r="J17" s="192">
        <f>I17/D17</f>
        <v>0.45583418698046008</v>
      </c>
      <c r="K17" s="382">
        <f>K10+K13+K16</f>
        <v>88246283.709999993</v>
      </c>
      <c r="L17" s="383">
        <v>0.44760382552794142</v>
      </c>
      <c r="M17" s="247">
        <f>+I17/K17-1</f>
        <v>0.13217649049484281</v>
      </c>
    </row>
    <row r="22" spans="1:13" x14ac:dyDescent="0.2">
      <c r="E22" s="199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zoomScaleNormal="100" workbookViewId="0">
      <selection activeCell="I37" sqref="I37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" x14ac:dyDescent="0.25">
      <c r="A1" s="7" t="s">
        <v>436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9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</sheetPr>
  <dimension ref="A1:N30"/>
  <sheetViews>
    <sheetView tabSelected="1" workbookViewId="0">
      <selection activeCell="L16" sqref="L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44</v>
      </c>
    </row>
    <row r="2" spans="1:14" x14ac:dyDescent="0.2">
      <c r="A2" s="8" t="s">
        <v>20</v>
      </c>
      <c r="C2" s="432" t="s">
        <v>501</v>
      </c>
      <c r="D2" s="297"/>
      <c r="E2" s="576" t="s">
        <v>575</v>
      </c>
      <c r="F2" s="577"/>
      <c r="G2" s="578"/>
      <c r="H2" s="578"/>
      <c r="I2" s="578"/>
      <c r="J2" s="578"/>
      <c r="K2" s="579"/>
      <c r="L2" s="574" t="s">
        <v>576</v>
      </c>
      <c r="M2" s="575"/>
      <c r="N2" s="156"/>
    </row>
    <row r="3" spans="1:14" x14ac:dyDescent="0.2">
      <c r="C3" s="175">
        <v>1</v>
      </c>
      <c r="D3" s="298"/>
      <c r="E3" s="166">
        <v>2</v>
      </c>
      <c r="F3" s="95"/>
      <c r="G3" s="95">
        <v>3</v>
      </c>
      <c r="H3" s="95"/>
      <c r="I3" s="96" t="s">
        <v>39</v>
      </c>
      <c r="J3" s="95">
        <v>4</v>
      </c>
      <c r="K3" s="167" t="s">
        <v>49</v>
      </c>
      <c r="L3" s="95" t="s">
        <v>50</v>
      </c>
      <c r="M3" s="16" t="s">
        <v>51</v>
      </c>
      <c r="N3" s="157" t="s">
        <v>366</v>
      </c>
    </row>
    <row r="4" spans="1:14" ht="30" customHeight="1" x14ac:dyDescent="0.2">
      <c r="A4" s="1"/>
      <c r="B4" s="2" t="s">
        <v>12</v>
      </c>
      <c r="C4" s="176" t="s">
        <v>47</v>
      </c>
      <c r="D4" s="299" t="s">
        <v>457</v>
      </c>
      <c r="E4" s="127" t="s">
        <v>48</v>
      </c>
      <c r="F4" s="97" t="s">
        <v>458</v>
      </c>
      <c r="G4" s="97" t="s">
        <v>139</v>
      </c>
      <c r="H4" s="97" t="s">
        <v>459</v>
      </c>
      <c r="I4" s="97" t="s">
        <v>18</v>
      </c>
      <c r="J4" s="97" t="s">
        <v>420</v>
      </c>
      <c r="K4" s="128" t="s">
        <v>18</v>
      </c>
      <c r="L4" s="97" t="s">
        <v>139</v>
      </c>
      <c r="M4" s="12" t="s">
        <v>18</v>
      </c>
      <c r="N4" s="158" t="s">
        <v>538</v>
      </c>
    </row>
    <row r="5" spans="1:14" ht="15" customHeight="1" x14ac:dyDescent="0.2">
      <c r="A5" s="21">
        <v>1</v>
      </c>
      <c r="B5" s="21" t="s">
        <v>52</v>
      </c>
      <c r="C5" s="226">
        <v>943767320</v>
      </c>
      <c r="D5" s="301">
        <f>C5/$C$18</f>
        <v>0.37002266754900592</v>
      </c>
      <c r="E5" s="233">
        <v>943767320</v>
      </c>
      <c r="F5" s="303">
        <f>E5/$E$18</f>
        <v>0.36250152556946741</v>
      </c>
      <c r="G5" s="31">
        <v>545978777.63999999</v>
      </c>
      <c r="H5" s="303">
        <f>G5/$G$18</f>
        <v>0.42805942130482716</v>
      </c>
      <c r="I5" s="152">
        <f>G5/E5</f>
        <v>0.57850994209038731</v>
      </c>
      <c r="J5" s="31">
        <v>489119471.81999999</v>
      </c>
      <c r="K5" s="171">
        <f>J5/G5</f>
        <v>0.89585802938023518</v>
      </c>
      <c r="L5" s="154">
        <v>514689637.5</v>
      </c>
      <c r="M5" s="49">
        <v>0.5852288741168542</v>
      </c>
      <c r="N5" s="159">
        <f>+G5/L5-1</f>
        <v>6.0792248105053348E-2</v>
      </c>
    </row>
    <row r="6" spans="1:14" ht="15" customHeight="1" x14ac:dyDescent="0.2">
      <c r="A6" s="23">
        <v>2</v>
      </c>
      <c r="B6" s="23" t="s">
        <v>53</v>
      </c>
      <c r="C6" s="226">
        <v>55749790</v>
      </c>
      <c r="D6" s="301">
        <f t="shared" ref="D6:D16" si="0">C6/$C$18</f>
        <v>2.1857809201421483E-2</v>
      </c>
      <c r="E6" s="233">
        <v>55749790</v>
      </c>
      <c r="F6" s="303">
        <f t="shared" ref="F6:F9" si="1">E6/$E$18</f>
        <v>2.1413523754114986E-2</v>
      </c>
      <c r="G6" s="31">
        <v>30941921.079999998</v>
      </c>
      <c r="H6" s="303">
        <f t="shared" ref="H6:H9" si="2">G6/$G$18</f>
        <v>2.4259149575036644E-2</v>
      </c>
      <c r="I6" s="152">
        <f t="shared" ref="I6:I9" si="3">G6/E6</f>
        <v>0.55501412794559402</v>
      </c>
      <c r="J6" s="31">
        <v>26375704.170000002</v>
      </c>
      <c r="K6" s="171">
        <f t="shared" ref="K6:K9" si="4">J6/G6</f>
        <v>0.85242619880665804</v>
      </c>
      <c r="L6" s="151">
        <v>26971409.079999998</v>
      </c>
      <c r="M6" s="49">
        <v>0.54860835226948079</v>
      </c>
      <c r="N6" s="160">
        <f t="shared" ref="N6:N18" si="5">+G6/L6-1</f>
        <v>0.14721188604655588</v>
      </c>
    </row>
    <row r="7" spans="1:14" ht="15" customHeight="1" x14ac:dyDescent="0.2">
      <c r="A7" s="23">
        <v>3</v>
      </c>
      <c r="B7" s="23" t="s">
        <v>54</v>
      </c>
      <c r="C7" s="226">
        <v>260080061.91999999</v>
      </c>
      <c r="D7" s="301">
        <f t="shared" si="0"/>
        <v>0.10196953872904714</v>
      </c>
      <c r="E7" s="233">
        <v>260080061.91999999</v>
      </c>
      <c r="F7" s="303">
        <f t="shared" si="1"/>
        <v>9.9896889008830633E-2</v>
      </c>
      <c r="G7" s="31">
        <v>121683703.86</v>
      </c>
      <c r="H7" s="303">
        <f t="shared" si="2"/>
        <v>9.5402711588333092E-2</v>
      </c>
      <c r="I7" s="152">
        <f t="shared" si="3"/>
        <v>0.46787017413672266</v>
      </c>
      <c r="J7" s="31">
        <v>73355941.450000003</v>
      </c>
      <c r="K7" s="171">
        <f t="shared" si="4"/>
        <v>0.60284112928053013</v>
      </c>
      <c r="L7" s="151">
        <v>127495440.95999999</v>
      </c>
      <c r="M7" s="49">
        <v>0.47338627131819311</v>
      </c>
      <c r="N7" s="160">
        <f t="shared" si="5"/>
        <v>-4.5583881715608565E-2</v>
      </c>
    </row>
    <row r="8" spans="1:14" ht="15" customHeight="1" x14ac:dyDescent="0.2">
      <c r="A8" s="23">
        <v>4</v>
      </c>
      <c r="B8" s="23" t="s">
        <v>3</v>
      </c>
      <c r="C8" s="226">
        <v>1052676699.58</v>
      </c>
      <c r="D8" s="301">
        <f t="shared" si="0"/>
        <v>0.41272274658257413</v>
      </c>
      <c r="E8" s="233">
        <v>1060047190.99</v>
      </c>
      <c r="F8" s="303">
        <f t="shared" si="1"/>
        <v>0.40716468536916872</v>
      </c>
      <c r="G8" s="31">
        <v>543403481.61000001</v>
      </c>
      <c r="H8" s="303">
        <f t="shared" si="2"/>
        <v>0.42604033233390515</v>
      </c>
      <c r="I8" s="152">
        <f t="shared" si="3"/>
        <v>0.51262197214305549</v>
      </c>
      <c r="J8" s="31">
        <v>449485564.50999999</v>
      </c>
      <c r="K8" s="171">
        <f t="shared" si="4"/>
        <v>0.82716725181491424</v>
      </c>
      <c r="L8" s="151">
        <v>512174576.61000001</v>
      </c>
      <c r="M8" s="501">
        <v>0.46823370839149564</v>
      </c>
      <c r="N8" s="160">
        <f>+G8/L8-1</f>
        <v>6.0973165061606549E-2</v>
      </c>
    </row>
    <row r="9" spans="1:14" ht="15" customHeight="1" x14ac:dyDescent="0.2">
      <c r="A9" s="25">
        <v>5</v>
      </c>
      <c r="B9" s="25" t="s">
        <v>45</v>
      </c>
      <c r="C9" s="226">
        <v>42135629</v>
      </c>
      <c r="D9" s="301">
        <f t="shared" si="0"/>
        <v>1.6520107775542865E-2</v>
      </c>
      <c r="E9" s="233">
        <v>42135629</v>
      </c>
      <c r="F9" s="303">
        <f t="shared" si="1"/>
        <v>1.6184317330811042E-2</v>
      </c>
      <c r="G9" s="31">
        <v>20469666.739999998</v>
      </c>
      <c r="H9" s="303">
        <f t="shared" si="2"/>
        <v>1.6048670860251989E-2</v>
      </c>
      <c r="I9" s="152">
        <f t="shared" si="3"/>
        <v>0.48580422853068123</v>
      </c>
      <c r="J9" s="31">
        <v>16506816.42</v>
      </c>
      <c r="K9" s="171">
        <f t="shared" si="4"/>
        <v>0.80640376952223902</v>
      </c>
      <c r="L9" s="155">
        <v>11529015.42</v>
      </c>
      <c r="M9" s="49">
        <v>0.37055583236229556</v>
      </c>
      <c r="N9" s="161">
        <f t="shared" si="5"/>
        <v>0.7754913142444213</v>
      </c>
    </row>
    <row r="10" spans="1:14" ht="15" customHeight="1" x14ac:dyDescent="0.2">
      <c r="A10" s="9"/>
      <c r="B10" s="2" t="s">
        <v>4</v>
      </c>
      <c r="C10" s="180">
        <f>SUM(C5:C9)</f>
        <v>2354409500.5</v>
      </c>
      <c r="D10" s="402">
        <f t="shared" si="0"/>
        <v>0.92309286983759153</v>
      </c>
      <c r="E10" s="170">
        <f>SUM(E5:E9)</f>
        <v>2361779991.9099998</v>
      </c>
      <c r="F10" s="304">
        <f>E10/E18</f>
        <v>0.90716094103239275</v>
      </c>
      <c r="G10" s="92">
        <f>SUM(G5:G9)</f>
        <v>1262477550.9300001</v>
      </c>
      <c r="H10" s="304">
        <f>G10/G18</f>
        <v>0.98981028566235407</v>
      </c>
      <c r="I10" s="93">
        <f t="shared" ref="I10:I18" si="6">+G10/E10</f>
        <v>0.53454494290512611</v>
      </c>
      <c r="J10" s="92">
        <f>SUM(J5:J9)</f>
        <v>1054843498.37</v>
      </c>
      <c r="K10" s="189">
        <f t="shared" ref="K10:K18" si="7">+J10/G10</f>
        <v>0.8355344596764932</v>
      </c>
      <c r="L10" s="92">
        <f>SUM(L5:L9)</f>
        <v>1192860079.5700002</v>
      </c>
      <c r="M10" s="44">
        <v>0.51351890219231711</v>
      </c>
      <c r="N10" s="162">
        <f t="shared" si="5"/>
        <v>5.8361808356513611E-2</v>
      </c>
    </row>
    <row r="11" spans="1:14" ht="15" customHeight="1" x14ac:dyDescent="0.2">
      <c r="A11" s="21">
        <v>6</v>
      </c>
      <c r="B11" s="21" t="s">
        <v>46</v>
      </c>
      <c r="C11" s="226">
        <v>500080</v>
      </c>
      <c r="D11" s="301">
        <f t="shared" si="0"/>
        <v>1.9606626725314759E-4</v>
      </c>
      <c r="E11" s="233">
        <v>500080</v>
      </c>
      <c r="F11" s="303">
        <f>E11/E18</f>
        <v>1.9208099185589436E-4</v>
      </c>
      <c r="G11" s="31">
        <v>2620064.6</v>
      </c>
      <c r="H11" s="303">
        <f>G11/G18</f>
        <v>2.0541885186547881E-3</v>
      </c>
      <c r="I11" s="152">
        <f t="shared" si="6"/>
        <v>5.2392909134538472</v>
      </c>
      <c r="J11" s="31">
        <v>1408762.5</v>
      </c>
      <c r="K11" s="171">
        <f>+J11/G11</f>
        <v>0.53768235332823466</v>
      </c>
      <c r="L11" s="154">
        <v>1799944.58</v>
      </c>
      <c r="M11" s="53">
        <v>0.23928751013679692</v>
      </c>
      <c r="N11" s="160" t="s">
        <v>135</v>
      </c>
    </row>
    <row r="12" spans="1:14" ht="15" customHeight="1" x14ac:dyDescent="0.2">
      <c r="A12" s="25">
        <v>7</v>
      </c>
      <c r="B12" s="25" t="s">
        <v>6</v>
      </c>
      <c r="C12" s="226">
        <v>29106649</v>
      </c>
      <c r="D12" s="301">
        <f t="shared" si="0"/>
        <v>1.1411838149251242E-2</v>
      </c>
      <c r="E12" s="233">
        <v>46813840.810000002</v>
      </c>
      <c r="F12" s="305">
        <f>E12/E18</f>
        <v>1.7981220955384632E-2</v>
      </c>
      <c r="G12" s="31">
        <v>4492477.7699999996</v>
      </c>
      <c r="H12" s="305">
        <f>G12/G18</f>
        <v>3.522201801988342E-3</v>
      </c>
      <c r="I12" s="153">
        <f t="shared" si="6"/>
        <v>9.5964733768231045E-2</v>
      </c>
      <c r="J12" s="31">
        <v>3495984.98</v>
      </c>
      <c r="K12" s="171">
        <f>+J12/G12</f>
        <v>0.77818637263952462</v>
      </c>
      <c r="L12" s="155">
        <v>6278201.7800000003</v>
      </c>
      <c r="M12" s="376">
        <v>0.30886050619188227</v>
      </c>
      <c r="N12" s="160">
        <f t="shared" si="5"/>
        <v>-0.2844324015976436</v>
      </c>
    </row>
    <row r="13" spans="1:14" ht="15" customHeight="1" x14ac:dyDescent="0.2">
      <c r="A13" s="9"/>
      <c r="B13" s="2" t="s">
        <v>7</v>
      </c>
      <c r="C13" s="180">
        <f>SUM(C11:C12)</f>
        <v>29606729</v>
      </c>
      <c r="D13" s="402">
        <f t="shared" si="0"/>
        <v>1.160790441650439E-2</v>
      </c>
      <c r="E13" s="170">
        <f>SUM(E11:E12)</f>
        <v>47313920.810000002</v>
      </c>
      <c r="F13" s="304">
        <f>E13/E18</f>
        <v>1.8173301947240525E-2</v>
      </c>
      <c r="G13" s="92">
        <f>SUM(G11:G12)</f>
        <v>7112542.3699999992</v>
      </c>
      <c r="H13" s="304">
        <f>G13/G18</f>
        <v>5.5763903206431297E-3</v>
      </c>
      <c r="I13" s="93">
        <f t="shared" si="6"/>
        <v>0.15032663216735004</v>
      </c>
      <c r="J13" s="92">
        <f>SUM(J11:J12)</f>
        <v>4904747.4800000004</v>
      </c>
      <c r="K13" s="189">
        <f t="shared" si="7"/>
        <v>0.68959131979132249</v>
      </c>
      <c r="L13" s="92">
        <f>SUM(L11:L12)</f>
        <v>8078146.3600000003</v>
      </c>
      <c r="M13" s="44">
        <v>0.29006868231914346</v>
      </c>
      <c r="N13" s="162">
        <f t="shared" si="5"/>
        <v>-0.11953286644833716</v>
      </c>
    </row>
    <row r="14" spans="1:14" ht="15" customHeight="1" x14ac:dyDescent="0.2">
      <c r="A14" s="21">
        <v>8</v>
      </c>
      <c r="B14" s="21" t="s">
        <v>468</v>
      </c>
      <c r="C14" s="226">
        <v>5000000</v>
      </c>
      <c r="D14" s="301">
        <f t="shared" si="0"/>
        <v>1.9603490166888058E-3</v>
      </c>
      <c r="E14" s="233">
        <f>32841185.77-E17</f>
        <v>27149999.77</v>
      </c>
      <c r="F14" s="305">
        <f>E14/$E$18</f>
        <v>1.042832923673993E-2</v>
      </c>
      <c r="G14" s="31">
        <v>5000000</v>
      </c>
      <c r="H14" s="307">
        <f>G14/G18</f>
        <v>3.9201104405112534E-3</v>
      </c>
      <c r="I14" s="152">
        <f t="shared" si="6"/>
        <v>0.18416206417522191</v>
      </c>
      <c r="J14" s="31">
        <v>5000000</v>
      </c>
      <c r="K14" s="171">
        <f>+J14/G14</f>
        <v>1</v>
      </c>
      <c r="L14" s="154">
        <v>0</v>
      </c>
      <c r="M14" s="61" t="s">
        <v>135</v>
      </c>
      <c r="N14" s="163" t="s">
        <v>135</v>
      </c>
    </row>
    <row r="15" spans="1:14" ht="15" customHeight="1" x14ac:dyDescent="0.2">
      <c r="A15" s="25">
        <v>9</v>
      </c>
      <c r="B15" s="25" t="s">
        <v>9</v>
      </c>
      <c r="C15" s="226">
        <v>161550000</v>
      </c>
      <c r="D15" s="301">
        <f t="shared" si="0"/>
        <v>6.3338876729215315E-2</v>
      </c>
      <c r="E15" s="233">
        <v>161550000</v>
      </c>
      <c r="F15" s="305">
        <f>E15/$E$18</f>
        <v>6.2051440238201361E-2</v>
      </c>
      <c r="G15" s="31">
        <v>884176.08</v>
      </c>
      <c r="H15" s="305">
        <f>G15/G18</f>
        <v>6.932135764916626E-4</v>
      </c>
      <c r="I15" s="153">
        <f t="shared" si="6"/>
        <v>5.4730800371402041E-3</v>
      </c>
      <c r="J15" s="31">
        <v>884176.08</v>
      </c>
      <c r="K15" s="462">
        <f t="shared" si="7"/>
        <v>1</v>
      </c>
      <c r="L15" s="155">
        <v>716907.01</v>
      </c>
      <c r="M15" s="305">
        <v>5.4809404434250763E-3</v>
      </c>
      <c r="N15" s="161">
        <f t="shared" si="5"/>
        <v>0.23332045532655621</v>
      </c>
    </row>
    <row r="16" spans="1:14" ht="15" customHeight="1" x14ac:dyDescent="0.2">
      <c r="A16" s="9"/>
      <c r="B16" s="2" t="s">
        <v>10</v>
      </c>
      <c r="C16" s="180">
        <f>SUM(C14:C15)</f>
        <v>166550000</v>
      </c>
      <c r="D16" s="415">
        <f t="shared" si="0"/>
        <v>6.5299225745904119E-2</v>
      </c>
      <c r="E16" s="170">
        <f>SUM(E14:E15)</f>
        <v>188699999.77000001</v>
      </c>
      <c r="F16" s="304">
        <f>E16/E18</f>
        <v>7.2479769474941294E-2</v>
      </c>
      <c r="G16" s="92">
        <f>SUM(G14:G15)</f>
        <v>5884176.0800000001</v>
      </c>
      <c r="H16" s="304">
        <f>G16/G18</f>
        <v>4.6133240170029158E-3</v>
      </c>
      <c r="I16" s="93">
        <f t="shared" si="6"/>
        <v>3.1182703164663601E-2</v>
      </c>
      <c r="J16" s="92">
        <f>SUM(J14:J15)</f>
        <v>5884176.0800000001</v>
      </c>
      <c r="K16" s="189">
        <f t="shared" si="7"/>
        <v>1</v>
      </c>
      <c r="L16" s="92">
        <f>SUM(L14:L15)</f>
        <v>716907.01</v>
      </c>
      <c r="M16" s="44">
        <v>2.1047334871465806E-3</v>
      </c>
      <c r="N16" s="162">
        <f t="shared" si="5"/>
        <v>7.2077256853716634</v>
      </c>
    </row>
    <row r="17" spans="1:14" ht="15" customHeight="1" thickBot="1" x14ac:dyDescent="0.25">
      <c r="A17" s="9"/>
      <c r="B17" s="2" t="s">
        <v>448</v>
      </c>
      <c r="C17" s="180">
        <v>0</v>
      </c>
      <c r="D17" s="402" t="s">
        <v>135</v>
      </c>
      <c r="E17" s="170">
        <v>5691186</v>
      </c>
      <c r="F17" s="304"/>
      <c r="G17" s="92">
        <v>0</v>
      </c>
      <c r="H17" s="304" t="s">
        <v>135</v>
      </c>
      <c r="I17" s="98" t="s">
        <v>135</v>
      </c>
      <c r="J17" s="92">
        <v>0</v>
      </c>
      <c r="K17" s="189" t="s">
        <v>135</v>
      </c>
      <c r="L17" s="92">
        <v>0</v>
      </c>
      <c r="M17" s="385" t="s">
        <v>135</v>
      </c>
      <c r="N17" s="162" t="s">
        <v>135</v>
      </c>
    </row>
    <row r="18" spans="1:14" s="6" customFormat="1" ht="19.5" customHeight="1" thickBot="1" x14ac:dyDescent="0.25">
      <c r="A18" s="5"/>
      <c r="B18" s="4" t="s">
        <v>55</v>
      </c>
      <c r="C18" s="181">
        <f>C10+C13+C16+C17</f>
        <v>2550566229.5</v>
      </c>
      <c r="D18" s="306" t="s">
        <v>135</v>
      </c>
      <c r="E18" s="172">
        <f t="shared" ref="E18:G18" si="8">+E10+E13+E16+E17</f>
        <v>2603485098.4899998</v>
      </c>
      <c r="F18" s="306" t="s">
        <v>135</v>
      </c>
      <c r="G18" s="173">
        <f t="shared" si="8"/>
        <v>1275474269.3799999</v>
      </c>
      <c r="H18" s="306" t="s">
        <v>135</v>
      </c>
      <c r="I18" s="174">
        <f t="shared" si="6"/>
        <v>0.48991033984399013</v>
      </c>
      <c r="J18" s="173">
        <f>+J10+J13+J16+J17</f>
        <v>1065632421.9300001</v>
      </c>
      <c r="K18" s="192">
        <f t="shared" si="7"/>
        <v>0.83547935659101724</v>
      </c>
      <c r="L18" s="165">
        <f>+L10+L13+L16</f>
        <v>1201655132.9400001</v>
      </c>
      <c r="M18" s="209">
        <v>0.44648301377638799</v>
      </c>
      <c r="N18" s="164">
        <f t="shared" si="5"/>
        <v>6.1431216341906625E-2</v>
      </c>
    </row>
    <row r="19" spans="1:14" x14ac:dyDescent="0.2">
      <c r="A19" s="286" t="s">
        <v>500</v>
      </c>
      <c r="B19" s="286"/>
    </row>
    <row r="21" spans="1:14" s="547" customFormat="1" x14ac:dyDescent="0.2">
      <c r="A21" s="545"/>
      <c r="B21" s="544"/>
      <c r="C21" s="553"/>
      <c r="D21" s="546"/>
      <c r="K21" s="548"/>
      <c r="M21" s="548"/>
    </row>
    <row r="22" spans="1:14" s="547" customFormat="1" x14ac:dyDescent="0.2">
      <c r="A22" s="545"/>
      <c r="B22" s="544"/>
      <c r="C22" s="553"/>
      <c r="D22" s="546"/>
      <c r="G22" s="59"/>
      <c r="H22" s="86"/>
      <c r="K22" s="548"/>
      <c r="M22" s="548"/>
    </row>
    <row r="23" spans="1:14" s="547" customFormat="1" x14ac:dyDescent="0.2">
      <c r="A23" s="545"/>
      <c r="B23" s="544"/>
      <c r="C23" s="553"/>
      <c r="D23" s="546"/>
      <c r="G23" s="59"/>
      <c r="H23" s="86"/>
      <c r="K23" s="548"/>
      <c r="M23" s="548"/>
    </row>
    <row r="24" spans="1:14" s="547" customFormat="1" x14ac:dyDescent="0.2">
      <c r="A24" s="545"/>
      <c r="B24" s="544"/>
      <c r="C24" s="553"/>
      <c r="D24" s="546"/>
      <c r="G24" s="59"/>
      <c r="H24" s="86"/>
      <c r="K24" s="548"/>
      <c r="M24" s="548"/>
    </row>
    <row r="25" spans="1:14" s="547" customFormat="1" x14ac:dyDescent="0.2">
      <c r="A25" s="545"/>
      <c r="B25" s="544"/>
      <c r="C25" s="553"/>
      <c r="D25" s="546"/>
      <c r="G25" s="59"/>
      <c r="H25" s="86"/>
      <c r="K25" s="548"/>
      <c r="M25" s="548"/>
    </row>
    <row r="26" spans="1:14" s="547" customFormat="1" x14ac:dyDescent="0.2">
      <c r="A26" s="545"/>
      <c r="B26" s="544"/>
      <c r="C26" s="553"/>
      <c r="D26" s="546"/>
      <c r="G26" s="59"/>
      <c r="H26" s="86"/>
      <c r="K26" s="548"/>
      <c r="M26" s="548"/>
    </row>
    <row r="27" spans="1:14" s="547" customFormat="1" x14ac:dyDescent="0.2">
      <c r="A27" s="545"/>
      <c r="B27" s="544"/>
      <c r="C27" s="553"/>
      <c r="D27" s="546"/>
      <c r="G27" s="59"/>
      <c r="H27" s="86"/>
      <c r="K27" s="548"/>
      <c r="M27" s="548"/>
    </row>
    <row r="28" spans="1:14" s="547" customFormat="1" x14ac:dyDescent="0.2">
      <c r="A28" s="545"/>
      <c r="B28" s="544"/>
      <c r="C28" s="554"/>
      <c r="D28" s="546"/>
      <c r="G28" s="59"/>
      <c r="H28" s="86"/>
      <c r="K28" s="548"/>
      <c r="M28" s="548"/>
    </row>
    <row r="29" spans="1:14" s="547" customFormat="1" x14ac:dyDescent="0.2">
      <c r="A29" s="545"/>
      <c r="B29" s="544"/>
      <c r="C29" s="553"/>
      <c r="D29" s="546"/>
      <c r="E29" s="549"/>
      <c r="G29" s="59"/>
      <c r="H29" s="310"/>
      <c r="K29" s="548"/>
      <c r="M29" s="548"/>
    </row>
    <row r="30" spans="1:14" x14ac:dyDescent="0.2">
      <c r="G30" s="59"/>
      <c r="H30" s="86"/>
    </row>
  </sheetData>
  <mergeCells count="2">
    <mergeCell ref="L2:M2"/>
    <mergeCell ref="E2:K2"/>
  </mergeCells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M20"/>
  <sheetViews>
    <sheetView zoomScaleNormal="100" workbookViewId="0">
      <selection activeCell="O29" sqref="O2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1" spans="1:13" ht="15.75" thickBot="1" x14ac:dyDescent="0.3">
      <c r="A1" s="7" t="s">
        <v>132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9">
        <v>212198443.66999999</v>
      </c>
      <c r="D5" s="234">
        <v>211081238.61000001</v>
      </c>
      <c r="E5" s="33">
        <v>107760017.73999999</v>
      </c>
      <c r="F5" s="49">
        <f>E5/D5</f>
        <v>0.51051442776068134</v>
      </c>
      <c r="G5" s="33">
        <v>107553500.14</v>
      </c>
      <c r="H5" s="49">
        <f>G5/D5</f>
        <v>0.50953604805550268</v>
      </c>
      <c r="I5" s="33">
        <v>107224593.81</v>
      </c>
      <c r="J5" s="171">
        <f>I5/D5</f>
        <v>0.50797785021581832</v>
      </c>
      <c r="K5" s="31">
        <v>106715632.12</v>
      </c>
      <c r="L5" s="53">
        <v>0.51651456105245519</v>
      </c>
      <c r="M5" s="239">
        <f>+I5/K5-1</f>
        <v>4.7693264790642509E-3</v>
      </c>
    </row>
    <row r="6" spans="1:13" ht="15" customHeight="1" x14ac:dyDescent="0.2">
      <c r="A6" s="23">
        <v>2</v>
      </c>
      <c r="B6" s="23" t="s">
        <v>1</v>
      </c>
      <c r="C6" s="179">
        <v>29591849.129999999</v>
      </c>
      <c r="D6" s="234">
        <v>29355572.780000001</v>
      </c>
      <c r="E6" s="33">
        <v>27598854.629999999</v>
      </c>
      <c r="F6" s="49">
        <f>E6/D6</f>
        <v>0.94015725180477971</v>
      </c>
      <c r="G6" s="33">
        <v>24300134.649999999</v>
      </c>
      <c r="H6" s="49">
        <f>G6/D6</f>
        <v>0.82778608450643887</v>
      </c>
      <c r="I6" s="33">
        <v>6293308.4699999997</v>
      </c>
      <c r="J6" s="171">
        <f>I6/D6</f>
        <v>0.21438207038793128</v>
      </c>
      <c r="K6" s="33">
        <v>8446773.1300000008</v>
      </c>
      <c r="L6" s="55">
        <v>0.29081736631267202</v>
      </c>
      <c r="M6" s="240">
        <f>+I6/K6-1</f>
        <v>-0.25494524676549479</v>
      </c>
    </row>
    <row r="7" spans="1:13" ht="15" customHeight="1" x14ac:dyDescent="0.2">
      <c r="A7" s="23">
        <v>3</v>
      </c>
      <c r="B7" s="23" t="s">
        <v>2</v>
      </c>
      <c r="C7" s="179"/>
      <c r="D7" s="234"/>
      <c r="E7" s="33"/>
      <c r="F7" s="49" t="s">
        <v>135</v>
      </c>
      <c r="G7" s="33"/>
      <c r="H7" s="49" t="s">
        <v>135</v>
      </c>
      <c r="I7" s="33"/>
      <c r="J7" s="171" t="s">
        <v>135</v>
      </c>
      <c r="K7" s="380" t="s">
        <v>135</v>
      </c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9">
        <v>2868215.11</v>
      </c>
      <c r="D8" s="234">
        <v>3570983.11</v>
      </c>
      <c r="E8" s="33">
        <v>2844026.28</v>
      </c>
      <c r="F8" s="460">
        <f>E8/D8</f>
        <v>0.79642669606465877</v>
      </c>
      <c r="G8" s="33">
        <v>2844026.28</v>
      </c>
      <c r="H8" s="460">
        <f>G8/D8</f>
        <v>0.79642669606465877</v>
      </c>
      <c r="I8" s="33">
        <v>2840173.28</v>
      </c>
      <c r="J8" s="462">
        <f>I8/D8</f>
        <v>0.79534772148502264</v>
      </c>
      <c r="K8" s="35">
        <v>2637883.77</v>
      </c>
      <c r="L8" s="376">
        <v>0.98417545521901939</v>
      </c>
      <c r="M8" s="270">
        <f>+I8/K8-1</f>
        <v>7.6686286295320594E-2</v>
      </c>
    </row>
    <row r="9" spans="1:13" ht="15" customHeight="1" x14ac:dyDescent="0.2">
      <c r="A9" s="9"/>
      <c r="B9" s="2" t="s">
        <v>4</v>
      </c>
      <c r="C9" s="180">
        <f>SUM(C5:C8)</f>
        <v>244658507.91</v>
      </c>
      <c r="D9" s="170">
        <f t="shared" ref="D9:I9" si="0">SUM(D5:D8)</f>
        <v>244007794.50000003</v>
      </c>
      <c r="E9" s="92">
        <f t="shared" si="0"/>
        <v>138202898.65000001</v>
      </c>
      <c r="F9" s="98">
        <f>E9/D9</f>
        <v>0.5663872292817268</v>
      </c>
      <c r="G9" s="92">
        <f t="shared" si="0"/>
        <v>134697661.06999999</v>
      </c>
      <c r="H9" s="98">
        <f>G9/D9</f>
        <v>0.55202196038864637</v>
      </c>
      <c r="I9" s="92">
        <f t="shared" si="0"/>
        <v>116358075.56</v>
      </c>
      <c r="J9" s="189">
        <f>I9/D9</f>
        <v>0.47686212564820335</v>
      </c>
      <c r="K9" s="92">
        <f>SUM(K5:K8)</f>
        <v>117800289.02</v>
      </c>
      <c r="L9" s="44">
        <v>0.49426878224346199</v>
      </c>
      <c r="M9" s="243">
        <f>+I9/K9-1</f>
        <v>-1.22428686041266E-2</v>
      </c>
    </row>
    <row r="10" spans="1:13" ht="15" customHeight="1" x14ac:dyDescent="0.2">
      <c r="A10" s="21">
        <v>6</v>
      </c>
      <c r="B10" s="21" t="s">
        <v>5</v>
      </c>
      <c r="C10" s="179">
        <v>1549357.27</v>
      </c>
      <c r="D10" s="234">
        <v>7116265.8300000001</v>
      </c>
      <c r="E10" s="33">
        <v>5555433.3799999999</v>
      </c>
      <c r="F10" s="501">
        <f>E10/D10</f>
        <v>0.78066692739048504</v>
      </c>
      <c r="G10" s="33">
        <v>3246161.14</v>
      </c>
      <c r="H10" s="501">
        <f>G10/D10</f>
        <v>0.4561607474407684</v>
      </c>
      <c r="I10" s="154">
        <v>423900.58</v>
      </c>
      <c r="J10" s="519">
        <f>I10/D10</f>
        <v>5.956783938747269E-2</v>
      </c>
      <c r="K10" s="154">
        <v>1201670.57</v>
      </c>
      <c r="L10" s="53">
        <v>0.10093420815821201</v>
      </c>
      <c r="M10" s="255">
        <f>+I10/K10-1</f>
        <v>-0.6472406077149746</v>
      </c>
    </row>
    <row r="11" spans="1:13" ht="15" customHeight="1" x14ac:dyDescent="0.2">
      <c r="A11" s="25">
        <v>7</v>
      </c>
      <c r="B11" s="25" t="s">
        <v>6</v>
      </c>
      <c r="C11" s="179"/>
      <c r="D11" s="235"/>
      <c r="E11" s="35"/>
      <c r="F11" s="280" t="s">
        <v>135</v>
      </c>
      <c r="G11" s="155"/>
      <c r="H11" s="280" t="s">
        <v>135</v>
      </c>
      <c r="I11" s="155"/>
      <c r="J11" s="223" t="s">
        <v>135</v>
      </c>
      <c r="K11" s="491" t="s">
        <v>135</v>
      </c>
      <c r="L11" s="56" t="s">
        <v>135</v>
      </c>
      <c r="M11" s="245" t="s">
        <v>135</v>
      </c>
    </row>
    <row r="12" spans="1:13" ht="15" customHeight="1" x14ac:dyDescent="0.2">
      <c r="A12" s="9"/>
      <c r="B12" s="2" t="s">
        <v>7</v>
      </c>
      <c r="C12" s="180">
        <f>SUM(C10:C11)</f>
        <v>1549357.27</v>
      </c>
      <c r="D12" s="170">
        <f t="shared" ref="D12:I12" si="1">SUM(D10:D11)</f>
        <v>7116265.8300000001</v>
      </c>
      <c r="E12" s="92">
        <f t="shared" si="1"/>
        <v>5555433.3799999999</v>
      </c>
      <c r="F12" s="98">
        <f>E12/D12</f>
        <v>0.78066692739048504</v>
      </c>
      <c r="G12" s="92">
        <f t="shared" si="1"/>
        <v>3246161.14</v>
      </c>
      <c r="H12" s="98">
        <f>G12/D12</f>
        <v>0.4561607474407684</v>
      </c>
      <c r="I12" s="92">
        <f t="shared" si="1"/>
        <v>423900.58</v>
      </c>
      <c r="J12" s="189">
        <f>I12/D12</f>
        <v>5.956783938747269E-2</v>
      </c>
      <c r="K12" s="92">
        <f>SUM(K10:K11)</f>
        <v>1201670.57</v>
      </c>
      <c r="L12" s="44">
        <v>0.10093420815821201</v>
      </c>
      <c r="M12" s="243">
        <f>+I12/K12-1</f>
        <v>-0.6472406077149746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94" t="s">
        <v>135</v>
      </c>
      <c r="G13" s="31"/>
      <c r="H13" s="94" t="s">
        <v>135</v>
      </c>
      <c r="I13" s="31"/>
      <c r="J13" s="252" t="s">
        <v>135</v>
      </c>
      <c r="K13" s="31"/>
      <c r="L13" s="57" t="s">
        <v>135</v>
      </c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50" t="s">
        <v>135</v>
      </c>
      <c r="G14" s="35"/>
      <c r="H14" s="50" t="s">
        <v>135</v>
      </c>
      <c r="I14" s="35"/>
      <c r="J14" s="253" t="s">
        <v>135</v>
      </c>
      <c r="K14" s="35"/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2">SUM(D13:D14)</f>
        <v>0</v>
      </c>
      <c r="E15" s="92">
        <f t="shared" si="2"/>
        <v>0</v>
      </c>
      <c r="F15" s="98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4" t="s">
        <v>135</v>
      </c>
      <c r="K15" s="92">
        <f>SUM(K13:K14)</f>
        <v>0</v>
      </c>
      <c r="L15" s="107" t="s">
        <v>135</v>
      </c>
      <c r="M15" s="246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246207865.18000001</v>
      </c>
      <c r="D16" s="172">
        <f t="shared" ref="D16:I16" si="3">+D9+D12+D15</f>
        <v>251124060.33000004</v>
      </c>
      <c r="E16" s="173">
        <f t="shared" si="3"/>
        <v>143758332.03</v>
      </c>
      <c r="F16" s="200">
        <f>E16/D16</f>
        <v>0.57245941245569365</v>
      </c>
      <c r="G16" s="173">
        <f t="shared" si="3"/>
        <v>137943822.20999998</v>
      </c>
      <c r="H16" s="200">
        <f>G16/D16</f>
        <v>0.54930547884869796</v>
      </c>
      <c r="I16" s="173">
        <f t="shared" si="3"/>
        <v>116781976.14</v>
      </c>
      <c r="J16" s="192">
        <f>I16/D16</f>
        <v>0.46503698604800264</v>
      </c>
      <c r="K16" s="165">
        <f>K9+K12+K15</f>
        <v>119001959.58999999</v>
      </c>
      <c r="L16" s="209">
        <v>0.47555523900935481</v>
      </c>
      <c r="M16" s="247">
        <f>+I16/K16-1</f>
        <v>-1.8655015914431528E-2</v>
      </c>
    </row>
    <row r="20" spans="5:5" x14ac:dyDescent="0.2">
      <c r="E20" s="199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4" zoomScaleNormal="100" workbookViewId="0">
      <selection activeCell="N26" sqref="N2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2" spans="1:15" ht="15" x14ac:dyDescent="0.25">
      <c r="B2" s="7" t="s">
        <v>132</v>
      </c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s="6" customFormat="1" ht="19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s="105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x14ac:dyDescent="0.2">
      <c r="D19"/>
      <c r="E19"/>
      <c r="F19"/>
      <c r="G19"/>
      <c r="H19"/>
      <c r="I19"/>
      <c r="J19"/>
      <c r="K19"/>
      <c r="L19"/>
      <c r="M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M20"/>
  <sheetViews>
    <sheetView zoomScaleNormal="100" workbookViewId="0">
      <selection activeCell="I20" sqref="I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.75" thickBot="1" x14ac:dyDescent="0.3">
      <c r="A1" s="7" t="s">
        <v>437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8069693.5999999996</v>
      </c>
      <c r="D5" s="234">
        <v>8894679.0399999991</v>
      </c>
      <c r="E5" s="33">
        <v>5034184.93</v>
      </c>
      <c r="F5" s="49">
        <f>E5/D5</f>
        <v>0.56597713164926078</v>
      </c>
      <c r="G5" s="33">
        <v>4997674.43</v>
      </c>
      <c r="H5" s="49">
        <f>G5/D5</f>
        <v>0.56187237420542158</v>
      </c>
      <c r="I5" s="33">
        <v>4997674.43</v>
      </c>
      <c r="J5" s="171">
        <f>I5/D5</f>
        <v>0.56187237420542158</v>
      </c>
      <c r="K5" s="31">
        <v>4571176.46</v>
      </c>
      <c r="L5" s="53">
        <v>0.54569040774774535</v>
      </c>
      <c r="M5" s="239">
        <f>+I5/K5-1</f>
        <v>9.3301576461128244E-2</v>
      </c>
    </row>
    <row r="6" spans="1:13" ht="15" customHeight="1" x14ac:dyDescent="0.2">
      <c r="A6" s="23">
        <v>2</v>
      </c>
      <c r="B6" s="23" t="s">
        <v>1</v>
      </c>
      <c r="C6" s="178">
        <v>6261542.29</v>
      </c>
      <c r="D6" s="234">
        <v>7241790.3099999996</v>
      </c>
      <c r="E6" s="33">
        <v>5608122.9900000002</v>
      </c>
      <c r="F6" s="49">
        <f>E6/D6</f>
        <v>0.77441112624538289</v>
      </c>
      <c r="G6" s="33">
        <v>5164048.68</v>
      </c>
      <c r="H6" s="49">
        <f>G6/D6</f>
        <v>0.71309005907960343</v>
      </c>
      <c r="I6" s="33">
        <v>2846819.45</v>
      </c>
      <c r="J6" s="171">
        <f>I6/D6</f>
        <v>0.39310989798598578</v>
      </c>
      <c r="K6" s="33">
        <v>2040182.49</v>
      </c>
      <c r="L6" s="55">
        <v>0.3746199290563067</v>
      </c>
      <c r="M6" s="240">
        <f>+I6/K6-1</f>
        <v>0.39537490589873658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49" t="s">
        <v>135</v>
      </c>
      <c r="G7" s="33"/>
      <c r="H7" s="49" t="s">
        <v>135</v>
      </c>
      <c r="I7" s="33"/>
      <c r="J7" s="171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8">
        <v>28344074.559999999</v>
      </c>
      <c r="D8" s="234">
        <v>37965983.670000002</v>
      </c>
      <c r="E8" s="33">
        <v>29348492.48</v>
      </c>
      <c r="F8" s="460">
        <f>E8/D8</f>
        <v>0.77302073179762287</v>
      </c>
      <c r="G8" s="33">
        <v>29327492.48</v>
      </c>
      <c r="H8" s="460">
        <f>G8/D8</f>
        <v>0.77246760507812229</v>
      </c>
      <c r="I8" s="33">
        <v>15853814.050000001</v>
      </c>
      <c r="J8" s="462">
        <f>I8/D8</f>
        <v>0.41757943604994446</v>
      </c>
      <c r="K8" s="35">
        <v>16304875.93</v>
      </c>
      <c r="L8" s="376">
        <v>0.60756726814732531</v>
      </c>
      <c r="M8" s="536">
        <f>+I8/K8-1</f>
        <v>-2.7664232585178472E-2</v>
      </c>
    </row>
    <row r="9" spans="1:13" ht="15" customHeight="1" x14ac:dyDescent="0.2">
      <c r="A9" s="9"/>
      <c r="B9" s="2" t="s">
        <v>4</v>
      </c>
      <c r="C9" s="180">
        <f>SUM(C5:C8)</f>
        <v>42675310.450000003</v>
      </c>
      <c r="D9" s="170">
        <f t="shared" ref="D9:I9" si="0">SUM(D5:D8)</f>
        <v>54102453.019999996</v>
      </c>
      <c r="E9" s="92">
        <f t="shared" si="0"/>
        <v>39990800.399999999</v>
      </c>
      <c r="F9" s="98">
        <f>E9/D9</f>
        <v>0.73916797053946226</v>
      </c>
      <c r="G9" s="92">
        <f t="shared" si="0"/>
        <v>39489215.590000004</v>
      </c>
      <c r="H9" s="98">
        <f>G9/D9</f>
        <v>0.7298969526465291</v>
      </c>
      <c r="I9" s="92">
        <f t="shared" si="0"/>
        <v>23698307.93</v>
      </c>
      <c r="J9" s="189">
        <f>I9/D9</f>
        <v>0.43802649615978545</v>
      </c>
      <c r="K9" s="92">
        <f>SUM(K5:K8)</f>
        <v>22916234.879999999</v>
      </c>
      <c r="L9" s="44">
        <v>0.56361739310917791</v>
      </c>
      <c r="M9" s="162">
        <f>+I9/K9-1</f>
        <v>3.4127467016082491E-2</v>
      </c>
    </row>
    <row r="10" spans="1:13" ht="15" customHeight="1" x14ac:dyDescent="0.2">
      <c r="A10" s="21">
        <v>6</v>
      </c>
      <c r="B10" s="21" t="s">
        <v>5</v>
      </c>
      <c r="C10" s="178">
        <v>548825</v>
      </c>
      <c r="D10" s="234">
        <v>2221197.6</v>
      </c>
      <c r="E10" s="31">
        <v>2181197.6</v>
      </c>
      <c r="F10" s="49">
        <f>E10/D10</f>
        <v>0.98199169673152897</v>
      </c>
      <c r="G10" s="31">
        <v>2181197.6</v>
      </c>
      <c r="H10" s="49">
        <f>G10/D10</f>
        <v>0.98199169673152897</v>
      </c>
      <c r="I10" s="31">
        <v>1147042.81</v>
      </c>
      <c r="J10" s="171">
        <f>I10/D10</f>
        <v>0.51640736960997979</v>
      </c>
      <c r="K10" s="154">
        <v>674551.72</v>
      </c>
      <c r="L10" s="53">
        <v>0.14215022556847301</v>
      </c>
      <c r="M10" s="239">
        <f>+I10/K10-1</f>
        <v>0.70045198313333201</v>
      </c>
    </row>
    <row r="11" spans="1:13" ht="15" customHeight="1" x14ac:dyDescent="0.2">
      <c r="A11" s="25">
        <v>7</v>
      </c>
      <c r="B11" s="25" t="s">
        <v>6</v>
      </c>
      <c r="C11" s="178">
        <v>6844993</v>
      </c>
      <c r="D11" s="234">
        <v>12586993</v>
      </c>
      <c r="E11" s="35">
        <v>8544507</v>
      </c>
      <c r="F11" s="86">
        <f>E11/D11</f>
        <v>0.67883623991846187</v>
      </c>
      <c r="G11" s="60">
        <v>8544507</v>
      </c>
      <c r="H11" s="86">
        <f>G11/D11</f>
        <v>0.67883623991846187</v>
      </c>
      <c r="I11" s="60">
        <v>7075407</v>
      </c>
      <c r="J11" s="191">
        <f>I11/D11</f>
        <v>0.56212051599615576</v>
      </c>
      <c r="K11" s="155">
        <v>0</v>
      </c>
      <c r="L11" s="376">
        <v>0</v>
      </c>
      <c r="M11" s="239" t="s">
        <v>135</v>
      </c>
    </row>
    <row r="12" spans="1:13" ht="15" customHeight="1" x14ac:dyDescent="0.2">
      <c r="A12" s="9"/>
      <c r="B12" s="2" t="s">
        <v>7</v>
      </c>
      <c r="C12" s="180">
        <f>SUM(C10:C11)</f>
        <v>7393818</v>
      </c>
      <c r="D12" s="170">
        <f t="shared" ref="D12:I12" si="1">SUM(D10:D11)</f>
        <v>14808190.6</v>
      </c>
      <c r="E12" s="92">
        <f t="shared" si="1"/>
        <v>10725704.6</v>
      </c>
      <c r="F12" s="98">
        <f>E12/D12</f>
        <v>0.72430892400858216</v>
      </c>
      <c r="G12" s="92">
        <f t="shared" si="1"/>
        <v>10725704.6</v>
      </c>
      <c r="H12" s="98">
        <f>G12/D12</f>
        <v>0.72430892400858216</v>
      </c>
      <c r="I12" s="92">
        <f t="shared" si="1"/>
        <v>8222449.8100000005</v>
      </c>
      <c r="J12" s="189">
        <f>I12/D12</f>
        <v>0.55526363970490766</v>
      </c>
      <c r="K12" s="92">
        <f>SUM(K10:K11)</f>
        <v>674551.72</v>
      </c>
      <c r="L12" s="44">
        <v>5.4488451019899305E-2</v>
      </c>
      <c r="M12" s="243">
        <f>+I12/K12-1</f>
        <v>11.189502400201427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28" t="s">
        <v>135</v>
      </c>
      <c r="G13" s="31"/>
      <c r="H13" s="28" t="s">
        <v>135</v>
      </c>
      <c r="I13" s="31"/>
      <c r="J13" s="257" t="s">
        <v>135</v>
      </c>
      <c r="K13" s="395" t="s">
        <v>135</v>
      </c>
      <c r="L13" s="57" t="s">
        <v>135</v>
      </c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29" t="s">
        <v>135</v>
      </c>
      <c r="G14" s="35"/>
      <c r="H14" s="29" t="s">
        <v>135</v>
      </c>
      <c r="I14" s="35"/>
      <c r="J14" s="258" t="s">
        <v>135</v>
      </c>
      <c r="K14" s="491" t="s">
        <v>135</v>
      </c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2">SUM(D13:D14)</f>
        <v>0</v>
      </c>
      <c r="E15" s="92">
        <f t="shared" si="2"/>
        <v>0</v>
      </c>
      <c r="F15" s="259" t="s">
        <v>135</v>
      </c>
      <c r="G15" s="92">
        <f t="shared" si="2"/>
        <v>0</v>
      </c>
      <c r="H15" s="259" t="s">
        <v>135</v>
      </c>
      <c r="I15" s="92">
        <f t="shared" si="2"/>
        <v>0</v>
      </c>
      <c r="J15" s="260" t="s">
        <v>135</v>
      </c>
      <c r="K15" s="92">
        <f>SUM(K13:K14)</f>
        <v>0</v>
      </c>
      <c r="L15" s="107" t="s">
        <v>135</v>
      </c>
      <c r="M15" s="246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50069128.450000003</v>
      </c>
      <c r="D16" s="172">
        <f t="shared" ref="D16:I16" si="3">+D9+D12+D15</f>
        <v>68910643.61999999</v>
      </c>
      <c r="E16" s="173">
        <f t="shared" si="3"/>
        <v>50716505</v>
      </c>
      <c r="F16" s="200">
        <f>E16/D16</f>
        <v>0.73597491382710734</v>
      </c>
      <c r="G16" s="173">
        <f t="shared" si="3"/>
        <v>50214920.190000005</v>
      </c>
      <c r="H16" s="200">
        <f>G16/D16</f>
        <v>0.72869614260032955</v>
      </c>
      <c r="I16" s="173">
        <f t="shared" si="3"/>
        <v>31920757.740000002</v>
      </c>
      <c r="J16" s="192">
        <f>I16/D16</f>
        <v>0.46321955598069053</v>
      </c>
      <c r="K16" s="165">
        <f>K9+K12+K15</f>
        <v>23590786.599999998</v>
      </c>
      <c r="L16" s="209">
        <v>0.44478252864697548</v>
      </c>
      <c r="M16" s="247">
        <f>+I16/K16-1</f>
        <v>0.35310272952068522</v>
      </c>
    </row>
    <row r="20" spans="5:5" x14ac:dyDescent="0.2">
      <c r="E20" s="199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A20" sqref="A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" x14ac:dyDescent="0.25">
      <c r="A1" s="7" t="s">
        <v>437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9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M20"/>
  <sheetViews>
    <sheetView topLeftCell="B1" zoomScaleNormal="100" workbookViewId="0">
      <selection activeCell="I23" sqref="I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131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9">
        <v>2340875.96</v>
      </c>
      <c r="D5" s="235">
        <v>2456006.2400000002</v>
      </c>
      <c r="E5" s="35">
        <v>1298222.01</v>
      </c>
      <c r="F5" s="49">
        <f>E5/D5</f>
        <v>0.52859068061651171</v>
      </c>
      <c r="G5" s="35">
        <v>1298222.01</v>
      </c>
      <c r="H5" s="49">
        <f>G5/D5</f>
        <v>0.52859068061651171</v>
      </c>
      <c r="I5" s="35">
        <v>1298222.01</v>
      </c>
      <c r="J5" s="171">
        <f>I5/D5</f>
        <v>0.52859068061651171</v>
      </c>
      <c r="K5" s="31">
        <v>1451084.75</v>
      </c>
      <c r="L5" s="53">
        <v>0.46388033762698083</v>
      </c>
      <c r="M5" s="239">
        <f>+I5/K5-1</f>
        <v>-0.10534377127180206</v>
      </c>
    </row>
    <row r="6" spans="1:13" ht="15" customHeight="1" x14ac:dyDescent="0.2">
      <c r="A6" s="23">
        <v>2</v>
      </c>
      <c r="B6" s="23" t="s">
        <v>1</v>
      </c>
      <c r="C6" s="179">
        <v>191288596.02000001</v>
      </c>
      <c r="D6" s="235">
        <v>190581554.31999999</v>
      </c>
      <c r="E6" s="35">
        <v>187241620.34999999</v>
      </c>
      <c r="F6" s="49">
        <f>E6/D6</f>
        <v>0.98247504076710379</v>
      </c>
      <c r="G6" s="35">
        <v>187167753.80000001</v>
      </c>
      <c r="H6" s="49">
        <f>G6/D6</f>
        <v>0.98208745577618717</v>
      </c>
      <c r="I6" s="35">
        <v>57855843.539999999</v>
      </c>
      <c r="J6" s="171">
        <f>I6/D6</f>
        <v>0.30357525284349357</v>
      </c>
      <c r="K6" s="33">
        <v>54141268.009999998</v>
      </c>
      <c r="L6" s="55">
        <v>0.30373536786519401</v>
      </c>
      <c r="M6" s="239">
        <f>+I6/K6-1</f>
        <v>6.8608949633649274E-2</v>
      </c>
    </row>
    <row r="7" spans="1:13" ht="15" customHeight="1" x14ac:dyDescent="0.2">
      <c r="A7" s="23">
        <v>3</v>
      </c>
      <c r="B7" s="23" t="s">
        <v>2</v>
      </c>
      <c r="C7" s="179"/>
      <c r="D7" s="235"/>
      <c r="E7" s="35"/>
      <c r="F7" s="49" t="s">
        <v>135</v>
      </c>
      <c r="G7" s="35"/>
      <c r="H7" s="49" t="s">
        <v>135</v>
      </c>
      <c r="I7" s="35"/>
      <c r="J7" s="171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9">
        <v>116273475.31</v>
      </c>
      <c r="D8" s="235">
        <v>116445858.63</v>
      </c>
      <c r="E8" s="35">
        <v>116169837.18000001</v>
      </c>
      <c r="F8" s="460">
        <f>E8/D8</f>
        <v>0.99762961557201424</v>
      </c>
      <c r="G8" s="35">
        <v>116058337.18000001</v>
      </c>
      <c r="H8" s="460">
        <f>G8/D8</f>
        <v>0.99667208903297011</v>
      </c>
      <c r="I8" s="35">
        <v>56567472.719999999</v>
      </c>
      <c r="J8" s="462">
        <f>I8/D8</f>
        <v>0.48578346525607136</v>
      </c>
      <c r="K8" s="35">
        <v>58876159.990000002</v>
      </c>
      <c r="L8" s="376">
        <v>0.46251219989072762</v>
      </c>
      <c r="M8" s="270">
        <f>+I8/K8-1</f>
        <v>-3.9212599299820683E-2</v>
      </c>
    </row>
    <row r="9" spans="1:13" ht="15" customHeight="1" x14ac:dyDescent="0.2">
      <c r="A9" s="9"/>
      <c r="B9" s="2" t="s">
        <v>4</v>
      </c>
      <c r="C9" s="180">
        <f>SUM(C5:C8)</f>
        <v>309902947.29000002</v>
      </c>
      <c r="D9" s="170">
        <f t="shared" ref="D9:I9" si="0">SUM(D5:D8)</f>
        <v>309483419.19</v>
      </c>
      <c r="E9" s="92">
        <f t="shared" si="0"/>
        <v>304709679.53999996</v>
      </c>
      <c r="F9" s="98">
        <f>E9/D9</f>
        <v>0.98457513600407354</v>
      </c>
      <c r="G9" s="92">
        <f t="shared" si="0"/>
        <v>304524312.99000001</v>
      </c>
      <c r="H9" s="98">
        <f>G9/D9</f>
        <v>0.98397618129921371</v>
      </c>
      <c r="I9" s="92">
        <f t="shared" si="0"/>
        <v>115721538.27</v>
      </c>
      <c r="J9" s="189">
        <f>I9/D9</f>
        <v>0.37391837848009396</v>
      </c>
      <c r="K9" s="92">
        <f>SUM(K5:K8)</f>
        <v>114468512.75</v>
      </c>
      <c r="L9" s="44">
        <v>0.37083705649785254</v>
      </c>
      <c r="M9" s="243">
        <f>+I9/K9-1</f>
        <v>1.0946464577002102E-2</v>
      </c>
    </row>
    <row r="10" spans="1:13" ht="15" customHeight="1" x14ac:dyDescent="0.2">
      <c r="A10" s="21">
        <v>6</v>
      </c>
      <c r="B10" s="21" t="s">
        <v>5</v>
      </c>
      <c r="C10" s="179">
        <v>725157.47</v>
      </c>
      <c r="D10" s="235">
        <v>732818.34</v>
      </c>
      <c r="E10" s="31">
        <v>277333.71000000002</v>
      </c>
      <c r="F10" s="49">
        <f>E10/D10</f>
        <v>0.37844810215857866</v>
      </c>
      <c r="G10" s="154">
        <v>165247.28</v>
      </c>
      <c r="H10" s="49">
        <f>G10/D10</f>
        <v>0.22549555733007448</v>
      </c>
      <c r="I10" s="154">
        <v>94997.51</v>
      </c>
      <c r="J10" s="171">
        <f>I10/D10</f>
        <v>0.12963309570008852</v>
      </c>
      <c r="K10" s="154">
        <v>321002.64</v>
      </c>
      <c r="L10" s="53">
        <v>0.22770638732869919</v>
      </c>
      <c r="M10" s="255">
        <v>0</v>
      </c>
    </row>
    <row r="11" spans="1:13" ht="15" customHeight="1" x14ac:dyDescent="0.2">
      <c r="A11" s="25">
        <v>7</v>
      </c>
      <c r="B11" s="25" t="s">
        <v>6</v>
      </c>
      <c r="C11" s="179"/>
      <c r="D11" s="235"/>
      <c r="E11" s="35"/>
      <c r="F11" s="50" t="s">
        <v>135</v>
      </c>
      <c r="G11" s="155"/>
      <c r="H11" s="50" t="s">
        <v>135</v>
      </c>
      <c r="I11" s="155"/>
      <c r="J11" s="253">
        <v>0</v>
      </c>
      <c r="K11" s="491" t="s">
        <v>135</v>
      </c>
      <c r="L11" s="56" t="s">
        <v>135</v>
      </c>
      <c r="M11" s="255">
        <v>0</v>
      </c>
    </row>
    <row r="12" spans="1:13" ht="15" customHeight="1" x14ac:dyDescent="0.2">
      <c r="A12" s="9"/>
      <c r="B12" s="2" t="s">
        <v>7</v>
      </c>
      <c r="C12" s="180">
        <f>SUM(C10:C11)</f>
        <v>725157.47</v>
      </c>
      <c r="D12" s="170">
        <f t="shared" ref="D12:I12" si="1">SUM(D10:D11)</f>
        <v>732818.34</v>
      </c>
      <c r="E12" s="92">
        <f t="shared" si="1"/>
        <v>277333.71000000002</v>
      </c>
      <c r="F12" s="98">
        <f>E12/D12</f>
        <v>0.37844810215857866</v>
      </c>
      <c r="G12" s="92">
        <f t="shared" si="1"/>
        <v>165247.28</v>
      </c>
      <c r="H12" s="98">
        <f>G12/D12</f>
        <v>0.22549555733007448</v>
      </c>
      <c r="I12" s="92">
        <f t="shared" si="1"/>
        <v>94997.51</v>
      </c>
      <c r="J12" s="189">
        <f>I12/D12</f>
        <v>0.12963309570008852</v>
      </c>
      <c r="K12" s="92">
        <f>SUM(K10:K11)</f>
        <v>321002.64</v>
      </c>
      <c r="L12" s="44">
        <v>0.22770638732869919</v>
      </c>
      <c r="M12" s="256">
        <f>+I12/K12-1</f>
        <v>-0.70406003514488225</v>
      </c>
    </row>
    <row r="13" spans="1:13" ht="15" customHeight="1" x14ac:dyDescent="0.2">
      <c r="A13" s="21">
        <v>8</v>
      </c>
      <c r="B13" s="21" t="s">
        <v>8</v>
      </c>
      <c r="C13" s="177">
        <v>0</v>
      </c>
      <c r="D13" s="233"/>
      <c r="E13" s="31"/>
      <c r="F13" s="94" t="s">
        <v>135</v>
      </c>
      <c r="G13" s="31"/>
      <c r="H13" s="94" t="s">
        <v>135</v>
      </c>
      <c r="I13" s="31"/>
      <c r="J13" s="252" t="s">
        <v>135</v>
      </c>
      <c r="K13" s="395" t="s">
        <v>135</v>
      </c>
      <c r="L13" s="57" t="s">
        <v>135</v>
      </c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>
        <v>0</v>
      </c>
      <c r="D14" s="235"/>
      <c r="E14" s="35"/>
      <c r="F14" s="50" t="s">
        <v>135</v>
      </c>
      <c r="G14" s="35"/>
      <c r="H14" s="50" t="s">
        <v>135</v>
      </c>
      <c r="I14" s="35"/>
      <c r="J14" s="253" t="s">
        <v>135</v>
      </c>
      <c r="K14" s="491" t="s">
        <v>135</v>
      </c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2">SUM(D13:D14)</f>
        <v>0</v>
      </c>
      <c r="E15" s="92">
        <f t="shared" si="2"/>
        <v>0</v>
      </c>
      <c r="F15" s="62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4" t="s">
        <v>135</v>
      </c>
      <c r="K15" s="92">
        <f>SUM(K13:K14)</f>
        <v>0</v>
      </c>
      <c r="L15" s="107" t="s">
        <v>135</v>
      </c>
      <c r="M15" s="246" t="s">
        <v>135</v>
      </c>
    </row>
    <row r="16" spans="1:13" s="6" customFormat="1" ht="24" customHeight="1" thickBot="1" x14ac:dyDescent="0.25">
      <c r="A16" s="5"/>
      <c r="B16" s="4" t="s">
        <v>11</v>
      </c>
      <c r="C16" s="181">
        <f>+C9+C12+C15</f>
        <v>310628104.76000005</v>
      </c>
      <c r="D16" s="172">
        <f t="shared" ref="D16:I16" si="3">+D9+D12+D15</f>
        <v>310216237.52999997</v>
      </c>
      <c r="E16" s="173">
        <f t="shared" si="3"/>
        <v>304987013.24999994</v>
      </c>
      <c r="F16" s="200">
        <f>E16/D16</f>
        <v>0.98314329281524371</v>
      </c>
      <c r="G16" s="173">
        <f t="shared" si="3"/>
        <v>304689560.26999998</v>
      </c>
      <c r="H16" s="200">
        <f>G16/D16</f>
        <v>0.9821844359147528</v>
      </c>
      <c r="I16" s="173">
        <f t="shared" si="3"/>
        <v>115816535.78</v>
      </c>
      <c r="J16" s="192">
        <f>I16/D16</f>
        <v>0.37334130767026591</v>
      </c>
      <c r="K16" s="165">
        <f>K9+K12+K15</f>
        <v>114789515.39</v>
      </c>
      <c r="L16" s="209">
        <v>0.3701863513047175</v>
      </c>
      <c r="M16" s="247">
        <f>+I16/K16-1</f>
        <v>8.946987767224801E-3</v>
      </c>
    </row>
    <row r="20" spans="5:5" x14ac:dyDescent="0.2">
      <c r="E20" s="199"/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3" zoomScaleNormal="100" workbookViewId="0">
      <selection activeCell="O18" sqref="O18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5" ht="15" x14ac:dyDescent="0.25">
      <c r="A1" s="7" t="s">
        <v>131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5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1"/>
  <sheetViews>
    <sheetView topLeftCell="B1" zoomScaleNormal="100" workbookViewId="0">
      <selection activeCell="M24" sqref="M24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425781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465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2363481.65</v>
      </c>
      <c r="D5" s="234">
        <v>2140367.4300000002</v>
      </c>
      <c r="E5" s="33">
        <v>1196687.1599999999</v>
      </c>
      <c r="F5" s="49">
        <f>E5/D5</f>
        <v>0.55910361147665188</v>
      </c>
      <c r="G5" s="33">
        <v>1196687.1599999999</v>
      </c>
      <c r="H5" s="49">
        <f>G5/D5</f>
        <v>0.55910361147665188</v>
      </c>
      <c r="I5" s="33">
        <v>1196687.1599999999</v>
      </c>
      <c r="J5" s="171">
        <f>I5/D5</f>
        <v>0.55910361147665188</v>
      </c>
      <c r="K5" s="31">
        <v>1354875.01</v>
      </c>
      <c r="L5" s="53">
        <v>0.53389869002551393</v>
      </c>
      <c r="M5" s="239">
        <f>I5/K5-1</f>
        <v>-0.1167545705931945</v>
      </c>
    </row>
    <row r="6" spans="1:13" ht="15" customHeight="1" x14ac:dyDescent="0.2">
      <c r="A6" s="23">
        <v>2</v>
      </c>
      <c r="B6" s="23" t="s">
        <v>1</v>
      </c>
      <c r="C6" s="178">
        <v>3941110.48</v>
      </c>
      <c r="D6" s="234">
        <v>3781361.18</v>
      </c>
      <c r="E6" s="33">
        <v>3157598.65</v>
      </c>
      <c r="F6" s="49">
        <f>E6/D6</f>
        <v>0.83504285882577334</v>
      </c>
      <c r="G6" s="33">
        <v>3103403.09</v>
      </c>
      <c r="H6" s="49">
        <f>G6/D6</f>
        <v>0.82071057015505711</v>
      </c>
      <c r="I6" s="33">
        <v>753547.29</v>
      </c>
      <c r="J6" s="171">
        <f>I6/D6</f>
        <v>0.19927937431250617</v>
      </c>
      <c r="K6" s="33">
        <v>474140.25</v>
      </c>
      <c r="L6" s="55">
        <v>0.13472510960453304</v>
      </c>
      <c r="M6" s="239">
        <f>I6/K6-1</f>
        <v>0.58929196582656718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322" t="s">
        <v>135</v>
      </c>
      <c r="G7" s="33"/>
      <c r="H7" s="322" t="s">
        <v>135</v>
      </c>
      <c r="I7" s="33"/>
      <c r="J7" s="197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8">
        <v>300000</v>
      </c>
      <c r="D8" s="234">
        <v>25000</v>
      </c>
      <c r="E8" s="33">
        <v>12639.91</v>
      </c>
      <c r="F8" s="86">
        <f t="shared" ref="F8" si="0">E8/D8</f>
        <v>0.50559639999999995</v>
      </c>
      <c r="G8" s="199">
        <v>12639.91</v>
      </c>
      <c r="H8" s="86">
        <f t="shared" ref="H8" si="1">G8/D8</f>
        <v>0.50559639999999995</v>
      </c>
      <c r="I8" s="199">
        <v>12639.91</v>
      </c>
      <c r="J8" s="191">
        <f t="shared" ref="J8" si="2">I8/D8</f>
        <v>0.50559639999999995</v>
      </c>
      <c r="K8" s="35">
        <v>833994.58</v>
      </c>
      <c r="L8" s="376">
        <v>0.62383525125023298</v>
      </c>
      <c r="M8" s="239">
        <f>I8/K8-1</f>
        <v>-0.98484413411895311</v>
      </c>
    </row>
    <row r="9" spans="1:13" ht="15" customHeight="1" x14ac:dyDescent="0.2">
      <c r="A9" s="9"/>
      <c r="B9" s="2" t="s">
        <v>4</v>
      </c>
      <c r="C9" s="180">
        <f>SUM(C5:C8)</f>
        <v>6604592.1299999999</v>
      </c>
      <c r="D9" s="170">
        <f t="shared" ref="D9:I9" si="3">SUM(D5:D8)</f>
        <v>5946728.6100000003</v>
      </c>
      <c r="E9" s="92">
        <f t="shared" si="3"/>
        <v>4366925.72</v>
      </c>
      <c r="F9" s="98">
        <f>E9/D9</f>
        <v>0.73434084626908835</v>
      </c>
      <c r="G9" s="92">
        <f t="shared" si="3"/>
        <v>4312730.16</v>
      </c>
      <c r="H9" s="98">
        <f>G9/D9</f>
        <v>0.72522733806074935</v>
      </c>
      <c r="I9" s="92">
        <f t="shared" si="3"/>
        <v>1962874.3599999999</v>
      </c>
      <c r="J9" s="189">
        <f>I9/D9</f>
        <v>0.3300763308248566</v>
      </c>
      <c r="K9" s="92">
        <f>SUM(K5:K8)</f>
        <v>2663009.84</v>
      </c>
      <c r="L9" s="44">
        <v>0.36016311355211389</v>
      </c>
      <c r="M9" s="243">
        <f>I9/K9-1</f>
        <v>-0.26291133794683985</v>
      </c>
    </row>
    <row r="10" spans="1:13" ht="15" customHeight="1" x14ac:dyDescent="0.2">
      <c r="A10" s="21">
        <v>6</v>
      </c>
      <c r="B10" s="21" t="s">
        <v>5</v>
      </c>
      <c r="C10" s="177"/>
      <c r="D10" s="233"/>
      <c r="E10" s="31"/>
      <c r="F10" s="49" t="s">
        <v>135</v>
      </c>
      <c r="G10" s="154"/>
      <c r="H10" s="49" t="s">
        <v>135</v>
      </c>
      <c r="I10" s="154"/>
      <c r="J10" s="171" t="s">
        <v>135</v>
      </c>
      <c r="K10" s="154"/>
      <c r="L10" s="53"/>
      <c r="M10" s="255" t="s">
        <v>135</v>
      </c>
    </row>
    <row r="11" spans="1:13" ht="15" customHeight="1" x14ac:dyDescent="0.2">
      <c r="A11" s="25">
        <v>7</v>
      </c>
      <c r="B11" s="25" t="s">
        <v>6</v>
      </c>
      <c r="C11" s="179"/>
      <c r="D11" s="235"/>
      <c r="E11" s="35"/>
      <c r="F11" s="50" t="s">
        <v>135</v>
      </c>
      <c r="G11" s="155"/>
      <c r="H11" s="50" t="s">
        <v>135</v>
      </c>
      <c r="I11" s="155"/>
      <c r="J11" s="171" t="s">
        <v>135</v>
      </c>
      <c r="K11" s="155"/>
      <c r="L11" s="56"/>
      <c r="M11" s="255" t="s">
        <v>135</v>
      </c>
    </row>
    <row r="12" spans="1:13" ht="15" customHeight="1" x14ac:dyDescent="0.2">
      <c r="A12" s="9"/>
      <c r="B12" s="2" t="s">
        <v>7</v>
      </c>
      <c r="C12" s="180">
        <f>SUM(C10:C11)</f>
        <v>0</v>
      </c>
      <c r="D12" s="170">
        <f t="shared" ref="D12:I12" si="4">SUM(D10:D11)</f>
        <v>0</v>
      </c>
      <c r="E12" s="92">
        <f t="shared" si="4"/>
        <v>0</v>
      </c>
      <c r="F12" s="98" t="s">
        <v>135</v>
      </c>
      <c r="G12" s="92">
        <f t="shared" si="4"/>
        <v>0</v>
      </c>
      <c r="H12" s="98" t="s">
        <v>135</v>
      </c>
      <c r="I12" s="92">
        <f t="shared" si="4"/>
        <v>0</v>
      </c>
      <c r="J12" s="254" t="s">
        <v>135</v>
      </c>
      <c r="K12" s="92">
        <f>SUM(K10:K11)</f>
        <v>0</v>
      </c>
      <c r="L12" s="44" t="s">
        <v>135</v>
      </c>
      <c r="M12" s="256" t="s">
        <v>135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94" t="s">
        <v>135</v>
      </c>
      <c r="G13" s="31"/>
      <c r="H13" s="94" t="s">
        <v>135</v>
      </c>
      <c r="I13" s="31"/>
      <c r="J13" s="252" t="s">
        <v>135</v>
      </c>
      <c r="K13" s="31"/>
      <c r="L13" s="57"/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50" t="s">
        <v>135</v>
      </c>
      <c r="G14" s="35"/>
      <c r="H14" s="50" t="s">
        <v>135</v>
      </c>
      <c r="I14" s="35"/>
      <c r="J14" s="253" t="s">
        <v>135</v>
      </c>
      <c r="K14" s="35"/>
      <c r="L14" s="56"/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5">SUM(D13:D14)</f>
        <v>0</v>
      </c>
      <c r="E15" s="92">
        <f t="shared" si="5"/>
        <v>0</v>
      </c>
      <c r="F15" s="62" t="s">
        <v>135</v>
      </c>
      <c r="G15" s="92">
        <f t="shared" si="5"/>
        <v>0</v>
      </c>
      <c r="H15" s="62" t="s">
        <v>135</v>
      </c>
      <c r="I15" s="92">
        <f t="shared" si="5"/>
        <v>0</v>
      </c>
      <c r="J15" s="254" t="s">
        <v>135</v>
      </c>
      <c r="K15" s="92">
        <f>SUM(K13:K14)</f>
        <v>0</v>
      </c>
      <c r="L15" s="107" t="s">
        <v>135</v>
      </c>
      <c r="M15" s="246" t="s">
        <v>135</v>
      </c>
    </row>
    <row r="16" spans="1:13" s="6" customFormat="1" ht="24" customHeight="1" thickBot="1" x14ac:dyDescent="0.25">
      <c r="A16" s="5"/>
      <c r="B16" s="4" t="s">
        <v>11</v>
      </c>
      <c r="C16" s="181">
        <f>+C9+C12+C15</f>
        <v>6604592.1299999999</v>
      </c>
      <c r="D16" s="172">
        <f t="shared" ref="D16:I16" si="6">+D9+D12+D15</f>
        <v>5946728.6100000003</v>
      </c>
      <c r="E16" s="173">
        <f t="shared" si="6"/>
        <v>4366925.72</v>
      </c>
      <c r="F16" s="200">
        <f>E16/D16</f>
        <v>0.73434084626908835</v>
      </c>
      <c r="G16" s="173">
        <f t="shared" si="6"/>
        <v>4312730.16</v>
      </c>
      <c r="H16" s="200">
        <f>G16/D16</f>
        <v>0.72522733806074935</v>
      </c>
      <c r="I16" s="173">
        <f t="shared" si="6"/>
        <v>1962874.3599999999</v>
      </c>
      <c r="J16" s="192">
        <f>I16/D16</f>
        <v>0.3300763308248566</v>
      </c>
      <c r="K16" s="165">
        <f>K9+K12+K15</f>
        <v>2663009.84</v>
      </c>
      <c r="L16" s="209">
        <v>0.36016311355211389</v>
      </c>
      <c r="M16" s="247">
        <f>I16/K16-1</f>
        <v>-0.26291133794683985</v>
      </c>
    </row>
    <row r="21" spans="5:5" x14ac:dyDescent="0.2">
      <c r="E21" s="199"/>
    </row>
  </sheetData>
  <mergeCells count="2">
    <mergeCell ref="D2:J2"/>
    <mergeCell ref="K2:L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B4" workbookViewId="0">
      <selection activeCell="N29" sqref="N29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3" spans="1:13" ht="15" x14ac:dyDescent="0.25">
      <c r="A3" s="7" t="s">
        <v>465</v>
      </c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4"/>
  <sheetViews>
    <sheetView workbookViewId="0">
      <selection activeCell="E19" sqref="E19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7" customWidth="1"/>
    <col min="6" max="6" width="6.28515625" style="105" customWidth="1"/>
    <col min="7" max="7" width="11" style="47" customWidth="1"/>
    <col min="8" max="8" width="6.28515625" style="105" customWidth="1"/>
    <col min="9" max="9" width="11" style="47" customWidth="1"/>
    <col min="10" max="10" width="6.28515625" style="105" customWidth="1"/>
    <col min="11" max="11" width="8.710937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470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2564243.41</v>
      </c>
      <c r="D5" s="234">
        <v>2567210.29</v>
      </c>
      <c r="E5" s="33">
        <v>1355117.26</v>
      </c>
      <c r="F5" s="49">
        <f>E5/D5</f>
        <v>0.52785596305786076</v>
      </c>
      <c r="G5" s="33">
        <v>1355117.26</v>
      </c>
      <c r="H5" s="49">
        <f>G5/D5</f>
        <v>0.52785596305786076</v>
      </c>
      <c r="I5" s="33">
        <v>1355117.26</v>
      </c>
      <c r="J5" s="171">
        <f>I5/D5</f>
        <v>0.52785596305786076</v>
      </c>
      <c r="K5" s="31">
        <v>1368002.14</v>
      </c>
      <c r="L5" s="53">
        <v>0.61002602604188116</v>
      </c>
      <c r="M5" s="239">
        <f>I5/K5-1</f>
        <v>-9.4187571958037619E-3</v>
      </c>
    </row>
    <row r="6" spans="1:13" ht="15" customHeight="1" x14ac:dyDescent="0.2">
      <c r="A6" s="23">
        <v>2</v>
      </c>
      <c r="B6" s="23" t="s">
        <v>1</v>
      </c>
      <c r="C6" s="178">
        <v>33849543.229999997</v>
      </c>
      <c r="D6" s="234">
        <v>33054190.16</v>
      </c>
      <c r="E6" s="33">
        <v>31373364.210000001</v>
      </c>
      <c r="F6" s="49">
        <f>E6/D6</f>
        <v>0.94914938342570487</v>
      </c>
      <c r="G6" s="33">
        <v>30260062.760000002</v>
      </c>
      <c r="H6" s="49">
        <f>G6/D6</f>
        <v>0.91546828446030826</v>
      </c>
      <c r="I6" s="33">
        <v>12877858.48</v>
      </c>
      <c r="J6" s="197">
        <f>I6/D6</f>
        <v>0.38959836612738846</v>
      </c>
      <c r="K6" s="33">
        <v>11174407.609999999</v>
      </c>
      <c r="L6" s="55">
        <v>0.41771806947265283</v>
      </c>
      <c r="M6" s="239">
        <f>I6/K6-1</f>
        <v>0.15244216333003457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322" t="s">
        <v>135</v>
      </c>
      <c r="G7" s="33"/>
      <c r="H7" s="322" t="s">
        <v>135</v>
      </c>
      <c r="I7" s="33"/>
      <c r="J7" s="197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8">
        <v>7033702.4500000002</v>
      </c>
      <c r="D8" s="234">
        <v>7191006.5499999998</v>
      </c>
      <c r="E8" s="33">
        <v>7191006.5499999998</v>
      </c>
      <c r="F8" s="86">
        <f>E8/D8</f>
        <v>1</v>
      </c>
      <c r="G8" s="33">
        <v>7191006.5499999998</v>
      </c>
      <c r="H8" s="49">
        <f>G8/D8</f>
        <v>1</v>
      </c>
      <c r="I8" s="33">
        <v>2840421.67</v>
      </c>
      <c r="J8" s="191">
        <f>I8/D8</f>
        <v>0.39499639588007329</v>
      </c>
      <c r="K8" s="35">
        <v>1202912.45</v>
      </c>
      <c r="L8" s="376">
        <v>0.17102123078862966</v>
      </c>
      <c r="M8" s="536">
        <f>I8/K8-1</f>
        <v>1.3612871161155575</v>
      </c>
    </row>
    <row r="9" spans="1:13" ht="15" customHeight="1" x14ac:dyDescent="0.2">
      <c r="A9" s="9"/>
      <c r="B9" s="2" t="s">
        <v>4</v>
      </c>
      <c r="C9" s="180">
        <f>SUM(C5:C8)</f>
        <v>43447489.090000004</v>
      </c>
      <c r="D9" s="170">
        <f t="shared" ref="D9:K9" si="0">SUM(D5:D8)</f>
        <v>42812407</v>
      </c>
      <c r="E9" s="92">
        <f t="shared" si="0"/>
        <v>39919488.020000003</v>
      </c>
      <c r="F9" s="98">
        <f>E9/D9</f>
        <v>0.93242802302612893</v>
      </c>
      <c r="G9" s="92">
        <f t="shared" si="0"/>
        <v>38806186.57</v>
      </c>
      <c r="H9" s="98">
        <f>G9/D9</f>
        <v>0.90642384507836715</v>
      </c>
      <c r="I9" s="92">
        <f t="shared" si="0"/>
        <v>17073397.41</v>
      </c>
      <c r="J9" s="189">
        <f>I9/D9</f>
        <v>0.39879555031792535</v>
      </c>
      <c r="K9" s="92">
        <f t="shared" si="0"/>
        <v>13745322.199999999</v>
      </c>
      <c r="L9" s="44">
        <v>0.38152508994848949</v>
      </c>
      <c r="M9" s="243">
        <f>I9/K9-1</f>
        <v>0.24212420498953469</v>
      </c>
    </row>
    <row r="10" spans="1:13" ht="15" customHeight="1" x14ac:dyDescent="0.2">
      <c r="A10" s="21">
        <v>6</v>
      </c>
      <c r="B10" s="21" t="s">
        <v>5</v>
      </c>
      <c r="C10" s="178">
        <v>13187153.26</v>
      </c>
      <c r="D10" s="234">
        <v>18597240.059999999</v>
      </c>
      <c r="E10" s="31">
        <v>17248558.100000001</v>
      </c>
      <c r="F10" s="49">
        <f>E10/D10</f>
        <v>0.92747945632530604</v>
      </c>
      <c r="G10" s="154">
        <v>15544558.67</v>
      </c>
      <c r="H10" s="49">
        <f>G10/D10</f>
        <v>0.83585298785458606</v>
      </c>
      <c r="I10" s="154">
        <v>9516816.7400000002</v>
      </c>
      <c r="J10" s="171">
        <f>I10/D10</f>
        <v>0.51173274686437531</v>
      </c>
      <c r="K10" s="154">
        <v>3083927.79</v>
      </c>
      <c r="L10" s="53">
        <v>0.21354948416201661</v>
      </c>
      <c r="M10" s="255">
        <f>I10/K10-1</f>
        <v>2.0859401996568798</v>
      </c>
    </row>
    <row r="11" spans="1:13" ht="15" customHeight="1" x14ac:dyDescent="0.2">
      <c r="A11" s="25">
        <v>7</v>
      </c>
      <c r="B11" s="25" t="s">
        <v>6</v>
      </c>
      <c r="C11" s="179"/>
      <c r="D11" s="235"/>
      <c r="E11" s="35"/>
      <c r="F11" s="50" t="s">
        <v>135</v>
      </c>
      <c r="G11" s="155"/>
      <c r="H11" s="50" t="s">
        <v>135</v>
      </c>
      <c r="I11" s="155"/>
      <c r="J11" s="171">
        <v>0</v>
      </c>
      <c r="K11" s="491" t="s">
        <v>135</v>
      </c>
      <c r="L11" s="56" t="s">
        <v>135</v>
      </c>
      <c r="M11" s="255" t="s">
        <v>135</v>
      </c>
    </row>
    <row r="12" spans="1:13" ht="15" customHeight="1" x14ac:dyDescent="0.2">
      <c r="A12" s="9"/>
      <c r="B12" s="2" t="s">
        <v>7</v>
      </c>
      <c r="C12" s="180">
        <f>SUM(C10:C11)</f>
        <v>13187153.26</v>
      </c>
      <c r="D12" s="170">
        <f t="shared" ref="D12:K12" si="1">SUM(D10:D11)</f>
        <v>18597240.059999999</v>
      </c>
      <c r="E12" s="92">
        <f t="shared" si="1"/>
        <v>17248558.100000001</v>
      </c>
      <c r="F12" s="98">
        <f>E12/D12</f>
        <v>0.92747945632530604</v>
      </c>
      <c r="G12" s="92">
        <f t="shared" si="1"/>
        <v>15544558.67</v>
      </c>
      <c r="H12" s="98">
        <f>G12/D12</f>
        <v>0.83585298785458606</v>
      </c>
      <c r="I12" s="92">
        <f t="shared" si="1"/>
        <v>9516816.7400000002</v>
      </c>
      <c r="J12" s="189">
        <f>I12/D12</f>
        <v>0.51173274686437531</v>
      </c>
      <c r="K12" s="92">
        <f t="shared" si="1"/>
        <v>3083927.79</v>
      </c>
      <c r="L12" s="44">
        <v>0.21354948416201661</v>
      </c>
      <c r="M12" s="256">
        <f>I12/K12-1</f>
        <v>2.0859401996568798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94" t="s">
        <v>135</v>
      </c>
      <c r="G13" s="31"/>
      <c r="H13" s="94" t="s">
        <v>135</v>
      </c>
      <c r="I13" s="31"/>
      <c r="J13" s="252" t="s">
        <v>135</v>
      </c>
      <c r="K13" s="31"/>
      <c r="L13" s="57" t="s">
        <v>135</v>
      </c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50" t="s">
        <v>135</v>
      </c>
      <c r="G14" s="35"/>
      <c r="H14" s="50" t="s">
        <v>135</v>
      </c>
      <c r="I14" s="35"/>
      <c r="J14" s="253" t="s">
        <v>135</v>
      </c>
      <c r="K14" s="35"/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K15" si="2">SUM(D13:D14)</f>
        <v>0</v>
      </c>
      <c r="E15" s="92">
        <f t="shared" si="2"/>
        <v>0</v>
      </c>
      <c r="F15" s="62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4" t="s">
        <v>135</v>
      </c>
      <c r="K15" s="92">
        <f t="shared" si="2"/>
        <v>0</v>
      </c>
      <c r="L15" s="107" t="s">
        <v>135</v>
      </c>
      <c r="M15" s="566" t="s">
        <v>135</v>
      </c>
    </row>
    <row r="16" spans="1:13" s="6" customFormat="1" ht="24" customHeight="1" thickBot="1" x14ac:dyDescent="0.25">
      <c r="A16" s="5"/>
      <c r="B16" s="4" t="s">
        <v>11</v>
      </c>
      <c r="C16" s="181">
        <f>+C9+C12+C15</f>
        <v>56634642.350000001</v>
      </c>
      <c r="D16" s="172">
        <f t="shared" ref="D16:K16" si="3">+D9+D12+D15</f>
        <v>61409647.060000002</v>
      </c>
      <c r="E16" s="173">
        <f t="shared" si="3"/>
        <v>57168046.120000005</v>
      </c>
      <c r="F16" s="200">
        <f>E16/D16</f>
        <v>0.93092940371639388</v>
      </c>
      <c r="G16" s="173">
        <f t="shared" si="3"/>
        <v>54350745.240000002</v>
      </c>
      <c r="H16" s="200">
        <f>G16/D16</f>
        <v>0.88505223270371292</v>
      </c>
      <c r="I16" s="173">
        <f t="shared" si="3"/>
        <v>26590214.149999999</v>
      </c>
      <c r="J16" s="192">
        <f>I16/D16</f>
        <v>0.43299734525456818</v>
      </c>
      <c r="K16" s="165">
        <f t="shared" si="3"/>
        <v>16829249.989999998</v>
      </c>
      <c r="L16" s="209">
        <v>0.33345989218688316</v>
      </c>
      <c r="M16" s="256">
        <f>I16/K16-1</f>
        <v>0.57999995043154029</v>
      </c>
    </row>
    <row r="21" spans="5:5" x14ac:dyDescent="0.2">
      <c r="E21" s="199"/>
    </row>
    <row r="22" spans="5:5" x14ac:dyDescent="0.2">
      <c r="E22" s="199"/>
    </row>
    <row r="23" spans="5:5" x14ac:dyDescent="0.2">
      <c r="E23" s="199"/>
    </row>
    <row r="24" spans="5:5" x14ac:dyDescent="0.2">
      <c r="E24" s="199"/>
    </row>
  </sheetData>
  <mergeCells count="2">
    <mergeCell ref="D2:J2"/>
    <mergeCell ref="K2:L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5" workbookViewId="0">
      <selection activeCell="G42" sqref="G42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2" spans="1:13" ht="15" x14ac:dyDescent="0.25">
      <c r="A2" s="7" t="s">
        <v>470</v>
      </c>
    </row>
    <row r="3" spans="1:13" ht="15" x14ac:dyDescent="0.25">
      <c r="A3" s="7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24" customHeight="1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3" zoomScaleNormal="100" workbookViewId="0">
      <selection activeCell="P17" sqref="P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3" ht="15" x14ac:dyDescent="0.25">
      <c r="A1" s="7" t="s">
        <v>44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47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47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47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47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47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47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47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47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47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M16"/>
  <sheetViews>
    <sheetView zoomScaleNormal="100" workbookViewId="0">
      <selection activeCell="I25" sqref="I2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1" spans="1:13" ht="15.75" thickBot="1" x14ac:dyDescent="0.3">
      <c r="A1" s="7" t="s">
        <v>438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9">
        <v>5713163.5999999996</v>
      </c>
      <c r="D5" s="234">
        <v>5782002.0199999996</v>
      </c>
      <c r="E5" s="33">
        <v>2994230.41</v>
      </c>
      <c r="F5" s="49">
        <f>E5/D5</f>
        <v>0.51785357383877229</v>
      </c>
      <c r="G5" s="33">
        <v>2993054.06</v>
      </c>
      <c r="H5" s="49">
        <f>G5/D5</f>
        <v>0.51765012354665352</v>
      </c>
      <c r="I5" s="33">
        <v>2993054.06</v>
      </c>
      <c r="J5" s="171">
        <f>I5/D5</f>
        <v>0.51765012354665352</v>
      </c>
      <c r="K5" s="31">
        <v>2931912.06</v>
      </c>
      <c r="L5" s="53">
        <v>0.53000450752346073</v>
      </c>
      <c r="M5" s="239">
        <f>+I5/K5-1</f>
        <v>2.0853967905162918E-2</v>
      </c>
    </row>
    <row r="6" spans="1:13" ht="15" customHeight="1" x14ac:dyDescent="0.2">
      <c r="A6" s="23">
        <v>2</v>
      </c>
      <c r="B6" s="23" t="s">
        <v>1</v>
      </c>
      <c r="C6" s="179">
        <v>22783832.760000002</v>
      </c>
      <c r="D6" s="234">
        <v>22465031.099999998</v>
      </c>
      <c r="E6" s="33">
        <v>19420103.540000003</v>
      </c>
      <c r="F6" s="49">
        <f>E6/D6</f>
        <v>0.86445923237560107</v>
      </c>
      <c r="G6" s="33">
        <v>18295625.059999999</v>
      </c>
      <c r="H6" s="49">
        <f>G6/D6</f>
        <v>0.81440461749460924</v>
      </c>
      <c r="I6" s="33">
        <v>7862984.5599999996</v>
      </c>
      <c r="J6" s="171">
        <f>I6/D6</f>
        <v>0.3500099565853706</v>
      </c>
      <c r="K6" s="33">
        <v>821341.02</v>
      </c>
      <c r="L6" s="55">
        <v>0.12563840526229414</v>
      </c>
      <c r="M6" s="239">
        <f>+I6/K6-1</f>
        <v>8.5733493987673963</v>
      </c>
    </row>
    <row r="7" spans="1:13" ht="15" customHeight="1" x14ac:dyDescent="0.2">
      <c r="A7" s="23">
        <v>3</v>
      </c>
      <c r="B7" s="23" t="s">
        <v>2</v>
      </c>
      <c r="C7" s="179"/>
      <c r="D7" s="234"/>
      <c r="E7" s="33"/>
      <c r="F7" s="27" t="s">
        <v>135</v>
      </c>
      <c r="G7" s="33"/>
      <c r="H7" s="27" t="s">
        <v>135</v>
      </c>
      <c r="I7" s="33"/>
      <c r="J7" s="262" t="s">
        <v>135</v>
      </c>
      <c r="K7" s="380" t="s">
        <v>135</v>
      </c>
      <c r="L7" s="55" t="s">
        <v>135</v>
      </c>
      <c r="M7" s="241" t="s">
        <v>135</v>
      </c>
    </row>
    <row r="8" spans="1:13" ht="15" customHeight="1" x14ac:dyDescent="0.2">
      <c r="A8" s="25">
        <v>4</v>
      </c>
      <c r="B8" s="25" t="s">
        <v>3</v>
      </c>
      <c r="C8" s="179">
        <v>100625879.98</v>
      </c>
      <c r="D8" s="234">
        <v>88655097.659999996</v>
      </c>
      <c r="E8" s="33">
        <v>62210272.380000003</v>
      </c>
      <c r="F8" s="460">
        <f>E8/D8</f>
        <v>0.70171117084075418</v>
      </c>
      <c r="G8" s="33">
        <v>62091807.380000003</v>
      </c>
      <c r="H8" s="460">
        <f>G8/D8</f>
        <v>0.70037492506214905</v>
      </c>
      <c r="I8" s="33">
        <v>46492999.259999998</v>
      </c>
      <c r="J8" s="462">
        <f>I8/D8</f>
        <v>0.52442556025717424</v>
      </c>
      <c r="K8" s="35">
        <v>46827857.340000004</v>
      </c>
      <c r="L8" s="376">
        <v>0.5563776359580076</v>
      </c>
      <c r="M8" s="536">
        <f>+I8/K8-1</f>
        <v>-7.1508307025179851E-3</v>
      </c>
    </row>
    <row r="9" spans="1:13" ht="15" customHeight="1" x14ac:dyDescent="0.2">
      <c r="A9" s="9"/>
      <c r="B9" s="2" t="s">
        <v>4</v>
      </c>
      <c r="C9" s="180">
        <f>SUM(C5:C8)</f>
        <v>129122876.34</v>
      </c>
      <c r="D9" s="170">
        <f t="shared" ref="D9:I9" si="0">SUM(D5:D8)</f>
        <v>116902130.78</v>
      </c>
      <c r="E9" s="92">
        <f t="shared" si="0"/>
        <v>84624606.330000013</v>
      </c>
      <c r="F9" s="98">
        <f>E9/D9</f>
        <v>0.72389276196561736</v>
      </c>
      <c r="G9" s="92">
        <f t="shared" si="0"/>
        <v>83380486.5</v>
      </c>
      <c r="H9" s="98">
        <f>G9/D9</f>
        <v>0.71325035688968819</v>
      </c>
      <c r="I9" s="92">
        <f t="shared" si="0"/>
        <v>57349037.879999995</v>
      </c>
      <c r="J9" s="189">
        <f>I9/D9</f>
        <v>0.49057307593414246</v>
      </c>
      <c r="K9" s="92">
        <f>SUM(K5:K8)</f>
        <v>50581110.420000002</v>
      </c>
      <c r="L9" s="44">
        <v>0.52560102074564985</v>
      </c>
      <c r="M9" s="243">
        <f>+I9/K9-1</f>
        <v>0.13380345753192335</v>
      </c>
    </row>
    <row r="10" spans="1:13" ht="15" customHeight="1" x14ac:dyDescent="0.2">
      <c r="A10" s="21">
        <v>6</v>
      </c>
      <c r="B10" s="21" t="s">
        <v>5</v>
      </c>
      <c r="C10" s="179">
        <v>35600</v>
      </c>
      <c r="D10" s="234">
        <v>35600</v>
      </c>
      <c r="E10" s="35">
        <v>30000</v>
      </c>
      <c r="F10" s="49">
        <f>E10/D10</f>
        <v>0.84269662921348309</v>
      </c>
      <c r="G10" s="155">
        <v>3704.9</v>
      </c>
      <c r="H10" s="49">
        <f>G10/D10</f>
        <v>0.10407022471910113</v>
      </c>
      <c r="I10" s="155">
        <v>3704.9</v>
      </c>
      <c r="J10" s="171">
        <f>I10/D10</f>
        <v>0.10407022471910113</v>
      </c>
      <c r="K10" s="154">
        <v>4064.08</v>
      </c>
      <c r="L10" s="55">
        <v>2.8028137931034483E-3</v>
      </c>
      <c r="M10" s="239">
        <f>+I10/K10-1</f>
        <v>-8.8379165764453371E-2</v>
      </c>
    </row>
    <row r="11" spans="1:13" ht="15" customHeight="1" x14ac:dyDescent="0.2">
      <c r="A11" s="25">
        <v>7</v>
      </c>
      <c r="B11" s="25" t="s">
        <v>6</v>
      </c>
      <c r="C11" s="179"/>
      <c r="D11" s="235"/>
      <c r="E11" s="35"/>
      <c r="F11" s="50" t="s">
        <v>135</v>
      </c>
      <c r="G11" s="155"/>
      <c r="H11" s="50" t="s">
        <v>135</v>
      </c>
      <c r="I11" s="155"/>
      <c r="J11" s="171">
        <v>0</v>
      </c>
      <c r="K11" s="155"/>
      <c r="L11" s="56"/>
      <c r="M11" s="239">
        <v>0</v>
      </c>
    </row>
    <row r="12" spans="1:13" ht="15" customHeight="1" x14ac:dyDescent="0.2">
      <c r="A12" s="9"/>
      <c r="B12" s="2" t="s">
        <v>7</v>
      </c>
      <c r="C12" s="180">
        <f>SUM(C10:C11)</f>
        <v>35600</v>
      </c>
      <c r="D12" s="170">
        <f t="shared" ref="D12:I12" si="1">SUM(D10:D11)</f>
        <v>35600</v>
      </c>
      <c r="E12" s="92">
        <f t="shared" si="1"/>
        <v>30000</v>
      </c>
      <c r="F12" s="98">
        <f>E12/D12</f>
        <v>0.84269662921348309</v>
      </c>
      <c r="G12" s="92">
        <f t="shared" si="1"/>
        <v>3704.9</v>
      </c>
      <c r="H12" s="98">
        <f>G12/D12</f>
        <v>0.10407022471910113</v>
      </c>
      <c r="I12" s="92">
        <f t="shared" si="1"/>
        <v>3704.9</v>
      </c>
      <c r="J12" s="189">
        <f>I12/D12</f>
        <v>0.10407022471910113</v>
      </c>
      <c r="K12" s="92">
        <f>SUM(K10:K11)</f>
        <v>4064.08</v>
      </c>
      <c r="L12" s="44">
        <v>3.0000000000000001E-3</v>
      </c>
      <c r="M12" s="243">
        <f>+I12/K12-1</f>
        <v>-8.8379165764453371E-2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49" t="s">
        <v>135</v>
      </c>
      <c r="G13" s="31"/>
      <c r="H13" s="49" t="s">
        <v>135</v>
      </c>
      <c r="I13" s="31"/>
      <c r="J13" s="171" t="s">
        <v>135</v>
      </c>
      <c r="K13" s="31"/>
      <c r="L13" s="53" t="s">
        <v>135</v>
      </c>
      <c r="M13" s="239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29" t="s">
        <v>135</v>
      </c>
      <c r="G14" s="35"/>
      <c r="H14" s="29" t="s">
        <v>135</v>
      </c>
      <c r="I14" s="35"/>
      <c r="J14" s="258" t="s">
        <v>135</v>
      </c>
      <c r="K14" s="35"/>
      <c r="L14" s="56" t="s">
        <v>135</v>
      </c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2">SUM(D13:D14)</f>
        <v>0</v>
      </c>
      <c r="E15" s="384">
        <f>E13+E14</f>
        <v>0</v>
      </c>
      <c r="F15" s="98" t="s">
        <v>135</v>
      </c>
      <c r="G15" s="108">
        <f t="shared" si="2"/>
        <v>0</v>
      </c>
      <c r="H15" s="98" t="s">
        <v>135</v>
      </c>
      <c r="I15" s="92">
        <f t="shared" si="2"/>
        <v>0</v>
      </c>
      <c r="J15" s="189" t="s">
        <v>135</v>
      </c>
      <c r="K15" s="92">
        <f>SUM(K13:K14)</f>
        <v>0</v>
      </c>
      <c r="L15" s="44" t="s">
        <v>135</v>
      </c>
      <c r="M15" s="263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129158476.34</v>
      </c>
      <c r="D16" s="172">
        <f t="shared" ref="D16:I16" si="3">+D9+D12+D15</f>
        <v>116937730.78</v>
      </c>
      <c r="E16" s="173">
        <f t="shared" si="3"/>
        <v>84654606.330000013</v>
      </c>
      <c r="F16" s="200">
        <f>E16/D16</f>
        <v>0.72392893008386128</v>
      </c>
      <c r="G16" s="173">
        <f t="shared" si="3"/>
        <v>83384191.400000006</v>
      </c>
      <c r="H16" s="200">
        <f>G16/D16</f>
        <v>0.71306490081353024</v>
      </c>
      <c r="I16" s="173">
        <f t="shared" si="3"/>
        <v>57352742.779999994</v>
      </c>
      <c r="J16" s="192">
        <f>I16/D16</f>
        <v>0.49045541073394167</v>
      </c>
      <c r="K16" s="165">
        <f>K9+K12+K15</f>
        <v>50585174.5</v>
      </c>
      <c r="L16" s="534">
        <v>0.51784078188803639</v>
      </c>
      <c r="M16" s="206">
        <f>+I16/K16-1</f>
        <v>0.13378560708533271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7" zoomScaleNormal="100" workbookViewId="0">
      <selection activeCell="O32" sqref="O3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2" spans="1:13" ht="15" x14ac:dyDescent="0.25">
      <c r="A2" s="7" t="s">
        <v>438</v>
      </c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M17"/>
  <sheetViews>
    <sheetView topLeftCell="B1" zoomScaleNormal="100" workbookViewId="0">
      <selection activeCell="F19" sqref="F1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.75" thickBot="1" x14ac:dyDescent="0.3">
      <c r="A1" s="7" t="s">
        <v>133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7">
        <v>10444917.35</v>
      </c>
      <c r="D5" s="233">
        <v>8774720.7699999996</v>
      </c>
      <c r="E5" s="31">
        <v>1256077.8999999999</v>
      </c>
      <c r="F5" s="49">
        <f>E5/D5</f>
        <v>0.14314733572997787</v>
      </c>
      <c r="G5" s="31">
        <v>1256077.8999999999</v>
      </c>
      <c r="H5" s="49">
        <f>G5/D5</f>
        <v>0.14314733572997787</v>
      </c>
      <c r="I5" s="31">
        <v>1256077.8999999999</v>
      </c>
      <c r="J5" s="171">
        <f>I5/D5</f>
        <v>0.14314733572997787</v>
      </c>
      <c r="K5" s="31">
        <v>893389.96</v>
      </c>
      <c r="L5" s="53">
        <v>0.14050429363158201</v>
      </c>
      <c r="M5" s="239">
        <f>+I5/K5-1</f>
        <v>0.40596822914822095</v>
      </c>
    </row>
    <row r="6" spans="1:13" ht="15" customHeight="1" x14ac:dyDescent="0.2">
      <c r="A6" s="23">
        <v>2</v>
      </c>
      <c r="B6" s="23" t="s">
        <v>1</v>
      </c>
      <c r="C6" s="177">
        <v>4077215.92</v>
      </c>
      <c r="D6" s="233">
        <v>3924665.09</v>
      </c>
      <c r="E6" s="31">
        <v>1876745.89</v>
      </c>
      <c r="F6" s="49">
        <f t="shared" ref="F6:F17" si="0">E6/D6</f>
        <v>0.47819262203593527</v>
      </c>
      <c r="G6" s="31">
        <v>1876745.89</v>
      </c>
      <c r="H6" s="322">
        <f t="shared" ref="H6:H17" si="1">G6/D6</f>
        <v>0.47819262203593527</v>
      </c>
      <c r="I6" s="31">
        <v>1523900.2</v>
      </c>
      <c r="J6" s="197">
        <f t="shared" ref="J6:J17" si="2">I6/D6</f>
        <v>0.38828795962307194</v>
      </c>
      <c r="K6" s="33">
        <v>7815148.9400000004</v>
      </c>
      <c r="L6" s="376">
        <v>0.36619669250937525</v>
      </c>
      <c r="M6" s="239">
        <f>+I6/K6-1</f>
        <v>-0.80500688960638034</v>
      </c>
    </row>
    <row r="7" spans="1:13" ht="15" customHeight="1" x14ac:dyDescent="0.2">
      <c r="A7" s="23">
        <v>3</v>
      </c>
      <c r="B7" s="23" t="s">
        <v>2</v>
      </c>
      <c r="C7" s="177">
        <v>34707752.200000003</v>
      </c>
      <c r="D7" s="233">
        <v>34707752.200000003</v>
      </c>
      <c r="E7" s="31">
        <v>12587149.359999999</v>
      </c>
      <c r="F7" s="49">
        <f t="shared" si="0"/>
        <v>0.36266103570948044</v>
      </c>
      <c r="G7" s="31">
        <v>12587149.359999999</v>
      </c>
      <c r="H7" s="322">
        <f t="shared" si="1"/>
        <v>0.36266103570948044</v>
      </c>
      <c r="I7" s="31">
        <v>12587149.359999999</v>
      </c>
      <c r="J7" s="197">
        <f t="shared" si="2"/>
        <v>0.36266103570948044</v>
      </c>
      <c r="K7" s="33">
        <v>17298967.23</v>
      </c>
      <c r="L7" s="53">
        <v>0.43646400152075354</v>
      </c>
      <c r="M7" s="241">
        <f t="shared" ref="M7:M17" si="3">+I7/K7-1</f>
        <v>-0.27237567464887324</v>
      </c>
    </row>
    <row r="8" spans="1:13" ht="15" customHeight="1" x14ac:dyDescent="0.2">
      <c r="A8" s="25">
        <v>4</v>
      </c>
      <c r="B8" s="25" t="s">
        <v>3</v>
      </c>
      <c r="C8" s="177">
        <v>280876027.86000001</v>
      </c>
      <c r="D8" s="233">
        <v>277871414.18000001</v>
      </c>
      <c r="E8" s="31">
        <v>193516960.16999999</v>
      </c>
      <c r="F8" s="460">
        <f t="shared" si="0"/>
        <v>0.69642629754150687</v>
      </c>
      <c r="G8" s="31">
        <v>193516960.16999999</v>
      </c>
      <c r="H8" s="460">
        <f t="shared" si="1"/>
        <v>0.69642629754150687</v>
      </c>
      <c r="I8" s="31">
        <v>118044454.95999999</v>
      </c>
      <c r="J8" s="197">
        <f t="shared" si="2"/>
        <v>0.42481683590357716</v>
      </c>
      <c r="K8" s="479">
        <v>99863140.180000007</v>
      </c>
      <c r="L8" s="396">
        <v>0.40018451019468143</v>
      </c>
      <c r="M8" s="536">
        <f t="shared" si="3"/>
        <v>0.18206231796064865</v>
      </c>
    </row>
    <row r="9" spans="1:13" ht="15" customHeight="1" x14ac:dyDescent="0.2">
      <c r="A9" s="59">
        <v>5</v>
      </c>
      <c r="B9" s="59" t="s">
        <v>486</v>
      </c>
      <c r="C9" s="177">
        <v>3627500</v>
      </c>
      <c r="D9" s="233">
        <v>107259</v>
      </c>
      <c r="E9" s="31">
        <v>0</v>
      </c>
      <c r="F9" s="86">
        <f t="shared" si="0"/>
        <v>0</v>
      </c>
      <c r="G9" s="31">
        <v>0</v>
      </c>
      <c r="H9" s="86">
        <f t="shared" si="1"/>
        <v>0</v>
      </c>
      <c r="I9" s="31">
        <v>0</v>
      </c>
      <c r="J9" s="191">
        <f t="shared" si="2"/>
        <v>0</v>
      </c>
      <c r="K9" s="60">
        <v>0</v>
      </c>
      <c r="L9" s="61">
        <v>0</v>
      </c>
      <c r="M9" s="284" t="s">
        <v>135</v>
      </c>
    </row>
    <row r="10" spans="1:13" ht="15" customHeight="1" x14ac:dyDescent="0.2">
      <c r="A10" s="9"/>
      <c r="B10" s="2" t="s">
        <v>4</v>
      </c>
      <c r="C10" s="180">
        <f>SUM(C5:C9)</f>
        <v>333733413.33000004</v>
      </c>
      <c r="D10" s="170">
        <f t="shared" ref="D10:E10" si="4">SUM(D5:D9)</f>
        <v>325385811.24000001</v>
      </c>
      <c r="E10" s="92">
        <f t="shared" si="4"/>
        <v>209236933.31999999</v>
      </c>
      <c r="F10" s="98">
        <f t="shared" si="0"/>
        <v>0.64304258542383019</v>
      </c>
      <c r="G10" s="92">
        <f>SUM(G5:G9)</f>
        <v>209236933.31999999</v>
      </c>
      <c r="H10" s="98">
        <f t="shared" si="1"/>
        <v>0.64304258542383019</v>
      </c>
      <c r="I10" s="92">
        <f>SUM(I5:I9)</f>
        <v>133411582.41999999</v>
      </c>
      <c r="J10" s="189">
        <f t="shared" si="2"/>
        <v>0.4100104485551691</v>
      </c>
      <c r="K10" s="92">
        <f>SUM(K5:K9)</f>
        <v>125870646.31</v>
      </c>
      <c r="L10" s="44">
        <v>0.39426575889060267</v>
      </c>
      <c r="M10" s="162">
        <f t="shared" si="3"/>
        <v>5.9910204094986597E-2</v>
      </c>
    </row>
    <row r="11" spans="1:13" ht="15" customHeight="1" x14ac:dyDescent="0.2">
      <c r="A11" s="21">
        <v>6</v>
      </c>
      <c r="B11" s="21" t="s">
        <v>5</v>
      </c>
      <c r="C11" s="177">
        <v>315702537.30000001</v>
      </c>
      <c r="D11" s="233">
        <v>305713520.06</v>
      </c>
      <c r="E11" s="31">
        <v>161467523.38</v>
      </c>
      <c r="F11" s="49">
        <f t="shared" si="0"/>
        <v>0.52816611888250808</v>
      </c>
      <c r="G11" s="31">
        <v>161467523.38</v>
      </c>
      <c r="H11" s="49">
        <f t="shared" si="1"/>
        <v>0.52816611888250808</v>
      </c>
      <c r="I11" s="31">
        <v>122811281.48</v>
      </c>
      <c r="J11" s="171">
        <f t="shared" si="2"/>
        <v>0.4017201511267699</v>
      </c>
      <c r="K11" s="154">
        <v>72927373.469999999</v>
      </c>
      <c r="L11" s="53">
        <v>0.23255666183817578</v>
      </c>
      <c r="M11" s="241">
        <f t="shared" si="3"/>
        <v>0.68402172787040882</v>
      </c>
    </row>
    <row r="12" spans="1:13" ht="15" customHeight="1" x14ac:dyDescent="0.2">
      <c r="A12" s="25">
        <v>7</v>
      </c>
      <c r="B12" s="25" t="s">
        <v>6</v>
      </c>
      <c r="C12" s="177">
        <v>9655572.5500000007</v>
      </c>
      <c r="D12" s="233">
        <v>14482951.109999999</v>
      </c>
      <c r="E12" s="31">
        <v>9459225.2300000004</v>
      </c>
      <c r="F12" s="460">
        <f t="shared" si="0"/>
        <v>0.65312829948509032</v>
      </c>
      <c r="G12" s="31">
        <v>9459225.2300000004</v>
      </c>
      <c r="H12" s="460">
        <f t="shared" si="1"/>
        <v>0.65312829948509032</v>
      </c>
      <c r="I12" s="31">
        <v>8459428.7799999993</v>
      </c>
      <c r="J12" s="462">
        <f t="shared" si="2"/>
        <v>0.58409565258830731</v>
      </c>
      <c r="K12" s="155">
        <v>3174859.24</v>
      </c>
      <c r="L12" s="376">
        <v>2.7106959958488237E-2</v>
      </c>
      <c r="M12" s="241">
        <f t="shared" si="3"/>
        <v>1.6645051451162916</v>
      </c>
    </row>
    <row r="13" spans="1:13" ht="15" customHeight="1" x14ac:dyDescent="0.2">
      <c r="A13" s="9"/>
      <c r="B13" s="2" t="s">
        <v>7</v>
      </c>
      <c r="C13" s="180">
        <f>SUM(C11:C12)</f>
        <v>325358109.85000002</v>
      </c>
      <c r="D13" s="170">
        <f t="shared" ref="D13:I13" si="5">SUM(D11:D12)</f>
        <v>320196471.17000002</v>
      </c>
      <c r="E13" s="92">
        <f t="shared" si="5"/>
        <v>170926748.60999998</v>
      </c>
      <c r="F13" s="98">
        <f t="shared" si="0"/>
        <v>0.53381833967573888</v>
      </c>
      <c r="G13" s="92">
        <f t="shared" si="5"/>
        <v>170926748.60999998</v>
      </c>
      <c r="H13" s="98">
        <f t="shared" si="1"/>
        <v>0.53381833967573888</v>
      </c>
      <c r="I13" s="92">
        <f t="shared" si="5"/>
        <v>131270710.26000001</v>
      </c>
      <c r="J13" s="189">
        <f t="shared" si="2"/>
        <v>0.40996925974960302</v>
      </c>
      <c r="K13" s="92">
        <f>SUM(K11:K12)</f>
        <v>76102232.709999993</v>
      </c>
      <c r="L13" s="44">
        <v>0.17668892229512903</v>
      </c>
      <c r="M13" s="162">
        <f t="shared" si="3"/>
        <v>0.72492587386008145</v>
      </c>
    </row>
    <row r="14" spans="1:13" ht="15" customHeight="1" x14ac:dyDescent="0.2">
      <c r="A14" s="21">
        <v>8</v>
      </c>
      <c r="B14" s="21" t="s">
        <v>8</v>
      </c>
      <c r="C14" s="177">
        <v>21421544.140000001</v>
      </c>
      <c r="D14" s="233">
        <v>21421544.140000001</v>
      </c>
      <c r="E14" s="31">
        <v>16312694.66</v>
      </c>
      <c r="F14" s="49">
        <f t="shared" si="0"/>
        <v>0.76150881343514576</v>
      </c>
      <c r="G14" s="31">
        <v>16312694.66</v>
      </c>
      <c r="H14" s="49">
        <f t="shared" si="1"/>
        <v>0.76150881343514576</v>
      </c>
      <c r="I14" s="31">
        <v>16312694.66</v>
      </c>
      <c r="J14" s="171">
        <f t="shared" si="2"/>
        <v>0.76150881343514576</v>
      </c>
      <c r="K14" s="154">
        <v>9821444.1400000006</v>
      </c>
      <c r="L14" s="53">
        <v>8.4389323266429853E-2</v>
      </c>
      <c r="M14" s="255">
        <f t="shared" si="3"/>
        <v>0.66092627799642489</v>
      </c>
    </row>
    <row r="15" spans="1:13" ht="15" customHeight="1" x14ac:dyDescent="0.2">
      <c r="A15" s="25">
        <v>9</v>
      </c>
      <c r="B15" s="25" t="s">
        <v>9</v>
      </c>
      <c r="C15" s="177">
        <v>159183736.81</v>
      </c>
      <c r="D15" s="233">
        <v>159183736.81</v>
      </c>
      <c r="E15" s="31">
        <v>148172776.58000001</v>
      </c>
      <c r="F15" s="460">
        <f t="shared" si="0"/>
        <v>0.93082861069442946</v>
      </c>
      <c r="G15" s="31">
        <v>148172776.58000001</v>
      </c>
      <c r="H15" s="460">
        <f t="shared" si="1"/>
        <v>0.93082861069442946</v>
      </c>
      <c r="I15" s="31">
        <v>148172776.58000001</v>
      </c>
      <c r="J15" s="462">
        <f t="shared" si="2"/>
        <v>0.93082861069442946</v>
      </c>
      <c r="K15" s="155">
        <v>118353681.31</v>
      </c>
      <c r="L15" s="376">
        <v>0.90005375196409776</v>
      </c>
      <c r="M15" s="161">
        <f t="shared" si="3"/>
        <v>0.25194903056623819</v>
      </c>
    </row>
    <row r="16" spans="1:13" ht="15" customHeight="1" thickBot="1" x14ac:dyDescent="0.25">
      <c r="A16" s="9"/>
      <c r="B16" s="2" t="s">
        <v>10</v>
      </c>
      <c r="C16" s="180">
        <f>SUM(C14:C15)</f>
        <v>180605280.94999999</v>
      </c>
      <c r="D16" s="170">
        <f t="shared" ref="D16:I16" si="6">SUM(D14:D15)</f>
        <v>180605280.94999999</v>
      </c>
      <c r="E16" s="92">
        <f t="shared" si="6"/>
        <v>164485471.24000001</v>
      </c>
      <c r="F16" s="98">
        <f t="shared" si="0"/>
        <v>0.91074563476101955</v>
      </c>
      <c r="G16" s="92">
        <f t="shared" si="6"/>
        <v>164485471.24000001</v>
      </c>
      <c r="H16" s="98">
        <f t="shared" si="1"/>
        <v>0.91074563476101955</v>
      </c>
      <c r="I16" s="92">
        <f t="shared" si="6"/>
        <v>164485471.24000001</v>
      </c>
      <c r="J16" s="189">
        <f t="shared" si="2"/>
        <v>0.91074563476101955</v>
      </c>
      <c r="K16" s="92">
        <f>SUM(K14:K15)</f>
        <v>128175125.45</v>
      </c>
      <c r="L16" s="44">
        <v>0.51708792886089916</v>
      </c>
      <c r="M16" s="263">
        <f t="shared" si="3"/>
        <v>0.28328699240606059</v>
      </c>
    </row>
    <row r="17" spans="1:13" s="6" customFormat="1" ht="19.5" customHeight="1" thickBot="1" x14ac:dyDescent="0.25">
      <c r="A17" s="5"/>
      <c r="B17" s="4" t="s">
        <v>11</v>
      </c>
      <c r="C17" s="181">
        <f>+C10+C13+C16</f>
        <v>839696804.13000011</v>
      </c>
      <c r="D17" s="172">
        <f t="shared" ref="D17:I17" si="7">+D10+D13+D16</f>
        <v>826187563.36000013</v>
      </c>
      <c r="E17" s="173">
        <f t="shared" si="7"/>
        <v>544649153.16999996</v>
      </c>
      <c r="F17" s="200">
        <f t="shared" si="0"/>
        <v>0.65923184676731383</v>
      </c>
      <c r="G17" s="173">
        <f t="shared" si="7"/>
        <v>544649153.16999996</v>
      </c>
      <c r="H17" s="200">
        <f t="shared" si="1"/>
        <v>0.65923184676731383</v>
      </c>
      <c r="I17" s="173">
        <f t="shared" si="7"/>
        <v>429167763.92000002</v>
      </c>
      <c r="J17" s="192">
        <f t="shared" si="2"/>
        <v>0.51945560905640975</v>
      </c>
      <c r="K17" s="165">
        <f>K10+K13+K16</f>
        <v>330148004.46999997</v>
      </c>
      <c r="L17" s="209">
        <v>0.33086094991469117</v>
      </c>
      <c r="M17" s="206">
        <f t="shared" si="3"/>
        <v>0.2999253610784669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workbookViewId="0">
      <selection activeCell="K43" sqref="K4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" x14ac:dyDescent="0.25">
      <c r="A1" s="7" t="s">
        <v>133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M21"/>
  <sheetViews>
    <sheetView zoomScaleNormal="100" workbookViewId="0">
      <selection activeCell="K25" sqref="K2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.75" thickBot="1" x14ac:dyDescent="0.3">
      <c r="A1" s="7" t="s">
        <v>439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6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2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7">
        <v>348042.97</v>
      </c>
      <c r="D5" s="233">
        <v>388112.76</v>
      </c>
      <c r="E5" s="35">
        <v>335315.59000000003</v>
      </c>
      <c r="F5" s="49">
        <f>E5/D5</f>
        <v>0.86396435407070882</v>
      </c>
      <c r="G5" s="35">
        <v>335315.59000000003</v>
      </c>
      <c r="H5" s="49">
        <f>G5/D5</f>
        <v>0.86396435407070882</v>
      </c>
      <c r="I5" s="35">
        <v>335315.59000000003</v>
      </c>
      <c r="J5" s="171">
        <f>I5/D5</f>
        <v>0.86396435407070882</v>
      </c>
      <c r="K5" s="31">
        <v>193052.01</v>
      </c>
      <c r="L5" s="53">
        <v>0.55559621155536576</v>
      </c>
      <c r="M5" s="239">
        <f>+I5/K5-1</f>
        <v>0.73691840867132141</v>
      </c>
    </row>
    <row r="6" spans="1:13" ht="15" customHeight="1" x14ac:dyDescent="0.2">
      <c r="A6" s="23">
        <v>2</v>
      </c>
      <c r="B6" s="23" t="s">
        <v>1</v>
      </c>
      <c r="C6" s="177">
        <v>50</v>
      </c>
      <c r="D6" s="233">
        <v>50</v>
      </c>
      <c r="E6" s="35">
        <v>0</v>
      </c>
      <c r="F6" s="49" t="s">
        <v>135</v>
      </c>
      <c r="G6" s="35">
        <v>0</v>
      </c>
      <c r="H6" s="49" t="s">
        <v>135</v>
      </c>
      <c r="I6" s="35">
        <v>0</v>
      </c>
      <c r="J6" s="171" t="s">
        <v>135</v>
      </c>
      <c r="K6" s="380" t="s">
        <v>135</v>
      </c>
      <c r="L6" s="55" t="s">
        <v>135</v>
      </c>
      <c r="M6" s="239" t="s">
        <v>135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5"/>
      <c r="F7" s="27" t="s">
        <v>135</v>
      </c>
      <c r="G7" s="35"/>
      <c r="H7" s="27" t="s">
        <v>135</v>
      </c>
      <c r="I7" s="35"/>
      <c r="J7" s="262" t="s">
        <v>135</v>
      </c>
      <c r="K7" s="380" t="s">
        <v>135</v>
      </c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7">
        <v>209552292.66</v>
      </c>
      <c r="D8" s="233">
        <v>216124694.5</v>
      </c>
      <c r="E8" s="35">
        <v>213585932.66999999</v>
      </c>
      <c r="F8" s="460">
        <f>E8/D8</f>
        <v>0.98825325428048194</v>
      </c>
      <c r="G8" s="35">
        <v>213585932.66999999</v>
      </c>
      <c r="H8" s="460">
        <f>G8/D8</f>
        <v>0.98825325428048194</v>
      </c>
      <c r="I8" s="35">
        <v>140015943.31999999</v>
      </c>
      <c r="J8" s="462">
        <f>I8/D8</f>
        <v>0.6478479640835304</v>
      </c>
      <c r="K8" s="35">
        <v>137037093.72</v>
      </c>
      <c r="L8" s="376">
        <v>0.66486014825050155</v>
      </c>
      <c r="M8" s="536">
        <f>+I8/K8-1</f>
        <v>2.1737542143782651E-2</v>
      </c>
    </row>
    <row r="9" spans="1:13" ht="15" customHeight="1" x14ac:dyDescent="0.2">
      <c r="A9" s="9"/>
      <c r="B9" s="2" t="s">
        <v>4</v>
      </c>
      <c r="C9" s="180">
        <f>SUM(C5:C8)</f>
        <v>209900385.63</v>
      </c>
      <c r="D9" s="170">
        <f>SUM(D5:D8)</f>
        <v>216512857.25999999</v>
      </c>
      <c r="E9" s="92">
        <f>SUM(E5:E8)</f>
        <v>213921248.25999999</v>
      </c>
      <c r="F9" s="98">
        <f>E9/D9</f>
        <v>0.98803023047777772</v>
      </c>
      <c r="G9" s="92">
        <f t="shared" ref="G9:I9" si="0">SUM(G5:G8)</f>
        <v>213921248.25999999</v>
      </c>
      <c r="H9" s="98">
        <f>G9/D9</f>
        <v>0.98803023047777772</v>
      </c>
      <c r="I9" s="92">
        <f t="shared" si="0"/>
        <v>140351258.91</v>
      </c>
      <c r="J9" s="189">
        <f>I9/D9</f>
        <v>0.6482352165417079</v>
      </c>
      <c r="K9" s="92">
        <f>SUM(K5:K8)</f>
        <v>137230145.72999999</v>
      </c>
      <c r="L9" s="44">
        <v>0.66467626061051188</v>
      </c>
      <c r="M9" s="162">
        <f>+I9/K9-1</f>
        <v>2.2743641081171662E-2</v>
      </c>
    </row>
    <row r="10" spans="1:13" ht="15" customHeight="1" x14ac:dyDescent="0.2">
      <c r="A10" s="21">
        <v>6</v>
      </c>
      <c r="B10" s="21" t="s">
        <v>5</v>
      </c>
      <c r="C10" s="177"/>
      <c r="D10" s="233"/>
      <c r="E10" s="31"/>
      <c r="F10" s="28" t="s">
        <v>135</v>
      </c>
      <c r="G10" s="154"/>
      <c r="H10" s="28" t="s">
        <v>135</v>
      </c>
      <c r="I10" s="154"/>
      <c r="J10" s="462">
        <v>0</v>
      </c>
      <c r="K10" s="380" t="s">
        <v>135</v>
      </c>
      <c r="L10" s="55" t="s">
        <v>135</v>
      </c>
      <c r="M10" s="159" t="s">
        <v>135</v>
      </c>
    </row>
    <row r="11" spans="1:13" ht="15" customHeight="1" x14ac:dyDescent="0.2">
      <c r="A11" s="25">
        <v>7</v>
      </c>
      <c r="B11" s="25" t="s">
        <v>6</v>
      </c>
      <c r="C11" s="177">
        <v>5240773</v>
      </c>
      <c r="D11" s="233">
        <v>5038543.68</v>
      </c>
      <c r="E11" s="31">
        <v>5038151.67</v>
      </c>
      <c r="F11" s="460">
        <f>E11/D11</f>
        <v>0.9999221977569519</v>
      </c>
      <c r="G11" s="31">
        <v>5038151.67</v>
      </c>
      <c r="H11" s="460">
        <f>G11/D11</f>
        <v>0.9999221977569519</v>
      </c>
      <c r="I11" s="155">
        <v>2000000</v>
      </c>
      <c r="J11" s="462">
        <f>I11/D11</f>
        <v>0.39694009361054106</v>
      </c>
      <c r="K11" s="155">
        <v>4908108.5999999996</v>
      </c>
      <c r="L11" s="376">
        <v>0.96557224844655098</v>
      </c>
      <c r="M11" s="242">
        <f>+I11/K11-1</f>
        <v>-0.59251105405450888</v>
      </c>
    </row>
    <row r="12" spans="1:13" ht="15" customHeight="1" x14ac:dyDescent="0.2">
      <c r="A12" s="9"/>
      <c r="B12" s="2" t="s">
        <v>7</v>
      </c>
      <c r="C12" s="180">
        <f>SUM(C10:C11)</f>
        <v>5240773</v>
      </c>
      <c r="D12" s="170">
        <f t="shared" ref="D12:I12" si="1">SUM(D10:D11)</f>
        <v>5038543.68</v>
      </c>
      <c r="E12" s="92">
        <f t="shared" si="1"/>
        <v>5038151.67</v>
      </c>
      <c r="F12" s="98">
        <f>E12/D12</f>
        <v>0.9999221977569519</v>
      </c>
      <c r="G12" s="92">
        <f t="shared" si="1"/>
        <v>5038151.67</v>
      </c>
      <c r="H12" s="98">
        <f>G12/D12</f>
        <v>0.9999221977569519</v>
      </c>
      <c r="I12" s="92">
        <f t="shared" si="1"/>
        <v>2000000</v>
      </c>
      <c r="J12" s="189">
        <f>I12/D12</f>
        <v>0.39694009361054106</v>
      </c>
      <c r="K12" s="92">
        <f>SUM(K10:K11)</f>
        <v>4908108.5999999996</v>
      </c>
      <c r="L12" s="44">
        <v>0.96557224844655098</v>
      </c>
      <c r="M12" s="162">
        <f>+I12/K12-1</f>
        <v>-0.59251105405450888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28" t="s">
        <v>135</v>
      </c>
      <c r="G13" s="31"/>
      <c r="H13" s="28" t="s">
        <v>135</v>
      </c>
      <c r="I13" s="31"/>
      <c r="J13" s="257" t="s">
        <v>135</v>
      </c>
      <c r="K13" s="31"/>
      <c r="L13" s="57"/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29" t="s">
        <v>135</v>
      </c>
      <c r="G14" s="35"/>
      <c r="H14" s="29" t="s">
        <v>135</v>
      </c>
      <c r="I14" s="35"/>
      <c r="J14" s="258" t="s">
        <v>135</v>
      </c>
      <c r="K14" s="35"/>
      <c r="L14" s="56"/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2">SUM(D13:D14)</f>
        <v>0</v>
      </c>
      <c r="E15" s="92">
        <f t="shared" si="2"/>
        <v>0</v>
      </c>
      <c r="F15" s="259" t="s">
        <v>135</v>
      </c>
      <c r="G15" s="92">
        <f t="shared" si="2"/>
        <v>0</v>
      </c>
      <c r="H15" s="259" t="s">
        <v>135</v>
      </c>
      <c r="I15" s="92">
        <f t="shared" si="2"/>
        <v>0</v>
      </c>
      <c r="J15" s="260" t="s">
        <v>135</v>
      </c>
      <c r="K15" s="92">
        <f>SUM(K13:K14)</f>
        <v>0</v>
      </c>
      <c r="L15" s="107" t="s">
        <v>135</v>
      </c>
      <c r="M15" s="261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215141158.63</v>
      </c>
      <c r="D16" s="172">
        <f t="shared" ref="D16:I16" si="3">+D9+D12+D15</f>
        <v>221551400.94</v>
      </c>
      <c r="E16" s="173">
        <f t="shared" si="3"/>
        <v>218959399.92999998</v>
      </c>
      <c r="F16" s="200">
        <f>E16/D16</f>
        <v>0.98830067876347127</v>
      </c>
      <c r="G16" s="173">
        <f t="shared" si="3"/>
        <v>218959399.92999998</v>
      </c>
      <c r="H16" s="200">
        <f>G16/D16</f>
        <v>0.98830067876347127</v>
      </c>
      <c r="I16" s="173">
        <f t="shared" si="3"/>
        <v>142351258.91</v>
      </c>
      <c r="J16" s="192">
        <f>I16/D16</f>
        <v>0.64252023822025484</v>
      </c>
      <c r="K16" s="165">
        <f>K9+K12+K15</f>
        <v>142138254.32999998</v>
      </c>
      <c r="L16" s="209">
        <v>0.67190634809377037</v>
      </c>
      <c r="M16" s="206">
        <f>+I16/K16-1</f>
        <v>1.4985732096124416E-3</v>
      </c>
    </row>
    <row r="21" spans="10:10" x14ac:dyDescent="0.2">
      <c r="J21" s="105" t="s">
        <v>154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N22" sqref="N2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" x14ac:dyDescent="0.25">
      <c r="A1" s="7" t="s">
        <v>439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7" customFormat="1" x14ac:dyDescent="0.2">
      <c r="A20"/>
      <c r="B20"/>
      <c r="C20"/>
      <c r="F20" s="105"/>
      <c r="H20" s="105"/>
      <c r="J20" s="105" t="s">
        <v>154</v>
      </c>
      <c r="L20" s="105"/>
      <c r="M20" s="105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M16"/>
  <sheetViews>
    <sheetView zoomScaleNormal="100" workbookViewId="0">
      <selection activeCell="J29" sqref="J2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35" bestFit="1" customWidth="1"/>
    <col min="13" max="13" width="9" style="105" bestFit="1" customWidth="1"/>
  </cols>
  <sheetData>
    <row r="1" spans="1:13" ht="15.75" thickBot="1" x14ac:dyDescent="0.3">
      <c r="A1" s="7" t="s">
        <v>134</v>
      </c>
    </row>
    <row r="2" spans="1:13" x14ac:dyDescent="0.2">
      <c r="A2" s="8" t="s">
        <v>20</v>
      </c>
      <c r="C2" s="182" t="s">
        <v>501</v>
      </c>
      <c r="D2" s="586" t="s">
        <v>575</v>
      </c>
      <c r="E2" s="584"/>
      <c r="F2" s="584"/>
      <c r="G2" s="584"/>
      <c r="H2" s="584"/>
      <c r="I2" s="584"/>
      <c r="J2" s="585"/>
      <c r="K2" s="580" t="s">
        <v>576</v>
      </c>
      <c r="L2" s="581"/>
      <c r="M2" s="225"/>
    </row>
    <row r="3" spans="1:13" x14ac:dyDescent="0.2">
      <c r="C3" s="175">
        <v>1</v>
      </c>
      <c r="D3" s="250">
        <v>2</v>
      </c>
      <c r="E3" s="248">
        <v>3</v>
      </c>
      <c r="F3" s="96" t="s">
        <v>39</v>
      </c>
      <c r="G3" s="248">
        <v>4</v>
      </c>
      <c r="H3" s="96" t="s">
        <v>40</v>
      </c>
      <c r="I3" s="248">
        <v>5</v>
      </c>
      <c r="J3" s="167" t="s">
        <v>41</v>
      </c>
      <c r="K3" s="248" t="s">
        <v>42</v>
      </c>
      <c r="L3" s="110" t="s">
        <v>43</v>
      </c>
      <c r="M3" s="157" t="s">
        <v>368</v>
      </c>
    </row>
    <row r="4" spans="1:13" ht="25.5" x14ac:dyDescent="0.2">
      <c r="A4" s="1"/>
      <c r="B4" s="2" t="s">
        <v>12</v>
      </c>
      <c r="C4" s="176" t="s">
        <v>13</v>
      </c>
      <c r="D4" s="251" t="s">
        <v>14</v>
      </c>
      <c r="E4" s="249" t="s">
        <v>15</v>
      </c>
      <c r="F4" s="97" t="s">
        <v>18</v>
      </c>
      <c r="G4" s="249" t="s">
        <v>16</v>
      </c>
      <c r="H4" s="97" t="s">
        <v>18</v>
      </c>
      <c r="I4" s="249" t="s">
        <v>17</v>
      </c>
      <c r="J4" s="128" t="s">
        <v>18</v>
      </c>
      <c r="K4" s="249" t="s">
        <v>17</v>
      </c>
      <c r="L4" s="111" t="s">
        <v>18</v>
      </c>
      <c r="M4" s="158" t="s">
        <v>538</v>
      </c>
    </row>
    <row r="5" spans="1:13" ht="15" customHeight="1" x14ac:dyDescent="0.2">
      <c r="A5" s="21">
        <v>1</v>
      </c>
      <c r="B5" s="21" t="s">
        <v>0</v>
      </c>
      <c r="C5" s="178">
        <v>40871849.880000003</v>
      </c>
      <c r="D5" s="234">
        <v>41327824.119999997</v>
      </c>
      <c r="E5" s="33">
        <v>22057664.25</v>
      </c>
      <c r="F5" s="49">
        <f>E5/D5</f>
        <v>0.53372430607411325</v>
      </c>
      <c r="G5" s="33">
        <v>22057664.25</v>
      </c>
      <c r="H5" s="49">
        <f>G5/D5</f>
        <v>0.53372430607411325</v>
      </c>
      <c r="I5" s="33">
        <v>22057664.25</v>
      </c>
      <c r="J5" s="171">
        <f>I5/D5</f>
        <v>0.53372430607411325</v>
      </c>
      <c r="K5" s="31">
        <v>21883756.320000004</v>
      </c>
      <c r="L5" s="53">
        <v>0.52230127192127052</v>
      </c>
      <c r="M5" s="239">
        <f>+I5/K5-1</f>
        <v>7.9468957457298206E-3</v>
      </c>
    </row>
    <row r="6" spans="1:13" ht="15" customHeight="1" x14ac:dyDescent="0.2">
      <c r="A6" s="23">
        <v>2</v>
      </c>
      <c r="B6" s="23" t="s">
        <v>1</v>
      </c>
      <c r="C6" s="178">
        <v>165307406.81</v>
      </c>
      <c r="D6" s="234">
        <v>168884239.75999999</v>
      </c>
      <c r="E6" s="33">
        <v>159472563.94</v>
      </c>
      <c r="F6" s="49">
        <f>E6/D6</f>
        <v>0.94427143803723279</v>
      </c>
      <c r="G6" s="33">
        <v>155032851.5</v>
      </c>
      <c r="H6" s="49">
        <f>G6/D6</f>
        <v>0.91798294334815322</v>
      </c>
      <c r="I6" s="33">
        <v>52897005.090000004</v>
      </c>
      <c r="J6" s="171">
        <f>I6/D6</f>
        <v>0.31321457327913788</v>
      </c>
      <c r="K6" s="33">
        <v>53403494.340000004</v>
      </c>
      <c r="L6" s="55">
        <v>0.32978954461321769</v>
      </c>
      <c r="M6" s="239">
        <f>+I6/K6-1</f>
        <v>-9.4841967975985986E-3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3"/>
      <c r="F7" s="27" t="s">
        <v>135</v>
      </c>
      <c r="G7" s="33"/>
      <c r="H7" s="27" t="s">
        <v>135</v>
      </c>
      <c r="I7" s="33"/>
      <c r="J7" s="262" t="s">
        <v>135</v>
      </c>
      <c r="K7" s="380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82331024.799999997</v>
      </c>
      <c r="D8" s="234">
        <v>83434390.650000006</v>
      </c>
      <c r="E8" s="33">
        <v>81873853.659999996</v>
      </c>
      <c r="F8" s="460">
        <f>E8/D8</f>
        <v>0.98129623794405918</v>
      </c>
      <c r="G8" s="33">
        <v>81254203.599999994</v>
      </c>
      <c r="H8" s="460">
        <f>G8/D8</f>
        <v>0.97386944360694494</v>
      </c>
      <c r="I8" s="33">
        <v>54264483.030000001</v>
      </c>
      <c r="J8" s="462">
        <f>I8/D8</f>
        <v>0.65038508230538628</v>
      </c>
      <c r="K8" s="35">
        <v>47357014.640000008</v>
      </c>
      <c r="L8" s="376">
        <v>0.58676475706114861</v>
      </c>
      <c r="M8" s="270">
        <f>+I8/K8-1</f>
        <v>0.14585945593296779</v>
      </c>
    </row>
    <row r="9" spans="1:13" ht="15" customHeight="1" x14ac:dyDescent="0.2">
      <c r="A9" s="9"/>
      <c r="B9" s="2" t="s">
        <v>4</v>
      </c>
      <c r="C9" s="180">
        <f>SUM(C5:C8)</f>
        <v>288510281.49000001</v>
      </c>
      <c r="D9" s="170">
        <f t="shared" ref="D9:I9" si="0">SUM(D5:D8)</f>
        <v>293646454.52999997</v>
      </c>
      <c r="E9" s="92">
        <f t="shared" si="0"/>
        <v>263404081.84999999</v>
      </c>
      <c r="F9" s="98">
        <f>E9/D9</f>
        <v>0.89701093878894322</v>
      </c>
      <c r="G9" s="92">
        <f t="shared" si="0"/>
        <v>258344719.34999999</v>
      </c>
      <c r="H9" s="98">
        <f>G9/D9</f>
        <v>0.8797815037933876</v>
      </c>
      <c r="I9" s="92">
        <f t="shared" si="0"/>
        <v>129219152.37</v>
      </c>
      <c r="J9" s="189">
        <f>I9/D9</f>
        <v>0.44005010234781677</v>
      </c>
      <c r="K9" s="92">
        <f>SUM(K5:K8)</f>
        <v>122644265.30000001</v>
      </c>
      <c r="L9" s="44">
        <v>0.43102727365899052</v>
      </c>
      <c r="M9" s="243">
        <f>+I9/K9-1</f>
        <v>5.3609412995521355E-2</v>
      </c>
    </row>
    <row r="10" spans="1:13" ht="15" customHeight="1" x14ac:dyDescent="0.2">
      <c r="A10" s="21">
        <v>6</v>
      </c>
      <c r="B10" s="21" t="s">
        <v>5</v>
      </c>
      <c r="C10" s="179">
        <v>14967144.689999999</v>
      </c>
      <c r="D10" s="235">
        <v>24470474.899999999</v>
      </c>
      <c r="E10" s="35">
        <v>14203266.949999999</v>
      </c>
      <c r="F10" s="49">
        <f>E10/D10</f>
        <v>0.58042465493793916</v>
      </c>
      <c r="G10" s="155">
        <v>11600731.939999999</v>
      </c>
      <c r="H10" s="49">
        <f>G10/D10</f>
        <v>0.47407056820135518</v>
      </c>
      <c r="I10" s="33">
        <v>5334671.92</v>
      </c>
      <c r="J10" s="171">
        <f>I10/D10</f>
        <v>0.21800442949311133</v>
      </c>
      <c r="K10" s="154">
        <v>17736236.68</v>
      </c>
      <c r="L10" s="53">
        <v>0.44724965308486758</v>
      </c>
      <c r="M10" s="239">
        <f t="shared" ref="M10:M11" si="1">+I10/K10-1</f>
        <v>-0.69922188025289711</v>
      </c>
    </row>
    <row r="11" spans="1:13" ht="15" customHeight="1" x14ac:dyDescent="0.2">
      <c r="A11" s="25">
        <v>7</v>
      </c>
      <c r="B11" s="25" t="s">
        <v>6</v>
      </c>
      <c r="C11" s="179">
        <v>0</v>
      </c>
      <c r="D11" s="235">
        <v>594649.80000000005</v>
      </c>
      <c r="E11" s="35">
        <v>594649.80000000005</v>
      </c>
      <c r="F11" s="49">
        <f>E11/D11</f>
        <v>1</v>
      </c>
      <c r="G11" s="155">
        <v>594649.80000000005</v>
      </c>
      <c r="H11" s="49">
        <f>G11/D11</f>
        <v>1</v>
      </c>
      <c r="I11" s="155">
        <v>94649.8</v>
      </c>
      <c r="J11" s="171">
        <f>I11/D11</f>
        <v>0.15916897642948841</v>
      </c>
      <c r="K11" s="155">
        <v>200495.47</v>
      </c>
      <c r="L11" s="376">
        <v>0.20401616471349085</v>
      </c>
      <c r="M11" s="239">
        <f t="shared" si="1"/>
        <v>-0.52792050613412855</v>
      </c>
    </row>
    <row r="12" spans="1:13" ht="15" customHeight="1" x14ac:dyDescent="0.2">
      <c r="A12" s="9"/>
      <c r="B12" s="2" t="s">
        <v>7</v>
      </c>
      <c r="C12" s="180">
        <f>SUM(C10:C11)</f>
        <v>14967144.689999999</v>
      </c>
      <c r="D12" s="170">
        <f t="shared" ref="D12:I12" si="2">SUM(D10:D11)</f>
        <v>25065124.699999999</v>
      </c>
      <c r="E12" s="92">
        <f t="shared" si="2"/>
        <v>14797916.75</v>
      </c>
      <c r="F12" s="98">
        <f>E12/D12</f>
        <v>0.59037874046563188</v>
      </c>
      <c r="G12" s="92">
        <f t="shared" si="2"/>
        <v>12195381.74</v>
      </c>
      <c r="H12" s="98">
        <f>G12/D12</f>
        <v>0.48654781837171551</v>
      </c>
      <c r="I12" s="92">
        <f t="shared" si="2"/>
        <v>5429321.7199999997</v>
      </c>
      <c r="J12" s="189">
        <f>I12/D12</f>
        <v>0.21660860598072348</v>
      </c>
      <c r="K12" s="92">
        <f>SUM(K10:K11)</f>
        <v>17936732.149999999</v>
      </c>
      <c r="L12" s="44">
        <v>0.44136771306492573</v>
      </c>
      <c r="M12" s="243">
        <f>+I12/K12-1</f>
        <v>-0.6973070861182481</v>
      </c>
    </row>
    <row r="13" spans="1:13" ht="15" customHeight="1" x14ac:dyDescent="0.2">
      <c r="A13" s="21">
        <v>8</v>
      </c>
      <c r="B13" s="21" t="s">
        <v>8</v>
      </c>
      <c r="C13" s="177"/>
      <c r="D13" s="233"/>
      <c r="E13" s="31"/>
      <c r="F13" s="28" t="s">
        <v>135</v>
      </c>
      <c r="G13" s="31"/>
      <c r="H13" s="28" t="s">
        <v>135</v>
      </c>
      <c r="I13" s="31"/>
      <c r="J13" s="257" t="s">
        <v>135</v>
      </c>
      <c r="K13" s="31"/>
      <c r="L13" s="112"/>
      <c r="M13" s="244" t="s">
        <v>135</v>
      </c>
    </row>
    <row r="14" spans="1:13" ht="15" customHeight="1" x14ac:dyDescent="0.2">
      <c r="A14" s="25">
        <v>9</v>
      </c>
      <c r="B14" s="25" t="s">
        <v>9</v>
      </c>
      <c r="C14" s="179"/>
      <c r="D14" s="235"/>
      <c r="E14" s="35"/>
      <c r="F14" s="29" t="s">
        <v>135</v>
      </c>
      <c r="G14" s="35"/>
      <c r="H14" s="29" t="s">
        <v>135</v>
      </c>
      <c r="I14" s="35"/>
      <c r="J14" s="258" t="s">
        <v>135</v>
      </c>
      <c r="K14" s="35"/>
      <c r="L14" s="113"/>
      <c r="M14" s="245" t="s">
        <v>135</v>
      </c>
    </row>
    <row r="15" spans="1:13" ht="15" customHeight="1" thickBot="1" x14ac:dyDescent="0.25">
      <c r="A15" s="9"/>
      <c r="B15" s="2" t="s">
        <v>10</v>
      </c>
      <c r="C15" s="180">
        <f>SUM(C13:C14)</f>
        <v>0</v>
      </c>
      <c r="D15" s="170">
        <f t="shared" ref="D15:I15" si="3">SUM(D13:D14)</f>
        <v>0</v>
      </c>
      <c r="E15" s="92">
        <f t="shared" si="3"/>
        <v>0</v>
      </c>
      <c r="F15" s="259" t="s">
        <v>135</v>
      </c>
      <c r="G15" s="92">
        <f t="shared" si="3"/>
        <v>0</v>
      </c>
      <c r="H15" s="259" t="s">
        <v>135</v>
      </c>
      <c r="I15" s="92">
        <f t="shared" si="3"/>
        <v>0</v>
      </c>
      <c r="J15" s="260" t="s">
        <v>135</v>
      </c>
      <c r="K15" s="92">
        <f>SUM(K13:K14)</f>
        <v>0</v>
      </c>
      <c r="L15" s="114" t="s">
        <v>135</v>
      </c>
      <c r="M15" s="263" t="s">
        <v>135</v>
      </c>
    </row>
    <row r="16" spans="1:13" s="6" customFormat="1" ht="19.5" customHeight="1" thickBot="1" x14ac:dyDescent="0.25">
      <c r="A16" s="5"/>
      <c r="B16" s="4" t="s">
        <v>11</v>
      </c>
      <c r="C16" s="181">
        <f>+C9+C12+C15</f>
        <v>303477426.18000001</v>
      </c>
      <c r="D16" s="172">
        <f t="shared" ref="D16:I16" si="4">+D9+D12+D15</f>
        <v>318711579.22999996</v>
      </c>
      <c r="E16" s="173">
        <f t="shared" si="4"/>
        <v>278201998.60000002</v>
      </c>
      <c r="F16" s="200">
        <f>E16/D16</f>
        <v>0.87289579899208503</v>
      </c>
      <c r="G16" s="173">
        <f t="shared" si="4"/>
        <v>270540101.08999997</v>
      </c>
      <c r="H16" s="200">
        <f>G16/D16</f>
        <v>0.8488555757642029</v>
      </c>
      <c r="I16" s="173">
        <f t="shared" si="4"/>
        <v>134648474.09</v>
      </c>
      <c r="J16" s="192">
        <f>I16/D16</f>
        <v>0.42247750902338627</v>
      </c>
      <c r="K16" s="165">
        <f>K9+K12+K15</f>
        <v>140580997.45000002</v>
      </c>
      <c r="L16" s="209">
        <v>0.43231956378236425</v>
      </c>
      <c r="M16" s="206">
        <f>+I16/K16-1</f>
        <v>-4.2200037470284779E-2</v>
      </c>
    </row>
  </sheetData>
  <mergeCells count="2">
    <mergeCell ref="K2:L2"/>
    <mergeCell ref="D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N4" sqref="N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35" bestFit="1" customWidth="1"/>
    <col min="13" max="13" width="9" style="105" bestFit="1" customWidth="1"/>
  </cols>
  <sheetData>
    <row r="1" spans="1:13" ht="15" x14ac:dyDescent="0.25">
      <c r="A1" s="7" t="s">
        <v>134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1.3385826771653544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C22" sqref="C22"/>
    </sheetView>
  </sheetViews>
  <sheetFormatPr defaultColWidth="11.42578125" defaultRowHeight="12.75" x14ac:dyDescent="0.2"/>
  <cols>
    <col min="1" max="1" width="23" customWidth="1"/>
    <col min="2" max="2" width="11.42578125" style="47" bestFit="1" customWidth="1"/>
    <col min="3" max="3" width="13.28515625" style="47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140</v>
      </c>
    </row>
    <row r="3" spans="1:13" ht="25.5" x14ac:dyDescent="0.2">
      <c r="A3" s="2" t="s">
        <v>153</v>
      </c>
      <c r="B3" s="48" t="s">
        <v>13</v>
      </c>
      <c r="C3" s="48" t="s">
        <v>14</v>
      </c>
      <c r="D3" s="48" t="s">
        <v>15</v>
      </c>
      <c r="E3" s="48" t="s">
        <v>18</v>
      </c>
      <c r="F3" s="48" t="s">
        <v>16</v>
      </c>
      <c r="G3" s="48" t="s">
        <v>18</v>
      </c>
      <c r="H3" s="48" t="s">
        <v>17</v>
      </c>
      <c r="I3" s="48" t="s">
        <v>18</v>
      </c>
    </row>
    <row r="4" spans="1:13" s="52" customFormat="1" x14ac:dyDescent="0.2">
      <c r="A4" s="51" t="s">
        <v>141</v>
      </c>
      <c r="B4" s="58">
        <f>+DCap!C17-'ICap '!C18</f>
        <v>0</v>
      </c>
      <c r="C4" s="58">
        <f>+DCap!E17-'ICap '!E18</f>
        <v>0</v>
      </c>
      <c r="D4" s="58"/>
      <c r="E4" s="58"/>
      <c r="F4" s="58"/>
      <c r="G4" s="58"/>
      <c r="H4" s="58"/>
      <c r="I4" s="58"/>
    </row>
    <row r="5" spans="1:13" s="52" customFormat="1" x14ac:dyDescent="0.2">
      <c r="A5" s="51" t="s">
        <v>142</v>
      </c>
      <c r="B5" s="58">
        <f>+DProg!C76-DCap!C17</f>
        <v>0</v>
      </c>
      <c r="C5" s="58">
        <f>+DProg!D76-DCap!E17</f>
        <v>0</v>
      </c>
      <c r="D5" s="58">
        <f>+DProg!E76-DCap!G17</f>
        <v>0</v>
      </c>
      <c r="E5" s="58"/>
      <c r="F5" s="58">
        <f>+DProg!G76-DCap!I17</f>
        <v>0</v>
      </c>
      <c r="G5" s="58"/>
      <c r="H5" s="58">
        <f>+DProg!I76-DCap!K17</f>
        <v>0</v>
      </c>
      <c r="I5" s="58"/>
    </row>
    <row r="6" spans="1:13" s="52" customFormat="1" x14ac:dyDescent="0.2">
      <c r="A6" s="51" t="s">
        <v>143</v>
      </c>
      <c r="B6" s="58">
        <f>+DOrg!C27-DCap!C17</f>
        <v>0</v>
      </c>
      <c r="C6" s="58">
        <f>+DOrg!D27-DCap!E17</f>
        <v>0</v>
      </c>
      <c r="D6" s="58">
        <f>+DOrg!E27-DCap!G17</f>
        <v>0</v>
      </c>
      <c r="E6" s="58"/>
      <c r="F6" s="58">
        <f>+DOrg!G27-DCap!I17</f>
        <v>0</v>
      </c>
      <c r="G6" s="58"/>
      <c r="H6" s="58">
        <f>+DOrg!I27-DCap!K17</f>
        <v>0</v>
      </c>
      <c r="I6" s="58"/>
    </row>
    <row r="7" spans="1:13" x14ac:dyDescent="0.2">
      <c r="A7" s="41" t="s">
        <v>144</v>
      </c>
      <c r="B7" s="33">
        <f>+DOrg!C5-'DCap 01'!C16</f>
        <v>0</v>
      </c>
      <c r="C7" s="33">
        <f>+DOrg!D5-'DCap 01'!D16</f>
        <v>0</v>
      </c>
      <c r="D7" s="33">
        <f>+DOrg!E5-'DCap 01'!E16</f>
        <v>0</v>
      </c>
      <c r="E7" s="33"/>
      <c r="F7" s="33">
        <f>+DOrg!G5-'DCap 01'!G16</f>
        <v>0</v>
      </c>
      <c r="G7" s="33"/>
      <c r="H7" s="33">
        <f>+DOrg!I5-'DCap 01'!I16</f>
        <v>0</v>
      </c>
      <c r="I7" s="58"/>
    </row>
    <row r="8" spans="1:13" x14ac:dyDescent="0.2">
      <c r="A8" s="41" t="s">
        <v>145</v>
      </c>
      <c r="B8" s="33">
        <f>+DOrg!C6-'DCap 02'!C17</f>
        <v>0</v>
      </c>
      <c r="C8" s="33">
        <f>+DOrg!D6-'DCap 02'!D17</f>
        <v>0</v>
      </c>
      <c r="D8" s="33">
        <f>+DOrg!E6-'DCap 02'!E17</f>
        <v>0</v>
      </c>
      <c r="E8" s="33"/>
      <c r="F8" s="33">
        <f>+DOrg!G6-'DCap 02'!G17</f>
        <v>0</v>
      </c>
      <c r="G8" s="33"/>
      <c r="H8" s="33">
        <f>+DOrg!I6-'DCap 02'!I17</f>
        <v>0</v>
      </c>
      <c r="I8" s="58"/>
      <c r="M8" s="392"/>
    </row>
    <row r="9" spans="1:13" x14ac:dyDescent="0.2">
      <c r="A9" s="41" t="s">
        <v>146</v>
      </c>
      <c r="B9" s="33">
        <f>+DOrg!C9-'DCap 0502'!C16</f>
        <v>0</v>
      </c>
      <c r="C9" s="33">
        <f>+DOrg!D9-'DCap 0502'!D16</f>
        <v>0</v>
      </c>
      <c r="D9" s="33">
        <f>+DOrg!E9-'DCap 0502'!E16</f>
        <v>0</v>
      </c>
      <c r="E9" s="33"/>
      <c r="F9" s="33">
        <f>+DOrg!G9-'DCap 0502'!G16</f>
        <v>0</v>
      </c>
      <c r="G9" s="33"/>
      <c r="H9" s="33">
        <f>+DOrg!I9-'DCap 0502'!I16</f>
        <v>0</v>
      </c>
      <c r="I9" s="58"/>
    </row>
    <row r="10" spans="1:13" x14ac:dyDescent="0.2">
      <c r="A10" s="41" t="s">
        <v>147</v>
      </c>
      <c r="B10" s="33">
        <f>+DOrg!C7-'DCap 04'!C16</f>
        <v>0</v>
      </c>
      <c r="C10" s="33">
        <f>+DOrg!D7-'DCap 04'!D16</f>
        <v>0</v>
      </c>
      <c r="D10" s="33">
        <f>+DOrg!E7-'DCap 04'!E16</f>
        <v>0</v>
      </c>
      <c r="E10" s="33"/>
      <c r="F10" s="33">
        <f>+DOrg!G7-'DCap 04'!G16</f>
        <v>0</v>
      </c>
      <c r="G10" s="33"/>
      <c r="H10" s="33">
        <f>+DOrg!I7-'DCap 04'!I16</f>
        <v>0</v>
      </c>
      <c r="I10" s="58"/>
    </row>
    <row r="11" spans="1:13" x14ac:dyDescent="0.2">
      <c r="A11" s="41" t="s">
        <v>148</v>
      </c>
      <c r="B11" s="33">
        <f>+DOrg!C8-'DCap 0501'!C16</f>
        <v>0</v>
      </c>
      <c r="C11" s="33">
        <f>+DOrg!D8-'DCap 0501'!D16</f>
        <v>0</v>
      </c>
      <c r="D11" s="33">
        <f>+DOrg!E8-'DCap 0501'!E16</f>
        <v>0</v>
      </c>
      <c r="E11" s="33"/>
      <c r="F11" s="33">
        <f>+DOrg!G8-'DCap 0501'!G16</f>
        <v>0</v>
      </c>
      <c r="G11" s="33"/>
      <c r="H11" s="33">
        <f>+DOrg!I8-'DCap 0501'!I16</f>
        <v>0</v>
      </c>
      <c r="I11" s="58"/>
    </row>
    <row r="12" spans="1:13" x14ac:dyDescent="0.2">
      <c r="A12" s="41" t="s">
        <v>149</v>
      </c>
      <c r="B12" s="33">
        <f>+DOrg!C12-'DCap 07'!C16</f>
        <v>0</v>
      </c>
      <c r="C12" s="33">
        <f>+DOrg!D12-'DCap 07'!D16</f>
        <v>0</v>
      </c>
      <c r="D12" s="33">
        <f>+DOrg!E12-'DCap 07'!E16</f>
        <v>0</v>
      </c>
      <c r="E12" s="33"/>
      <c r="F12" s="33">
        <f>+DOrg!G12-'DCap 07'!G16</f>
        <v>0</v>
      </c>
      <c r="G12" s="33"/>
      <c r="H12" s="33">
        <f>+DOrg!I12-'DCap 07'!I16</f>
        <v>0</v>
      </c>
      <c r="I12" s="58"/>
    </row>
    <row r="13" spans="1:13" x14ac:dyDescent="0.2">
      <c r="A13" s="41" t="s">
        <v>150</v>
      </c>
      <c r="B13" s="33">
        <f>+DOrg!C14-'DCap 08'!C16</f>
        <v>0</v>
      </c>
      <c r="C13" s="33">
        <f>+DOrg!D14-'DCap 08'!D16</f>
        <v>0</v>
      </c>
      <c r="D13" s="33">
        <f>+DOrg!E14-'DCap 08'!E16</f>
        <v>0</v>
      </c>
      <c r="E13" s="33"/>
      <c r="F13" s="33">
        <f>+DOrg!G14-'DCap 08'!G16</f>
        <v>0</v>
      </c>
      <c r="G13" s="33"/>
      <c r="H13" s="33">
        <f>+DOrg!I14-'DCap 08'!I16</f>
        <v>0</v>
      </c>
      <c r="I13" s="58"/>
    </row>
    <row r="14" spans="1:13" x14ac:dyDescent="0.2">
      <c r="A14" s="41" t="s">
        <v>151</v>
      </c>
      <c r="B14" s="33">
        <f>+DOrg!C13-'DCap 0703'!C17</f>
        <v>0</v>
      </c>
      <c r="C14" s="33">
        <f>+DOrg!D13-'DCap 0703'!D17</f>
        <v>0</v>
      </c>
      <c r="D14" s="33">
        <f>+DOrg!E13-'DCap 0703'!E17</f>
        <v>0</v>
      </c>
      <c r="E14" s="33"/>
      <c r="F14" s="33">
        <f>+DOrg!G13-'DCap 0703'!G17</f>
        <v>0</v>
      </c>
      <c r="G14" s="33"/>
      <c r="H14" s="33">
        <f>+DOrg!I13-'DCap 0703'!I17</f>
        <v>0</v>
      </c>
      <c r="I14" s="58"/>
    </row>
    <row r="15" spans="1:13" x14ac:dyDescent="0.2">
      <c r="A15" s="41" t="s">
        <v>152</v>
      </c>
      <c r="B15" s="33">
        <f>+DOrg!C26-'DCap 06'!C16</f>
        <v>0</v>
      </c>
      <c r="C15" s="33">
        <f>+DOrg!D26-'DCap 06'!D16</f>
        <v>0</v>
      </c>
      <c r="D15" s="33">
        <f>+DOrg!E26-'DCap 06'!E16</f>
        <v>0</v>
      </c>
      <c r="E15" s="33"/>
      <c r="F15" s="33">
        <f>+DOrg!G26-'DCap 06'!G16</f>
        <v>0</v>
      </c>
      <c r="G15" s="33"/>
      <c r="H15" s="33">
        <f>+DOrg!I26-'DCap 06'!I16</f>
        <v>0</v>
      </c>
      <c r="I15" s="58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Abril&amp;R&amp;"Arial,Negreta"&amp;8&amp;K03+000Direcció de Serveis de Pressupost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R83"/>
  <sheetViews>
    <sheetView topLeftCell="A48" zoomScaleNormal="100" workbookViewId="0">
      <selection activeCell="H74" sqref="H74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1.5703125" bestFit="1" customWidth="1"/>
    <col min="5" max="5" width="10.85546875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234</v>
      </c>
      <c r="E1" t="s">
        <v>154</v>
      </c>
    </row>
    <row r="2" spans="1:17" x14ac:dyDescent="0.2">
      <c r="A2" s="8" t="s">
        <v>297</v>
      </c>
      <c r="C2" s="182" t="s">
        <v>501</v>
      </c>
      <c r="D2" s="583" t="s">
        <v>575</v>
      </c>
      <c r="E2" s="584"/>
      <c r="F2" s="584"/>
      <c r="G2" s="584"/>
      <c r="H2" s="585"/>
      <c r="I2" s="580" t="s">
        <v>576</v>
      </c>
      <c r="J2" s="581"/>
      <c r="K2" s="225"/>
    </row>
    <row r="3" spans="1:17" x14ac:dyDescent="0.2">
      <c r="C3" s="175">
        <v>1</v>
      </c>
      <c r="D3" s="166">
        <v>2</v>
      </c>
      <c r="E3" s="95">
        <v>3</v>
      </c>
      <c r="F3" s="96" t="s">
        <v>39</v>
      </c>
      <c r="G3" s="95">
        <v>4</v>
      </c>
      <c r="H3" s="167" t="s">
        <v>49</v>
      </c>
      <c r="I3" s="95" t="s">
        <v>50</v>
      </c>
      <c r="J3" s="16" t="s">
        <v>51</v>
      </c>
      <c r="K3" s="157" t="s">
        <v>366</v>
      </c>
      <c r="M3" s="390"/>
      <c r="O3" s="390"/>
    </row>
    <row r="4" spans="1:17" ht="25.5" x14ac:dyDescent="0.2">
      <c r="A4" s="1"/>
      <c r="B4" s="2" t="s">
        <v>156</v>
      </c>
      <c r="C4" s="176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8" t="s">
        <v>538</v>
      </c>
      <c r="L4" s="62" t="s">
        <v>169</v>
      </c>
      <c r="M4" s="390"/>
      <c r="O4" s="390"/>
    </row>
    <row r="5" spans="1:17" s="329" customFormat="1" ht="15" customHeight="1" x14ac:dyDescent="0.2">
      <c r="A5" s="323"/>
      <c r="B5" s="323" t="s">
        <v>157</v>
      </c>
      <c r="C5" s="333">
        <v>623411010</v>
      </c>
      <c r="D5" s="334">
        <v>623411010</v>
      </c>
      <c r="E5" s="150">
        <v>367013607.10999995</v>
      </c>
      <c r="F5" s="442">
        <f>+E5/D5</f>
        <v>0.58871851992155211</v>
      </c>
      <c r="G5" s="150">
        <v>333291731.38</v>
      </c>
      <c r="H5" s="433">
        <f>G5/E5</f>
        <v>0.90811818669193656</v>
      </c>
      <c r="I5" s="326">
        <v>347423664.62</v>
      </c>
      <c r="J5" s="442">
        <v>0.58703386386946232</v>
      </c>
      <c r="K5" s="327">
        <f>+E5/I5-1</f>
        <v>5.6386321615215174E-2</v>
      </c>
      <c r="L5" s="328" t="s">
        <v>170</v>
      </c>
      <c r="M5" s="390"/>
      <c r="N5"/>
      <c r="O5" s="392"/>
    </row>
    <row r="6" spans="1:17" s="329" customFormat="1" ht="15" customHeight="1" x14ac:dyDescent="0.2">
      <c r="A6" s="330"/>
      <c r="B6" s="330" t="s">
        <v>159</v>
      </c>
      <c r="C6" s="333">
        <v>58620000</v>
      </c>
      <c r="D6" s="334">
        <v>58620000</v>
      </c>
      <c r="E6" s="150">
        <v>60766178.509999998</v>
      </c>
      <c r="F6" s="374">
        <f t="shared" ref="F6:F68" si="0">+E6/D6</f>
        <v>1.0366117111907198</v>
      </c>
      <c r="G6" s="150">
        <v>48400697.609999999</v>
      </c>
      <c r="H6" s="433">
        <f t="shared" ref="H6:H11" si="1">G6/E6</f>
        <v>0.79650718206732274</v>
      </c>
      <c r="I6" s="150">
        <v>60090703.840000004</v>
      </c>
      <c r="J6" s="374">
        <v>1.025088772432617</v>
      </c>
      <c r="K6" s="335">
        <f t="shared" ref="K6:K68" si="2">+E6/I6-1</f>
        <v>1.1240917926315985E-2</v>
      </c>
      <c r="L6" s="331">
        <v>115</v>
      </c>
      <c r="M6" s="390"/>
      <c r="N6"/>
      <c r="O6" s="390"/>
    </row>
    <row r="7" spans="1:17" s="329" customFormat="1" ht="15" customHeight="1" x14ac:dyDescent="0.2">
      <c r="A7" s="330"/>
      <c r="B7" s="330" t="s">
        <v>158</v>
      </c>
      <c r="C7" s="333">
        <v>120814000</v>
      </c>
      <c r="D7" s="334">
        <v>120814000</v>
      </c>
      <c r="E7" s="150">
        <v>85524479.989999995</v>
      </c>
      <c r="F7" s="374">
        <f t="shared" si="0"/>
        <v>0.70790206424752089</v>
      </c>
      <c r="G7" s="150">
        <v>80718253.659999996</v>
      </c>
      <c r="H7" s="433">
        <f t="shared" si="1"/>
        <v>0.94380291665541882</v>
      </c>
      <c r="I7" s="150">
        <v>72893788.769999996</v>
      </c>
      <c r="J7" s="374">
        <v>0.83167465823131426</v>
      </c>
      <c r="K7" s="335">
        <f t="shared" si="2"/>
        <v>0.17327527397229026</v>
      </c>
      <c r="L7" s="331">
        <v>116</v>
      </c>
      <c r="M7" s="390"/>
      <c r="N7" s="551"/>
      <c r="O7" s="552"/>
    </row>
    <row r="8" spans="1:17" s="329" customFormat="1" ht="15" customHeight="1" x14ac:dyDescent="0.2">
      <c r="A8" s="330"/>
      <c r="B8" s="330" t="s">
        <v>160</v>
      </c>
      <c r="C8" s="333">
        <v>89678010</v>
      </c>
      <c r="D8" s="334">
        <v>89678010</v>
      </c>
      <c r="E8" s="150">
        <v>7052368.9500000002</v>
      </c>
      <c r="F8" s="374">
        <f t="shared" si="0"/>
        <v>7.8641006306897313E-2</v>
      </c>
      <c r="G8" s="150">
        <v>5571568.5700000003</v>
      </c>
      <c r="H8" s="433">
        <f t="shared" si="1"/>
        <v>0.79002794798476905</v>
      </c>
      <c r="I8" s="150">
        <v>9987603.9399999995</v>
      </c>
      <c r="J8" s="374">
        <v>0.10935491225913017</v>
      </c>
      <c r="K8" s="335">
        <f t="shared" si="2"/>
        <v>-0.29388780408527082</v>
      </c>
      <c r="L8" s="331">
        <v>130</v>
      </c>
      <c r="M8" s="390"/>
      <c r="N8" s="551"/>
      <c r="O8" s="552"/>
    </row>
    <row r="9" spans="1:17" s="329" customFormat="1" ht="15" customHeight="1" x14ac:dyDescent="0.2">
      <c r="A9" s="332"/>
      <c r="B9" s="332" t="s">
        <v>363</v>
      </c>
      <c r="C9" s="333">
        <v>10</v>
      </c>
      <c r="D9" s="334">
        <v>10</v>
      </c>
      <c r="E9" s="150">
        <v>0</v>
      </c>
      <c r="F9" s="374" t="s">
        <v>135</v>
      </c>
      <c r="G9" s="150">
        <v>0</v>
      </c>
      <c r="H9" s="433" t="s">
        <v>135</v>
      </c>
      <c r="I9" s="481">
        <v>-14.77</v>
      </c>
      <c r="J9" s="374" t="s">
        <v>135</v>
      </c>
      <c r="K9" s="335" t="s">
        <v>135</v>
      </c>
      <c r="L9" s="331">
        <v>180</v>
      </c>
      <c r="M9" s="390"/>
      <c r="N9" s="551"/>
      <c r="O9" s="552"/>
    </row>
    <row r="10" spans="1:17" s="329" customFormat="1" ht="15" customHeight="1" x14ac:dyDescent="0.2">
      <c r="A10" s="332"/>
      <c r="B10" s="332" t="s">
        <v>161</v>
      </c>
      <c r="C10" s="333">
        <v>16767000</v>
      </c>
      <c r="D10" s="334">
        <v>16767000</v>
      </c>
      <c r="E10" s="150">
        <v>11473032.939999999</v>
      </c>
      <c r="F10" s="443">
        <f t="shared" si="0"/>
        <v>0.68426271485656343</v>
      </c>
      <c r="G10" s="150">
        <v>10518401.42</v>
      </c>
      <c r="H10" s="433">
        <f t="shared" si="1"/>
        <v>0.91679344729572443</v>
      </c>
      <c r="I10" s="336">
        <v>10650457.960000001</v>
      </c>
      <c r="J10" s="443">
        <v>0.7147958362416108</v>
      </c>
      <c r="K10" s="337">
        <f t="shared" si="2"/>
        <v>7.7233766199477083E-2</v>
      </c>
      <c r="L10" s="331">
        <v>290</v>
      </c>
      <c r="M10" s="390"/>
      <c r="N10" s="551"/>
      <c r="O10" s="552"/>
    </row>
    <row r="11" spans="1:17" ht="15" customHeight="1" x14ac:dyDescent="0.2">
      <c r="A11" s="9"/>
      <c r="B11" s="2" t="s">
        <v>162</v>
      </c>
      <c r="C11" s="180">
        <f>SUM(C5:C10)</f>
        <v>909290030</v>
      </c>
      <c r="D11" s="170">
        <f>SUM(D5:D10)</f>
        <v>909290030</v>
      </c>
      <c r="E11" s="92">
        <f>SUM(E5:E10)</f>
        <v>531829667.49999994</v>
      </c>
      <c r="F11" s="98">
        <f t="shared" si="0"/>
        <v>0.58488452523778356</v>
      </c>
      <c r="G11" s="92">
        <f>SUM(G5:G10)</f>
        <v>478500652.63999999</v>
      </c>
      <c r="H11" s="189">
        <f t="shared" si="1"/>
        <v>0.8997253855530728</v>
      </c>
      <c r="I11" s="92">
        <f>SUM(I5:I10)</f>
        <v>501046204.36000001</v>
      </c>
      <c r="J11" s="44">
        <v>0.59342600564174097</v>
      </c>
      <c r="K11" s="162">
        <f t="shared" si="2"/>
        <v>6.143837209448666E-2</v>
      </c>
      <c r="M11" s="390"/>
      <c r="N11" s="551"/>
      <c r="O11" s="552"/>
      <c r="P11" s="329"/>
      <c r="Q11" s="329"/>
    </row>
    <row r="12" spans="1:17" s="329" customFormat="1" ht="15" customHeight="1" x14ac:dyDescent="0.2">
      <c r="A12" s="323"/>
      <c r="B12" s="323" t="s">
        <v>163</v>
      </c>
      <c r="C12" s="333">
        <v>90227080</v>
      </c>
      <c r="D12" s="334">
        <v>90227080</v>
      </c>
      <c r="E12" s="150">
        <v>45091031.219999999</v>
      </c>
      <c r="F12" s="442">
        <f t="shared" si="0"/>
        <v>0.49975053188022928</v>
      </c>
      <c r="G12" s="326">
        <v>36994523.350000001</v>
      </c>
      <c r="H12" s="416">
        <f t="shared" ref="H12:H68" si="3">+G12/E12</f>
        <v>0.82044083599470186</v>
      </c>
      <c r="I12" s="326">
        <v>40614842.219999999</v>
      </c>
      <c r="J12" s="442">
        <v>0.48177467793871692</v>
      </c>
      <c r="K12" s="327">
        <f t="shared" si="2"/>
        <v>0.11021067066452339</v>
      </c>
      <c r="L12" s="328" t="s">
        <v>171</v>
      </c>
      <c r="M12" s="390"/>
      <c r="N12" s="551"/>
      <c r="O12" s="552"/>
    </row>
    <row r="13" spans="1:17" s="329" customFormat="1" ht="15" customHeight="1" x14ac:dyDescent="0.2">
      <c r="A13" s="332"/>
      <c r="B13" s="332" t="s">
        <v>164</v>
      </c>
      <c r="C13" s="333">
        <v>936468101.54999995</v>
      </c>
      <c r="D13" s="334">
        <v>939282401.54999995</v>
      </c>
      <c r="E13" s="150">
        <v>496589475.24000001</v>
      </c>
      <c r="F13" s="443">
        <f t="shared" si="0"/>
        <v>0.52869027932443968</v>
      </c>
      <c r="G13" s="336">
        <v>407939229.05000001</v>
      </c>
      <c r="H13" s="434">
        <f t="shared" si="3"/>
        <v>0.82148182631708888</v>
      </c>
      <c r="I13" s="336">
        <v>468088840.79999995</v>
      </c>
      <c r="J13" s="443">
        <v>0.4899174713564437</v>
      </c>
      <c r="K13" s="337">
        <f t="shared" si="2"/>
        <v>6.0887233268134056E-2</v>
      </c>
      <c r="L13" s="328" t="s">
        <v>192</v>
      </c>
      <c r="M13" s="390"/>
      <c r="N13" s="390"/>
      <c r="O13" s="390"/>
    </row>
    <row r="14" spans="1:17" ht="15" customHeight="1" x14ac:dyDescent="0.2">
      <c r="A14" s="9"/>
      <c r="B14" s="2" t="s">
        <v>165</v>
      </c>
      <c r="C14" s="180">
        <f>SUM(C12:C13)</f>
        <v>1026695181.55</v>
      </c>
      <c r="D14" s="170">
        <f>SUM(D12:D13)</f>
        <v>1029509481.55</v>
      </c>
      <c r="E14" s="92">
        <f>SUM(E12:E13)</f>
        <v>541680506.46000004</v>
      </c>
      <c r="F14" s="98">
        <f t="shared" si="0"/>
        <v>0.52615397542960107</v>
      </c>
      <c r="G14" s="92">
        <f>SUM(G12:G13)</f>
        <v>444933752.40000004</v>
      </c>
      <c r="H14" s="190">
        <f t="shared" si="3"/>
        <v>0.82139517131184747</v>
      </c>
      <c r="I14" s="92">
        <f>SUM(I12:I13)</f>
        <v>508703683.01999998</v>
      </c>
      <c r="J14" s="44">
        <v>0.48925725449825763</v>
      </c>
      <c r="K14" s="162">
        <f t="shared" si="2"/>
        <v>6.4825210708575831E-2</v>
      </c>
      <c r="M14" s="390"/>
      <c r="N14" s="390"/>
      <c r="O14" s="390"/>
      <c r="P14" s="329"/>
      <c r="Q14" s="329"/>
    </row>
    <row r="15" spans="1:17" s="329" customFormat="1" ht="15" customHeight="1" x14ac:dyDescent="0.2">
      <c r="A15" s="323"/>
      <c r="B15" s="323" t="s">
        <v>166</v>
      </c>
      <c r="C15" s="333">
        <v>16001258</v>
      </c>
      <c r="D15" s="326">
        <v>16001258</v>
      </c>
      <c r="E15" s="326">
        <v>0</v>
      </c>
      <c r="F15" s="444">
        <f t="shared" si="0"/>
        <v>0</v>
      </c>
      <c r="G15" s="326">
        <v>0</v>
      </c>
      <c r="H15" s="430" t="s">
        <v>135</v>
      </c>
      <c r="I15" s="326">
        <v>0</v>
      </c>
      <c r="J15" s="386">
        <v>0</v>
      </c>
      <c r="K15" s="327" t="s">
        <v>135</v>
      </c>
      <c r="L15" s="331">
        <v>32600</v>
      </c>
      <c r="M15" s="390"/>
      <c r="N15" s="550"/>
      <c r="O15" s="552"/>
    </row>
    <row r="16" spans="1:17" s="329" customFormat="1" ht="15" customHeight="1" x14ac:dyDescent="0.2">
      <c r="A16" s="323"/>
      <c r="B16" s="323" t="s">
        <v>172</v>
      </c>
      <c r="C16" s="333">
        <v>35354767</v>
      </c>
      <c r="D16" s="326">
        <v>35354767</v>
      </c>
      <c r="E16" s="326">
        <v>0</v>
      </c>
      <c r="F16" s="444">
        <f t="shared" si="0"/>
        <v>0</v>
      </c>
      <c r="G16" s="326">
        <v>0</v>
      </c>
      <c r="H16" s="430" t="s">
        <v>135</v>
      </c>
      <c r="I16" s="326">
        <v>0</v>
      </c>
      <c r="J16" s="386">
        <v>0</v>
      </c>
      <c r="K16" s="337" t="s">
        <v>135</v>
      </c>
      <c r="L16" s="331">
        <v>33000</v>
      </c>
      <c r="M16" s="390"/>
      <c r="N16" s="550"/>
      <c r="O16" s="552"/>
    </row>
    <row r="17" spans="1:17" s="329" customFormat="1" ht="15" customHeight="1" x14ac:dyDescent="0.2">
      <c r="A17" s="323"/>
      <c r="B17" s="323" t="s">
        <v>167</v>
      </c>
      <c r="C17" s="370">
        <v>12029885</v>
      </c>
      <c r="D17" s="372">
        <v>12029885</v>
      </c>
      <c r="E17" s="326">
        <v>0</v>
      </c>
      <c r="F17" s="444">
        <f>+E17/D17</f>
        <v>0</v>
      </c>
      <c r="G17" s="326">
        <v>0</v>
      </c>
      <c r="H17" s="437" t="s">
        <v>135</v>
      </c>
      <c r="I17" s="339">
        <v>0</v>
      </c>
      <c r="J17" s="386">
        <v>0</v>
      </c>
      <c r="K17" s="337" t="s">
        <v>135</v>
      </c>
      <c r="L17" s="331">
        <v>30903</v>
      </c>
      <c r="M17" s="390"/>
      <c r="N17" s="550"/>
      <c r="O17" s="552"/>
    </row>
    <row r="18" spans="1:17" s="329" customFormat="1" ht="15" customHeight="1" x14ac:dyDescent="0.2">
      <c r="A18" s="323"/>
      <c r="B18" s="400" t="s">
        <v>168</v>
      </c>
      <c r="C18" s="472">
        <v>15500000</v>
      </c>
      <c r="D18" s="438">
        <v>15500000</v>
      </c>
      <c r="E18" s="393">
        <v>7368607.71</v>
      </c>
      <c r="F18" s="445">
        <f t="shared" si="0"/>
        <v>0.47539404580645162</v>
      </c>
      <c r="G18" s="393">
        <v>6187711.2199999997</v>
      </c>
      <c r="H18" s="416">
        <f>+G18/E18</f>
        <v>0.83973953608666185</v>
      </c>
      <c r="I18" s="393">
        <v>7174446.1399999997</v>
      </c>
      <c r="J18" s="483">
        <v>0.45261788783042078</v>
      </c>
      <c r="K18" s="454">
        <f t="shared" si="2"/>
        <v>2.7062935063026483E-2</v>
      </c>
      <c r="L18" s="331">
        <v>301</v>
      </c>
      <c r="M18" s="390"/>
      <c r="N18" s="550"/>
      <c r="O18" s="552"/>
    </row>
    <row r="19" spans="1:17" s="329" customFormat="1" ht="15" customHeight="1" x14ac:dyDescent="0.2">
      <c r="A19" s="323"/>
      <c r="B19" s="399" t="s">
        <v>173</v>
      </c>
      <c r="C19" s="333">
        <v>6068000</v>
      </c>
      <c r="D19" s="334">
        <v>6068000</v>
      </c>
      <c r="E19" s="326">
        <v>2911680.63</v>
      </c>
      <c r="F19" s="444">
        <f t="shared" si="0"/>
        <v>0.4798418968358602</v>
      </c>
      <c r="G19" s="326">
        <v>2891121.04</v>
      </c>
      <c r="H19" s="416">
        <f t="shared" ref="H19:H23" si="4">+G19/E19</f>
        <v>0.9929389268217923</v>
      </c>
      <c r="I19" s="326">
        <v>4037136.17</v>
      </c>
      <c r="J19" s="386">
        <v>0.80823546946946945</v>
      </c>
      <c r="K19" s="455">
        <f t="shared" si="2"/>
        <v>-0.27877571937336953</v>
      </c>
      <c r="L19" s="331">
        <v>321</v>
      </c>
      <c r="M19" s="390"/>
      <c r="N19" s="551"/>
      <c r="O19" s="552"/>
    </row>
    <row r="20" spans="1:17" s="329" customFormat="1" ht="15" customHeight="1" x14ac:dyDescent="0.2">
      <c r="A20" s="323"/>
      <c r="B20" s="399" t="s">
        <v>174</v>
      </c>
      <c r="C20" s="333">
        <v>16757000.01</v>
      </c>
      <c r="D20" s="334">
        <v>16757000.01</v>
      </c>
      <c r="E20" s="326">
        <v>15413100.619999999</v>
      </c>
      <c r="F20" s="444">
        <f t="shared" si="0"/>
        <v>0.91980071676326269</v>
      </c>
      <c r="G20" s="326">
        <v>14464490.83</v>
      </c>
      <c r="H20" s="416">
        <f t="shared" si="4"/>
        <v>0.93845431796058698</v>
      </c>
      <c r="I20" s="326">
        <v>17015063.219999999</v>
      </c>
      <c r="J20" s="386">
        <v>1.0387706483516483</v>
      </c>
      <c r="K20" s="455">
        <f t="shared" si="2"/>
        <v>-9.4149670752736725E-2</v>
      </c>
      <c r="L20" s="331">
        <v>331</v>
      </c>
      <c r="M20" s="538"/>
      <c r="N20" s="551"/>
      <c r="O20" s="552"/>
      <c r="P20" s="538"/>
      <c r="Q20" s="538"/>
    </row>
    <row r="21" spans="1:17" s="329" customFormat="1" ht="15" customHeight="1" x14ac:dyDescent="0.2">
      <c r="A21" s="323"/>
      <c r="B21" s="399" t="s">
        <v>175</v>
      </c>
      <c r="C21" s="333">
        <v>30559000</v>
      </c>
      <c r="D21" s="334">
        <v>30559000</v>
      </c>
      <c r="E21" s="326">
        <v>9940156.3800000008</v>
      </c>
      <c r="F21" s="444">
        <f t="shared" si="0"/>
        <v>0.32527754114990676</v>
      </c>
      <c r="G21" s="326">
        <v>5622221.04</v>
      </c>
      <c r="H21" s="416">
        <f t="shared" si="4"/>
        <v>0.56560690044194251</v>
      </c>
      <c r="I21" s="326">
        <v>12817075.259999998</v>
      </c>
      <c r="J21" s="386">
        <v>0.38811395530523252</v>
      </c>
      <c r="K21" s="455">
        <f t="shared" si="2"/>
        <v>-0.22445985699860804</v>
      </c>
      <c r="L21" s="356" t="s">
        <v>176</v>
      </c>
      <c r="M21" s="390"/>
      <c r="N21" s="390"/>
      <c r="O21" s="390"/>
    </row>
    <row r="22" spans="1:17" s="329" customFormat="1" ht="15" customHeight="1" x14ac:dyDescent="0.2">
      <c r="A22" s="323"/>
      <c r="B22" s="399" t="s">
        <v>177</v>
      </c>
      <c r="C22" s="333">
        <v>8526999.9900000002</v>
      </c>
      <c r="D22" s="334">
        <v>8526999.9900000002</v>
      </c>
      <c r="E22" s="326">
        <v>4633115.75</v>
      </c>
      <c r="F22" s="444">
        <f t="shared" si="0"/>
        <v>0.54334651758337815</v>
      </c>
      <c r="G22" s="326">
        <v>3900600.07</v>
      </c>
      <c r="H22" s="416">
        <f t="shared" si="4"/>
        <v>0.84189566599971088</v>
      </c>
      <c r="I22" s="326">
        <v>6598794.7699999996</v>
      </c>
      <c r="J22" s="386">
        <v>0.82340838158223106</v>
      </c>
      <c r="K22" s="455">
        <f t="shared" si="2"/>
        <v>-0.29788455142392611</v>
      </c>
      <c r="L22" s="356">
        <v>335</v>
      </c>
      <c r="M22" s="390"/>
      <c r="N22" s="390"/>
      <c r="O22" s="390"/>
    </row>
    <row r="23" spans="1:17" s="329" customFormat="1" ht="15" customHeight="1" x14ac:dyDescent="0.2">
      <c r="A23" s="361"/>
      <c r="B23" s="558" t="s">
        <v>178</v>
      </c>
      <c r="C23" s="370">
        <v>3029617.1200000048</v>
      </c>
      <c r="D23" s="371">
        <v>3029617.12</v>
      </c>
      <c r="E23" s="372">
        <v>1886756.8900000001</v>
      </c>
      <c r="F23" s="450">
        <f t="shared" si="0"/>
        <v>0.62277073810567851</v>
      </c>
      <c r="G23" s="372">
        <v>1246540.78</v>
      </c>
      <c r="H23" s="539">
        <f t="shared" si="4"/>
        <v>0.66067906607724114</v>
      </c>
      <c r="I23" s="371">
        <v>2096167.7300000116</v>
      </c>
      <c r="J23" s="484">
        <v>0.46048885790162325</v>
      </c>
      <c r="K23" s="456">
        <f t="shared" si="2"/>
        <v>-9.9901757384658452E-2</v>
      </c>
      <c r="L23" s="360" t="s">
        <v>179</v>
      </c>
      <c r="M23" s="390"/>
      <c r="N23" s="390"/>
      <c r="O23" s="390"/>
    </row>
    <row r="24" spans="1:17" s="329" customFormat="1" ht="15" customHeight="1" x14ac:dyDescent="0.2">
      <c r="A24" s="323"/>
      <c r="B24" s="323" t="s">
        <v>180</v>
      </c>
      <c r="C24" s="472">
        <v>17635000</v>
      </c>
      <c r="D24" s="438">
        <v>17635000</v>
      </c>
      <c r="E24" s="326">
        <v>895629.17</v>
      </c>
      <c r="F24" s="444">
        <f t="shared" si="0"/>
        <v>5.0787024099801535E-2</v>
      </c>
      <c r="G24" s="326">
        <v>480130.34</v>
      </c>
      <c r="H24" s="416">
        <f>+G24/E24</f>
        <v>0.53608162404982862</v>
      </c>
      <c r="I24" s="326">
        <v>1549351.4</v>
      </c>
      <c r="J24" s="386">
        <v>8.7801847444179973E-2</v>
      </c>
      <c r="K24" s="327">
        <f t="shared" si="2"/>
        <v>-0.42193283589507191</v>
      </c>
      <c r="L24" s="356">
        <v>34920</v>
      </c>
      <c r="M24" s="390"/>
      <c r="N24" s="390"/>
      <c r="O24" s="390"/>
    </row>
    <row r="25" spans="1:17" s="329" customFormat="1" ht="15" customHeight="1" x14ac:dyDescent="0.2">
      <c r="A25" s="323"/>
      <c r="B25" s="323" t="s">
        <v>181</v>
      </c>
      <c r="C25" s="333">
        <v>6259000</v>
      </c>
      <c r="D25" s="334">
        <v>6259000</v>
      </c>
      <c r="E25" s="326">
        <v>3758029.06</v>
      </c>
      <c r="F25" s="444">
        <f t="shared" si="0"/>
        <v>0.60042004473558075</v>
      </c>
      <c r="G25" s="326">
        <v>1788328.08</v>
      </c>
      <c r="H25" s="416">
        <f>+G25/E25</f>
        <v>0.47586861395904162</v>
      </c>
      <c r="I25" s="326">
        <v>2270417.39</v>
      </c>
      <c r="J25" s="386">
        <v>0.38896991433955802</v>
      </c>
      <c r="K25" s="327">
        <f t="shared" si="2"/>
        <v>0.65521506157949205</v>
      </c>
      <c r="L25" s="356">
        <v>34921</v>
      </c>
      <c r="M25" s="390"/>
      <c r="N25" s="390"/>
      <c r="O25" s="390"/>
    </row>
    <row r="26" spans="1:17" s="329" customFormat="1" ht="15" customHeight="1" x14ac:dyDescent="0.2">
      <c r="A26" s="323"/>
      <c r="B26" s="323" t="s">
        <v>182</v>
      </c>
      <c r="C26" s="333">
        <v>3873362.86</v>
      </c>
      <c r="D26" s="334">
        <v>3873362.86</v>
      </c>
      <c r="E26" s="326">
        <v>1410880.46</v>
      </c>
      <c r="F26" s="444">
        <f t="shared" si="0"/>
        <v>0.36425207526257947</v>
      </c>
      <c r="G26" s="326">
        <v>1283873.7200000002</v>
      </c>
      <c r="H26" s="416">
        <f t="shared" si="3"/>
        <v>0.90998050961737764</v>
      </c>
      <c r="I26" s="371">
        <v>1422977.9299999997</v>
      </c>
      <c r="J26" s="386">
        <v>0.17504091075825745</v>
      </c>
      <c r="K26" s="327">
        <f t="shared" si="2"/>
        <v>-8.5015162533123023E-3</v>
      </c>
      <c r="L26" s="401" t="s">
        <v>357</v>
      </c>
      <c r="M26" s="390"/>
      <c r="N26" s="390"/>
      <c r="O26" s="390"/>
    </row>
    <row r="27" spans="1:17" s="329" customFormat="1" ht="15" customHeight="1" x14ac:dyDescent="0.2">
      <c r="A27" s="341"/>
      <c r="B27" s="341" t="s">
        <v>566</v>
      </c>
      <c r="C27" s="342">
        <v>10</v>
      </c>
      <c r="D27" s="343">
        <v>10</v>
      </c>
      <c r="E27" s="344">
        <v>0</v>
      </c>
      <c r="F27" s="424">
        <f t="shared" si="0"/>
        <v>0</v>
      </c>
      <c r="G27" s="344">
        <v>0</v>
      </c>
      <c r="H27" s="345" t="s">
        <v>135</v>
      </c>
      <c r="I27" s="343">
        <v>0</v>
      </c>
      <c r="J27" s="485">
        <v>0</v>
      </c>
      <c r="K27" s="346" t="s">
        <v>135</v>
      </c>
      <c r="L27" s="356">
        <v>35</v>
      </c>
      <c r="M27" s="390"/>
      <c r="N27" s="390"/>
      <c r="O27" s="390"/>
    </row>
    <row r="28" spans="1:17" s="329" customFormat="1" ht="15" customHeight="1" x14ac:dyDescent="0.2">
      <c r="A28" s="323"/>
      <c r="B28" s="323" t="s">
        <v>183</v>
      </c>
      <c r="C28" s="333">
        <v>6100000</v>
      </c>
      <c r="D28" s="334">
        <v>6100000</v>
      </c>
      <c r="E28" s="326">
        <v>4127472.89</v>
      </c>
      <c r="F28" s="444">
        <f t="shared" si="0"/>
        <v>0.67663490000000004</v>
      </c>
      <c r="G28" s="326">
        <v>1118757.55</v>
      </c>
      <c r="H28" s="416">
        <f>+G28/E28</f>
        <v>0.27105145928650787</v>
      </c>
      <c r="I28" s="326">
        <v>4044461.9</v>
      </c>
      <c r="J28" s="386">
        <v>0.5149556786350904</v>
      </c>
      <c r="K28" s="327">
        <f t="shared" si="2"/>
        <v>2.0524606746820995E-2</v>
      </c>
      <c r="L28" s="356">
        <v>36500</v>
      </c>
      <c r="M28" s="390"/>
      <c r="N28" s="390"/>
      <c r="O28" s="390"/>
    </row>
    <row r="29" spans="1:17" s="329" customFormat="1" ht="15" customHeight="1" x14ac:dyDescent="0.2">
      <c r="A29" s="338"/>
      <c r="B29" s="338" t="s">
        <v>184</v>
      </c>
      <c r="C29" s="370">
        <v>390340</v>
      </c>
      <c r="D29" s="371">
        <v>390340</v>
      </c>
      <c r="E29" s="372">
        <v>138429.29999999999</v>
      </c>
      <c r="F29" s="403">
        <f t="shared" si="0"/>
        <v>0.35463775170364292</v>
      </c>
      <c r="G29" s="339">
        <v>88649.62000000001</v>
      </c>
      <c r="H29" s="435">
        <f t="shared" si="3"/>
        <v>0.64039636117498255</v>
      </c>
      <c r="I29" s="339">
        <v>107343.58000000007</v>
      </c>
      <c r="J29" s="484">
        <v>0.27500020494953137</v>
      </c>
      <c r="K29" s="340">
        <f t="shared" si="2"/>
        <v>0.28959086328218131</v>
      </c>
      <c r="L29" s="360" t="s">
        <v>186</v>
      </c>
      <c r="N29"/>
    </row>
    <row r="30" spans="1:17" s="329" customFormat="1" ht="15" customHeight="1" x14ac:dyDescent="0.2">
      <c r="A30" s="323"/>
      <c r="B30" s="323" t="s">
        <v>185</v>
      </c>
      <c r="C30" s="348">
        <v>870323.98</v>
      </c>
      <c r="D30" s="215">
        <v>870323.98</v>
      </c>
      <c r="E30" s="352">
        <v>597206.62</v>
      </c>
      <c r="F30" s="444">
        <f t="shared" si="0"/>
        <v>0.68618886038277382</v>
      </c>
      <c r="G30" s="141">
        <v>589588.61</v>
      </c>
      <c r="H30" s="416">
        <f t="shared" si="3"/>
        <v>0.98724392907767833</v>
      </c>
      <c r="I30" s="326">
        <v>530472.34</v>
      </c>
      <c r="J30" s="483">
        <v>0.53774371045274194</v>
      </c>
      <c r="K30" s="457">
        <f t="shared" si="2"/>
        <v>0.12580162049542487</v>
      </c>
      <c r="L30" s="331">
        <v>38</v>
      </c>
      <c r="N30"/>
    </row>
    <row r="31" spans="1:17" s="329" customFormat="1" ht="15" customHeight="1" x14ac:dyDescent="0.2">
      <c r="A31" s="323"/>
      <c r="B31" s="323" t="s">
        <v>187</v>
      </c>
      <c r="C31" s="348">
        <v>51560750.68</v>
      </c>
      <c r="D31" s="215">
        <v>51560750.68</v>
      </c>
      <c r="E31" s="352">
        <v>49565288.100000001</v>
      </c>
      <c r="F31" s="444">
        <f t="shared" si="0"/>
        <v>0.96129880667594658</v>
      </c>
      <c r="G31" s="141">
        <v>16344593.65</v>
      </c>
      <c r="H31" s="416">
        <f t="shared" si="3"/>
        <v>0.32975887514310642</v>
      </c>
      <c r="I31" s="326">
        <v>48784891.539999999</v>
      </c>
      <c r="J31" s="386">
        <v>0.91348432325594131</v>
      </c>
      <c r="K31" s="327">
        <f t="shared" si="2"/>
        <v>1.5996685354114915E-2</v>
      </c>
      <c r="L31" s="331">
        <v>391</v>
      </c>
      <c r="N31"/>
    </row>
    <row r="32" spans="1:17" s="329" customFormat="1" ht="15" customHeight="1" x14ac:dyDescent="0.2">
      <c r="A32" s="323"/>
      <c r="B32" s="323" t="s">
        <v>188</v>
      </c>
      <c r="C32" s="348">
        <v>10708000</v>
      </c>
      <c r="D32" s="215">
        <v>10708000</v>
      </c>
      <c r="E32" s="352">
        <v>4890746.72</v>
      </c>
      <c r="F32" s="444">
        <f t="shared" si="0"/>
        <v>0.45673764661935001</v>
      </c>
      <c r="G32" s="141">
        <v>4890746.72</v>
      </c>
      <c r="H32" s="416">
        <f t="shared" si="3"/>
        <v>1</v>
      </c>
      <c r="I32" s="326">
        <v>5202040.4800000004</v>
      </c>
      <c r="J32" s="386">
        <v>0.5042202655810798</v>
      </c>
      <c r="K32" s="327">
        <f t="shared" si="2"/>
        <v>-5.9840703123479111E-2</v>
      </c>
      <c r="L32" s="331">
        <v>392</v>
      </c>
    </row>
    <row r="33" spans="1:18" s="329" customFormat="1" ht="15" customHeight="1" x14ac:dyDescent="0.2">
      <c r="A33" s="323"/>
      <c r="B33" s="347" t="s">
        <v>189</v>
      </c>
      <c r="C33" s="348">
        <v>7163000</v>
      </c>
      <c r="D33" s="215">
        <v>7163000</v>
      </c>
      <c r="E33" s="352">
        <v>4181310.6</v>
      </c>
      <c r="F33" s="359">
        <f t="shared" si="0"/>
        <v>0.58373734468797989</v>
      </c>
      <c r="G33" s="141">
        <v>3640893.16</v>
      </c>
      <c r="H33" s="416">
        <f t="shared" si="3"/>
        <v>0.87075405496066238</v>
      </c>
      <c r="I33" s="141">
        <v>4847364.95</v>
      </c>
      <c r="J33" s="386">
        <v>0.75657327142188235</v>
      </c>
      <c r="K33" s="327">
        <f t="shared" si="2"/>
        <v>-0.13740544746893879</v>
      </c>
      <c r="L33" s="331">
        <v>393</v>
      </c>
      <c r="N33"/>
    </row>
    <row r="34" spans="1:18" s="329" customFormat="1" ht="15" customHeight="1" x14ac:dyDescent="0.2">
      <c r="A34" s="323"/>
      <c r="B34" s="349" t="s">
        <v>367</v>
      </c>
      <c r="C34" s="348">
        <v>10</v>
      </c>
      <c r="D34" s="215">
        <v>10</v>
      </c>
      <c r="E34" s="352">
        <v>243356.54</v>
      </c>
      <c r="F34" s="359" t="s">
        <v>135</v>
      </c>
      <c r="G34" s="141">
        <v>243356.54</v>
      </c>
      <c r="H34" s="416">
        <f t="shared" si="3"/>
        <v>1</v>
      </c>
      <c r="I34" s="141" t="s">
        <v>573</v>
      </c>
      <c r="J34" s="386" t="s">
        <v>135</v>
      </c>
      <c r="K34" s="327" t="s">
        <v>135</v>
      </c>
      <c r="L34" s="331">
        <v>396</v>
      </c>
      <c r="N34" s="6"/>
    </row>
    <row r="35" spans="1:18" s="329" customFormat="1" ht="15" customHeight="1" x14ac:dyDescent="0.2">
      <c r="A35" s="351"/>
      <c r="B35" s="265" t="s">
        <v>423</v>
      </c>
      <c r="C35" s="348">
        <v>10</v>
      </c>
      <c r="D35" s="215">
        <v>10</v>
      </c>
      <c r="E35" s="352">
        <v>1234777.9099999999</v>
      </c>
      <c r="F35" s="359" t="s">
        <v>135</v>
      </c>
      <c r="G35" s="141">
        <v>1234777.9099999999</v>
      </c>
      <c r="H35" s="353">
        <f t="shared" si="3"/>
        <v>1</v>
      </c>
      <c r="I35" s="352">
        <v>595179.34</v>
      </c>
      <c r="J35" s="386" t="s">
        <v>135</v>
      </c>
      <c r="K35" s="327">
        <f t="shared" si="2"/>
        <v>1.0746316732029038</v>
      </c>
      <c r="L35" s="331">
        <v>397</v>
      </c>
      <c r="N35"/>
    </row>
    <row r="36" spans="1:18" s="329" customFormat="1" ht="15" customHeight="1" x14ac:dyDescent="0.2">
      <c r="A36" s="351"/>
      <c r="B36" s="286" t="s">
        <v>190</v>
      </c>
      <c r="C36" s="348">
        <v>11693727.279999999</v>
      </c>
      <c r="D36" s="215">
        <v>11693727.279999999</v>
      </c>
      <c r="E36" s="352">
        <v>8487158.5099999998</v>
      </c>
      <c r="F36" s="446">
        <f t="shared" si="0"/>
        <v>0.72578727951999922</v>
      </c>
      <c r="G36" s="141">
        <v>7339560.5700000003</v>
      </c>
      <c r="H36" s="436">
        <f t="shared" si="3"/>
        <v>0.86478419854562139</v>
      </c>
      <c r="I36" s="354">
        <v>8402256.8200000003</v>
      </c>
      <c r="J36" s="486">
        <v>0.67662292859403772</v>
      </c>
      <c r="K36" s="355">
        <f t="shared" si="2"/>
        <v>1.0104629246502794E-2</v>
      </c>
      <c r="L36" s="331">
        <v>399</v>
      </c>
      <c r="N36"/>
    </row>
    <row r="37" spans="1:18" ht="15" customHeight="1" thickBot="1" x14ac:dyDescent="0.25">
      <c r="A37" s="9"/>
      <c r="B37" s="2" t="s">
        <v>191</v>
      </c>
      <c r="C37" s="185">
        <f>SUM(C15:C36)</f>
        <v>260080061.92000002</v>
      </c>
      <c r="D37" s="188">
        <f>SUM(D15:D36)</f>
        <v>260080061.92000002</v>
      </c>
      <c r="E37" s="193">
        <f>SUM(E15:E36)</f>
        <v>121683703.86000001</v>
      </c>
      <c r="F37" s="447">
        <f>+E37/D37</f>
        <v>0.46787017413672266</v>
      </c>
      <c r="G37" s="193">
        <f>SUM(G15:G36)</f>
        <v>73355941.449999988</v>
      </c>
      <c r="H37" s="194">
        <f t="shared" si="3"/>
        <v>0.60284112928052991</v>
      </c>
      <c r="I37" s="170">
        <f>+SUM(I15:I36)</f>
        <v>127495440.96000001</v>
      </c>
      <c r="J37" s="44">
        <v>0.47338627131819316</v>
      </c>
      <c r="K37" s="206">
        <f t="shared" si="2"/>
        <v>-4.5583881715608565E-2</v>
      </c>
    </row>
    <row r="38" spans="1:18" s="557" customFormat="1" ht="15" customHeight="1" x14ac:dyDescent="0.2">
      <c r="A38" s="555"/>
      <c r="B38" s="550"/>
      <c r="C38" s="556"/>
      <c r="D38" s="556"/>
      <c r="E38" s="556"/>
      <c r="F38" s="552"/>
      <c r="G38" s="556"/>
      <c r="H38" s="552"/>
      <c r="I38" s="556"/>
      <c r="J38" s="552"/>
      <c r="K38" s="552"/>
      <c r="L38" s="137"/>
    </row>
    <row r="39" spans="1:18" ht="15.75" thickBot="1" x14ac:dyDescent="0.3">
      <c r="A39" s="7" t="s">
        <v>234</v>
      </c>
    </row>
    <row r="40" spans="1:18" x14ac:dyDescent="0.2">
      <c r="A40" s="8" t="s">
        <v>296</v>
      </c>
      <c r="C40" s="182" t="s">
        <v>501</v>
      </c>
      <c r="D40" s="586" t="s">
        <v>575</v>
      </c>
      <c r="E40" s="584"/>
      <c r="F40" s="584"/>
      <c r="G40" s="584"/>
      <c r="H40" s="585"/>
      <c r="I40" s="582" t="s">
        <v>576</v>
      </c>
      <c r="J40" s="581"/>
      <c r="K40" s="225"/>
    </row>
    <row r="41" spans="1:18" x14ac:dyDescent="0.2">
      <c r="C41" s="175">
        <v>1</v>
      </c>
      <c r="D41" s="166">
        <v>2</v>
      </c>
      <c r="E41" s="95">
        <v>3</v>
      </c>
      <c r="F41" s="96" t="s">
        <v>39</v>
      </c>
      <c r="G41" s="95">
        <v>4</v>
      </c>
      <c r="H41" s="167" t="s">
        <v>49</v>
      </c>
      <c r="I41" s="95" t="s">
        <v>50</v>
      </c>
      <c r="J41" s="16" t="s">
        <v>51</v>
      </c>
      <c r="K41" s="157" t="s">
        <v>366</v>
      </c>
    </row>
    <row r="42" spans="1:18" ht="25.5" x14ac:dyDescent="0.2">
      <c r="A42" s="1"/>
      <c r="B42" s="2" t="s">
        <v>156</v>
      </c>
      <c r="C42" s="176" t="s">
        <v>47</v>
      </c>
      <c r="D42" s="127" t="s">
        <v>48</v>
      </c>
      <c r="E42" s="97" t="s">
        <v>139</v>
      </c>
      <c r="F42" s="97" t="s">
        <v>18</v>
      </c>
      <c r="G42" s="97" t="s">
        <v>421</v>
      </c>
      <c r="H42" s="128" t="s">
        <v>18</v>
      </c>
      <c r="I42" s="97" t="s">
        <v>139</v>
      </c>
      <c r="J42" s="12" t="s">
        <v>18</v>
      </c>
      <c r="K42" s="158" t="s">
        <v>538</v>
      </c>
      <c r="L42" s="62" t="s">
        <v>169</v>
      </c>
    </row>
    <row r="43" spans="1:18" s="329" customFormat="1" ht="15" customHeight="1" x14ac:dyDescent="0.2">
      <c r="A43" s="338"/>
      <c r="B43" s="338" t="s">
        <v>193</v>
      </c>
      <c r="C43" s="342">
        <v>6038467.5800000429</v>
      </c>
      <c r="D43" s="391">
        <v>6038467.5799999991</v>
      </c>
      <c r="E43" s="339">
        <v>4473693.1099999994</v>
      </c>
      <c r="F43" s="403">
        <f t="shared" ref="F43:F59" si="5">+E43/D43</f>
        <v>0.74086563366131375</v>
      </c>
      <c r="G43" s="439">
        <v>4094907.53</v>
      </c>
      <c r="H43" s="563">
        <f>G43/E43</f>
        <v>0.91533045055028384</v>
      </c>
      <c r="I43" s="339">
        <v>1952674.3000000492</v>
      </c>
      <c r="J43" s="484">
        <v>0.34512793849148354</v>
      </c>
      <c r="K43" s="458">
        <f t="shared" ref="K43:K44" si="6">+E43/I43-1</f>
        <v>1.2910595535568254</v>
      </c>
      <c r="L43" s="328" t="s">
        <v>194</v>
      </c>
      <c r="N43"/>
      <c r="O43"/>
      <c r="P43"/>
      <c r="Q43"/>
      <c r="R43"/>
    </row>
    <row r="44" spans="1:18" s="329" customFormat="1" ht="15" customHeight="1" x14ac:dyDescent="0.2">
      <c r="A44" s="338"/>
      <c r="B44" s="338" t="s">
        <v>195</v>
      </c>
      <c r="C44" s="342">
        <v>170</v>
      </c>
      <c r="D44" s="391">
        <v>150160</v>
      </c>
      <c r="E44" s="339">
        <v>150000</v>
      </c>
      <c r="F44" s="403">
        <f t="shared" si="5"/>
        <v>0.99893446989877466</v>
      </c>
      <c r="G44" s="339">
        <v>150000</v>
      </c>
      <c r="H44" s="363">
        <f>G44/E44</f>
        <v>1</v>
      </c>
      <c r="I44" s="339">
        <v>819455</v>
      </c>
      <c r="J44" s="484">
        <v>2.2753158406219631</v>
      </c>
      <c r="K44" s="458">
        <f t="shared" si="6"/>
        <v>-0.8169515104551196</v>
      </c>
      <c r="L44" s="328" t="s">
        <v>207</v>
      </c>
      <c r="N44"/>
      <c r="O44"/>
      <c r="P44"/>
      <c r="Q44"/>
      <c r="R44"/>
    </row>
    <row r="45" spans="1:18" s="329" customFormat="1" ht="15" customHeight="1" x14ac:dyDescent="0.2">
      <c r="A45" s="323"/>
      <c r="B45" s="323" t="s">
        <v>196</v>
      </c>
      <c r="C45" s="440">
        <v>3390000</v>
      </c>
      <c r="D45" s="326">
        <v>3390000</v>
      </c>
      <c r="E45" s="326">
        <v>0</v>
      </c>
      <c r="F45" s="444">
        <f t="shared" si="5"/>
        <v>0</v>
      </c>
      <c r="G45" s="326">
        <v>0</v>
      </c>
      <c r="H45" s="357" t="s">
        <v>135</v>
      </c>
      <c r="I45" s="326">
        <v>0</v>
      </c>
      <c r="J45" s="386">
        <v>0</v>
      </c>
      <c r="K45" s="458" t="s">
        <v>135</v>
      </c>
      <c r="L45" s="331">
        <v>45010</v>
      </c>
      <c r="M45" s="373"/>
      <c r="N45"/>
      <c r="O45"/>
      <c r="P45"/>
      <c r="Q45"/>
      <c r="R45"/>
    </row>
    <row r="46" spans="1:18" s="329" customFormat="1" ht="15" customHeight="1" x14ac:dyDescent="0.2">
      <c r="A46" s="323"/>
      <c r="B46" s="323" t="s">
        <v>197</v>
      </c>
      <c r="C46" s="348">
        <v>1214040</v>
      </c>
      <c r="D46" s="326">
        <v>1214040</v>
      </c>
      <c r="E46" s="326">
        <v>0</v>
      </c>
      <c r="F46" s="444">
        <f t="shared" si="5"/>
        <v>0</v>
      </c>
      <c r="G46" s="326">
        <v>0</v>
      </c>
      <c r="H46" s="357" t="s">
        <v>135</v>
      </c>
      <c r="I46" s="326">
        <v>0</v>
      </c>
      <c r="J46" s="386">
        <v>0</v>
      </c>
      <c r="K46" s="458" t="s">
        <v>135</v>
      </c>
      <c r="L46" s="331">
        <v>45030</v>
      </c>
      <c r="M46" s="373"/>
      <c r="N46"/>
      <c r="O46"/>
      <c r="P46"/>
      <c r="Q46"/>
      <c r="R46"/>
    </row>
    <row r="47" spans="1:18" s="329" customFormat="1" ht="15" customHeight="1" x14ac:dyDescent="0.2">
      <c r="A47" s="323"/>
      <c r="B47" s="347" t="s">
        <v>198</v>
      </c>
      <c r="C47" s="348">
        <v>2404294</v>
      </c>
      <c r="D47" s="326">
        <v>2404294</v>
      </c>
      <c r="E47" s="141">
        <v>0</v>
      </c>
      <c r="F47" s="359">
        <f t="shared" si="5"/>
        <v>0</v>
      </c>
      <c r="G47" s="141">
        <v>0</v>
      </c>
      <c r="H47" s="357" t="s">
        <v>135</v>
      </c>
      <c r="I47" s="141">
        <v>0</v>
      </c>
      <c r="J47" s="375">
        <v>0</v>
      </c>
      <c r="K47" s="458" t="s">
        <v>135</v>
      </c>
      <c r="L47" s="356">
        <v>45043</v>
      </c>
      <c r="M47" s="354"/>
      <c r="N47"/>
      <c r="O47"/>
      <c r="P47"/>
      <c r="Q47"/>
      <c r="R47"/>
    </row>
    <row r="48" spans="1:18" s="329" customFormat="1" ht="15" customHeight="1" x14ac:dyDescent="0.2">
      <c r="A48" s="323"/>
      <c r="B48" s="347" t="s">
        <v>199</v>
      </c>
      <c r="C48" s="348">
        <v>44997477</v>
      </c>
      <c r="D48" s="326">
        <v>44997477</v>
      </c>
      <c r="E48" s="141">
        <v>6914926.1899999995</v>
      </c>
      <c r="F48" s="359">
        <f t="shared" si="5"/>
        <v>0.15367364241332906</v>
      </c>
      <c r="G48" s="141">
        <v>6914926.1899999995</v>
      </c>
      <c r="H48" s="357">
        <f t="shared" si="3"/>
        <v>1</v>
      </c>
      <c r="I48" s="141">
        <v>4765742.1899999995</v>
      </c>
      <c r="J48" s="375">
        <v>0.10831853016110998</v>
      </c>
      <c r="K48" s="458">
        <f>+E48/I48-1</f>
        <v>0.45096522520870996</v>
      </c>
      <c r="L48" s="358" t="s">
        <v>444</v>
      </c>
      <c r="M48" s="354"/>
      <c r="N48"/>
      <c r="O48"/>
      <c r="P48"/>
      <c r="Q48"/>
      <c r="R48"/>
    </row>
    <row r="49" spans="1:18" s="329" customFormat="1" ht="15" customHeight="1" x14ac:dyDescent="0.2">
      <c r="A49" s="323"/>
      <c r="B49" s="347" t="s">
        <v>425</v>
      </c>
      <c r="C49" s="348">
        <v>0</v>
      </c>
      <c r="D49" s="326">
        <v>0</v>
      </c>
      <c r="E49" s="141">
        <v>0</v>
      </c>
      <c r="F49" s="359" t="s">
        <v>135</v>
      </c>
      <c r="G49" s="141">
        <v>0</v>
      </c>
      <c r="H49" s="357" t="s">
        <v>135</v>
      </c>
      <c r="I49" s="141">
        <v>0</v>
      </c>
      <c r="J49" s="375" t="s">
        <v>135</v>
      </c>
      <c r="K49" s="458" t="s">
        <v>135</v>
      </c>
      <c r="L49" s="360">
        <v>45050</v>
      </c>
      <c r="M49" s="354"/>
      <c r="N49"/>
      <c r="O49"/>
      <c r="P49"/>
      <c r="Q49"/>
      <c r="R49"/>
    </row>
    <row r="50" spans="1:18" s="329" customFormat="1" ht="15" customHeight="1" x14ac:dyDescent="0.2">
      <c r="A50" s="323"/>
      <c r="B50" s="347" t="s">
        <v>208</v>
      </c>
      <c r="C50" s="348">
        <v>20</v>
      </c>
      <c r="D50" s="141">
        <v>20</v>
      </c>
      <c r="E50" s="141">
        <v>0</v>
      </c>
      <c r="F50" s="359">
        <f t="shared" si="5"/>
        <v>0</v>
      </c>
      <c r="G50" s="141">
        <v>0</v>
      </c>
      <c r="H50" s="357" t="s">
        <v>135</v>
      </c>
      <c r="I50" s="141">
        <v>6610609.5300000003</v>
      </c>
      <c r="J50" s="375">
        <v>0.99999848728247709</v>
      </c>
      <c r="K50" s="458">
        <f t="shared" ref="K50:K59" si="7">+E50/I50-1</f>
        <v>-1</v>
      </c>
      <c r="L50" s="360">
        <v>45051</v>
      </c>
      <c r="M50" s="354"/>
      <c r="N50"/>
      <c r="O50"/>
      <c r="P50"/>
      <c r="Q50"/>
      <c r="R50"/>
    </row>
    <row r="51" spans="1:18" s="329" customFormat="1" ht="15" customHeight="1" x14ac:dyDescent="0.2">
      <c r="A51" s="323"/>
      <c r="B51" s="347" t="s">
        <v>200</v>
      </c>
      <c r="C51" s="348">
        <v>550701.15</v>
      </c>
      <c r="D51" s="141">
        <v>983286.98</v>
      </c>
      <c r="E51" s="141">
        <v>0</v>
      </c>
      <c r="F51" s="359">
        <f t="shared" si="5"/>
        <v>0</v>
      </c>
      <c r="G51" s="141">
        <v>0</v>
      </c>
      <c r="H51" s="357" t="s">
        <v>135</v>
      </c>
      <c r="I51" s="141">
        <v>0</v>
      </c>
      <c r="J51" s="375">
        <v>0</v>
      </c>
      <c r="K51" s="458" t="s">
        <v>135</v>
      </c>
      <c r="L51" s="356">
        <v>45070</v>
      </c>
      <c r="M51" s="354"/>
      <c r="N51"/>
      <c r="O51"/>
      <c r="P51"/>
      <c r="Q51"/>
      <c r="R51"/>
    </row>
    <row r="52" spans="1:18" s="329" customFormat="1" ht="15" customHeight="1" x14ac:dyDescent="0.2">
      <c r="A52" s="361"/>
      <c r="B52" s="482" t="s">
        <v>201</v>
      </c>
      <c r="C52" s="348">
        <v>386495</v>
      </c>
      <c r="D52" s="141">
        <v>3389843.09</v>
      </c>
      <c r="E52" s="362">
        <v>4120593.4499999997</v>
      </c>
      <c r="F52" s="448">
        <f t="shared" si="5"/>
        <v>1.2155705560991026</v>
      </c>
      <c r="G52" s="141">
        <v>4120593.4499999997</v>
      </c>
      <c r="H52" s="441">
        <f>G52/E52</f>
        <v>1</v>
      </c>
      <c r="I52" s="362">
        <v>1454335.8000000007</v>
      </c>
      <c r="J52" s="375">
        <v>0.23852401828371228</v>
      </c>
      <c r="K52" s="458" t="s">
        <v>135</v>
      </c>
      <c r="L52" s="360" t="s">
        <v>209</v>
      </c>
      <c r="M52" s="390"/>
      <c r="N52"/>
      <c r="O52"/>
      <c r="P52"/>
      <c r="Q52"/>
      <c r="R52"/>
    </row>
    <row r="53" spans="1:18" s="329" customFormat="1" ht="15" customHeight="1" x14ac:dyDescent="0.2">
      <c r="A53" s="341"/>
      <c r="B53" s="341" t="s">
        <v>202</v>
      </c>
      <c r="C53" s="342">
        <v>70</v>
      </c>
      <c r="D53" s="343">
        <v>70</v>
      </c>
      <c r="E53" s="141">
        <v>34291</v>
      </c>
      <c r="F53" s="424" t="s">
        <v>135</v>
      </c>
      <c r="G53" s="344">
        <v>34291</v>
      </c>
      <c r="H53" s="441">
        <f>G53/E53</f>
        <v>1</v>
      </c>
      <c r="I53" s="344">
        <v>100000</v>
      </c>
      <c r="J53" s="485" t="s">
        <v>135</v>
      </c>
      <c r="K53" s="458">
        <f t="shared" si="7"/>
        <v>-0.65708999999999995</v>
      </c>
      <c r="L53" s="331">
        <v>461</v>
      </c>
      <c r="M53" s="390"/>
      <c r="N53"/>
      <c r="O53"/>
      <c r="P53"/>
      <c r="Q53"/>
      <c r="R53"/>
    </row>
    <row r="54" spans="1:18" s="329" customFormat="1" ht="15" customHeight="1" x14ac:dyDescent="0.2">
      <c r="A54" s="351"/>
      <c r="B54" s="364" t="s">
        <v>416</v>
      </c>
      <c r="C54" s="365">
        <v>10</v>
      </c>
      <c r="D54" s="366">
        <v>10</v>
      </c>
      <c r="E54" s="367">
        <v>0</v>
      </c>
      <c r="F54" s="449">
        <f t="shared" si="5"/>
        <v>0</v>
      </c>
      <c r="G54" s="367">
        <v>0</v>
      </c>
      <c r="H54" s="368" t="s">
        <v>135</v>
      </c>
      <c r="I54" s="367">
        <v>0</v>
      </c>
      <c r="J54" s="387">
        <v>0</v>
      </c>
      <c r="K54" s="458" t="s">
        <v>135</v>
      </c>
      <c r="L54" s="331">
        <v>462</v>
      </c>
      <c r="N54"/>
      <c r="O54"/>
      <c r="P54"/>
      <c r="Q54"/>
      <c r="R54"/>
    </row>
    <row r="55" spans="1:18" s="329" customFormat="1" ht="15" customHeight="1" x14ac:dyDescent="0.2">
      <c r="A55" s="323"/>
      <c r="B55" s="323" t="s">
        <v>426</v>
      </c>
      <c r="C55" s="324">
        <v>0</v>
      </c>
      <c r="D55" s="325"/>
      <c r="E55" s="326"/>
      <c r="F55" s="444" t="s">
        <v>135</v>
      </c>
      <c r="G55" s="326"/>
      <c r="H55" s="369" t="s">
        <v>135</v>
      </c>
      <c r="I55" s="326">
        <v>0</v>
      </c>
      <c r="J55" s="386">
        <v>0</v>
      </c>
      <c r="K55" s="458" t="s">
        <v>135</v>
      </c>
      <c r="L55" s="331">
        <v>46403</v>
      </c>
      <c r="N55"/>
      <c r="O55"/>
      <c r="P55"/>
      <c r="Q55"/>
      <c r="R55"/>
    </row>
    <row r="56" spans="1:18" s="329" customFormat="1" ht="15" customHeight="1" x14ac:dyDescent="0.2">
      <c r="A56" s="323"/>
      <c r="B56" s="323" t="s">
        <v>205</v>
      </c>
      <c r="C56" s="348">
        <v>56078421</v>
      </c>
      <c r="D56" s="141">
        <v>56078421</v>
      </c>
      <c r="E56" s="326">
        <v>29983331.859999999</v>
      </c>
      <c r="F56" s="444">
        <f t="shared" si="5"/>
        <v>0.53466790478997261</v>
      </c>
      <c r="G56" s="326">
        <v>25111676.989999998</v>
      </c>
      <c r="H56" s="416">
        <f>+G56/E56</f>
        <v>0.83752123037069304</v>
      </c>
      <c r="I56" s="326">
        <v>27333734.93</v>
      </c>
      <c r="J56" s="386">
        <v>0.48741983890737578</v>
      </c>
      <c r="K56" s="458">
        <f t="shared" si="7"/>
        <v>9.6935048824664971E-2</v>
      </c>
      <c r="L56" s="331">
        <v>46401</v>
      </c>
      <c r="N56"/>
      <c r="O56"/>
      <c r="P56"/>
      <c r="Q56"/>
      <c r="R56"/>
    </row>
    <row r="57" spans="1:18" s="329" customFormat="1" ht="15" customHeight="1" x14ac:dyDescent="0.2">
      <c r="A57" s="361"/>
      <c r="B57" s="361" t="s">
        <v>206</v>
      </c>
      <c r="C57" s="348">
        <v>448000</v>
      </c>
      <c r="D57" s="141">
        <v>448000</v>
      </c>
      <c r="E57" s="372">
        <v>100039.41</v>
      </c>
      <c r="F57" s="450">
        <f t="shared" si="5"/>
        <v>0.22330225446428573</v>
      </c>
      <c r="G57" s="372">
        <v>100039.41</v>
      </c>
      <c r="H57" s="416">
        <f>+G57/E57</f>
        <v>1</v>
      </c>
      <c r="I57" s="372">
        <v>118139.74</v>
      </c>
      <c r="J57" s="487">
        <v>7.8759826666666671E-2</v>
      </c>
      <c r="K57" s="458">
        <f t="shared" si="7"/>
        <v>-0.15321118871600703</v>
      </c>
      <c r="L57" s="331">
        <v>46402</v>
      </c>
      <c r="N57"/>
    </row>
    <row r="58" spans="1:18" s="329" customFormat="1" ht="15" customHeight="1" x14ac:dyDescent="0.2">
      <c r="A58" s="341"/>
      <c r="B58" s="341" t="s">
        <v>203</v>
      </c>
      <c r="C58" s="342">
        <v>590384</v>
      </c>
      <c r="D58" s="343">
        <v>1516349.1</v>
      </c>
      <c r="E58" s="344">
        <v>865566.89</v>
      </c>
      <c r="F58" s="424">
        <f t="shared" si="5"/>
        <v>0.5708229655031285</v>
      </c>
      <c r="G58" s="344">
        <v>865566.89</v>
      </c>
      <c r="H58" s="417">
        <f>+G58/E58</f>
        <v>1</v>
      </c>
      <c r="I58" s="344">
        <v>836709.8</v>
      </c>
      <c r="J58" s="485">
        <v>0.26881585752740084</v>
      </c>
      <c r="K58" s="458">
        <f t="shared" si="7"/>
        <v>3.4488767790218366E-2</v>
      </c>
      <c r="L58" s="331">
        <v>49</v>
      </c>
      <c r="N58"/>
    </row>
    <row r="59" spans="1:18" s="329" customFormat="1" ht="15" customHeight="1" x14ac:dyDescent="0.2">
      <c r="A59" s="351"/>
      <c r="B59" s="351" t="s">
        <v>204</v>
      </c>
      <c r="C59" s="473">
        <v>110048.3</v>
      </c>
      <c r="D59" s="473">
        <v>154350.69</v>
      </c>
      <c r="E59" s="373">
        <v>171564.46</v>
      </c>
      <c r="F59" s="451">
        <f t="shared" si="5"/>
        <v>1.1115237644872205</v>
      </c>
      <c r="G59" s="373">
        <v>154334</v>
      </c>
      <c r="H59" s="418">
        <f>G59/E59</f>
        <v>0.89956859363530195</v>
      </c>
      <c r="I59" s="373">
        <v>94334.52</v>
      </c>
      <c r="J59" s="486">
        <v>0.64375465749498428</v>
      </c>
      <c r="K59" s="458">
        <f t="shared" si="7"/>
        <v>0.8186816448528067</v>
      </c>
      <c r="L59" s="331" t="s">
        <v>476</v>
      </c>
      <c r="N59"/>
    </row>
    <row r="60" spans="1:18" ht="15" customHeight="1" x14ac:dyDescent="0.2">
      <c r="A60" s="9"/>
      <c r="B60" s="2" t="s">
        <v>210</v>
      </c>
      <c r="C60" s="180">
        <f>SUM(C43:C59)</f>
        <v>116208598.03000005</v>
      </c>
      <c r="D60" s="170">
        <f>SUM(D43:D59)</f>
        <v>120764789.43999998</v>
      </c>
      <c r="E60" s="92">
        <f>SUM(E43:E59)</f>
        <v>46814006.369999997</v>
      </c>
      <c r="F60" s="98">
        <f t="shared" si="0"/>
        <v>0.38764615569721811</v>
      </c>
      <c r="G60" s="92">
        <f>SUM(G43:G59)</f>
        <v>41546335.459999993</v>
      </c>
      <c r="H60" s="189">
        <f t="shared" si="3"/>
        <v>0.88747660543371687</v>
      </c>
      <c r="I60" s="92">
        <f>SUM(I43:I59)</f>
        <v>44085735.810000047</v>
      </c>
      <c r="J60" s="44">
        <v>0.31853944989298283</v>
      </c>
      <c r="K60" s="162">
        <f t="shared" si="2"/>
        <v>6.1885562526577953E-2</v>
      </c>
      <c r="O60" s="329"/>
    </row>
    <row r="61" spans="1:18" s="329" customFormat="1" ht="15" customHeight="1" x14ac:dyDescent="0.2">
      <c r="A61" s="323"/>
      <c r="B61" s="323" t="s">
        <v>212</v>
      </c>
      <c r="C61" s="324">
        <v>3700000</v>
      </c>
      <c r="D61" s="325">
        <v>3700000</v>
      </c>
      <c r="E61" s="326">
        <v>1598309.99</v>
      </c>
      <c r="F61" s="444">
        <f t="shared" ref="F61:F65" si="8">+E61/D61</f>
        <v>0.43197567297297296</v>
      </c>
      <c r="G61" s="326">
        <v>1598309.99</v>
      </c>
      <c r="H61" s="416">
        <f t="shared" ref="H61:H65" si="9">+G61/E61</f>
        <v>1</v>
      </c>
      <c r="I61" s="326">
        <v>3108564.59</v>
      </c>
      <c r="J61" s="386">
        <v>1.4404773796228934</v>
      </c>
      <c r="K61" s="327">
        <f t="shared" si="2"/>
        <v>-0.48583664784008873</v>
      </c>
      <c r="L61" s="331" t="s">
        <v>213</v>
      </c>
      <c r="N61"/>
    </row>
    <row r="62" spans="1:18" s="329" customFormat="1" ht="15" customHeight="1" x14ac:dyDescent="0.2">
      <c r="A62" s="323"/>
      <c r="B62" s="323" t="s">
        <v>214</v>
      </c>
      <c r="C62" s="324">
        <v>2021540</v>
      </c>
      <c r="D62" s="325">
        <v>2021540</v>
      </c>
      <c r="E62" s="326">
        <v>907353.49</v>
      </c>
      <c r="F62" s="444">
        <f t="shared" si="8"/>
        <v>0.44884270902381351</v>
      </c>
      <c r="G62" s="326">
        <v>232507.28</v>
      </c>
      <c r="H62" s="416">
        <f t="shared" si="9"/>
        <v>0.25624773868451201</v>
      </c>
      <c r="I62" s="326">
        <v>2012572.62</v>
      </c>
      <c r="J62" s="386">
        <v>0.89606175367984264</v>
      </c>
      <c r="K62" s="327">
        <f t="shared" si="2"/>
        <v>-0.54915739139887543</v>
      </c>
      <c r="L62" s="331">
        <v>54</v>
      </c>
      <c r="N62"/>
    </row>
    <row r="63" spans="1:18" s="329" customFormat="1" ht="15" customHeight="1" x14ac:dyDescent="0.2">
      <c r="A63" s="323"/>
      <c r="B63" s="323" t="s">
        <v>215</v>
      </c>
      <c r="C63" s="324">
        <v>3056000</v>
      </c>
      <c r="D63" s="325">
        <v>3056000</v>
      </c>
      <c r="E63" s="326">
        <v>1960752.69</v>
      </c>
      <c r="F63" s="444">
        <f t="shared" si="8"/>
        <v>0.64160755562827221</v>
      </c>
      <c r="G63" s="326">
        <v>1381069.56</v>
      </c>
      <c r="H63" s="416">
        <f t="shared" si="9"/>
        <v>0.7043568355374793</v>
      </c>
      <c r="I63" s="326">
        <v>1441037.35</v>
      </c>
      <c r="J63" s="386">
        <v>0.37585742044861764</v>
      </c>
      <c r="K63" s="327">
        <f t="shared" si="2"/>
        <v>0.36065362219792552</v>
      </c>
      <c r="L63" s="331">
        <v>55000</v>
      </c>
      <c r="N63"/>
    </row>
    <row r="64" spans="1:18" s="329" customFormat="1" ht="15" customHeight="1" x14ac:dyDescent="0.2">
      <c r="A64" s="323"/>
      <c r="B64" s="323" t="s">
        <v>216</v>
      </c>
      <c r="C64" s="324">
        <v>30692029</v>
      </c>
      <c r="D64" s="325">
        <v>30692029</v>
      </c>
      <c r="E64" s="326">
        <v>5892002.0700000003</v>
      </c>
      <c r="F64" s="444">
        <f t="shared" si="8"/>
        <v>0.1919717353974871</v>
      </c>
      <c r="G64" s="326">
        <v>3522944.61</v>
      </c>
      <c r="H64" s="416">
        <f t="shared" si="9"/>
        <v>0.59791978484488206</v>
      </c>
      <c r="I64" s="326">
        <v>3357488.9299999992</v>
      </c>
      <c r="J64" s="386">
        <v>0.16591095669193359</v>
      </c>
      <c r="K64" s="327">
        <f t="shared" si="2"/>
        <v>0.7548835432794716</v>
      </c>
      <c r="L64" s="331" t="s">
        <v>424</v>
      </c>
      <c r="N64"/>
    </row>
    <row r="65" spans="1:14" s="329" customFormat="1" ht="15" customHeight="1" x14ac:dyDescent="0.2">
      <c r="A65" s="323"/>
      <c r="B65" s="323" t="s">
        <v>217</v>
      </c>
      <c r="C65" s="324">
        <v>2666040</v>
      </c>
      <c r="D65" s="325">
        <v>2666040</v>
      </c>
      <c r="E65" s="326">
        <v>10111248.5</v>
      </c>
      <c r="F65" s="444">
        <f t="shared" si="8"/>
        <v>3.7926094507209194</v>
      </c>
      <c r="G65" s="326">
        <v>9771984.9800000004</v>
      </c>
      <c r="H65" s="416">
        <f t="shared" si="9"/>
        <v>0.96644692097123319</v>
      </c>
      <c r="I65" s="326">
        <v>1609351.93</v>
      </c>
      <c r="J65" s="386">
        <v>0.61006054919977859</v>
      </c>
      <c r="K65" s="327">
        <f t="shared" si="2"/>
        <v>5.2828075770847711</v>
      </c>
      <c r="L65" s="331" t="s">
        <v>218</v>
      </c>
      <c r="N65"/>
    </row>
    <row r="66" spans="1:14" s="329" customFormat="1" ht="15" customHeight="1" x14ac:dyDescent="0.2">
      <c r="A66" s="323"/>
      <c r="B66" s="323" t="s">
        <v>219</v>
      </c>
      <c r="C66" s="324">
        <v>20</v>
      </c>
      <c r="D66" s="325">
        <v>20</v>
      </c>
      <c r="E66" s="326">
        <v>0</v>
      </c>
      <c r="F66" s="444" t="s">
        <v>135</v>
      </c>
      <c r="G66" s="326">
        <v>0</v>
      </c>
      <c r="H66" s="416" t="s">
        <v>135</v>
      </c>
      <c r="I66" s="326">
        <v>0</v>
      </c>
      <c r="J66" s="386">
        <v>0</v>
      </c>
      <c r="K66" s="327" t="s">
        <v>135</v>
      </c>
      <c r="L66" s="328" t="s">
        <v>220</v>
      </c>
    </row>
    <row r="67" spans="1:14" ht="15" customHeight="1" thickBot="1" x14ac:dyDescent="0.25">
      <c r="A67" s="9"/>
      <c r="B67" s="2" t="s">
        <v>45</v>
      </c>
      <c r="C67" s="180">
        <f>SUM(C61:C66)</f>
        <v>42135629</v>
      </c>
      <c r="D67" s="170">
        <f>SUM(D61:D66)</f>
        <v>42135629</v>
      </c>
      <c r="E67" s="92">
        <f>SUM(E61:E66)</f>
        <v>20469666.740000002</v>
      </c>
      <c r="F67" s="98">
        <f t="shared" si="0"/>
        <v>0.48580422853068128</v>
      </c>
      <c r="G67" s="92">
        <f>SUM(G61:G66)</f>
        <v>16506816.42</v>
      </c>
      <c r="H67" s="189">
        <f t="shared" si="3"/>
        <v>0.8064037695222388</v>
      </c>
      <c r="I67" s="92">
        <f>SUM(I61:I66)</f>
        <v>11529015.42</v>
      </c>
      <c r="J67" s="44">
        <v>0.37055583236229556</v>
      </c>
      <c r="K67" s="162">
        <f>+E67/I67-1</f>
        <v>0.77549131424442153</v>
      </c>
    </row>
    <row r="68" spans="1:14" s="6" customFormat="1" ht="19.5" customHeight="1" thickBot="1" x14ac:dyDescent="0.25">
      <c r="A68" s="5"/>
      <c r="B68" s="4" t="s">
        <v>211</v>
      </c>
      <c r="C68" s="181">
        <f>+C11+C14+C37+C60+C67</f>
        <v>2354409500.5</v>
      </c>
      <c r="D68" s="172">
        <f>+D11+D14+D37+D60+D67</f>
        <v>2361779991.9099998</v>
      </c>
      <c r="E68" s="173">
        <f>+E11+E14+E37+E60+E67</f>
        <v>1262477550.9300001</v>
      </c>
      <c r="F68" s="200">
        <f t="shared" si="0"/>
        <v>0.53454494290512611</v>
      </c>
      <c r="G68" s="173">
        <f>+G11+G14+G37+G60+G67</f>
        <v>1054843498.37</v>
      </c>
      <c r="H68" s="192">
        <f t="shared" si="3"/>
        <v>0.8355344596764932</v>
      </c>
      <c r="I68" s="165">
        <f>I11+I14+I37+I60+I67</f>
        <v>1192860079.5699999</v>
      </c>
      <c r="J68" s="209">
        <v>0.51351890219231711</v>
      </c>
      <c r="K68" s="164">
        <f t="shared" si="2"/>
        <v>5.8361808356513833E-2</v>
      </c>
      <c r="L68" s="14"/>
    </row>
    <row r="69" spans="1:14" x14ac:dyDescent="0.2">
      <c r="D69" s="47"/>
      <c r="F69" s="452"/>
    </row>
    <row r="73" spans="1:14" x14ac:dyDescent="0.2">
      <c r="E73" s="47"/>
    </row>
    <row r="74" spans="1:14" x14ac:dyDescent="0.2">
      <c r="E74" s="47"/>
    </row>
    <row r="75" spans="1:14" x14ac:dyDescent="0.2">
      <c r="E75" s="295"/>
    </row>
    <row r="76" spans="1:14" x14ac:dyDescent="0.2">
      <c r="E76" s="47"/>
    </row>
    <row r="77" spans="1:14" x14ac:dyDescent="0.2">
      <c r="E77" s="47"/>
    </row>
    <row r="78" spans="1:14" x14ac:dyDescent="0.2">
      <c r="C78" s="47"/>
    </row>
    <row r="80" spans="1:14" x14ac:dyDescent="0.2">
      <c r="C80" s="295"/>
      <c r="E80" s="47"/>
    </row>
    <row r="81" spans="5:5" x14ac:dyDescent="0.2">
      <c r="E81" s="47"/>
    </row>
    <row r="82" spans="5:5" x14ac:dyDescent="0.2">
      <c r="E82" s="47"/>
    </row>
    <row r="83" spans="5:5" x14ac:dyDescent="0.2">
      <c r="E83" s="295"/>
    </row>
  </sheetData>
  <mergeCells count="4">
    <mergeCell ref="I2:J2"/>
    <mergeCell ref="I40:J40"/>
    <mergeCell ref="D2:H2"/>
    <mergeCell ref="D40:H40"/>
  </mergeCells>
  <printOptions horizontalCentered="1"/>
  <pageMargins left="0.51181102362204722" right="0.51181102362204722" top="0.6692913385826772" bottom="0.74803149606299213" header="0.31496062992125984" footer="0.59055118110236227"/>
  <pageSetup paperSize="9" scale="85" fitToHeight="2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2" zoomScaleNormal="100" workbookViewId="0">
      <selection activeCell="J37" sqref="J37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x14ac:dyDescent="0.2">
      <c r="E1" t="s">
        <v>154</v>
      </c>
    </row>
    <row r="2" spans="1:17" ht="15" x14ac:dyDescent="0.25">
      <c r="B2" s="7" t="s">
        <v>234</v>
      </c>
      <c r="F2"/>
      <c r="H2"/>
      <c r="J2"/>
      <c r="K2"/>
      <c r="L2"/>
      <c r="O2" s="390"/>
    </row>
    <row r="3" spans="1:17" x14ac:dyDescent="0.2">
      <c r="F3"/>
      <c r="H3"/>
      <c r="J3"/>
      <c r="K3"/>
      <c r="L3"/>
      <c r="O3" s="390"/>
    </row>
    <row r="4" spans="1:17" s="329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 s="392"/>
    </row>
    <row r="5" spans="1:17" s="329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 s="390"/>
    </row>
    <row r="6" spans="1:17" s="329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 s="552"/>
    </row>
    <row r="7" spans="1:17" s="329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 s="552"/>
    </row>
    <row r="8" spans="1:17" s="329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 s="552"/>
    </row>
    <row r="9" spans="1:17" s="329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 s="552"/>
    </row>
    <row r="10" spans="1:17" ht="15" customHeight="1" x14ac:dyDescent="0.2">
      <c r="F10"/>
      <c r="H10"/>
      <c r="J10"/>
      <c r="K10"/>
      <c r="L10"/>
      <c r="O10" s="552"/>
      <c r="P10" s="329"/>
      <c r="Q10" s="329"/>
    </row>
    <row r="11" spans="1:17" s="329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552"/>
    </row>
    <row r="12" spans="1:17" s="329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390"/>
    </row>
    <row r="13" spans="1:17" ht="15" customHeight="1" x14ac:dyDescent="0.2">
      <c r="F13"/>
      <c r="H13"/>
      <c r="J13"/>
      <c r="K13"/>
      <c r="L13"/>
      <c r="O13" s="390"/>
      <c r="P13" s="329"/>
      <c r="Q13" s="329"/>
    </row>
    <row r="14" spans="1:17" s="329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552"/>
    </row>
    <row r="15" spans="1:17" s="329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552"/>
    </row>
    <row r="16" spans="1:17" s="329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552"/>
    </row>
    <row r="17" spans="1:17" s="329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552"/>
    </row>
    <row r="18" spans="1:17" s="329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552"/>
    </row>
    <row r="19" spans="1:17" s="329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552"/>
      <c r="P19" s="538"/>
      <c r="Q19" s="538"/>
    </row>
    <row r="20" spans="1:17" s="329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390"/>
    </row>
    <row r="21" spans="1:17" s="329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390"/>
    </row>
    <row r="22" spans="1:17" s="329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390"/>
    </row>
    <row r="23" spans="1:17" s="329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390"/>
    </row>
    <row r="24" spans="1:17" s="329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90"/>
    </row>
    <row r="25" spans="1:17" s="329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90"/>
    </row>
    <row r="26" spans="1:17" s="329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90"/>
    </row>
    <row r="27" spans="1:17" s="329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90"/>
    </row>
    <row r="28" spans="1:17" s="329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7" s="329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7" s="329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7" s="329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7" s="329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329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329" customFormat="1" ht="1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329" customFormat="1" ht="15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F36"/>
      <c r="H36"/>
      <c r="J36"/>
      <c r="K36"/>
      <c r="L36"/>
    </row>
    <row r="37" spans="1:14" x14ac:dyDescent="0.2">
      <c r="F37"/>
      <c r="H37"/>
      <c r="J37"/>
      <c r="K37"/>
      <c r="L37"/>
    </row>
    <row r="38" spans="1:14" x14ac:dyDescent="0.2">
      <c r="F38"/>
      <c r="H38"/>
      <c r="J38"/>
      <c r="K38"/>
      <c r="L38"/>
    </row>
    <row r="39" spans="1:14" x14ac:dyDescent="0.2">
      <c r="F39"/>
      <c r="H39"/>
      <c r="J39"/>
      <c r="K39"/>
      <c r="L39"/>
    </row>
    <row r="40" spans="1:14" x14ac:dyDescent="0.2">
      <c r="F40"/>
      <c r="H40"/>
      <c r="J40"/>
      <c r="K40"/>
      <c r="L40"/>
    </row>
    <row r="41" spans="1:14" x14ac:dyDescent="0.2">
      <c r="F41"/>
      <c r="H41"/>
      <c r="J41"/>
      <c r="K41"/>
      <c r="L41"/>
    </row>
    <row r="42" spans="1:14" x14ac:dyDescent="0.2">
      <c r="F42"/>
      <c r="H42"/>
      <c r="J42"/>
      <c r="K42"/>
      <c r="L42"/>
    </row>
  </sheetData>
  <printOptions horizontalCentered="1"/>
  <pageMargins left="0.51181102362204722" right="0.51181102362204722" top="0.6692913385826772" bottom="0.74803149606299213" header="0.31496062992125984" footer="0.59055118110236227"/>
  <pageSetup paperSize="9" scale="85" fitToHeight="2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</sheetPr>
  <dimension ref="A1:Q36"/>
  <sheetViews>
    <sheetView zoomScaleNormal="100" workbookViewId="0">
      <selection activeCell="D7" sqref="D7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1" spans="1:13" ht="15.75" thickBot="1" x14ac:dyDescent="0.3">
      <c r="A1" s="7" t="s">
        <v>235</v>
      </c>
    </row>
    <row r="2" spans="1:13" x14ac:dyDescent="0.2">
      <c r="A2" s="8" t="s">
        <v>155</v>
      </c>
      <c r="C2" s="182" t="s">
        <v>501</v>
      </c>
      <c r="D2" s="586" t="s">
        <v>575</v>
      </c>
      <c r="E2" s="584"/>
      <c r="F2" s="584"/>
      <c r="G2" s="584"/>
      <c r="H2" s="585"/>
      <c r="I2" s="580" t="s">
        <v>577</v>
      </c>
      <c r="J2" s="581"/>
      <c r="K2" s="225"/>
    </row>
    <row r="3" spans="1:13" x14ac:dyDescent="0.2">
      <c r="C3" s="175">
        <v>1</v>
      </c>
      <c r="D3" s="166">
        <v>2</v>
      </c>
      <c r="E3" s="95">
        <v>3</v>
      </c>
      <c r="F3" s="96" t="s">
        <v>39</v>
      </c>
      <c r="G3" s="95">
        <v>4</v>
      </c>
      <c r="H3" s="167" t="s">
        <v>49</v>
      </c>
      <c r="I3" s="95" t="s">
        <v>50</v>
      </c>
      <c r="J3" s="16" t="s">
        <v>51</v>
      </c>
      <c r="K3" s="157" t="s">
        <v>366</v>
      </c>
    </row>
    <row r="4" spans="1:13" ht="25.5" x14ac:dyDescent="0.2">
      <c r="A4" s="1"/>
      <c r="B4" s="2" t="s">
        <v>156</v>
      </c>
      <c r="C4" s="176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8" t="s">
        <v>538</v>
      </c>
      <c r="L4" s="62" t="s">
        <v>169</v>
      </c>
    </row>
    <row r="5" spans="1:13" ht="15" customHeight="1" x14ac:dyDescent="0.2">
      <c r="A5" s="21"/>
      <c r="B5" s="21" t="s">
        <v>221</v>
      </c>
      <c r="C5" s="178">
        <v>500020</v>
      </c>
      <c r="D5" s="169">
        <v>500020</v>
      </c>
      <c r="E5" s="154">
        <v>2111274.39</v>
      </c>
      <c r="F5" s="322">
        <f t="shared" ref="F5:F12" si="0">+E5/D5</f>
        <v>4.2223798848046084</v>
      </c>
      <c r="G5" s="154">
        <v>899972.29</v>
      </c>
      <c r="H5" s="171">
        <f t="shared" ref="H5" si="1">+G5/E5</f>
        <v>0.42626969486424737</v>
      </c>
      <c r="I5" s="31">
        <v>1799944.58</v>
      </c>
      <c r="J5" s="53">
        <v>1.1825791399756906</v>
      </c>
      <c r="K5" s="159">
        <f>+E5/I5-1</f>
        <v>0.17296633099670222</v>
      </c>
      <c r="L5" s="63">
        <v>60</v>
      </c>
    </row>
    <row r="6" spans="1:13" ht="15" customHeight="1" x14ac:dyDescent="0.2">
      <c r="A6" s="23"/>
      <c r="B6" s="23" t="s">
        <v>222</v>
      </c>
      <c r="C6" s="178">
        <v>10</v>
      </c>
      <c r="D6" s="169">
        <v>10</v>
      </c>
      <c r="E6" s="151">
        <v>76901</v>
      </c>
      <c r="F6" s="322" t="s">
        <v>135</v>
      </c>
      <c r="G6" s="151">
        <v>76901</v>
      </c>
      <c r="H6" s="171">
        <f>+G6/E6</f>
        <v>1</v>
      </c>
      <c r="I6" s="33">
        <v>0</v>
      </c>
      <c r="J6" s="53">
        <v>0</v>
      </c>
      <c r="K6" s="159" t="s">
        <v>135</v>
      </c>
      <c r="L6" s="64">
        <v>61901</v>
      </c>
    </row>
    <row r="7" spans="1:13" ht="15" customHeight="1" x14ac:dyDescent="0.2">
      <c r="A7" s="23"/>
      <c r="B7" s="23" t="s">
        <v>223</v>
      </c>
      <c r="C7" s="178">
        <v>50</v>
      </c>
      <c r="D7" s="169">
        <v>50</v>
      </c>
      <c r="E7" s="151">
        <v>431889.21</v>
      </c>
      <c r="F7" s="322" t="s">
        <v>135</v>
      </c>
      <c r="G7" s="151">
        <v>431889.21</v>
      </c>
      <c r="H7" s="171">
        <f>+G7/E7</f>
        <v>1</v>
      </c>
      <c r="I7" s="33">
        <v>0</v>
      </c>
      <c r="J7" s="53">
        <v>0</v>
      </c>
      <c r="K7" s="159" t="s">
        <v>135</v>
      </c>
      <c r="L7" s="64" t="s">
        <v>231</v>
      </c>
    </row>
    <row r="8" spans="1:13" ht="15" customHeight="1" thickBot="1" x14ac:dyDescent="0.25">
      <c r="A8" s="9"/>
      <c r="B8" s="2" t="s">
        <v>224</v>
      </c>
      <c r="C8" s="180">
        <f>SUM(C5:C7)</f>
        <v>500080</v>
      </c>
      <c r="D8" s="170">
        <f t="shared" ref="D8:G8" si="2">SUM(D5:D7)</f>
        <v>500080</v>
      </c>
      <c r="E8" s="92">
        <f t="shared" si="2"/>
        <v>2620064.6</v>
      </c>
      <c r="F8" s="98">
        <f t="shared" si="0"/>
        <v>5.2392909134538472</v>
      </c>
      <c r="G8" s="92">
        <f t="shared" si="2"/>
        <v>1408762.5</v>
      </c>
      <c r="H8" s="431">
        <f>+G8/E8</f>
        <v>0.53768235332823466</v>
      </c>
      <c r="I8" s="92">
        <f>SUM(I5:I7)</f>
        <v>1799944.58</v>
      </c>
      <c r="J8" s="44">
        <v>0.23928751013679692</v>
      </c>
      <c r="K8" s="381">
        <f t="shared" ref="K8" si="3">+E8/I8-1</f>
        <v>0.45563626186757378</v>
      </c>
      <c r="M8" s="392"/>
    </row>
    <row r="9" spans="1:13" ht="15" customHeight="1" x14ac:dyDescent="0.2">
      <c r="A9" s="21"/>
      <c r="B9" s="21" t="s">
        <v>225</v>
      </c>
      <c r="C9" s="177">
        <v>0</v>
      </c>
      <c r="D9" s="168">
        <v>1187000</v>
      </c>
      <c r="E9" s="104">
        <v>845400</v>
      </c>
      <c r="F9" s="49">
        <f t="shared" si="0"/>
        <v>0.71221566975568662</v>
      </c>
      <c r="G9" s="104">
        <v>845400</v>
      </c>
      <c r="H9" s="171">
        <f>+G9/E9</f>
        <v>1</v>
      </c>
      <c r="I9" s="154">
        <v>37335.599999999999</v>
      </c>
      <c r="J9" s="53">
        <v>2.5413073045207599E-2</v>
      </c>
      <c r="K9" s="159">
        <f>+E9/I9-1</f>
        <v>21.6432680872947</v>
      </c>
      <c r="L9" s="63">
        <v>72</v>
      </c>
    </row>
    <row r="10" spans="1:13" ht="15" customHeight="1" x14ac:dyDescent="0.2">
      <c r="A10" s="21"/>
      <c r="B10" s="21" t="s">
        <v>226</v>
      </c>
      <c r="C10" s="177">
        <v>0</v>
      </c>
      <c r="D10" s="168">
        <v>0</v>
      </c>
      <c r="E10" s="154">
        <v>0</v>
      </c>
      <c r="F10" s="49" t="s">
        <v>135</v>
      </c>
      <c r="G10" s="154">
        <v>0</v>
      </c>
      <c r="H10" s="171" t="s">
        <v>135</v>
      </c>
      <c r="I10" s="154">
        <v>4714000</v>
      </c>
      <c r="J10" s="53" t="s">
        <v>135</v>
      </c>
      <c r="K10" s="159">
        <f>+E10/I10-1</f>
        <v>-1</v>
      </c>
      <c r="L10" s="63">
        <v>75031</v>
      </c>
    </row>
    <row r="11" spans="1:13" ht="15" customHeight="1" x14ac:dyDescent="0.2">
      <c r="A11" s="21"/>
      <c r="B11" s="21" t="s">
        <v>227</v>
      </c>
      <c r="C11" s="177">
        <v>1939869</v>
      </c>
      <c r="D11" s="168">
        <v>2106900.56</v>
      </c>
      <c r="E11" s="154">
        <v>0</v>
      </c>
      <c r="F11" s="49">
        <f t="shared" si="0"/>
        <v>0</v>
      </c>
      <c r="G11" s="154">
        <v>0</v>
      </c>
      <c r="H11" s="171" t="s">
        <v>135</v>
      </c>
      <c r="I11" s="154">
        <v>1.0900000000000001</v>
      </c>
      <c r="J11" s="53" t="s">
        <v>135</v>
      </c>
      <c r="K11" s="159" t="s">
        <v>135</v>
      </c>
      <c r="L11" s="63">
        <v>75070</v>
      </c>
    </row>
    <row r="12" spans="1:13" ht="15" customHeight="1" x14ac:dyDescent="0.2">
      <c r="A12" s="21"/>
      <c r="B12" s="21" t="s">
        <v>228</v>
      </c>
      <c r="C12" s="177">
        <v>11973956</v>
      </c>
      <c r="D12" s="168">
        <v>12073956</v>
      </c>
      <c r="E12" s="154">
        <v>1242539.69</v>
      </c>
      <c r="F12" s="49">
        <f t="shared" si="0"/>
        <v>0.10291073530498206</v>
      </c>
      <c r="G12" s="154">
        <v>246046.9</v>
      </c>
      <c r="H12" s="171">
        <f t="shared" ref="H12:H17" si="4">+G12/E12</f>
        <v>0.19801934858113063</v>
      </c>
      <c r="I12" s="154">
        <v>915639.85000000044</v>
      </c>
      <c r="J12" s="53" t="s">
        <v>135</v>
      </c>
      <c r="K12" s="159">
        <f>+E12/I12-1</f>
        <v>0.3570179257707049</v>
      </c>
      <c r="L12" s="64" t="s">
        <v>232</v>
      </c>
    </row>
    <row r="13" spans="1:13" ht="15" customHeight="1" x14ac:dyDescent="0.2">
      <c r="A13" s="21"/>
      <c r="B13" s="21" t="s">
        <v>229</v>
      </c>
      <c r="C13" s="177">
        <v>14388310</v>
      </c>
      <c r="D13" s="168">
        <v>30479345.359999999</v>
      </c>
      <c r="E13" s="154">
        <v>2306451.83</v>
      </c>
      <c r="F13" s="49">
        <f>+E13/D13</f>
        <v>7.5672617070933049E-2</v>
      </c>
      <c r="G13" s="154">
        <v>2306451.83</v>
      </c>
      <c r="H13" s="171">
        <f t="shared" si="4"/>
        <v>1</v>
      </c>
      <c r="I13" s="154">
        <v>0</v>
      </c>
      <c r="J13" s="53">
        <v>0</v>
      </c>
      <c r="K13" s="159" t="s">
        <v>135</v>
      </c>
      <c r="L13" s="63">
        <v>761</v>
      </c>
    </row>
    <row r="14" spans="1:13" ht="15" customHeight="1" x14ac:dyDescent="0.2">
      <c r="A14" s="21"/>
      <c r="B14" s="21" t="s">
        <v>203</v>
      </c>
      <c r="C14" s="177">
        <v>804514</v>
      </c>
      <c r="D14" s="168">
        <v>948552.64</v>
      </c>
      <c r="E14" s="154">
        <v>80000</v>
      </c>
      <c r="F14" s="49">
        <f>+E14/D14</f>
        <v>8.4339019919864436E-2</v>
      </c>
      <c r="G14" s="154">
        <v>80000</v>
      </c>
      <c r="H14" s="171">
        <f t="shared" si="4"/>
        <v>1</v>
      </c>
      <c r="I14" s="154">
        <v>611225.24</v>
      </c>
      <c r="J14" s="53">
        <v>0.37992539697145822</v>
      </c>
      <c r="K14" s="159">
        <f>+E14/I14-1</f>
        <v>-0.86911535263170747</v>
      </c>
      <c r="L14" s="63">
        <v>79</v>
      </c>
    </row>
    <row r="15" spans="1:13" ht="15" customHeight="1" x14ac:dyDescent="0.2">
      <c r="A15" s="21"/>
      <c r="B15" s="21" t="s">
        <v>230</v>
      </c>
      <c r="C15" s="177">
        <v>0</v>
      </c>
      <c r="D15" s="168">
        <v>18086.25</v>
      </c>
      <c r="E15" s="154">
        <v>18086.25</v>
      </c>
      <c r="F15" s="49">
        <f>+E15/D15</f>
        <v>1</v>
      </c>
      <c r="G15" s="154">
        <v>18086.25</v>
      </c>
      <c r="H15" s="171">
        <f t="shared" si="4"/>
        <v>1</v>
      </c>
      <c r="I15" s="154">
        <v>0</v>
      </c>
      <c r="J15" s="53" t="s">
        <v>135</v>
      </c>
      <c r="K15" s="159" t="s">
        <v>135</v>
      </c>
      <c r="L15" s="64" t="s">
        <v>233</v>
      </c>
    </row>
    <row r="16" spans="1:13" ht="15" customHeight="1" thickBot="1" x14ac:dyDescent="0.25">
      <c r="A16" s="9"/>
      <c r="B16" s="2" t="s">
        <v>6</v>
      </c>
      <c r="C16" s="180">
        <f>SUM(C9:C15)</f>
        <v>29106649</v>
      </c>
      <c r="D16" s="170">
        <f>SUM(D9:D15)</f>
        <v>46813840.810000002</v>
      </c>
      <c r="E16" s="92">
        <f>SUM(E9:E15)</f>
        <v>4492477.7699999996</v>
      </c>
      <c r="F16" s="98">
        <f>+E16/D16</f>
        <v>9.5964733768231045E-2</v>
      </c>
      <c r="G16" s="92">
        <f>SUM(G9:G15)</f>
        <v>3495984.98</v>
      </c>
      <c r="H16" s="431">
        <f t="shared" si="4"/>
        <v>0.77818637263952462</v>
      </c>
      <c r="I16" s="92">
        <f>SUM(I9:I15)</f>
        <v>6278201.7800000003</v>
      </c>
      <c r="J16" s="44">
        <v>0.30886050619188227</v>
      </c>
      <c r="K16" s="381">
        <f t="shared" ref="K16:K17" si="5">+E16/I16-1</f>
        <v>-0.2844324015976436</v>
      </c>
    </row>
    <row r="17" spans="1:17" s="6" customFormat="1" ht="19.5" customHeight="1" thickBot="1" x14ac:dyDescent="0.25">
      <c r="A17" s="5"/>
      <c r="B17" s="4" t="s">
        <v>358</v>
      </c>
      <c r="C17" s="181">
        <f>+C8+C16</f>
        <v>29606729</v>
      </c>
      <c r="D17" s="172">
        <f>+D8+D16</f>
        <v>47313920.810000002</v>
      </c>
      <c r="E17" s="173">
        <f t="shared" ref="E17:G17" si="6">+E8+E16</f>
        <v>7112542.3699999992</v>
      </c>
      <c r="F17" s="200">
        <f t="shared" ref="F17" si="7">+E17/D17</f>
        <v>0.15032663216735004</v>
      </c>
      <c r="G17" s="173">
        <f t="shared" si="6"/>
        <v>4904747.4800000004</v>
      </c>
      <c r="H17" s="192">
        <f t="shared" si="4"/>
        <v>0.68959131979132249</v>
      </c>
      <c r="I17" s="165">
        <f>I8+I16</f>
        <v>8078146.3600000003</v>
      </c>
      <c r="J17" s="209">
        <v>0.29006868231914346</v>
      </c>
      <c r="K17" s="164">
        <f t="shared" si="5"/>
        <v>-0.11953286644833716</v>
      </c>
      <c r="L17" s="14"/>
      <c r="N17"/>
      <c r="O17"/>
      <c r="P17"/>
      <c r="Q17"/>
    </row>
    <row r="19" spans="1:17" ht="15.75" thickBot="1" x14ac:dyDescent="0.3">
      <c r="A19" s="7" t="s">
        <v>238</v>
      </c>
    </row>
    <row r="20" spans="1:17" x14ac:dyDescent="0.2">
      <c r="A20" s="8" t="s">
        <v>155</v>
      </c>
      <c r="C20" s="182" t="s">
        <v>501</v>
      </c>
      <c r="D20" s="583" t="s">
        <v>575</v>
      </c>
      <c r="E20" s="584"/>
      <c r="F20" s="584"/>
      <c r="G20" s="584"/>
      <c r="H20" s="585"/>
      <c r="I20" s="587" t="s">
        <v>576</v>
      </c>
      <c r="J20" s="571"/>
      <c r="K20" s="489"/>
    </row>
    <row r="21" spans="1:17" x14ac:dyDescent="0.2">
      <c r="C21" s="175">
        <v>1</v>
      </c>
      <c r="D21" s="166">
        <v>2</v>
      </c>
      <c r="E21" s="95">
        <v>3</v>
      </c>
      <c r="F21" s="96" t="s">
        <v>39</v>
      </c>
      <c r="G21" s="95">
        <v>4</v>
      </c>
      <c r="H21" s="167" t="s">
        <v>49</v>
      </c>
      <c r="I21" s="95" t="s">
        <v>50</v>
      </c>
      <c r="J21" s="16" t="s">
        <v>51</v>
      </c>
      <c r="K21" s="100" t="s">
        <v>366</v>
      </c>
    </row>
    <row r="22" spans="1:17" ht="25.5" x14ac:dyDescent="0.2">
      <c r="A22" s="1"/>
      <c r="B22" s="2" t="s">
        <v>156</v>
      </c>
      <c r="C22" s="176" t="s">
        <v>47</v>
      </c>
      <c r="D22" s="127" t="s">
        <v>48</v>
      </c>
      <c r="E22" s="97" t="s">
        <v>139</v>
      </c>
      <c r="F22" s="97" t="s">
        <v>18</v>
      </c>
      <c r="G22" s="97" t="s">
        <v>420</v>
      </c>
      <c r="H22" s="128" t="s">
        <v>18</v>
      </c>
      <c r="I22" s="97" t="s">
        <v>139</v>
      </c>
      <c r="J22" s="12" t="s">
        <v>18</v>
      </c>
      <c r="K22" s="101" t="s">
        <v>538</v>
      </c>
      <c r="L22" s="62" t="s">
        <v>169</v>
      </c>
    </row>
    <row r="23" spans="1:17" s="99" customFormat="1" x14ac:dyDescent="0.2">
      <c r="A23" s="21"/>
      <c r="B23" s="266" t="s">
        <v>484</v>
      </c>
      <c r="C23" s="177">
        <v>5000000</v>
      </c>
      <c r="D23" s="187">
        <v>5000000</v>
      </c>
      <c r="E23" s="154">
        <v>5000000</v>
      </c>
      <c r="F23" s="49">
        <f t="shared" ref="F23" si="8">+E23/D23</f>
        <v>1</v>
      </c>
      <c r="G23" s="154">
        <v>5000000</v>
      </c>
      <c r="H23" s="171">
        <f>+G23/E23</f>
        <v>1</v>
      </c>
      <c r="I23" s="154">
        <v>0</v>
      </c>
      <c r="J23" s="53">
        <v>0</v>
      </c>
      <c r="K23" s="283" t="s">
        <v>135</v>
      </c>
      <c r="L23" s="63" t="s">
        <v>485</v>
      </c>
      <c r="N23"/>
      <c r="O23"/>
      <c r="P23"/>
      <c r="Q23"/>
    </row>
    <row r="24" spans="1:17" s="99" customFormat="1" x14ac:dyDescent="0.2">
      <c r="A24" s="21"/>
      <c r="B24" s="394" t="s">
        <v>483</v>
      </c>
      <c r="C24" s="177">
        <v>0</v>
      </c>
      <c r="D24" s="187">
        <v>0</v>
      </c>
      <c r="E24" s="154">
        <v>0</v>
      </c>
      <c r="F24" s="49" t="s">
        <v>135</v>
      </c>
      <c r="G24" s="154">
        <v>0</v>
      </c>
      <c r="H24" s="171" t="s">
        <v>135</v>
      </c>
      <c r="I24" s="154">
        <v>0</v>
      </c>
      <c r="J24" s="53">
        <v>0</v>
      </c>
      <c r="K24" s="283" t="s">
        <v>135</v>
      </c>
      <c r="L24" s="63">
        <v>85000</v>
      </c>
      <c r="N24"/>
      <c r="O24"/>
      <c r="P24"/>
      <c r="Q24"/>
    </row>
    <row r="25" spans="1:17" s="99" customFormat="1" x14ac:dyDescent="0.2">
      <c r="A25" s="21"/>
      <c r="B25" s="394" t="s">
        <v>440</v>
      </c>
      <c r="C25" s="177">
        <v>0</v>
      </c>
      <c r="D25" s="187">
        <v>0</v>
      </c>
      <c r="E25" s="154">
        <v>0</v>
      </c>
      <c r="F25" s="49" t="s">
        <v>135</v>
      </c>
      <c r="G25" s="154">
        <v>0</v>
      </c>
      <c r="H25" s="171" t="s">
        <v>135</v>
      </c>
      <c r="I25" s="154">
        <v>0</v>
      </c>
      <c r="J25" s="53">
        <v>0</v>
      </c>
      <c r="K25" s="283" t="s">
        <v>135</v>
      </c>
      <c r="L25" s="63">
        <v>85005</v>
      </c>
      <c r="M25"/>
      <c r="N25"/>
      <c r="O25"/>
      <c r="P25"/>
      <c r="Q25"/>
    </row>
    <row r="26" spans="1:17" s="99" customFormat="1" x14ac:dyDescent="0.2">
      <c r="A26" s="21"/>
      <c r="B26" s="21" t="s">
        <v>546</v>
      </c>
      <c r="C26" s="177">
        <v>0</v>
      </c>
      <c r="D26" s="187">
        <v>24800992.140000001</v>
      </c>
      <c r="E26" s="154">
        <v>0</v>
      </c>
      <c r="F26" s="49">
        <f t="shared" ref="F26:F27" si="9">+E26/D26</f>
        <v>0</v>
      </c>
      <c r="G26" s="154">
        <v>0</v>
      </c>
      <c r="H26" s="171" t="s">
        <v>135</v>
      </c>
      <c r="I26" s="154">
        <v>0</v>
      </c>
      <c r="J26" s="53">
        <v>0</v>
      </c>
      <c r="K26" s="102" t="s">
        <v>135</v>
      </c>
      <c r="L26" s="63" t="s">
        <v>364</v>
      </c>
      <c r="M26"/>
      <c r="N26"/>
      <c r="O26"/>
      <c r="P26"/>
      <c r="Q26"/>
    </row>
    <row r="27" spans="1:17" s="99" customFormat="1" x14ac:dyDescent="0.2">
      <c r="A27" s="21"/>
      <c r="B27" s="21" t="s">
        <v>418</v>
      </c>
      <c r="C27" s="177">
        <v>0</v>
      </c>
      <c r="D27" s="187">
        <v>3040193.63</v>
      </c>
      <c r="E27" s="154">
        <v>0</v>
      </c>
      <c r="F27" s="49">
        <f t="shared" si="9"/>
        <v>0</v>
      </c>
      <c r="G27" s="154">
        <v>0</v>
      </c>
      <c r="H27" s="171" t="s">
        <v>135</v>
      </c>
      <c r="I27" s="154">
        <v>0</v>
      </c>
      <c r="J27" s="53">
        <v>0</v>
      </c>
      <c r="K27" s="102" t="s">
        <v>135</v>
      </c>
      <c r="L27" s="63" t="s">
        <v>365</v>
      </c>
      <c r="M27"/>
      <c r="N27"/>
      <c r="O27"/>
      <c r="P27"/>
      <c r="Q27"/>
    </row>
    <row r="28" spans="1:17" ht="15" customHeight="1" x14ac:dyDescent="0.2">
      <c r="A28" s="21"/>
      <c r="B28" s="21" t="s">
        <v>236</v>
      </c>
      <c r="C28" s="177">
        <v>150000</v>
      </c>
      <c r="D28" s="187">
        <v>150000</v>
      </c>
      <c r="E28" s="154">
        <v>-248.52</v>
      </c>
      <c r="F28" s="49">
        <f>+E28/D28</f>
        <v>-1.6568000000000002E-3</v>
      </c>
      <c r="G28" s="154">
        <v>-248.52</v>
      </c>
      <c r="H28" s="171">
        <f>+G28/E28</f>
        <v>1</v>
      </c>
      <c r="I28" s="31">
        <v>286368.28999999998</v>
      </c>
      <c r="J28" s="53">
        <v>1.9091219333333331</v>
      </c>
      <c r="K28" s="283">
        <f>+E28/I28-1</f>
        <v>-1.0008678335160641</v>
      </c>
      <c r="L28" s="63">
        <v>94101</v>
      </c>
    </row>
    <row r="29" spans="1:17" ht="15" customHeight="1" x14ac:dyDescent="0.2">
      <c r="A29" s="70"/>
      <c r="B29" s="70" t="s">
        <v>237</v>
      </c>
      <c r="C29" s="196">
        <v>1400000</v>
      </c>
      <c r="D29" s="459">
        <v>1400000</v>
      </c>
      <c r="E29" s="71">
        <v>884424.6</v>
      </c>
      <c r="F29" s="453">
        <f>+E29/D29</f>
        <v>0.63173185714285718</v>
      </c>
      <c r="G29" s="71">
        <v>884424.6</v>
      </c>
      <c r="H29" s="488">
        <f>+G29/E29</f>
        <v>1</v>
      </c>
      <c r="I29" s="198">
        <v>430538.72</v>
      </c>
      <c r="J29" s="72">
        <v>0.26093255757575756</v>
      </c>
      <c r="K29" s="106">
        <f>+E29/I29-1</f>
        <v>1.0542277823467305</v>
      </c>
      <c r="L29" s="64">
        <v>94102</v>
      </c>
    </row>
    <row r="30" spans="1:17" ht="15" customHeight="1" thickBot="1" x14ac:dyDescent="0.25">
      <c r="A30" s="59"/>
      <c r="B30" s="59" t="s">
        <v>247</v>
      </c>
      <c r="C30" s="177">
        <v>160000000</v>
      </c>
      <c r="D30" s="187">
        <v>160000000</v>
      </c>
      <c r="E30" s="60">
        <v>0</v>
      </c>
      <c r="F30" s="49" t="s">
        <v>135</v>
      </c>
      <c r="G30" s="60">
        <v>0</v>
      </c>
      <c r="H30" s="171" t="s">
        <v>135</v>
      </c>
      <c r="I30" s="199">
        <v>0</v>
      </c>
      <c r="J30" s="61">
        <v>0</v>
      </c>
      <c r="K30" s="106" t="s">
        <v>135</v>
      </c>
      <c r="L30" s="64" t="s">
        <v>248</v>
      </c>
    </row>
    <row r="31" spans="1:17" s="6" customFormat="1" ht="19.5" customHeight="1" thickBot="1" x14ac:dyDescent="0.25">
      <c r="A31" s="5"/>
      <c r="B31" s="4" t="s">
        <v>212</v>
      </c>
      <c r="C31" s="181">
        <f>SUM(C23:C30)</f>
        <v>166550000</v>
      </c>
      <c r="D31" s="172">
        <f>SUM(D23:D30)</f>
        <v>194391185.76999998</v>
      </c>
      <c r="E31" s="173">
        <f>SUM(E23:E30)</f>
        <v>5884176.0800000001</v>
      </c>
      <c r="F31" s="200">
        <f>+E31/(D31-D27)</f>
        <v>3.0750695432479928E-2</v>
      </c>
      <c r="G31" s="173">
        <f>SUM(G23:G30)</f>
        <v>5884176.0800000001</v>
      </c>
      <c r="H31" s="192">
        <f>+G31/E31</f>
        <v>1</v>
      </c>
      <c r="I31" s="414">
        <f>SUM(I23:I30)</f>
        <v>716907.01</v>
      </c>
      <c r="J31" s="200">
        <v>2.1254283686502114E-3</v>
      </c>
      <c r="K31" s="103">
        <f>+E31/I31-1</f>
        <v>7.2077256853716634</v>
      </c>
      <c r="L31" s="14"/>
      <c r="M31"/>
      <c r="N31"/>
      <c r="O31"/>
      <c r="P31"/>
      <c r="Q31"/>
    </row>
    <row r="32" spans="1:17" x14ac:dyDescent="0.2">
      <c r="B32" s="286"/>
    </row>
    <row r="36" spans="2:2" x14ac:dyDescent="0.2">
      <c r="B36" s="4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zoomScaleNormal="100" workbookViewId="0">
      <selection activeCell="F27" sqref="F27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235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9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9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9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9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9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7"/>
    </row>
  </sheetData>
  <printOptions horizontalCentered="1"/>
  <pageMargins left="0.51181102362204722" right="0.51181102362204722" top="1.1417322834645669" bottom="0.74803149606299213" header="0.51181102362204722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Juny&amp;R&amp;"Arial,Negreta"&amp;8&amp;K03+000Direcció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P36"/>
  <sheetViews>
    <sheetView topLeftCell="C9" zoomScaleNormal="100" workbookViewId="0">
      <selection activeCell="N17" sqref="N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82" t="s">
        <v>501</v>
      </c>
      <c r="D2" s="308" t="s">
        <v>154</v>
      </c>
      <c r="E2" s="591" t="s">
        <v>575</v>
      </c>
      <c r="F2" s="592"/>
      <c r="G2" s="592"/>
      <c r="H2" s="592"/>
      <c r="I2" s="592"/>
      <c r="J2" s="592"/>
      <c r="K2" s="592"/>
      <c r="L2" s="592"/>
      <c r="M2" s="593"/>
      <c r="N2" s="589" t="s">
        <v>576</v>
      </c>
      <c r="O2" s="590"/>
      <c r="P2" s="498"/>
    </row>
    <row r="3" spans="1:16" x14ac:dyDescent="0.2">
      <c r="C3" s="175">
        <v>1</v>
      </c>
      <c r="D3" s="166"/>
      <c r="E3" s="166">
        <v>2</v>
      </c>
      <c r="F3" s="95"/>
      <c r="G3" s="95">
        <v>3</v>
      </c>
      <c r="H3" s="96" t="s">
        <v>39</v>
      </c>
      <c r="I3" s="95">
        <v>4</v>
      </c>
      <c r="J3" s="96" t="s">
        <v>40</v>
      </c>
      <c r="K3" s="95">
        <v>5</v>
      </c>
      <c r="L3" s="95"/>
      <c r="M3" s="167" t="s">
        <v>41</v>
      </c>
      <c r="N3" s="95" t="s">
        <v>42</v>
      </c>
      <c r="O3" s="96" t="s">
        <v>43</v>
      </c>
      <c r="P3" s="309" t="s">
        <v>368</v>
      </c>
    </row>
    <row r="4" spans="1:16" ht="25.5" x14ac:dyDescent="0.2">
      <c r="A4" s="1"/>
      <c r="B4" s="2" t="s">
        <v>12</v>
      </c>
      <c r="C4" s="176" t="s">
        <v>13</v>
      </c>
      <c r="D4" s="127" t="s">
        <v>460</v>
      </c>
      <c r="E4" s="127" t="s">
        <v>14</v>
      </c>
      <c r="F4" s="97" t="s">
        <v>461</v>
      </c>
      <c r="G4" s="97" t="s">
        <v>15</v>
      </c>
      <c r="H4" s="97" t="s">
        <v>18</v>
      </c>
      <c r="I4" s="97" t="s">
        <v>16</v>
      </c>
      <c r="J4" s="97" t="s">
        <v>18</v>
      </c>
      <c r="K4" s="97" t="s">
        <v>17</v>
      </c>
      <c r="L4" s="97" t="s">
        <v>462</v>
      </c>
      <c r="M4" s="128" t="s">
        <v>18</v>
      </c>
      <c r="N4" s="97" t="s">
        <v>17</v>
      </c>
      <c r="O4" s="12" t="s">
        <v>18</v>
      </c>
      <c r="P4" s="158" t="s">
        <v>538</v>
      </c>
    </row>
    <row r="5" spans="1:16" ht="15" customHeight="1" x14ac:dyDescent="0.2">
      <c r="A5" s="21">
        <v>1</v>
      </c>
      <c r="B5" s="21" t="s">
        <v>0</v>
      </c>
      <c r="C5" s="177">
        <v>355786464.55000001</v>
      </c>
      <c r="D5" s="301">
        <f>C5/C17</f>
        <v>0.13949312918635584</v>
      </c>
      <c r="E5" s="168">
        <v>356023464.55000001</v>
      </c>
      <c r="F5" s="303">
        <f>E5/E17</f>
        <v>0.13674880058137867</v>
      </c>
      <c r="G5" s="154">
        <v>181096880.25999999</v>
      </c>
      <c r="H5" s="49">
        <f t="shared" ref="H5:H10" si="0">+G5/E5</f>
        <v>0.50866557486288011</v>
      </c>
      <c r="I5" s="154">
        <v>180581723.75999999</v>
      </c>
      <c r="J5" s="49">
        <f t="shared" ref="J5:J17" si="1">+I5/E5</f>
        <v>0.50721860141507347</v>
      </c>
      <c r="K5" s="154">
        <v>180189889.31999999</v>
      </c>
      <c r="L5" s="303">
        <f>K5/K17</f>
        <v>0.14401587342713876</v>
      </c>
      <c r="M5" s="171">
        <f t="shared" ref="M5:M17" si="2">+K5/E5</f>
        <v>0.5061180154171947</v>
      </c>
      <c r="N5" s="154">
        <v>178589533.90000001</v>
      </c>
      <c r="O5" s="171">
        <v>0.51306057550105089</v>
      </c>
      <c r="P5" s="159">
        <f>+K5/N5-1</f>
        <v>8.9610817893510664E-3</v>
      </c>
    </row>
    <row r="6" spans="1:16" ht="15" customHeight="1" x14ac:dyDescent="0.2">
      <c r="A6" s="23">
        <v>2</v>
      </c>
      <c r="B6" s="23" t="s">
        <v>1</v>
      </c>
      <c r="C6" s="177">
        <v>603468828.02999997</v>
      </c>
      <c r="D6" s="301">
        <f>C6/C17</f>
        <v>0.2366019047261913</v>
      </c>
      <c r="E6" s="168">
        <v>602207437.41999996</v>
      </c>
      <c r="F6" s="303">
        <f>E6/E17</f>
        <v>0.23130819445414741</v>
      </c>
      <c r="G6" s="154">
        <v>560283521.20000005</v>
      </c>
      <c r="H6" s="322">
        <f t="shared" si="0"/>
        <v>0.93038293183556164</v>
      </c>
      <c r="I6" s="154">
        <v>540635894.22000003</v>
      </c>
      <c r="J6" s="322">
        <f t="shared" si="1"/>
        <v>0.8977569200012091</v>
      </c>
      <c r="K6" s="154">
        <v>194146744.31999999</v>
      </c>
      <c r="L6" s="494">
        <f>K6/K17</f>
        <v>0.15517082041504296</v>
      </c>
      <c r="M6" s="197">
        <f t="shared" si="2"/>
        <v>0.32239180763321501</v>
      </c>
      <c r="N6" s="151">
        <v>186611087.61000001</v>
      </c>
      <c r="O6" s="197">
        <v>0.32994243666386391</v>
      </c>
      <c r="P6" s="160">
        <f t="shared" ref="P6:P15" si="3">+K6/N6-1</f>
        <v>4.0381612939038192E-2</v>
      </c>
    </row>
    <row r="7" spans="1:16" ht="15" customHeight="1" x14ac:dyDescent="0.2">
      <c r="A7" s="23">
        <v>3</v>
      </c>
      <c r="B7" s="23" t="s">
        <v>2</v>
      </c>
      <c r="C7" s="177">
        <v>34707752.200000003</v>
      </c>
      <c r="D7" s="301">
        <f>C7/C17</f>
        <v>1.3607861579349748E-2</v>
      </c>
      <c r="E7" s="168">
        <v>34707752.200000003</v>
      </c>
      <c r="F7" s="303">
        <f>E7/E17</f>
        <v>1.3331265932779956E-2</v>
      </c>
      <c r="G7" s="154">
        <v>12587149.359999999</v>
      </c>
      <c r="H7" s="322">
        <f t="shared" si="0"/>
        <v>0.36266103570948044</v>
      </c>
      <c r="I7" s="154">
        <v>12587149.359999999</v>
      </c>
      <c r="J7" s="322">
        <f t="shared" si="1"/>
        <v>0.36266103570948044</v>
      </c>
      <c r="K7" s="154">
        <v>12587149.359999999</v>
      </c>
      <c r="L7" s="494">
        <f>K7/K17</f>
        <v>1.006021656308907E-2</v>
      </c>
      <c r="M7" s="197">
        <f t="shared" si="2"/>
        <v>0.36266103570948044</v>
      </c>
      <c r="N7" s="151">
        <v>17298967.23</v>
      </c>
      <c r="O7" s="197">
        <v>0.43646400152075354</v>
      </c>
      <c r="P7" s="160">
        <f t="shared" si="3"/>
        <v>-0.27237567464887324</v>
      </c>
    </row>
    <row r="8" spans="1:16" ht="15" customHeight="1" x14ac:dyDescent="0.2">
      <c r="A8" s="23">
        <v>4</v>
      </c>
      <c r="B8" s="23" t="s">
        <v>3</v>
      </c>
      <c r="C8" s="177">
        <v>995669824.77999997</v>
      </c>
      <c r="D8" s="422">
        <f>C8/C17</f>
        <v>0.39037207239083771</v>
      </c>
      <c r="E8" s="168">
        <v>1022915305.99</v>
      </c>
      <c r="F8" s="494">
        <f>E8/E17</f>
        <v>0.39290230874886994</v>
      </c>
      <c r="G8" s="154">
        <v>879844704.42999995</v>
      </c>
      <c r="H8" s="322">
        <f t="shared" si="0"/>
        <v>0.86013446008461747</v>
      </c>
      <c r="I8" s="154">
        <v>872959454.25</v>
      </c>
      <c r="J8" s="322">
        <f t="shared" si="1"/>
        <v>0.85340345299177101</v>
      </c>
      <c r="K8" s="154">
        <v>534147193.14999998</v>
      </c>
      <c r="L8" s="494">
        <f>K8/K17</f>
        <v>0.42691448921165159</v>
      </c>
      <c r="M8" s="515">
        <f t="shared" si="2"/>
        <v>0.52218125002347138</v>
      </c>
      <c r="N8" s="151">
        <v>494024664.20999998</v>
      </c>
      <c r="O8" s="197">
        <v>0.5189363081748537</v>
      </c>
      <c r="P8" s="160">
        <f t="shared" si="3"/>
        <v>8.1215639312584464E-2</v>
      </c>
    </row>
    <row r="9" spans="1:16" ht="15" customHeight="1" x14ac:dyDescent="0.2">
      <c r="A9" s="59">
        <v>5</v>
      </c>
      <c r="B9" s="59" t="s">
        <v>486</v>
      </c>
      <c r="C9" s="177">
        <v>6477736.8899999997</v>
      </c>
      <c r="D9" s="423">
        <f>C9/C17</f>
        <v>2.5397250285360603E-3</v>
      </c>
      <c r="E9" s="168">
        <v>840947.94</v>
      </c>
      <c r="F9" s="307">
        <f>E9/E17</f>
        <v>3.2300854746114847E-4</v>
      </c>
      <c r="G9" s="154">
        <v>0</v>
      </c>
      <c r="H9" s="86">
        <f t="shared" si="0"/>
        <v>0</v>
      </c>
      <c r="I9" s="154">
        <v>0</v>
      </c>
      <c r="J9" s="86">
        <f t="shared" si="1"/>
        <v>0</v>
      </c>
      <c r="K9" s="154">
        <v>0</v>
      </c>
      <c r="L9" s="307">
        <f>K9/K17</f>
        <v>0</v>
      </c>
      <c r="M9" s="191">
        <f t="shared" si="2"/>
        <v>0</v>
      </c>
      <c r="N9" s="60">
        <v>0</v>
      </c>
      <c r="O9" s="191">
        <v>0</v>
      </c>
      <c r="P9" s="184" t="s">
        <v>135</v>
      </c>
    </row>
    <row r="10" spans="1:16" ht="15" customHeight="1" x14ac:dyDescent="0.2">
      <c r="A10" s="9"/>
      <c r="B10" s="2" t="s">
        <v>4</v>
      </c>
      <c r="C10" s="180">
        <f>SUM(C5:C9)</f>
        <v>1996110606.45</v>
      </c>
      <c r="D10" s="300">
        <f>C10/C17</f>
        <v>0.78261469291127073</v>
      </c>
      <c r="E10" s="170">
        <f>SUM(E5:E9)</f>
        <v>2016694908.1000001</v>
      </c>
      <c r="F10" s="304">
        <f>E10/E17</f>
        <v>0.77461357826463717</v>
      </c>
      <c r="G10" s="92">
        <f>SUM(G5:G9)</f>
        <v>1633812255.25</v>
      </c>
      <c r="H10" s="98">
        <f t="shared" si="0"/>
        <v>0.81014349205119607</v>
      </c>
      <c r="I10" s="92">
        <f>SUM(I5:I9)</f>
        <v>1606764221.5900002</v>
      </c>
      <c r="J10" s="98">
        <f t="shared" si="1"/>
        <v>0.79673143177804207</v>
      </c>
      <c r="K10" s="92">
        <f>SUM(K5:K8)</f>
        <v>921070976.14999998</v>
      </c>
      <c r="L10" s="304">
        <f>K10/K17</f>
        <v>0.7361613996169224</v>
      </c>
      <c r="M10" s="189">
        <f t="shared" si="2"/>
        <v>0.45672301370452389</v>
      </c>
      <c r="N10" s="92">
        <f>SUM(N5:N9)</f>
        <v>876524252.95000005</v>
      </c>
      <c r="O10" s="98">
        <v>0.45917688688331754</v>
      </c>
      <c r="P10" s="162">
        <f t="shared" si="3"/>
        <v>5.0822008689519915E-2</v>
      </c>
    </row>
    <row r="11" spans="1:16" ht="15" customHeight="1" x14ac:dyDescent="0.2">
      <c r="A11" s="21">
        <v>6</v>
      </c>
      <c r="B11" s="21" t="s">
        <v>5</v>
      </c>
      <c r="C11" s="177">
        <v>352109003.55000001</v>
      </c>
      <c r="D11" s="301">
        <f>C11/C17</f>
        <v>0.13805130777530356</v>
      </c>
      <c r="E11" s="168">
        <v>370909338.77999997</v>
      </c>
      <c r="F11" s="303">
        <f>E11/E17</f>
        <v>0.1424664727273163</v>
      </c>
      <c r="G11" s="154">
        <v>210689918.96000001</v>
      </c>
      <c r="H11" s="49">
        <f t="shared" ref="H11:H17" si="4">+G11/E11</f>
        <v>0.56803616660881107</v>
      </c>
      <c r="I11" s="154">
        <v>203799573.80000001</v>
      </c>
      <c r="J11" s="49">
        <f t="shared" si="1"/>
        <v>0.54945926805278167</v>
      </c>
      <c r="K11" s="154">
        <v>147869822.53999999</v>
      </c>
      <c r="L11" s="303">
        <f>K11/K17</f>
        <v>0.11818422069617435</v>
      </c>
      <c r="M11" s="171">
        <f t="shared" si="2"/>
        <v>0.39866837277911477</v>
      </c>
      <c r="N11" s="154">
        <v>102213977.73999999</v>
      </c>
      <c r="O11" s="171">
        <v>0.2534814134864854</v>
      </c>
      <c r="P11" s="159">
        <f t="shared" si="3"/>
        <v>0.4466692893621067</v>
      </c>
    </row>
    <row r="12" spans="1:16" ht="15" customHeight="1" x14ac:dyDescent="0.2">
      <c r="A12" s="25">
        <v>7</v>
      </c>
      <c r="B12" s="25" t="s">
        <v>6</v>
      </c>
      <c r="C12" s="177">
        <v>21741338.550000001</v>
      </c>
      <c r="D12" s="302">
        <f>C12/C17</f>
        <v>8.5241223295981858E-3</v>
      </c>
      <c r="E12" s="168">
        <v>35275570.659999996</v>
      </c>
      <c r="F12" s="305">
        <f>E12/E17</f>
        <v>1.3549365302862514E-2</v>
      </c>
      <c r="G12" s="154">
        <v>25311533.699999999</v>
      </c>
      <c r="H12" s="460">
        <f t="shared" si="4"/>
        <v>0.71753718583216253</v>
      </c>
      <c r="I12" s="154">
        <v>25111533.699999999</v>
      </c>
      <c r="J12" s="460">
        <f t="shared" si="1"/>
        <v>0.71186753977802275</v>
      </c>
      <c r="K12" s="154">
        <v>17754485.579999998</v>
      </c>
      <c r="L12" s="305">
        <f>K12/K17</f>
        <v>1.4190184353309531E-2</v>
      </c>
      <c r="M12" s="462">
        <f t="shared" si="2"/>
        <v>0.50330824555964815</v>
      </c>
      <c r="N12" s="155">
        <v>8283463.3099999996</v>
      </c>
      <c r="O12" s="462">
        <v>6.3055063547765591E-2</v>
      </c>
      <c r="P12" s="159">
        <f t="shared" si="3"/>
        <v>1.1433650292826609</v>
      </c>
    </row>
    <row r="13" spans="1:16" ht="15" customHeight="1" x14ac:dyDescent="0.2">
      <c r="A13" s="9"/>
      <c r="B13" s="2" t="s">
        <v>7</v>
      </c>
      <c r="C13" s="180">
        <f>SUM(C11:C12)</f>
        <v>373850342.10000002</v>
      </c>
      <c r="D13" s="300">
        <f>C13/C17</f>
        <v>0.14657543010490173</v>
      </c>
      <c r="E13" s="170">
        <f>SUM(E11:E12)</f>
        <v>406184909.43999994</v>
      </c>
      <c r="F13" s="304">
        <f>E13/E17</f>
        <v>0.15601583803017882</v>
      </c>
      <c r="G13" s="92">
        <f>SUM(G11:G12)</f>
        <v>236001452.66</v>
      </c>
      <c r="H13" s="98">
        <f t="shared" si="4"/>
        <v>0.58101974537993317</v>
      </c>
      <c r="I13" s="92">
        <f>SUM(I11:I12)</f>
        <v>228911107.5</v>
      </c>
      <c r="J13" s="98">
        <f t="shared" si="1"/>
        <v>0.56356379121911682</v>
      </c>
      <c r="K13" s="92">
        <f>SUM(K11:K12)</f>
        <v>165624308.12</v>
      </c>
      <c r="L13" s="304">
        <f>K13/K17</f>
        <v>0.13237440504948389</v>
      </c>
      <c r="M13" s="189">
        <f t="shared" si="2"/>
        <v>0.40775593644860747</v>
      </c>
      <c r="N13" s="92">
        <f>SUM(N11:N12)</f>
        <v>110497441.05</v>
      </c>
      <c r="O13" s="98">
        <v>0.20668823340556586</v>
      </c>
      <c r="P13" s="162">
        <f>+K13/N13-1</f>
        <v>0.49889722826300709</v>
      </c>
    </row>
    <row r="14" spans="1:16" ht="15" customHeight="1" x14ac:dyDescent="0.2">
      <c r="A14" s="21">
        <v>8</v>
      </c>
      <c r="B14" s="21" t="s">
        <v>8</v>
      </c>
      <c r="C14" s="177">
        <v>21421544.140000001</v>
      </c>
      <c r="D14" s="301">
        <f>C14/C17</f>
        <v>8.3987405981609704E-3</v>
      </c>
      <c r="E14" s="168">
        <v>21421544.140000001</v>
      </c>
      <c r="F14" s="303">
        <f>E14/E17</f>
        <v>8.2280264067669615E-3</v>
      </c>
      <c r="G14" s="154">
        <v>16312694.66</v>
      </c>
      <c r="H14" s="49">
        <f t="shared" si="4"/>
        <v>0.76150881343514576</v>
      </c>
      <c r="I14" s="154">
        <v>16312694.66</v>
      </c>
      <c r="J14" s="49">
        <f t="shared" si="1"/>
        <v>0.76150881343514576</v>
      </c>
      <c r="K14" s="154">
        <v>16312694.66</v>
      </c>
      <c r="L14" s="303">
        <f>K14/K17</f>
        <v>1.3037840126745477E-2</v>
      </c>
      <c r="M14" s="171">
        <f t="shared" si="2"/>
        <v>0.76150881343514576</v>
      </c>
      <c r="N14" s="154">
        <v>9821444.1400000006</v>
      </c>
      <c r="O14" s="171">
        <v>8.4389323266429853E-2</v>
      </c>
      <c r="P14" s="159">
        <f>+K14/N14-1</f>
        <v>0.66092627799642489</v>
      </c>
    </row>
    <row r="15" spans="1:16" ht="15" customHeight="1" x14ac:dyDescent="0.2">
      <c r="A15" s="25">
        <v>9</v>
      </c>
      <c r="B15" s="25" t="s">
        <v>9</v>
      </c>
      <c r="C15" s="177">
        <v>159183736.81</v>
      </c>
      <c r="D15" s="302">
        <f>C15/C17</f>
        <v>6.2411136385666637E-2</v>
      </c>
      <c r="E15" s="168">
        <v>159183736.81</v>
      </c>
      <c r="F15" s="305">
        <f>E15/E17</f>
        <v>6.1142557298417138E-2</v>
      </c>
      <c r="G15" s="154">
        <v>148172776.58000001</v>
      </c>
      <c r="H15" s="460">
        <f t="shared" si="4"/>
        <v>0.93082861069442946</v>
      </c>
      <c r="I15" s="154">
        <v>148172776.58000001</v>
      </c>
      <c r="J15" s="460">
        <f t="shared" si="1"/>
        <v>0.93082861069442946</v>
      </c>
      <c r="K15" s="154">
        <v>148172776.58000001</v>
      </c>
      <c r="L15" s="305">
        <f>K15/K17</f>
        <v>0.11842635520684824</v>
      </c>
      <c r="M15" s="462">
        <f t="shared" si="2"/>
        <v>0.93082861069442946</v>
      </c>
      <c r="N15" s="155">
        <v>118353681.31</v>
      </c>
      <c r="O15" s="462">
        <v>0.90005375196409776</v>
      </c>
      <c r="P15" s="161">
        <f t="shared" si="3"/>
        <v>0.25194903056623819</v>
      </c>
    </row>
    <row r="16" spans="1:16" ht="15" customHeight="1" thickBot="1" x14ac:dyDescent="0.25">
      <c r="A16" s="9"/>
      <c r="B16" s="2" t="s">
        <v>10</v>
      </c>
      <c r="C16" s="180">
        <f>SUM(C14:C15)</f>
        <v>180605280.94999999</v>
      </c>
      <c r="D16" s="300">
        <f>C16/C17</f>
        <v>7.0809876983827597E-2</v>
      </c>
      <c r="E16" s="170">
        <f>SUM(E14:E15)</f>
        <v>180605280.94999999</v>
      </c>
      <c r="F16" s="304">
        <f>E16/E17</f>
        <v>6.9370583705184091E-2</v>
      </c>
      <c r="G16" s="92">
        <f>SUM(G14:G15)</f>
        <v>164485471.24000001</v>
      </c>
      <c r="H16" s="98">
        <f t="shared" si="4"/>
        <v>0.91074563476101955</v>
      </c>
      <c r="I16" s="92">
        <f>SUM(I14:I15)</f>
        <v>164485471.24000001</v>
      </c>
      <c r="J16" s="98">
        <f t="shared" si="1"/>
        <v>0.91074563476101955</v>
      </c>
      <c r="K16" s="92">
        <f>SUM(K14:K15)</f>
        <v>164485471.24000001</v>
      </c>
      <c r="L16" s="304">
        <f>K16/K17</f>
        <v>0.13146419533359371</v>
      </c>
      <c r="M16" s="189">
        <f t="shared" si="2"/>
        <v>0.91074563476101955</v>
      </c>
      <c r="N16" s="92">
        <f>SUM(N14:N15)</f>
        <v>128175125.45</v>
      </c>
      <c r="O16" s="98">
        <v>0.51708792886089916</v>
      </c>
      <c r="P16" s="162">
        <f>+K16/N16-1</f>
        <v>0.28328699240606059</v>
      </c>
    </row>
    <row r="17" spans="1:16" s="6" customFormat="1" ht="19.5" customHeight="1" thickBot="1" x14ac:dyDescent="0.25">
      <c r="A17" s="5"/>
      <c r="B17" s="4" t="s">
        <v>11</v>
      </c>
      <c r="C17" s="181">
        <f>+C10+C13+C16</f>
        <v>2550566229.5</v>
      </c>
      <c r="D17" s="490"/>
      <c r="E17" s="172">
        <f>+E10+E13+E16</f>
        <v>2603485098.4899998</v>
      </c>
      <c r="F17" s="306"/>
      <c r="G17" s="173">
        <f>+G10+G13+G16</f>
        <v>2034299179.1500001</v>
      </c>
      <c r="H17" s="200">
        <f t="shared" si="4"/>
        <v>0.78137538806343743</v>
      </c>
      <c r="I17" s="173">
        <f>+I10+I13+I16</f>
        <v>2000160800.3300002</v>
      </c>
      <c r="J17" s="200">
        <f t="shared" si="1"/>
        <v>0.7682628187463324</v>
      </c>
      <c r="K17" s="173">
        <f>+K10+K13+K16</f>
        <v>1251180755.51</v>
      </c>
      <c r="L17" s="306"/>
      <c r="M17" s="192">
        <f t="shared" si="2"/>
        <v>0.48057918834860036</v>
      </c>
      <c r="N17" s="165">
        <f>N10+N13+N16</f>
        <v>1115196819.45</v>
      </c>
      <c r="O17" s="497">
        <v>0.41435700078384308</v>
      </c>
      <c r="P17" s="164">
        <f>+K17/N17-1</f>
        <v>0.12193716273963684</v>
      </c>
    </row>
    <row r="18" spans="1:16" x14ac:dyDescent="0.2">
      <c r="E18" s="47"/>
      <c r="G18" s="47"/>
      <c r="I18" s="47"/>
      <c r="K18" s="47"/>
    </row>
    <row r="19" spans="1:16" x14ac:dyDescent="0.2">
      <c r="A19" s="8" t="s">
        <v>578</v>
      </c>
      <c r="E19" s="295"/>
      <c r="F19" s="495"/>
      <c r="G19" s="295"/>
      <c r="H19" s="495"/>
      <c r="K19" s="588"/>
      <c r="L19" s="588"/>
    </row>
    <row r="20" spans="1:16" x14ac:dyDescent="0.2">
      <c r="C20" s="14"/>
      <c r="D20" s="14"/>
      <c r="E20" s="14"/>
      <c r="F20" s="15"/>
      <c r="G20" s="14"/>
      <c r="H20" s="15"/>
      <c r="I20" s="14"/>
      <c r="J20" s="15"/>
      <c r="N20" s="95"/>
      <c r="O20" s="96"/>
    </row>
    <row r="21" spans="1:16" ht="38.25" x14ac:dyDescent="0.2">
      <c r="A21" s="1"/>
      <c r="B21" s="2" t="s">
        <v>12</v>
      </c>
      <c r="C21" s="3" t="s">
        <v>567</v>
      </c>
      <c r="D21" s="3" t="s">
        <v>474</v>
      </c>
      <c r="E21" s="3" t="s">
        <v>359</v>
      </c>
      <c r="F21" s="3"/>
      <c r="G21" s="3" t="s">
        <v>360</v>
      </c>
      <c r="H21" s="3"/>
      <c r="I21" s="3" t="s">
        <v>361</v>
      </c>
      <c r="J21" s="3"/>
      <c r="K21" s="97" t="s">
        <v>441</v>
      </c>
      <c r="L21" s="97" t="s">
        <v>467</v>
      </c>
      <c r="M21" s="97" t="s">
        <v>417</v>
      </c>
      <c r="N21" s="62"/>
      <c r="O21" s="97" t="s">
        <v>362</v>
      </c>
      <c r="P21" s="97" t="s">
        <v>18</v>
      </c>
    </row>
    <row r="22" spans="1:16" x14ac:dyDescent="0.2">
      <c r="A22" s="21">
        <v>1</v>
      </c>
      <c r="B22" s="21" t="s">
        <v>0</v>
      </c>
      <c r="C22" s="22">
        <v>0</v>
      </c>
      <c r="D22" s="395">
        <v>0</v>
      </c>
      <c r="E22" s="151">
        <v>27632526.690000001</v>
      </c>
      <c r="F22" s="49"/>
      <c r="G22" s="151">
        <v>27395526.690000001</v>
      </c>
      <c r="H22" s="49"/>
      <c r="I22" s="22">
        <v>0</v>
      </c>
      <c r="J22" s="49"/>
      <c r="K22" s="154">
        <v>0</v>
      </c>
      <c r="L22" s="395">
        <v>0</v>
      </c>
      <c r="M22" s="395">
        <v>0</v>
      </c>
      <c r="N22" s="388"/>
      <c r="O22" s="380">
        <v>-93000</v>
      </c>
      <c r="P22" s="49">
        <f t="shared" ref="P22:P34" si="5">O22/C5</f>
        <v>-2.6139274330637261E-4</v>
      </c>
    </row>
    <row r="23" spans="1:16" x14ac:dyDescent="0.2">
      <c r="A23" s="23">
        <v>2</v>
      </c>
      <c r="B23" s="23" t="s">
        <v>1</v>
      </c>
      <c r="C23" s="24">
        <v>694666.34</v>
      </c>
      <c r="D23" s="380">
        <v>0</v>
      </c>
      <c r="E23" s="24">
        <v>3834820.16</v>
      </c>
      <c r="F23" s="322"/>
      <c r="G23" s="151">
        <v>8020427.5499999998</v>
      </c>
      <c r="H23" s="322"/>
      <c r="I23" s="24">
        <v>2229550.44</v>
      </c>
      <c r="J23" s="322"/>
      <c r="K23" s="151">
        <v>0</v>
      </c>
      <c r="L23" s="380">
        <v>0</v>
      </c>
      <c r="M23" s="380">
        <v>0</v>
      </c>
      <c r="N23" s="151"/>
      <c r="O23" s="380">
        <v>-92078.21</v>
      </c>
      <c r="P23" s="49">
        <f t="shared" si="5"/>
        <v>-1.5258155139609393E-4</v>
      </c>
    </row>
    <row r="24" spans="1:16" x14ac:dyDescent="0.2">
      <c r="A24" s="23">
        <v>3</v>
      </c>
      <c r="B24" s="23" t="s">
        <v>2</v>
      </c>
      <c r="C24" s="24"/>
      <c r="D24" s="380"/>
      <c r="F24" s="322"/>
      <c r="G24" s="24"/>
      <c r="H24" s="322"/>
      <c r="I24" s="24"/>
      <c r="J24" s="322"/>
      <c r="K24" s="151">
        <v>0</v>
      </c>
      <c r="L24" s="380">
        <v>0</v>
      </c>
      <c r="M24" s="380">
        <v>0</v>
      </c>
      <c r="N24" s="151"/>
      <c r="O24" s="380"/>
      <c r="P24" s="49">
        <f t="shared" si="5"/>
        <v>0</v>
      </c>
    </row>
    <row r="25" spans="1:16" x14ac:dyDescent="0.2">
      <c r="A25" s="23">
        <v>4</v>
      </c>
      <c r="B25" s="23" t="s">
        <v>3</v>
      </c>
      <c r="C25" s="151">
        <v>5103704.53</v>
      </c>
      <c r="D25" s="380">
        <v>0</v>
      </c>
      <c r="E25" s="151">
        <v>49717874.259999998</v>
      </c>
      <c r="F25" s="322"/>
      <c r="G25" s="151">
        <v>29706174.719999999</v>
      </c>
      <c r="H25" s="322"/>
      <c r="I25" s="151">
        <v>2130077.14</v>
      </c>
      <c r="J25" s="322"/>
      <c r="K25" s="33">
        <v>0</v>
      </c>
      <c r="L25" s="380">
        <v>0</v>
      </c>
      <c r="M25" s="540">
        <v>0</v>
      </c>
      <c r="N25" s="541"/>
      <c r="O25" s="380">
        <v>14268509.34</v>
      </c>
      <c r="P25" s="322">
        <f t="shared" si="5"/>
        <v>1.4330563189612304E-2</v>
      </c>
    </row>
    <row r="26" spans="1:16" x14ac:dyDescent="0.2">
      <c r="A26" s="59">
        <v>5</v>
      </c>
      <c r="B26" s="59" t="s">
        <v>486</v>
      </c>
      <c r="C26" s="60">
        <v>0</v>
      </c>
      <c r="D26" s="248">
        <v>0</v>
      </c>
      <c r="E26" s="151">
        <v>0</v>
      </c>
      <c r="F26" s="86"/>
      <c r="G26" s="154">
        <v>5636788.9500000002</v>
      </c>
      <c r="H26" s="86"/>
      <c r="I26" s="60">
        <v>0</v>
      </c>
      <c r="J26" s="86"/>
      <c r="K26" s="199">
        <v>0</v>
      </c>
      <c r="L26" s="248">
        <v>0</v>
      </c>
      <c r="M26" s="496">
        <v>0</v>
      </c>
      <c r="N26" s="389"/>
      <c r="O26" s="395">
        <v>-5325485</v>
      </c>
      <c r="P26" s="86">
        <f t="shared" si="5"/>
        <v>-0.82212122697067436</v>
      </c>
    </row>
    <row r="27" spans="1:16" x14ac:dyDescent="0.2">
      <c r="A27" s="9"/>
      <c r="B27" s="2" t="s">
        <v>4</v>
      </c>
      <c r="C27" s="19">
        <f>SUM(C22:C26)</f>
        <v>5798370.8700000001</v>
      </c>
      <c r="D27" s="492">
        <f>SUM(D22:D26)</f>
        <v>0</v>
      </c>
      <c r="E27" s="19">
        <f>SUM(E22:E26)</f>
        <v>81185221.109999999</v>
      </c>
      <c r="F27" s="45"/>
      <c r="G27" s="19">
        <f>SUM(G22:G26)</f>
        <v>70758917.909999996</v>
      </c>
      <c r="H27" s="45"/>
      <c r="I27" s="19">
        <f>SUM(I22:I26)</f>
        <v>4359627.58</v>
      </c>
      <c r="J27" s="45"/>
      <c r="K27" s="139">
        <f>SUM(K22:K25)</f>
        <v>0</v>
      </c>
      <c r="L27" s="139">
        <f>SUM(L22:L25)</f>
        <v>0</v>
      </c>
      <c r="M27" s="139">
        <f>SUM(M22:M25)</f>
        <v>0</v>
      </c>
      <c r="N27" s="139"/>
      <c r="O27" s="231">
        <f>+C27+D27+E27-G27+I27+K27-M27+L27</f>
        <v>20584301.650000006</v>
      </c>
      <c r="P27" s="98">
        <f t="shared" si="5"/>
        <v>1.031220493668351E-2</v>
      </c>
    </row>
    <row r="28" spans="1:16" x14ac:dyDescent="0.2">
      <c r="A28" s="21">
        <v>6</v>
      </c>
      <c r="B28" s="21" t="s">
        <v>5</v>
      </c>
      <c r="C28" s="22">
        <v>14285532.189999999</v>
      </c>
      <c r="D28" s="395">
        <v>0</v>
      </c>
      <c r="E28" s="151">
        <v>79101542.700000003</v>
      </c>
      <c r="F28" s="49"/>
      <c r="G28" s="151">
        <v>101776254.7</v>
      </c>
      <c r="H28" s="49"/>
      <c r="I28" s="22">
        <v>5039515.04</v>
      </c>
      <c r="J28" s="49"/>
      <c r="K28" s="199">
        <v>19250000</v>
      </c>
      <c r="L28" s="248">
        <v>2900000</v>
      </c>
      <c r="M28" s="395">
        <v>0</v>
      </c>
      <c r="N28" s="154"/>
      <c r="O28" s="380">
        <v>-6287703</v>
      </c>
      <c r="P28" s="49">
        <f t="shared" si="5"/>
        <v>-1.7857262769786393E-2</v>
      </c>
    </row>
    <row r="29" spans="1:16" x14ac:dyDescent="0.2">
      <c r="A29" s="25">
        <v>7</v>
      </c>
      <c r="B29" s="25" t="s">
        <v>6</v>
      </c>
      <c r="C29" s="26">
        <v>0</v>
      </c>
      <c r="D29" s="491">
        <v>0</v>
      </c>
      <c r="E29" s="60">
        <v>19758838.120000001</v>
      </c>
      <c r="F29" s="460"/>
      <c r="G29" s="60">
        <v>7510429.3200000003</v>
      </c>
      <c r="H29" s="460"/>
      <c r="I29" s="26">
        <v>1285823.31</v>
      </c>
      <c r="J29" s="460"/>
      <c r="K29" s="26">
        <v>0</v>
      </c>
      <c r="L29" s="491">
        <v>0</v>
      </c>
      <c r="M29" s="496">
        <v>0</v>
      </c>
      <c r="N29" s="389"/>
      <c r="O29" s="380">
        <v>511701</v>
      </c>
      <c r="P29" s="305">
        <f t="shared" si="5"/>
        <v>2.3535855385500171E-2</v>
      </c>
    </row>
    <row r="30" spans="1:16" x14ac:dyDescent="0.2">
      <c r="A30" s="9"/>
      <c r="B30" s="2" t="s">
        <v>7</v>
      </c>
      <c r="C30" s="19">
        <f>SUM(C28:C29)</f>
        <v>14285532.189999999</v>
      </c>
      <c r="D30" s="492">
        <f>SUM(D28:D29)</f>
        <v>0</v>
      </c>
      <c r="E30" s="19">
        <f>SUM(E28:E29)</f>
        <v>98860380.820000008</v>
      </c>
      <c r="F30" s="45"/>
      <c r="G30" s="19">
        <f>SUM(G28:G29)</f>
        <v>109286684.02000001</v>
      </c>
      <c r="H30" s="45"/>
      <c r="I30" s="19">
        <f>SUM(I28:I29)</f>
        <v>6325338.3499999996</v>
      </c>
      <c r="J30" s="45"/>
      <c r="K30" s="139">
        <f>SUM(K28:K29)</f>
        <v>19250000</v>
      </c>
      <c r="L30" s="139">
        <f>SUM(L28:L29)</f>
        <v>2900000</v>
      </c>
      <c r="M30" s="139">
        <f>SUM(M28:M29)</f>
        <v>0</v>
      </c>
      <c r="N30" s="139"/>
      <c r="O30" s="231">
        <f>+C30+D30+E30-G30+I30+K30-M30+L30</f>
        <v>32334567.339999996</v>
      </c>
      <c r="P30" s="98">
        <f t="shared" si="5"/>
        <v>8.6490672065109214E-2</v>
      </c>
    </row>
    <row r="31" spans="1:16" x14ac:dyDescent="0.2">
      <c r="A31" s="21">
        <v>8</v>
      </c>
      <c r="B31" s="21" t="s">
        <v>8</v>
      </c>
      <c r="C31" s="22"/>
      <c r="D31" s="395"/>
      <c r="E31" s="22"/>
      <c r="F31" s="49"/>
      <c r="G31" s="22"/>
      <c r="H31" s="49"/>
      <c r="I31" s="22"/>
      <c r="J31" s="49"/>
      <c r="K31" s="154">
        <v>0</v>
      </c>
      <c r="L31" s="395">
        <v>0</v>
      </c>
      <c r="M31" s="395">
        <v>0</v>
      </c>
      <c r="N31" s="154"/>
      <c r="O31" s="395"/>
      <c r="P31" s="49">
        <f t="shared" si="5"/>
        <v>0</v>
      </c>
    </row>
    <row r="32" spans="1:16" x14ac:dyDescent="0.2">
      <c r="A32" s="25">
        <v>9</v>
      </c>
      <c r="B32" s="25" t="s">
        <v>9</v>
      </c>
      <c r="C32" s="26"/>
      <c r="D32" s="491"/>
      <c r="E32" s="26"/>
      <c r="F32" s="460"/>
      <c r="G32" s="26"/>
      <c r="H32" s="460"/>
      <c r="I32" s="26"/>
      <c r="J32" s="460"/>
      <c r="K32" s="389"/>
      <c r="L32" s="496"/>
      <c r="M32" s="496"/>
      <c r="N32" s="35"/>
      <c r="O32" s="491"/>
      <c r="P32" s="460">
        <f t="shared" si="5"/>
        <v>0</v>
      </c>
    </row>
    <row r="33" spans="1:16" ht="13.5" thickBot="1" x14ac:dyDescent="0.25">
      <c r="A33" s="9"/>
      <c r="B33" s="2" t="s">
        <v>10</v>
      </c>
      <c r="C33" s="19">
        <f>SUM(C31:C32)</f>
        <v>0</v>
      </c>
      <c r="D33" s="492">
        <f>SUM(D31:D32)</f>
        <v>0</v>
      </c>
      <c r="E33" s="19">
        <f>SUM(E31:E32)</f>
        <v>0</v>
      </c>
      <c r="F33" s="45"/>
      <c r="G33" s="19">
        <f>SUM(G31:G32)</f>
        <v>0</v>
      </c>
      <c r="H33" s="45"/>
      <c r="I33" s="19">
        <f>SUM(I31:I32)</f>
        <v>0</v>
      </c>
      <c r="J33" s="45"/>
      <c r="K33" s="139">
        <f>SUM(K31:K32)</f>
        <v>0</v>
      </c>
      <c r="L33" s="139">
        <f>SUM(L31:L32)</f>
        <v>0</v>
      </c>
      <c r="M33" s="139">
        <f>SUM(M31:M32)</f>
        <v>0</v>
      </c>
      <c r="N33" s="139"/>
      <c r="O33" s="231">
        <f>+C33+D33+E33-G33+I33+K33-M33+N33+L33</f>
        <v>0</v>
      </c>
      <c r="P33" s="98">
        <f t="shared" si="5"/>
        <v>0</v>
      </c>
    </row>
    <row r="34" spans="1:16" ht="13.5" thickBot="1" x14ac:dyDescent="0.25">
      <c r="A34" s="5"/>
      <c r="B34" s="4" t="s">
        <v>11</v>
      </c>
      <c r="C34" s="20">
        <f>+C27+C30+C33</f>
        <v>20083903.059999999</v>
      </c>
      <c r="D34" s="493">
        <f>+D27+D30+D33</f>
        <v>0</v>
      </c>
      <c r="E34" s="20">
        <f>+E27+E30+E33</f>
        <v>180045601.93000001</v>
      </c>
      <c r="F34" s="46"/>
      <c r="G34" s="20">
        <f>+G27+G30+G33</f>
        <v>180045601.93000001</v>
      </c>
      <c r="H34" s="46"/>
      <c r="I34" s="20">
        <f>+I27+I30+I33</f>
        <v>10684965.93</v>
      </c>
      <c r="J34" s="46"/>
      <c r="K34" s="140">
        <f>+K27+K30+K33</f>
        <v>19250000</v>
      </c>
      <c r="L34" s="140">
        <f>+L27+L30+L33</f>
        <v>2900000</v>
      </c>
      <c r="M34" s="140">
        <f>+M27+M30+M33</f>
        <v>0</v>
      </c>
      <c r="N34" s="140"/>
      <c r="O34" s="493">
        <f>O27+O30+O33</f>
        <v>52918868.990000002</v>
      </c>
      <c r="P34" s="46">
        <f t="shared" si="5"/>
        <v>2.074789055776605E-2</v>
      </c>
    </row>
    <row r="36" spans="1:16" x14ac:dyDescent="0.2">
      <c r="N36" s="47"/>
    </row>
  </sheetData>
  <mergeCells count="3">
    <mergeCell ref="K19:L19"/>
    <mergeCell ref="N2:O2"/>
    <mergeCell ref="E2:M2"/>
  </mergeCells>
  <pageMargins left="0.51181102362204722" right="0.51181102362204722" top="1.1417322834645669" bottom="0.74803149606299213" header="0.51181102362204722" footer="0.31496062992125984"/>
  <pageSetup paperSize="9" scale="74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6"/>
  <sheetViews>
    <sheetView zoomScaleNormal="100" workbookViewId="0">
      <selection activeCell="F41" sqref="F4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ageMargins left="0.51181102362204722" right="0.51181102362204722" top="1.1417322834645669" bottom="0.74803149606299213" header="0.51181102362204722" footer="0.31496062992125984"/>
  <pageSetup paperSize="9" scale="90" orientation="landscape" r:id="rId1"/>
  <headerFooter>
    <oddHeader>&amp;L&amp;"Arial,Negreta"&amp;8&amp;K03+000Ajuntament de Barcelona&amp;C&amp;"Arial,Negreta"&amp;8&amp;K03+000Pressupost 2015
Execució Pressupostària a Juny
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38</vt:i4>
      </vt:variant>
      <vt:variant>
        <vt:lpstr>Intervals amb nom</vt:lpstr>
      </vt:variant>
      <vt:variant>
        <vt:i4>28</vt:i4>
      </vt:variant>
    </vt:vector>
  </HeadingPairs>
  <TitlesOfParts>
    <vt:vector size="66" baseType="lpstr">
      <vt:lpstr>Indicadors</vt:lpstr>
      <vt:lpstr>ICap </vt:lpstr>
      <vt:lpstr>Gràfics 1</vt:lpstr>
      <vt:lpstr>IDetallCorrent</vt:lpstr>
      <vt:lpstr>Gràfics 2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</vt:lpstr>
      <vt:lpstr>Gràfics 15</vt:lpstr>
      <vt:lpstr>DCap 0703</vt:lpstr>
      <vt:lpstr>Gràfics 16</vt:lpstr>
      <vt:lpstr>DCap 08</vt:lpstr>
      <vt:lpstr>Gràfics 17</vt:lpstr>
      <vt:lpstr>DCap 06</vt:lpstr>
      <vt:lpstr>Gràfics 18</vt:lpstr>
      <vt:lpstr>Full de control</vt:lpstr>
      <vt:lpstr>DDetallCorrent!Àrea_d'impressió</vt:lpstr>
      <vt:lpstr>DOrg!Àrea_d'impressió</vt:lpstr>
      <vt:lpstr>DProg!Àrea_d'impressió</vt:lpstr>
      <vt:lpstr>'Gràfics 2'!Àrea_d'impressió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2015-09-01T11:03:30Z</cp:lastPrinted>
  <dcterms:created xsi:type="dcterms:W3CDTF">2011-01-04T08:57:13Z</dcterms:created>
  <dcterms:modified xsi:type="dcterms:W3CDTF">2015-09-01T11:03:39Z</dcterms:modified>
</cp:coreProperties>
</file>