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8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9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1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2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4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5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6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17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8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9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7400" windowHeight="5985" tabRatio="931" activeTab="3"/>
  </bookViews>
  <sheets>
    <sheet name="Indicadors" sheetId="14" r:id="rId1"/>
    <sheet name="ICap " sheetId="15" r:id="rId2"/>
    <sheet name="Gràfics 1" sheetId="49" r:id="rId3"/>
    <sheet name="IDetallCorrent" sheetId="43" r:id="rId4"/>
    <sheet name="Gràfics 2" sheetId="50" r:id="rId5"/>
    <sheet name="IDetallCapital" sheetId="44" r:id="rId6"/>
    <sheet name="Gràfics 3" sheetId="51" r:id="rId7"/>
    <sheet name="DCap" sheetId="1" r:id="rId8"/>
    <sheet name="Gràfics 4" sheetId="52" r:id="rId9"/>
    <sheet name="DDetallCorrent" sheetId="45" r:id="rId10"/>
    <sheet name="Gràfics 5" sheetId="53" r:id="rId11"/>
    <sheet name="DProg" sheetId="16" r:id="rId12"/>
    <sheet name="Gràfics 6" sheetId="54" r:id="rId13"/>
    <sheet name="DOrg" sheetId="13" r:id="rId14"/>
    <sheet name="Gràfics 7" sheetId="55" r:id="rId15"/>
    <sheet name="DCap 01" sheetId="20" r:id="rId16"/>
    <sheet name="Gràfics 8" sheetId="56" r:id="rId17"/>
    <sheet name="DCap 02" sheetId="24" r:id="rId18"/>
    <sheet name="Gràfics 9" sheetId="57" r:id="rId19"/>
    <sheet name="DCap 04" sheetId="26" r:id="rId20"/>
    <sheet name="Gràfics 10" sheetId="58" r:id="rId21"/>
    <sheet name="DCap 0501" sheetId="27" r:id="rId22"/>
    <sheet name="Gràfics 11" sheetId="59" r:id="rId23"/>
    <sheet name="DCap 0502" sheetId="25" r:id="rId24"/>
    <sheet name="Gràfics 12" sheetId="60" r:id="rId25"/>
    <sheet name="DCap 0503" sheetId="46" r:id="rId26"/>
    <sheet name="Gràfics 13" sheetId="61" r:id="rId27"/>
    <sheet name="DCap 0504" sheetId="47" r:id="rId28"/>
    <sheet name="Gràfics 14" sheetId="62" r:id="rId29"/>
    <sheet name="DCap 07" sheetId="21" r:id="rId30"/>
    <sheet name="Gràfics 15" sheetId="63" r:id="rId31"/>
    <sheet name="DCap 0703" sheetId="23" r:id="rId32"/>
    <sheet name="Gràfics 16" sheetId="64" r:id="rId33"/>
    <sheet name="DCap 08" sheetId="22" r:id="rId34"/>
    <sheet name="Gràfics 17" sheetId="66" r:id="rId35"/>
    <sheet name="DCap 06" sheetId="28" r:id="rId36"/>
    <sheet name="Gràfics 18" sheetId="65" r:id="rId37"/>
    <sheet name="Full de control" sheetId="42" r:id="rId38"/>
  </sheets>
  <definedNames>
    <definedName name="__FPMExcelClient_CellBasedFunctionStatus" localSheetId="7" hidden="1">"2_2_2_2_2"</definedName>
    <definedName name="__FPMExcelClient_CellBasedFunctionStatus" localSheetId="15" hidden="1">"2_2_2_2_2"</definedName>
    <definedName name="__FPMExcelClient_CellBasedFunctionStatus" localSheetId="17" hidden="1">"2_2_2_2_2"</definedName>
    <definedName name="__FPMExcelClient_CellBasedFunctionStatus" localSheetId="19" hidden="1">"2_2_2_2_2"</definedName>
    <definedName name="__FPMExcelClient_CellBasedFunctionStatus" localSheetId="21" hidden="1">"2_2_2_2_2"</definedName>
    <definedName name="__FPMExcelClient_CellBasedFunctionStatus" localSheetId="23" hidden="1">"2_2_2_2_2"</definedName>
    <definedName name="__FPMExcelClient_CellBasedFunctionStatus" localSheetId="25" hidden="1">"2_2_2_2_2"</definedName>
    <definedName name="__FPMExcelClient_CellBasedFunctionStatus" localSheetId="27" hidden="1">"2_2_2_2_2"</definedName>
    <definedName name="__FPMExcelClient_CellBasedFunctionStatus" localSheetId="35" hidden="1">"2_2_2_2_2"</definedName>
    <definedName name="__FPMExcelClient_CellBasedFunctionStatus" localSheetId="29" hidden="1">"2_2_2_2_2"</definedName>
    <definedName name="__FPMExcelClient_CellBasedFunctionStatus" localSheetId="31" hidden="1">"2_2_2_2_2"</definedName>
    <definedName name="__FPMExcelClient_CellBasedFunctionStatus" localSheetId="33" hidden="1">"2_2_2_2_2"</definedName>
    <definedName name="__FPMExcelClient_CellBasedFunctionStatus" localSheetId="9" hidden="1">"2_2_2_2_2"</definedName>
    <definedName name="__FPMExcelClient_CellBasedFunctionStatus" localSheetId="13" hidden="1">"2_2_2_2_2"</definedName>
    <definedName name="__FPMExcelClient_CellBasedFunctionStatus" localSheetId="11" hidden="1">"2_2_2_2_2"</definedName>
    <definedName name="__FPMExcelClient_CellBasedFunctionStatus" localSheetId="37" hidden="1">"2_2_2_2_2"</definedName>
    <definedName name="__FPMExcelClient_CellBasedFunctionStatus" localSheetId="2" hidden="1">"2_2_2_2_2"</definedName>
    <definedName name="__FPMExcelClient_CellBasedFunctionStatus" localSheetId="20" hidden="1">"2_2_2_2_2"</definedName>
    <definedName name="__FPMExcelClient_CellBasedFunctionStatus" localSheetId="22" hidden="1">"2_2_2_2_2"</definedName>
    <definedName name="__FPMExcelClient_CellBasedFunctionStatus" localSheetId="24" hidden="1">"2_2_2_2_2"</definedName>
    <definedName name="__FPMExcelClient_CellBasedFunctionStatus" localSheetId="26" hidden="1">"2_2_2_2_2"</definedName>
    <definedName name="__FPMExcelClient_CellBasedFunctionStatus" localSheetId="28" hidden="1">"2_2_2_2_2"</definedName>
    <definedName name="__FPMExcelClient_CellBasedFunctionStatus" localSheetId="30" hidden="1">"2_2_2_2_2"</definedName>
    <definedName name="__FPMExcelClient_CellBasedFunctionStatus" localSheetId="32" hidden="1">"2_2_2_2_2"</definedName>
    <definedName name="__FPMExcelClient_CellBasedFunctionStatus" localSheetId="34" hidden="1">"2_2_2_2_2"</definedName>
    <definedName name="__FPMExcelClient_CellBasedFunctionStatus" localSheetId="36" hidden="1">"2_2_2_2_2"</definedName>
    <definedName name="__FPMExcelClient_CellBasedFunctionStatus" localSheetId="4" hidden="1">"2_2_2_2_2"</definedName>
    <definedName name="__FPMExcelClient_CellBasedFunctionStatus" localSheetId="6" hidden="1">"2_2_2_2_2"</definedName>
    <definedName name="__FPMExcelClient_CellBasedFunctionStatus" localSheetId="8" hidden="1">"2_2_2_2_2"</definedName>
    <definedName name="__FPMExcelClient_CellBasedFunctionStatus" localSheetId="10" hidden="1">"2_2_2_2_2"</definedName>
    <definedName name="__FPMExcelClient_CellBasedFunctionStatus" localSheetId="12" hidden="1">"2_2_2_2_2"</definedName>
    <definedName name="__FPMExcelClient_CellBasedFunctionStatus" localSheetId="14" hidden="1">"2_2_2_2_2"</definedName>
    <definedName name="__FPMExcelClient_CellBasedFunctionStatus" localSheetId="16" hidden="1">"2_2_2_2_2"</definedName>
    <definedName name="__FPMExcelClient_CellBasedFunctionStatus" localSheetId="18" hidden="1">"2_2_2_2_2"</definedName>
    <definedName name="__FPMExcelClient_CellBasedFunctionStatus" localSheetId="1" hidden="1">"2_2_2_2_2"</definedName>
    <definedName name="__FPMExcelClient_CellBasedFunctionStatus" localSheetId="5" hidden="1">"2_2_2_2_2"</definedName>
    <definedName name="__FPMExcelClient_CellBasedFunctionStatus" localSheetId="3" hidden="1">"2_2_2_2_2"</definedName>
    <definedName name="__FPMExcelClient_CellBasedFunctionStatus" localSheetId="0" hidden="1">"2_2_2_2_2"</definedName>
    <definedName name="_xlnm.Print_Area" localSheetId="9">DDetallCorrent!$A$1:$M$129</definedName>
    <definedName name="_xlnm.Print_Area" localSheetId="13">DOrg!$A$1:$M$56</definedName>
    <definedName name="_xlnm.Print_Area" localSheetId="11">DProg!$A$1:$M$155</definedName>
    <definedName name="_xlnm.Print_Area" localSheetId="4">'Gràfics 2'!$A$1:$I$33</definedName>
    <definedName name="_xlnm.Print_Area" localSheetId="6">'Gràfics 3'!$A$1:$K$31</definedName>
    <definedName name="_xlnm.Print_Area" localSheetId="10">'Gràfics 5'!$A$1:$M$46</definedName>
    <definedName name="_xlnm.Print_Area" localSheetId="12">'Gràfics 6'!$A$1:$M$35</definedName>
    <definedName name="_xlnm.Print_Area" localSheetId="14">'Gràfics 7'!$A$1:$M$31</definedName>
    <definedName name="_xlnm.Print_Area" localSheetId="5">IDetallCapital!$A$1:$K$32</definedName>
    <definedName name="_xlnm.Print_Area" localSheetId="3">IDetallCorrent!$A$1:$K$68</definedName>
    <definedName name="_xlnm.Print_Area" localSheetId="0">Indicadors!$A$1:$J$37</definedName>
    <definedName name="DATA1" localSheetId="27">#REF!</definedName>
    <definedName name="DATA1" localSheetId="9">#REF!</definedName>
    <definedName name="DATA1" localSheetId="2">#REF!</definedName>
    <definedName name="DATA1" localSheetId="20">#REF!</definedName>
    <definedName name="DATA1" localSheetId="22">#REF!</definedName>
    <definedName name="DATA1" localSheetId="24">#REF!</definedName>
    <definedName name="DATA1" localSheetId="26">#REF!</definedName>
    <definedName name="DATA1" localSheetId="28">#REF!</definedName>
    <definedName name="DATA1" localSheetId="30">#REF!</definedName>
    <definedName name="DATA1" localSheetId="32">#REF!</definedName>
    <definedName name="DATA1" localSheetId="34">#REF!</definedName>
    <definedName name="DATA1" localSheetId="36">#REF!</definedName>
    <definedName name="DATA1" localSheetId="4">#REF!</definedName>
    <definedName name="DATA1" localSheetId="6">#REF!</definedName>
    <definedName name="DATA1" localSheetId="8">#REF!</definedName>
    <definedName name="DATA1" localSheetId="10">#REF!</definedName>
    <definedName name="DATA1" localSheetId="12">#REF!</definedName>
    <definedName name="DATA1" localSheetId="14">#REF!</definedName>
    <definedName name="DATA1" localSheetId="16">#REF!</definedName>
    <definedName name="DATA1" localSheetId="18">#REF!</definedName>
    <definedName name="DATA1" localSheetId="5">#REF!</definedName>
    <definedName name="DATA1" localSheetId="3">#REF!</definedName>
    <definedName name="DATA1">#REF!</definedName>
    <definedName name="DATA10" localSheetId="27">#REF!</definedName>
    <definedName name="DATA10" localSheetId="9">#REF!</definedName>
    <definedName name="DATA10" localSheetId="2">#REF!</definedName>
    <definedName name="DATA10" localSheetId="20">#REF!</definedName>
    <definedName name="DATA10" localSheetId="22">#REF!</definedName>
    <definedName name="DATA10" localSheetId="24">#REF!</definedName>
    <definedName name="DATA10" localSheetId="26">#REF!</definedName>
    <definedName name="DATA10" localSheetId="28">#REF!</definedName>
    <definedName name="DATA10" localSheetId="30">#REF!</definedName>
    <definedName name="DATA10" localSheetId="32">#REF!</definedName>
    <definedName name="DATA10" localSheetId="34">#REF!</definedName>
    <definedName name="DATA10" localSheetId="36">#REF!</definedName>
    <definedName name="DATA10" localSheetId="4">#REF!</definedName>
    <definedName name="DATA10" localSheetId="6">#REF!</definedName>
    <definedName name="DATA10" localSheetId="8">#REF!</definedName>
    <definedName name="DATA10" localSheetId="10">#REF!</definedName>
    <definedName name="DATA10" localSheetId="12">#REF!</definedName>
    <definedName name="DATA10" localSheetId="14">#REF!</definedName>
    <definedName name="DATA10" localSheetId="16">#REF!</definedName>
    <definedName name="DATA10" localSheetId="18">#REF!</definedName>
    <definedName name="DATA10" localSheetId="5">#REF!</definedName>
    <definedName name="DATA10" localSheetId="3">#REF!</definedName>
    <definedName name="DATA10">#REF!</definedName>
    <definedName name="DATA11" localSheetId="27">#REF!</definedName>
    <definedName name="DATA11" localSheetId="9">#REF!</definedName>
    <definedName name="DATA11" localSheetId="2">#REF!</definedName>
    <definedName name="DATA11" localSheetId="20">#REF!</definedName>
    <definedName name="DATA11" localSheetId="22">#REF!</definedName>
    <definedName name="DATA11" localSheetId="24">#REF!</definedName>
    <definedName name="DATA11" localSheetId="26">#REF!</definedName>
    <definedName name="DATA11" localSheetId="28">#REF!</definedName>
    <definedName name="DATA11" localSheetId="30">#REF!</definedName>
    <definedName name="DATA11" localSheetId="32">#REF!</definedName>
    <definedName name="DATA11" localSheetId="34">#REF!</definedName>
    <definedName name="DATA11" localSheetId="36">#REF!</definedName>
    <definedName name="DATA11" localSheetId="4">#REF!</definedName>
    <definedName name="DATA11" localSheetId="6">#REF!</definedName>
    <definedName name="DATA11" localSheetId="8">#REF!</definedName>
    <definedName name="DATA11" localSheetId="10">#REF!</definedName>
    <definedName name="DATA11" localSheetId="12">#REF!</definedName>
    <definedName name="DATA11" localSheetId="14">#REF!</definedName>
    <definedName name="DATA11" localSheetId="16">#REF!</definedName>
    <definedName name="DATA11" localSheetId="18">#REF!</definedName>
    <definedName name="DATA11" localSheetId="5">#REF!</definedName>
    <definedName name="DATA11" localSheetId="3">#REF!</definedName>
    <definedName name="DATA11">#REF!</definedName>
    <definedName name="DATA12" localSheetId="27">#REF!</definedName>
    <definedName name="DATA12" localSheetId="9">#REF!</definedName>
    <definedName name="DATA12" localSheetId="2">#REF!</definedName>
    <definedName name="DATA12" localSheetId="20">#REF!</definedName>
    <definedName name="DATA12" localSheetId="22">#REF!</definedName>
    <definedName name="DATA12" localSheetId="24">#REF!</definedName>
    <definedName name="DATA12" localSheetId="26">#REF!</definedName>
    <definedName name="DATA12" localSheetId="28">#REF!</definedName>
    <definedName name="DATA12" localSheetId="30">#REF!</definedName>
    <definedName name="DATA12" localSheetId="32">#REF!</definedName>
    <definedName name="DATA12" localSheetId="34">#REF!</definedName>
    <definedName name="DATA12" localSheetId="36">#REF!</definedName>
    <definedName name="DATA12" localSheetId="4">#REF!</definedName>
    <definedName name="DATA12" localSheetId="6">#REF!</definedName>
    <definedName name="DATA12" localSheetId="8">#REF!</definedName>
    <definedName name="DATA12" localSheetId="10">#REF!</definedName>
    <definedName name="DATA12" localSheetId="12">#REF!</definedName>
    <definedName name="DATA12" localSheetId="14">#REF!</definedName>
    <definedName name="DATA12" localSheetId="16">#REF!</definedName>
    <definedName name="DATA12" localSheetId="18">#REF!</definedName>
    <definedName name="DATA12" localSheetId="5">#REF!</definedName>
    <definedName name="DATA12" localSheetId="3">#REF!</definedName>
    <definedName name="DATA12">#REF!</definedName>
    <definedName name="DATA13" localSheetId="27">#REF!</definedName>
    <definedName name="DATA13" localSheetId="9">#REF!</definedName>
    <definedName name="DATA13" localSheetId="2">#REF!</definedName>
    <definedName name="DATA13" localSheetId="20">#REF!</definedName>
    <definedName name="DATA13" localSheetId="22">#REF!</definedName>
    <definedName name="DATA13" localSheetId="24">#REF!</definedName>
    <definedName name="DATA13" localSheetId="26">#REF!</definedName>
    <definedName name="DATA13" localSheetId="28">#REF!</definedName>
    <definedName name="DATA13" localSheetId="30">#REF!</definedName>
    <definedName name="DATA13" localSheetId="32">#REF!</definedName>
    <definedName name="DATA13" localSheetId="34">#REF!</definedName>
    <definedName name="DATA13" localSheetId="36">#REF!</definedName>
    <definedName name="DATA13" localSheetId="4">#REF!</definedName>
    <definedName name="DATA13" localSheetId="6">#REF!</definedName>
    <definedName name="DATA13" localSheetId="8">#REF!</definedName>
    <definedName name="DATA13" localSheetId="10">#REF!</definedName>
    <definedName name="DATA13" localSheetId="12">#REF!</definedName>
    <definedName name="DATA13" localSheetId="14">#REF!</definedName>
    <definedName name="DATA13" localSheetId="16">#REF!</definedName>
    <definedName name="DATA13" localSheetId="18">#REF!</definedName>
    <definedName name="DATA13" localSheetId="5">#REF!</definedName>
    <definedName name="DATA13" localSheetId="3">#REF!</definedName>
    <definedName name="DATA13">#REF!</definedName>
    <definedName name="DATA14" localSheetId="27">#REF!</definedName>
    <definedName name="DATA14" localSheetId="9">#REF!</definedName>
    <definedName name="DATA14" localSheetId="2">#REF!</definedName>
    <definedName name="DATA14" localSheetId="20">#REF!</definedName>
    <definedName name="DATA14" localSheetId="22">#REF!</definedName>
    <definedName name="DATA14" localSheetId="24">#REF!</definedName>
    <definedName name="DATA14" localSheetId="26">#REF!</definedName>
    <definedName name="DATA14" localSheetId="28">#REF!</definedName>
    <definedName name="DATA14" localSheetId="30">#REF!</definedName>
    <definedName name="DATA14" localSheetId="32">#REF!</definedName>
    <definedName name="DATA14" localSheetId="34">#REF!</definedName>
    <definedName name="DATA14" localSheetId="36">#REF!</definedName>
    <definedName name="DATA14" localSheetId="4">#REF!</definedName>
    <definedName name="DATA14" localSheetId="6">#REF!</definedName>
    <definedName name="DATA14" localSheetId="8">#REF!</definedName>
    <definedName name="DATA14" localSheetId="10">#REF!</definedName>
    <definedName name="DATA14" localSheetId="12">#REF!</definedName>
    <definedName name="DATA14" localSheetId="14">#REF!</definedName>
    <definedName name="DATA14" localSheetId="16">#REF!</definedName>
    <definedName name="DATA14" localSheetId="18">#REF!</definedName>
    <definedName name="DATA14" localSheetId="5">#REF!</definedName>
    <definedName name="DATA14" localSheetId="3">#REF!</definedName>
    <definedName name="DATA14">#REF!</definedName>
    <definedName name="DATA2" localSheetId="27">#REF!</definedName>
    <definedName name="DATA2" localSheetId="9">#REF!</definedName>
    <definedName name="DATA2" localSheetId="2">#REF!</definedName>
    <definedName name="DATA2" localSheetId="20">#REF!</definedName>
    <definedName name="DATA2" localSheetId="22">#REF!</definedName>
    <definedName name="DATA2" localSheetId="24">#REF!</definedName>
    <definedName name="DATA2" localSheetId="26">#REF!</definedName>
    <definedName name="DATA2" localSheetId="28">#REF!</definedName>
    <definedName name="DATA2" localSheetId="30">#REF!</definedName>
    <definedName name="DATA2" localSheetId="32">#REF!</definedName>
    <definedName name="DATA2" localSheetId="34">#REF!</definedName>
    <definedName name="DATA2" localSheetId="36">#REF!</definedName>
    <definedName name="DATA2" localSheetId="4">#REF!</definedName>
    <definedName name="DATA2" localSheetId="6">#REF!</definedName>
    <definedName name="DATA2" localSheetId="8">#REF!</definedName>
    <definedName name="DATA2" localSheetId="10">#REF!</definedName>
    <definedName name="DATA2" localSheetId="12">#REF!</definedName>
    <definedName name="DATA2" localSheetId="14">#REF!</definedName>
    <definedName name="DATA2" localSheetId="16">#REF!</definedName>
    <definedName name="DATA2" localSheetId="18">#REF!</definedName>
    <definedName name="DATA2" localSheetId="5">#REF!</definedName>
    <definedName name="DATA2" localSheetId="3">#REF!</definedName>
    <definedName name="DATA2">#REF!</definedName>
    <definedName name="DATA3" localSheetId="27">#REF!</definedName>
    <definedName name="DATA3" localSheetId="9">#REF!</definedName>
    <definedName name="DATA3" localSheetId="2">#REF!</definedName>
    <definedName name="DATA3" localSheetId="20">#REF!</definedName>
    <definedName name="DATA3" localSheetId="22">#REF!</definedName>
    <definedName name="DATA3" localSheetId="24">#REF!</definedName>
    <definedName name="DATA3" localSheetId="26">#REF!</definedName>
    <definedName name="DATA3" localSheetId="28">#REF!</definedName>
    <definedName name="DATA3" localSheetId="30">#REF!</definedName>
    <definedName name="DATA3" localSheetId="32">#REF!</definedName>
    <definedName name="DATA3" localSheetId="34">#REF!</definedName>
    <definedName name="DATA3" localSheetId="36">#REF!</definedName>
    <definedName name="DATA3" localSheetId="4">#REF!</definedName>
    <definedName name="DATA3" localSheetId="6">#REF!</definedName>
    <definedName name="DATA3" localSheetId="8">#REF!</definedName>
    <definedName name="DATA3" localSheetId="10">#REF!</definedName>
    <definedName name="DATA3" localSheetId="12">#REF!</definedName>
    <definedName name="DATA3" localSheetId="14">#REF!</definedName>
    <definedName name="DATA3" localSheetId="16">#REF!</definedName>
    <definedName name="DATA3" localSheetId="18">#REF!</definedName>
    <definedName name="DATA3" localSheetId="5">#REF!</definedName>
    <definedName name="DATA3" localSheetId="3">#REF!</definedName>
    <definedName name="DATA3">#REF!</definedName>
    <definedName name="DATA4" localSheetId="27">#REF!</definedName>
    <definedName name="DATA4" localSheetId="9">#REF!</definedName>
    <definedName name="DATA4" localSheetId="2">#REF!</definedName>
    <definedName name="DATA4" localSheetId="20">#REF!</definedName>
    <definedName name="DATA4" localSheetId="22">#REF!</definedName>
    <definedName name="DATA4" localSheetId="24">#REF!</definedName>
    <definedName name="DATA4" localSheetId="26">#REF!</definedName>
    <definedName name="DATA4" localSheetId="28">#REF!</definedName>
    <definedName name="DATA4" localSheetId="30">#REF!</definedName>
    <definedName name="DATA4" localSheetId="32">#REF!</definedName>
    <definedName name="DATA4" localSheetId="34">#REF!</definedName>
    <definedName name="DATA4" localSheetId="36">#REF!</definedName>
    <definedName name="DATA4" localSheetId="4">#REF!</definedName>
    <definedName name="DATA4" localSheetId="6">#REF!</definedName>
    <definedName name="DATA4" localSheetId="8">#REF!</definedName>
    <definedName name="DATA4" localSheetId="10">#REF!</definedName>
    <definedName name="DATA4" localSheetId="12">#REF!</definedName>
    <definedName name="DATA4" localSheetId="14">#REF!</definedName>
    <definedName name="DATA4" localSheetId="16">#REF!</definedName>
    <definedName name="DATA4" localSheetId="18">#REF!</definedName>
    <definedName name="DATA4" localSheetId="5">#REF!</definedName>
    <definedName name="DATA4" localSheetId="3">#REF!</definedName>
    <definedName name="DATA4">#REF!</definedName>
    <definedName name="DATA5" localSheetId="27">#REF!</definedName>
    <definedName name="DATA5" localSheetId="9">#REF!</definedName>
    <definedName name="DATA5" localSheetId="2">#REF!</definedName>
    <definedName name="DATA5" localSheetId="20">#REF!</definedName>
    <definedName name="DATA5" localSheetId="22">#REF!</definedName>
    <definedName name="DATA5" localSheetId="24">#REF!</definedName>
    <definedName name="DATA5" localSheetId="26">#REF!</definedName>
    <definedName name="DATA5" localSheetId="28">#REF!</definedName>
    <definedName name="DATA5" localSheetId="30">#REF!</definedName>
    <definedName name="DATA5" localSheetId="32">#REF!</definedName>
    <definedName name="DATA5" localSheetId="34">#REF!</definedName>
    <definedName name="DATA5" localSheetId="36">#REF!</definedName>
    <definedName name="DATA5" localSheetId="4">#REF!</definedName>
    <definedName name="DATA5" localSheetId="6">#REF!</definedName>
    <definedName name="DATA5" localSheetId="8">#REF!</definedName>
    <definedName name="DATA5" localSheetId="10">#REF!</definedName>
    <definedName name="DATA5" localSheetId="12">#REF!</definedName>
    <definedName name="DATA5" localSheetId="14">#REF!</definedName>
    <definedName name="DATA5" localSheetId="16">#REF!</definedName>
    <definedName name="DATA5" localSheetId="18">#REF!</definedName>
    <definedName name="DATA5" localSheetId="5">#REF!</definedName>
    <definedName name="DATA5" localSheetId="3">#REF!</definedName>
    <definedName name="DATA5">#REF!</definedName>
    <definedName name="DATA6" localSheetId="27">#REF!</definedName>
    <definedName name="DATA6" localSheetId="9">#REF!</definedName>
    <definedName name="DATA6" localSheetId="2">#REF!</definedName>
    <definedName name="DATA6" localSheetId="20">#REF!</definedName>
    <definedName name="DATA6" localSheetId="22">#REF!</definedName>
    <definedName name="DATA6" localSheetId="24">#REF!</definedName>
    <definedName name="DATA6" localSheetId="26">#REF!</definedName>
    <definedName name="DATA6" localSheetId="28">#REF!</definedName>
    <definedName name="DATA6" localSheetId="30">#REF!</definedName>
    <definedName name="DATA6" localSheetId="32">#REF!</definedName>
    <definedName name="DATA6" localSheetId="34">#REF!</definedName>
    <definedName name="DATA6" localSheetId="36">#REF!</definedName>
    <definedName name="DATA6" localSheetId="4">#REF!</definedName>
    <definedName name="DATA6" localSheetId="6">#REF!</definedName>
    <definedName name="DATA6" localSheetId="8">#REF!</definedName>
    <definedName name="DATA6" localSheetId="10">#REF!</definedName>
    <definedName name="DATA6" localSheetId="12">#REF!</definedName>
    <definedName name="DATA6" localSheetId="14">#REF!</definedName>
    <definedName name="DATA6" localSheetId="16">#REF!</definedName>
    <definedName name="DATA6" localSheetId="18">#REF!</definedName>
    <definedName name="DATA6" localSheetId="5">#REF!</definedName>
    <definedName name="DATA6" localSheetId="3">#REF!</definedName>
    <definedName name="DATA6">#REF!</definedName>
    <definedName name="DATA7" localSheetId="27">#REF!</definedName>
    <definedName name="DATA7" localSheetId="9">#REF!</definedName>
    <definedName name="DATA7" localSheetId="2">#REF!</definedName>
    <definedName name="DATA7" localSheetId="20">#REF!</definedName>
    <definedName name="DATA7" localSheetId="22">#REF!</definedName>
    <definedName name="DATA7" localSheetId="24">#REF!</definedName>
    <definedName name="DATA7" localSheetId="26">#REF!</definedName>
    <definedName name="DATA7" localSheetId="28">#REF!</definedName>
    <definedName name="DATA7" localSheetId="30">#REF!</definedName>
    <definedName name="DATA7" localSheetId="32">#REF!</definedName>
    <definedName name="DATA7" localSheetId="34">#REF!</definedName>
    <definedName name="DATA7" localSheetId="36">#REF!</definedName>
    <definedName name="DATA7" localSheetId="4">#REF!</definedName>
    <definedName name="DATA7" localSheetId="6">#REF!</definedName>
    <definedName name="DATA7" localSheetId="8">#REF!</definedName>
    <definedName name="DATA7" localSheetId="10">#REF!</definedName>
    <definedName name="DATA7" localSheetId="12">#REF!</definedName>
    <definedName name="DATA7" localSheetId="14">#REF!</definedName>
    <definedName name="DATA7" localSheetId="16">#REF!</definedName>
    <definedName name="DATA7" localSheetId="18">#REF!</definedName>
    <definedName name="DATA7" localSheetId="5">#REF!</definedName>
    <definedName name="DATA7" localSheetId="3">#REF!</definedName>
    <definedName name="DATA7">#REF!</definedName>
    <definedName name="DATA8" localSheetId="27">#REF!</definedName>
    <definedName name="DATA8" localSheetId="9">#REF!</definedName>
    <definedName name="DATA8" localSheetId="2">#REF!</definedName>
    <definedName name="DATA8" localSheetId="20">#REF!</definedName>
    <definedName name="DATA8" localSheetId="22">#REF!</definedName>
    <definedName name="DATA8" localSheetId="24">#REF!</definedName>
    <definedName name="DATA8" localSheetId="26">#REF!</definedName>
    <definedName name="DATA8" localSheetId="28">#REF!</definedName>
    <definedName name="DATA8" localSheetId="30">#REF!</definedName>
    <definedName name="DATA8" localSheetId="32">#REF!</definedName>
    <definedName name="DATA8" localSheetId="34">#REF!</definedName>
    <definedName name="DATA8" localSheetId="36">#REF!</definedName>
    <definedName name="DATA8" localSheetId="4">#REF!</definedName>
    <definedName name="DATA8" localSheetId="6">#REF!</definedName>
    <definedName name="DATA8" localSheetId="8">#REF!</definedName>
    <definedName name="DATA8" localSheetId="10">#REF!</definedName>
    <definedName name="DATA8" localSheetId="12">#REF!</definedName>
    <definedName name="DATA8" localSheetId="14">#REF!</definedName>
    <definedName name="DATA8" localSheetId="16">#REF!</definedName>
    <definedName name="DATA8" localSheetId="18">#REF!</definedName>
    <definedName name="DATA8" localSheetId="5">#REF!</definedName>
    <definedName name="DATA8" localSheetId="3">#REF!</definedName>
    <definedName name="DATA8">#REF!</definedName>
    <definedName name="DATA9" localSheetId="27">#REF!</definedName>
    <definedName name="DATA9" localSheetId="9">#REF!</definedName>
    <definedName name="DATA9" localSheetId="2">#REF!</definedName>
    <definedName name="DATA9" localSheetId="20">#REF!</definedName>
    <definedName name="DATA9" localSheetId="22">#REF!</definedName>
    <definedName name="DATA9" localSheetId="24">#REF!</definedName>
    <definedName name="DATA9" localSheetId="26">#REF!</definedName>
    <definedName name="DATA9" localSheetId="28">#REF!</definedName>
    <definedName name="DATA9" localSheetId="30">#REF!</definedName>
    <definedName name="DATA9" localSheetId="32">#REF!</definedName>
    <definedName name="DATA9" localSheetId="34">#REF!</definedName>
    <definedName name="DATA9" localSheetId="36">#REF!</definedName>
    <definedName name="DATA9" localSheetId="4">#REF!</definedName>
    <definedName name="DATA9" localSheetId="6">#REF!</definedName>
    <definedName name="DATA9" localSheetId="8">#REF!</definedName>
    <definedName name="DATA9" localSheetId="10">#REF!</definedName>
    <definedName name="DATA9" localSheetId="12">#REF!</definedName>
    <definedName name="DATA9" localSheetId="14">#REF!</definedName>
    <definedName name="DATA9" localSheetId="16">#REF!</definedName>
    <definedName name="DATA9" localSheetId="18">#REF!</definedName>
    <definedName name="DATA9" localSheetId="5">#REF!</definedName>
    <definedName name="DATA9" localSheetId="3">#REF!</definedName>
    <definedName name="DATA9">#REF!</definedName>
    <definedName name="Print_Area" localSheetId="7">DCap!$A$1:$P$34</definedName>
    <definedName name="Print_Area" localSheetId="25">'DCap 0503'!$A$1:$M$16</definedName>
    <definedName name="Print_Area" localSheetId="27">'DCap 0504'!$A$1:$M$16</definedName>
    <definedName name="Print_Area" localSheetId="9">DDetallCorrent!$A$1:$M$129</definedName>
    <definedName name="Print_Area" localSheetId="11">DProg!$A$1:$M$154</definedName>
    <definedName name="Print_Area" localSheetId="2">'Gràfics 1'!$A$1:$N$19</definedName>
    <definedName name="Print_Area" localSheetId="26">'Gràfics 13'!$A$3:$M$17</definedName>
    <definedName name="Print_Area" localSheetId="28">'Gràfics 14'!$A$2:$M$18</definedName>
    <definedName name="Print_Area" localSheetId="4">'Gràfics 2'!$A$1:$I$33</definedName>
    <definedName name="Print_Area" localSheetId="6">'Gràfics 3'!$A$1:$K$31</definedName>
    <definedName name="Print_Area" localSheetId="8">'Gràfics 4'!$A$1:$P$34</definedName>
    <definedName name="Print_Area" localSheetId="10">'Gràfics 5'!$A$1:$M$46</definedName>
    <definedName name="Print_Area" localSheetId="12">'Gràfics 6'!$A$1:$M$35</definedName>
    <definedName name="Print_Area" localSheetId="1">'ICap '!$A$1:$N$19</definedName>
    <definedName name="Print_Area" localSheetId="5">IDetallCapital!$A$1:$K$32</definedName>
    <definedName name="Print_Area" localSheetId="3">IDetallCorrent!$A$1:$K$68</definedName>
    <definedName name="Print_Area" localSheetId="0">Indicadors!$A$1:$J$36</definedName>
    <definedName name="TEST0" localSheetId="27">#REF!</definedName>
    <definedName name="TEST0" localSheetId="9">#REF!</definedName>
    <definedName name="TEST0" localSheetId="2">#REF!</definedName>
    <definedName name="TEST0" localSheetId="20">#REF!</definedName>
    <definedName name="TEST0" localSheetId="22">#REF!</definedName>
    <definedName name="TEST0" localSheetId="24">#REF!</definedName>
    <definedName name="TEST0" localSheetId="26">#REF!</definedName>
    <definedName name="TEST0" localSheetId="28">#REF!</definedName>
    <definedName name="TEST0" localSheetId="30">#REF!</definedName>
    <definedName name="TEST0" localSheetId="32">#REF!</definedName>
    <definedName name="TEST0" localSheetId="34">#REF!</definedName>
    <definedName name="TEST0" localSheetId="36">#REF!</definedName>
    <definedName name="TEST0" localSheetId="4">#REF!</definedName>
    <definedName name="TEST0" localSheetId="6">#REF!</definedName>
    <definedName name="TEST0" localSheetId="8">#REF!</definedName>
    <definedName name="TEST0" localSheetId="10">#REF!</definedName>
    <definedName name="TEST0" localSheetId="12">#REF!</definedName>
    <definedName name="TEST0" localSheetId="14">#REF!</definedName>
    <definedName name="TEST0" localSheetId="16">#REF!</definedName>
    <definedName name="TEST0" localSheetId="18">#REF!</definedName>
    <definedName name="TEST0" localSheetId="5">#REF!</definedName>
    <definedName name="TEST0" localSheetId="3">#REF!</definedName>
    <definedName name="TEST0">#REF!</definedName>
    <definedName name="TESTHKEY" localSheetId="27">#REF!</definedName>
    <definedName name="TESTHKEY" localSheetId="9">#REF!</definedName>
    <definedName name="TESTHKEY" localSheetId="2">#REF!</definedName>
    <definedName name="TESTHKEY" localSheetId="20">#REF!</definedName>
    <definedName name="TESTHKEY" localSheetId="22">#REF!</definedName>
    <definedName name="TESTHKEY" localSheetId="24">#REF!</definedName>
    <definedName name="TESTHKEY" localSheetId="26">#REF!</definedName>
    <definedName name="TESTHKEY" localSheetId="28">#REF!</definedName>
    <definedName name="TESTHKEY" localSheetId="30">#REF!</definedName>
    <definedName name="TESTHKEY" localSheetId="32">#REF!</definedName>
    <definedName name="TESTHKEY" localSheetId="34">#REF!</definedName>
    <definedName name="TESTHKEY" localSheetId="36">#REF!</definedName>
    <definedName name="TESTHKEY" localSheetId="4">#REF!</definedName>
    <definedName name="TESTHKEY" localSheetId="6">#REF!</definedName>
    <definedName name="TESTHKEY" localSheetId="8">#REF!</definedName>
    <definedName name="TESTHKEY" localSheetId="10">#REF!</definedName>
    <definedName name="TESTHKEY" localSheetId="12">#REF!</definedName>
    <definedName name="TESTHKEY" localSheetId="14">#REF!</definedName>
    <definedName name="TESTHKEY" localSheetId="16">#REF!</definedName>
    <definedName name="TESTHKEY" localSheetId="18">#REF!</definedName>
    <definedName name="TESTHKEY" localSheetId="5">#REF!</definedName>
    <definedName name="TESTHKEY" localSheetId="3">#REF!</definedName>
    <definedName name="TESTHKEY">#REF!</definedName>
    <definedName name="TESTKEYS" localSheetId="27">#REF!</definedName>
    <definedName name="TESTKEYS" localSheetId="9">#REF!</definedName>
    <definedName name="TESTKEYS" localSheetId="2">#REF!</definedName>
    <definedName name="TESTKEYS" localSheetId="20">#REF!</definedName>
    <definedName name="TESTKEYS" localSheetId="22">#REF!</definedName>
    <definedName name="TESTKEYS" localSheetId="24">#REF!</definedName>
    <definedName name="TESTKEYS" localSheetId="26">#REF!</definedName>
    <definedName name="TESTKEYS" localSheetId="28">#REF!</definedName>
    <definedName name="TESTKEYS" localSheetId="30">#REF!</definedName>
    <definedName name="TESTKEYS" localSheetId="32">#REF!</definedName>
    <definedName name="TESTKEYS" localSheetId="34">#REF!</definedName>
    <definedName name="TESTKEYS" localSheetId="36">#REF!</definedName>
    <definedName name="TESTKEYS" localSheetId="4">#REF!</definedName>
    <definedName name="TESTKEYS" localSheetId="6">#REF!</definedName>
    <definedName name="TESTKEYS" localSheetId="8">#REF!</definedName>
    <definedName name="TESTKEYS" localSheetId="10">#REF!</definedName>
    <definedName name="TESTKEYS" localSheetId="12">#REF!</definedName>
    <definedName name="TESTKEYS" localSheetId="14">#REF!</definedName>
    <definedName name="TESTKEYS" localSheetId="16">#REF!</definedName>
    <definedName name="TESTKEYS" localSheetId="18">#REF!</definedName>
    <definedName name="TESTKEYS" localSheetId="5">#REF!</definedName>
    <definedName name="TESTKEYS" localSheetId="3">#REF!</definedName>
    <definedName name="TESTKEYS">#REF!</definedName>
    <definedName name="TESTVKEY" localSheetId="27">#REF!</definedName>
    <definedName name="TESTVKEY" localSheetId="9">#REF!</definedName>
    <definedName name="TESTVKEY" localSheetId="2">#REF!</definedName>
    <definedName name="TESTVKEY" localSheetId="20">#REF!</definedName>
    <definedName name="TESTVKEY" localSheetId="22">#REF!</definedName>
    <definedName name="TESTVKEY" localSheetId="24">#REF!</definedName>
    <definedName name="TESTVKEY" localSheetId="26">#REF!</definedName>
    <definedName name="TESTVKEY" localSheetId="28">#REF!</definedName>
    <definedName name="TESTVKEY" localSheetId="30">#REF!</definedName>
    <definedName name="TESTVKEY" localSheetId="32">#REF!</definedName>
    <definedName name="TESTVKEY" localSheetId="34">#REF!</definedName>
    <definedName name="TESTVKEY" localSheetId="36">#REF!</definedName>
    <definedName name="TESTVKEY" localSheetId="4">#REF!</definedName>
    <definedName name="TESTVKEY" localSheetId="6">#REF!</definedName>
    <definedName name="TESTVKEY" localSheetId="8">#REF!</definedName>
    <definedName name="TESTVKEY" localSheetId="10">#REF!</definedName>
    <definedName name="TESTVKEY" localSheetId="12">#REF!</definedName>
    <definedName name="TESTVKEY" localSheetId="14">#REF!</definedName>
    <definedName name="TESTVKEY" localSheetId="16">#REF!</definedName>
    <definedName name="TESTVKEY" localSheetId="18">#REF!</definedName>
    <definedName name="TESTVKEY" localSheetId="5">#REF!</definedName>
    <definedName name="TESTVKEY" localSheetId="3">#REF!</definedName>
    <definedName name="TESTVKEY">#REF!</definedName>
  </definedNames>
  <calcPr calcId="145621"/>
</workbook>
</file>

<file path=xl/calcChain.xml><?xml version="1.0" encoding="utf-8"?>
<calcChain xmlns="http://schemas.openxmlformats.org/spreadsheetml/2006/main">
  <c r="M6" i="21" l="1"/>
  <c r="M5" i="21"/>
  <c r="M12" i="13"/>
  <c r="M13" i="13"/>
  <c r="M14" i="13"/>
  <c r="M5" i="20"/>
  <c r="G64" i="43" l="1"/>
  <c r="E64" i="43"/>
  <c r="F23" i="43" l="1"/>
  <c r="H23" i="43"/>
  <c r="M11" i="27" l="1"/>
  <c r="M11" i="20"/>
  <c r="N11" i="15"/>
  <c r="K15" i="13"/>
  <c r="K61" i="16"/>
  <c r="K34" i="16"/>
  <c r="I37" i="43"/>
  <c r="G12" i="25" l="1"/>
  <c r="I9" i="47" l="1"/>
  <c r="G9" i="47"/>
  <c r="E9" i="47"/>
  <c r="D9" i="47"/>
  <c r="C9" i="47"/>
  <c r="F8" i="47"/>
  <c r="H8" i="47"/>
  <c r="J8" i="47"/>
  <c r="H10" i="25"/>
  <c r="H8" i="25"/>
  <c r="J93" i="45"/>
  <c r="H93" i="45"/>
  <c r="F93" i="45"/>
  <c r="M27" i="1"/>
  <c r="L27" i="1"/>
  <c r="K27" i="1"/>
  <c r="H25" i="44"/>
  <c r="H16" i="43"/>
  <c r="F12" i="24" l="1"/>
  <c r="H23" i="44" l="1"/>
  <c r="F23" i="44"/>
  <c r="H9" i="44"/>
  <c r="G8" i="44"/>
  <c r="D8" i="44"/>
  <c r="E8" i="44"/>
  <c r="H7" i="44"/>
  <c r="H5" i="44"/>
  <c r="H34" i="43"/>
  <c r="K14" i="15" l="1"/>
  <c r="M12" i="23" l="1"/>
  <c r="M11" i="23"/>
  <c r="M6" i="23"/>
  <c r="M8" i="46"/>
  <c r="M6" i="46"/>
  <c r="M8" i="20" l="1"/>
  <c r="M118" i="16" l="1"/>
  <c r="M93" i="45" l="1"/>
  <c r="K5" i="44"/>
  <c r="K35" i="43"/>
  <c r="H8" i="27" l="1"/>
  <c r="H100" i="45" l="1"/>
  <c r="F100" i="45"/>
  <c r="J88" i="45"/>
  <c r="K14" i="44" l="1"/>
  <c r="H15" i="44"/>
  <c r="F15" i="44"/>
  <c r="H14" i="44"/>
  <c r="H13" i="44"/>
  <c r="H6" i="44"/>
  <c r="H57" i="43" l="1"/>
  <c r="H53" i="43"/>
  <c r="H44" i="43" l="1"/>
  <c r="I14" i="15" l="1"/>
  <c r="M11" i="28" l="1"/>
  <c r="M10" i="21"/>
  <c r="M10" i="47" l="1"/>
  <c r="M8" i="47"/>
  <c r="M6" i="47"/>
  <c r="M6" i="25" l="1"/>
  <c r="M10" i="27"/>
  <c r="M8" i="27"/>
  <c r="M10" i="26"/>
  <c r="M8" i="26"/>
  <c r="M10" i="20"/>
  <c r="M115" i="16" l="1"/>
  <c r="M69" i="16"/>
  <c r="M59" i="16"/>
  <c r="M51" i="16"/>
  <c r="M38" i="16"/>
  <c r="M36" i="16"/>
  <c r="M23" i="16"/>
  <c r="M45" i="16" l="1"/>
  <c r="M25" i="45" l="1"/>
  <c r="L13" i="15"/>
  <c r="M40" i="16" l="1"/>
  <c r="J51" i="16"/>
  <c r="J48" i="16"/>
  <c r="J40" i="16"/>
  <c r="J41" i="16"/>
  <c r="J42" i="16"/>
  <c r="M146" i="16"/>
  <c r="M128" i="16"/>
  <c r="M100" i="16"/>
  <c r="M113" i="16"/>
  <c r="M122" i="16" l="1"/>
  <c r="J111" i="45"/>
  <c r="M47" i="45" l="1"/>
  <c r="M24" i="45"/>
  <c r="M22" i="45"/>
  <c r="K10" i="44"/>
  <c r="K12" i="44"/>
  <c r="F14" i="44"/>
  <c r="F12" i="44"/>
  <c r="F9" i="44"/>
  <c r="H35" i="43" l="1"/>
  <c r="F43" i="43" l="1"/>
  <c r="F44" i="43"/>
  <c r="F48" i="43"/>
  <c r="F52" i="43"/>
  <c r="F56" i="43"/>
  <c r="F57" i="43"/>
  <c r="F58" i="43"/>
  <c r="F59" i="43"/>
  <c r="I5" i="15" l="1"/>
  <c r="K5" i="15"/>
  <c r="N5" i="15"/>
  <c r="I6" i="15"/>
  <c r="K6" i="15"/>
  <c r="N6" i="15"/>
  <c r="I7" i="15"/>
  <c r="K7" i="15"/>
  <c r="N7" i="15"/>
  <c r="I8" i="15"/>
  <c r="K8" i="15"/>
  <c r="N8" i="15"/>
  <c r="I9" i="15"/>
  <c r="K9" i="15"/>
  <c r="N9" i="15"/>
  <c r="C10" i="15"/>
  <c r="E10" i="15"/>
  <c r="G10" i="15"/>
  <c r="J10" i="15"/>
  <c r="L10" i="15"/>
  <c r="I11" i="15"/>
  <c r="K11" i="15"/>
  <c r="I12" i="15"/>
  <c r="K12" i="15"/>
  <c r="N12" i="15"/>
  <c r="C13" i="15"/>
  <c r="E13" i="15"/>
  <c r="G13" i="15"/>
  <c r="N13" i="15" s="1"/>
  <c r="J13" i="15"/>
  <c r="I15" i="15"/>
  <c r="K15" i="15"/>
  <c r="N15" i="15"/>
  <c r="C16" i="15"/>
  <c r="E16" i="15"/>
  <c r="G16" i="15"/>
  <c r="J16" i="15"/>
  <c r="L16" i="15"/>
  <c r="C18" i="15" l="1"/>
  <c r="D5" i="15" s="1"/>
  <c r="N16" i="15"/>
  <c r="G18" i="15"/>
  <c r="K13" i="15"/>
  <c r="J18" i="15"/>
  <c r="K18" i="15" s="1"/>
  <c r="K16" i="15"/>
  <c r="K10" i="15"/>
  <c r="I16" i="15"/>
  <c r="D13" i="15"/>
  <c r="I13" i="15"/>
  <c r="N10" i="15"/>
  <c r="I10" i="15"/>
  <c r="E18" i="15"/>
  <c r="F10" i="15" s="1"/>
  <c r="L18" i="15"/>
  <c r="N18" i="15" s="1"/>
  <c r="H15" i="15"/>
  <c r="D15" i="15"/>
  <c r="D14" i="15"/>
  <c r="H11" i="15"/>
  <c r="D11" i="15"/>
  <c r="H16" i="15"/>
  <c r="D16" i="15"/>
  <c r="H12" i="15"/>
  <c r="D12" i="15"/>
  <c r="H9" i="15"/>
  <c r="D9" i="15"/>
  <c r="H8" i="15"/>
  <c r="D8" i="15"/>
  <c r="H7" i="15"/>
  <c r="D7" i="15"/>
  <c r="H6" i="15"/>
  <c r="D6" i="15"/>
  <c r="D10" i="15" l="1"/>
  <c r="H5" i="15"/>
  <c r="H14" i="15"/>
  <c r="H10" i="15"/>
  <c r="H13" i="15"/>
  <c r="F5" i="15"/>
  <c r="F14" i="15"/>
  <c r="F7" i="15"/>
  <c r="F9" i="15"/>
  <c r="F15" i="15"/>
  <c r="F16" i="15"/>
  <c r="F6" i="15"/>
  <c r="F8" i="15"/>
  <c r="F12" i="15"/>
  <c r="F11" i="15"/>
  <c r="I18" i="15"/>
  <c r="F13" i="15"/>
  <c r="M125" i="45" l="1"/>
  <c r="M117" i="45"/>
  <c r="M118" i="45"/>
  <c r="M119" i="45"/>
  <c r="M115" i="45"/>
  <c r="M104" i="45"/>
  <c r="M83" i="45"/>
  <c r="M84" i="45"/>
  <c r="M87" i="45"/>
  <c r="M91" i="45"/>
  <c r="M96" i="45"/>
  <c r="M75" i="45"/>
  <c r="M76" i="45"/>
  <c r="M77" i="45"/>
  <c r="M78" i="45"/>
  <c r="M79" i="45"/>
  <c r="M68" i="45"/>
  <c r="M73" i="45"/>
  <c r="K98" i="45"/>
  <c r="M59" i="45"/>
  <c r="M60" i="45"/>
  <c r="M38" i="45"/>
  <c r="M39" i="45"/>
  <c r="M40" i="45"/>
  <c r="M41" i="45"/>
  <c r="M42" i="45"/>
  <c r="M43" i="45"/>
  <c r="M44" i="45"/>
  <c r="M45" i="45"/>
  <c r="M46" i="45"/>
  <c r="M48" i="45"/>
  <c r="M49" i="45"/>
  <c r="M50" i="45"/>
  <c r="M51" i="45"/>
  <c r="M52" i="45"/>
  <c r="M53" i="45"/>
  <c r="M54" i="45"/>
  <c r="M55" i="45"/>
  <c r="M31" i="45"/>
  <c r="M32" i="45"/>
  <c r="M33" i="45"/>
  <c r="M34" i="45"/>
  <c r="M35" i="45"/>
  <c r="M15" i="45"/>
  <c r="M16" i="45"/>
  <c r="M17" i="45"/>
  <c r="M18" i="45"/>
  <c r="M19" i="45"/>
  <c r="K50" i="43"/>
  <c r="K53" i="43"/>
  <c r="K56" i="43"/>
  <c r="K57" i="43"/>
  <c r="K58" i="43"/>
  <c r="K59" i="43"/>
  <c r="K43" i="43"/>
  <c r="K44" i="43"/>
  <c r="K48" i="43"/>
  <c r="K21" i="43"/>
  <c r="J11" i="28" l="1"/>
  <c r="H11" i="28"/>
  <c r="F11" i="28"/>
  <c r="J8" i="24"/>
  <c r="H8" i="24"/>
  <c r="F122" i="45" l="1"/>
  <c r="H111" i="45"/>
  <c r="H112" i="45"/>
  <c r="H113" i="45"/>
  <c r="F88" i="45"/>
  <c r="H88" i="45"/>
  <c r="F58" i="45" l="1"/>
  <c r="H58" i="45"/>
  <c r="F39" i="45"/>
  <c r="F40" i="45"/>
  <c r="J36" i="45"/>
  <c r="H36" i="45"/>
  <c r="F36" i="45"/>
  <c r="H28" i="44"/>
  <c r="H56" i="43"/>
  <c r="H58" i="43"/>
  <c r="H63" i="43"/>
  <c r="H31" i="43"/>
  <c r="H32" i="43"/>
  <c r="H33" i="43"/>
  <c r="H28" i="43"/>
  <c r="H25" i="43"/>
  <c r="H24" i="43"/>
  <c r="H19" i="43"/>
  <c r="H20" i="43"/>
  <c r="H21" i="43"/>
  <c r="H22" i="43"/>
  <c r="H18" i="43"/>
  <c r="H8" i="43"/>
  <c r="H10" i="43"/>
  <c r="H6" i="43"/>
  <c r="H7" i="43"/>
  <c r="H5" i="43"/>
  <c r="K9" i="26" l="1"/>
  <c r="M111" i="45" l="1"/>
  <c r="C9" i="25" l="1"/>
  <c r="I9" i="20"/>
  <c r="G9" i="46"/>
  <c r="G10" i="24"/>
  <c r="E10" i="24"/>
  <c r="D10" i="24"/>
  <c r="C10" i="24"/>
  <c r="C83" i="16"/>
  <c r="D83" i="16"/>
  <c r="E83" i="16"/>
  <c r="M142" i="16" l="1"/>
  <c r="M46" i="16"/>
  <c r="M92" i="16" l="1"/>
  <c r="M42" i="16"/>
  <c r="M35" i="16"/>
  <c r="M17" i="16"/>
  <c r="M15" i="16"/>
  <c r="M12" i="16"/>
  <c r="E15" i="13"/>
  <c r="G13" i="1"/>
  <c r="G10" i="1"/>
  <c r="F116" i="16"/>
  <c r="J116" i="16"/>
  <c r="H116" i="16"/>
  <c r="C130" i="16"/>
  <c r="D130" i="16"/>
  <c r="E130" i="16"/>
  <c r="F125" i="16"/>
  <c r="H125" i="16"/>
  <c r="J125" i="16"/>
  <c r="M119" i="16"/>
  <c r="M112" i="16"/>
  <c r="J119" i="16"/>
  <c r="H119" i="16"/>
  <c r="F119" i="16"/>
  <c r="J112" i="16"/>
  <c r="H112" i="16"/>
  <c r="F112" i="16"/>
  <c r="D104" i="16"/>
  <c r="C104" i="16"/>
  <c r="F92" i="16"/>
  <c r="H92" i="16"/>
  <c r="J92" i="16"/>
  <c r="E104" i="16"/>
  <c r="C152" i="16"/>
  <c r="D111" i="16"/>
  <c r="C111" i="16"/>
  <c r="K104" i="16"/>
  <c r="I104" i="16"/>
  <c r="G104" i="16"/>
  <c r="E75" i="16"/>
  <c r="E61" i="16"/>
  <c r="E53" i="16"/>
  <c r="E34" i="16"/>
  <c r="E27" i="16"/>
  <c r="E6" i="16"/>
  <c r="K75" i="16"/>
  <c r="I75" i="16"/>
  <c r="G75" i="16"/>
  <c r="D75" i="16"/>
  <c r="D61" i="16"/>
  <c r="K53" i="16"/>
  <c r="I53" i="16"/>
  <c r="G53" i="16"/>
  <c r="D53" i="16"/>
  <c r="I34" i="16"/>
  <c r="G34" i="16"/>
  <c r="D34" i="16"/>
  <c r="I27" i="16"/>
  <c r="G27" i="16"/>
  <c r="D27" i="16"/>
  <c r="C34" i="16"/>
  <c r="C53" i="16"/>
  <c r="C61" i="16"/>
  <c r="C75" i="16"/>
  <c r="C27" i="16"/>
  <c r="J17" i="16"/>
  <c r="H17" i="16"/>
  <c r="F17" i="16"/>
  <c r="F51" i="16"/>
  <c r="F48" i="16"/>
  <c r="H51" i="16"/>
  <c r="H48" i="16"/>
  <c r="H40" i="16"/>
  <c r="H41" i="16"/>
  <c r="H42" i="16"/>
  <c r="F40" i="16"/>
  <c r="F41" i="16"/>
  <c r="F42" i="16"/>
  <c r="M74" i="16"/>
  <c r="J74" i="16"/>
  <c r="H74" i="16"/>
  <c r="F74" i="16"/>
  <c r="F117" i="16"/>
  <c r="H117" i="16"/>
  <c r="J117" i="16"/>
  <c r="M117" i="16"/>
  <c r="F118" i="16"/>
  <c r="H118" i="16"/>
  <c r="J118" i="16"/>
  <c r="J89" i="16"/>
  <c r="M89" i="16"/>
  <c r="J87" i="16"/>
  <c r="H89" i="16"/>
  <c r="H87" i="16"/>
  <c r="F89" i="16"/>
  <c r="F87" i="16"/>
  <c r="J102" i="16"/>
  <c r="H102" i="16"/>
  <c r="F102" i="16"/>
  <c r="F94" i="16"/>
  <c r="H94" i="16"/>
  <c r="J94" i="16"/>
  <c r="M94" i="16"/>
  <c r="E76" i="16" l="1"/>
  <c r="J35" i="16"/>
  <c r="H35" i="16"/>
  <c r="F35" i="16"/>
  <c r="F25" i="16"/>
  <c r="J25" i="16"/>
  <c r="H25" i="16"/>
  <c r="J15" i="16"/>
  <c r="H15" i="16"/>
  <c r="F15" i="16"/>
  <c r="J10" i="16"/>
  <c r="J11" i="16"/>
  <c r="J12" i="16"/>
  <c r="F12" i="16"/>
  <c r="F10" i="16"/>
  <c r="H12" i="16"/>
  <c r="H10" i="16"/>
  <c r="F57" i="16" l="1"/>
  <c r="H57" i="16"/>
  <c r="J57" i="16"/>
  <c r="M57" i="16"/>
  <c r="F46" i="16"/>
  <c r="H46" i="16"/>
  <c r="J46" i="16"/>
  <c r="F39" i="16"/>
  <c r="H39" i="16"/>
  <c r="J39" i="16"/>
  <c r="F43" i="16"/>
  <c r="H43" i="16"/>
  <c r="J43" i="16"/>
  <c r="M43" i="16"/>
  <c r="F37" i="16"/>
  <c r="H37" i="16"/>
  <c r="J37" i="16"/>
  <c r="M37" i="16"/>
  <c r="H53" i="16" l="1"/>
  <c r="J53" i="16"/>
  <c r="F53" i="16"/>
  <c r="M53" i="16"/>
  <c r="F111" i="45" l="1"/>
  <c r="J22" i="45" l="1"/>
  <c r="D27" i="1"/>
  <c r="C27" i="1"/>
  <c r="H12" i="43" l="1"/>
  <c r="G7" i="14" l="1"/>
  <c r="G10" i="14" s="1"/>
  <c r="G13" i="14" s="1"/>
  <c r="F7" i="14"/>
  <c r="F10" i="14" s="1"/>
  <c r="F13" i="14" s="1"/>
  <c r="E7" i="14"/>
  <c r="E10" i="14" s="1"/>
  <c r="E13" i="14" s="1"/>
  <c r="D7" i="14"/>
  <c r="D10" i="14" s="1"/>
  <c r="D13" i="14" s="1"/>
  <c r="C7" i="14"/>
  <c r="C10" i="14" s="1"/>
  <c r="C13" i="14" s="1"/>
  <c r="J96" i="45" l="1"/>
  <c r="H96" i="45"/>
  <c r="F96" i="45"/>
  <c r="G9" i="20" l="1"/>
  <c r="P22" i="1" l="1"/>
  <c r="P23" i="1"/>
  <c r="P24" i="1"/>
  <c r="P25" i="1"/>
  <c r="P26" i="1"/>
  <c r="M5" i="47" l="1"/>
  <c r="M40" i="13"/>
  <c r="M11" i="13"/>
  <c r="M120" i="16"/>
  <c r="M121" i="16"/>
  <c r="M123" i="16"/>
  <c r="M126" i="16"/>
  <c r="M127" i="16"/>
  <c r="M44" i="16"/>
  <c r="M49" i="16"/>
  <c r="M50" i="16"/>
  <c r="M19" i="16"/>
  <c r="M20" i="16"/>
  <c r="M22" i="16"/>
  <c r="M24" i="16"/>
  <c r="M26" i="16"/>
  <c r="M116" i="45"/>
  <c r="H59" i="43" l="1"/>
  <c r="H52" i="43"/>
  <c r="H43" i="43"/>
  <c r="M113" i="45" l="1"/>
  <c r="J104" i="45"/>
  <c r="J105" i="45"/>
  <c r="J106" i="45"/>
  <c r="J107" i="45"/>
  <c r="J108" i="45"/>
  <c r="J109" i="45"/>
  <c r="I27" i="1" l="1"/>
  <c r="E27" i="1"/>
  <c r="G27" i="1"/>
  <c r="J5" i="20" l="1"/>
  <c r="J6" i="20"/>
  <c r="J8" i="20"/>
  <c r="J10" i="20"/>
  <c r="J11" i="20"/>
  <c r="M10" i="28" l="1"/>
  <c r="M11" i="22"/>
  <c r="J10" i="21"/>
  <c r="H10" i="21"/>
  <c r="F10" i="21"/>
  <c r="F11" i="20"/>
  <c r="H11" i="20"/>
  <c r="H10" i="20"/>
  <c r="J39" i="45"/>
  <c r="J40" i="45"/>
  <c r="H39" i="45"/>
  <c r="H40" i="45"/>
  <c r="J46" i="45"/>
  <c r="J47" i="45"/>
  <c r="H46" i="45"/>
  <c r="H47" i="45"/>
  <c r="F46" i="45"/>
  <c r="F47" i="45"/>
  <c r="M71" i="45" l="1"/>
  <c r="M27" i="45"/>
  <c r="M28" i="45"/>
  <c r="M23" i="45"/>
  <c r="M21" i="45"/>
  <c r="M121" i="45"/>
  <c r="P12" i="1"/>
  <c r="K15" i="28" l="1"/>
  <c r="K12" i="28"/>
  <c r="K9" i="28"/>
  <c r="K15" i="22"/>
  <c r="K12" i="22"/>
  <c r="K9" i="22"/>
  <c r="K16" i="23"/>
  <c r="K13" i="23"/>
  <c r="K10" i="23"/>
  <c r="K15" i="21"/>
  <c r="K12" i="21"/>
  <c r="K9" i="21"/>
  <c r="K15" i="46"/>
  <c r="K12" i="46"/>
  <c r="K9" i="46"/>
  <c r="K15" i="25"/>
  <c r="K12" i="25"/>
  <c r="K9" i="25"/>
  <c r="K15" i="27"/>
  <c r="K12" i="27"/>
  <c r="K9" i="27"/>
  <c r="K15" i="26"/>
  <c r="K12" i="26"/>
  <c r="K16" i="24"/>
  <c r="K13" i="24"/>
  <c r="K10" i="24"/>
  <c r="K15" i="20"/>
  <c r="K12" i="20"/>
  <c r="K9" i="20"/>
  <c r="K127" i="45"/>
  <c r="K61" i="45"/>
  <c r="K57" i="45"/>
  <c r="K11" i="45"/>
  <c r="K16" i="21" l="1"/>
  <c r="K16" i="28"/>
  <c r="K16" i="22"/>
  <c r="K16" i="25"/>
  <c r="K16" i="26"/>
  <c r="K17" i="24"/>
  <c r="K16" i="20"/>
  <c r="K128" i="45"/>
  <c r="K129" i="45" s="1"/>
  <c r="K17" i="23"/>
  <c r="K16" i="46"/>
  <c r="K16" i="27"/>
  <c r="M131" i="16"/>
  <c r="M54" i="16"/>
  <c r="M32" i="16"/>
  <c r="M39" i="13" l="1"/>
  <c r="M10" i="13"/>
  <c r="H8" i="1" l="1"/>
  <c r="M5" i="46" l="1"/>
  <c r="M137" i="16"/>
  <c r="K6" i="16"/>
  <c r="K27" i="16"/>
  <c r="N16" i="1"/>
  <c r="I12" i="14" s="1"/>
  <c r="N13" i="1"/>
  <c r="I9" i="14" s="1"/>
  <c r="N10" i="1"/>
  <c r="I6" i="14" s="1"/>
  <c r="I31" i="44"/>
  <c r="I16" i="44"/>
  <c r="I8" i="44"/>
  <c r="K8" i="44" s="1"/>
  <c r="I67" i="43"/>
  <c r="I60" i="43"/>
  <c r="I14" i="43"/>
  <c r="I11" i="43"/>
  <c r="K76" i="16" l="1"/>
  <c r="I68" i="43"/>
  <c r="N17" i="1"/>
  <c r="I17" i="44"/>
  <c r="G10" i="23"/>
  <c r="I10" i="23"/>
  <c r="D10" i="23"/>
  <c r="E10" i="23"/>
  <c r="C10" i="23"/>
  <c r="I10" i="24"/>
  <c r="E10" i="1"/>
  <c r="C44" i="13"/>
  <c r="C55" i="13"/>
  <c r="H136" i="16"/>
  <c r="J136" i="16"/>
  <c r="F136" i="16"/>
  <c r="M109" i="16"/>
  <c r="E127" i="45"/>
  <c r="D127" i="45"/>
  <c r="C127" i="45"/>
  <c r="I127" i="45"/>
  <c r="G127" i="45"/>
  <c r="C10" i="1"/>
  <c r="C56" i="13" l="1"/>
  <c r="I10" i="1" l="1"/>
  <c r="M147" i="16" l="1"/>
  <c r="M60" i="16" l="1"/>
  <c r="F5" i="27" l="1"/>
  <c r="P5" i="1" l="1"/>
  <c r="F73" i="45" l="1"/>
  <c r="F74" i="45"/>
  <c r="F16" i="45"/>
  <c r="G16" i="1"/>
  <c r="G30" i="1"/>
  <c r="G33" i="1"/>
  <c r="G34" i="1" l="1"/>
  <c r="G31" i="44"/>
  <c r="E31" i="44"/>
  <c r="F5" i="44" l="1"/>
  <c r="G16" i="44" l="1"/>
  <c r="F5" i="43"/>
  <c r="D11" i="43"/>
  <c r="D14" i="43"/>
  <c r="G17" i="44" l="1"/>
  <c r="P31" i="1" l="1"/>
  <c r="P32" i="1"/>
  <c r="J8" i="46" l="1"/>
  <c r="H8" i="46"/>
  <c r="F8" i="46"/>
  <c r="J59" i="16"/>
  <c r="H59" i="16"/>
  <c r="F59" i="16"/>
  <c r="P14" i="1"/>
  <c r="M13" i="16" l="1"/>
  <c r="M5" i="25" l="1"/>
  <c r="M14" i="23" l="1"/>
  <c r="M8" i="25"/>
  <c r="K5" i="43"/>
  <c r="D98" i="45" l="1"/>
  <c r="D67" i="43"/>
  <c r="E67" i="43"/>
  <c r="E14" i="43"/>
  <c r="E37" i="43"/>
  <c r="H29" i="43"/>
  <c r="E11" i="43"/>
  <c r="D128" i="45" l="1"/>
  <c r="H99" i="45"/>
  <c r="F99" i="45"/>
  <c r="D60" i="43"/>
  <c r="J5" i="47" l="1"/>
  <c r="H5" i="47"/>
  <c r="F5" i="47"/>
  <c r="J6" i="46"/>
  <c r="H6" i="46"/>
  <c r="F6" i="46"/>
  <c r="J10" i="47" l="1"/>
  <c r="H10" i="47"/>
  <c r="F10" i="47"/>
  <c r="J6" i="47"/>
  <c r="H6" i="47"/>
  <c r="F6" i="47"/>
  <c r="J40" i="13"/>
  <c r="H40" i="13"/>
  <c r="F40" i="13"/>
  <c r="J11" i="13"/>
  <c r="H11" i="13"/>
  <c r="F11" i="13"/>
  <c r="K15" i="47" l="1"/>
  <c r="I15" i="47"/>
  <c r="G15" i="47"/>
  <c r="E15" i="47"/>
  <c r="D15" i="47"/>
  <c r="C15" i="47"/>
  <c r="K12" i="47"/>
  <c r="I12" i="47"/>
  <c r="G12" i="47"/>
  <c r="E12" i="47"/>
  <c r="D12" i="47"/>
  <c r="C12" i="47"/>
  <c r="C16" i="47" s="1"/>
  <c r="K9" i="47"/>
  <c r="M9" i="47" l="1"/>
  <c r="M12" i="47"/>
  <c r="F12" i="47"/>
  <c r="J12" i="47"/>
  <c r="H12" i="47"/>
  <c r="K16" i="47"/>
  <c r="G16" i="47"/>
  <c r="E16" i="47"/>
  <c r="I16" i="47"/>
  <c r="J9" i="47"/>
  <c r="D16" i="47"/>
  <c r="F9" i="47"/>
  <c r="H9" i="47"/>
  <c r="H36" i="13"/>
  <c r="M16" i="47" l="1"/>
  <c r="F16" i="47"/>
  <c r="J16" i="47"/>
  <c r="H16" i="47"/>
  <c r="F13" i="44" l="1"/>
  <c r="H35" i="13" l="1"/>
  <c r="H32" i="45" l="1"/>
  <c r="L33" i="1" l="1"/>
  <c r="L30" i="1"/>
  <c r="L34" i="1" l="1"/>
  <c r="G83" i="16" l="1"/>
  <c r="G6" i="16"/>
  <c r="M72" i="45" l="1"/>
  <c r="H8" i="28" l="1"/>
  <c r="M97" i="16" l="1"/>
  <c r="M15" i="23" l="1"/>
  <c r="M6" i="24"/>
  <c r="M38" i="13"/>
  <c r="M9" i="13"/>
  <c r="K24" i="43"/>
  <c r="J11" i="24" l="1"/>
  <c r="J11" i="27"/>
  <c r="H11" i="27"/>
  <c r="F11" i="27"/>
  <c r="H11" i="24" l="1"/>
  <c r="F11" i="24"/>
  <c r="P15" i="1" l="1"/>
  <c r="M96" i="16" l="1"/>
  <c r="M99" i="16"/>
  <c r="M101" i="16"/>
  <c r="M103" i="16"/>
  <c r="J39" i="13" l="1"/>
  <c r="H39" i="13"/>
  <c r="F39" i="13"/>
  <c r="M8" i="13"/>
  <c r="M7" i="13"/>
  <c r="J10" i="13"/>
  <c r="H10" i="13"/>
  <c r="F10" i="13"/>
  <c r="I15" i="46"/>
  <c r="G15" i="46"/>
  <c r="E15" i="46"/>
  <c r="D15" i="46"/>
  <c r="C15" i="46"/>
  <c r="I12" i="46"/>
  <c r="G12" i="46"/>
  <c r="E12" i="46"/>
  <c r="D12" i="46"/>
  <c r="C12" i="46"/>
  <c r="I9" i="46"/>
  <c r="M9" i="46" s="1"/>
  <c r="E9" i="46"/>
  <c r="D9" i="46"/>
  <c r="C9" i="46"/>
  <c r="J5" i="46"/>
  <c r="H5" i="46"/>
  <c r="F5" i="46"/>
  <c r="C16" i="46" l="1"/>
  <c r="D16" i="46"/>
  <c r="H9" i="46"/>
  <c r="F9" i="46"/>
  <c r="E16" i="46"/>
  <c r="G16" i="46"/>
  <c r="I16" i="46"/>
  <c r="M16" i="46" s="1"/>
  <c r="J9" i="46"/>
  <c r="H16" i="46" l="1"/>
  <c r="F16" i="46"/>
  <c r="J16" i="46"/>
  <c r="K10" i="43" l="1"/>
  <c r="K8" i="43"/>
  <c r="K152" i="16" l="1"/>
  <c r="I152" i="16"/>
  <c r="G152" i="16"/>
  <c r="E152" i="16"/>
  <c r="D152" i="16"/>
  <c r="M151" i="16"/>
  <c r="J151" i="16"/>
  <c r="H151" i="16"/>
  <c r="F151" i="16"/>
  <c r="M150" i="16"/>
  <c r="J150" i="16"/>
  <c r="H150" i="16"/>
  <c r="F150" i="16"/>
  <c r="M149" i="16"/>
  <c r="J149" i="16"/>
  <c r="H149" i="16"/>
  <c r="F149" i="16"/>
  <c r="M148" i="16"/>
  <c r="J148" i="16"/>
  <c r="H148" i="16"/>
  <c r="F148" i="16"/>
  <c r="J147" i="16"/>
  <c r="H147" i="16"/>
  <c r="F147" i="16"/>
  <c r="J146" i="16"/>
  <c r="H146" i="16"/>
  <c r="F146" i="16"/>
  <c r="M145" i="16"/>
  <c r="J145" i="16"/>
  <c r="H145" i="16"/>
  <c r="F145" i="16"/>
  <c r="M144" i="16"/>
  <c r="J144" i="16"/>
  <c r="H144" i="16"/>
  <c r="F144" i="16"/>
  <c r="M143" i="16"/>
  <c r="J143" i="16"/>
  <c r="H143" i="16"/>
  <c r="F143" i="16"/>
  <c r="J142" i="16"/>
  <c r="H142" i="16"/>
  <c r="F142" i="16"/>
  <c r="M141" i="16"/>
  <c r="J141" i="16"/>
  <c r="H141" i="16"/>
  <c r="F141" i="16"/>
  <c r="M140" i="16"/>
  <c r="J140" i="16"/>
  <c r="H140" i="16"/>
  <c r="F140" i="16"/>
  <c r="M139" i="16"/>
  <c r="J139" i="16"/>
  <c r="H139" i="16"/>
  <c r="F139" i="16"/>
  <c r="K138" i="16"/>
  <c r="I138" i="16"/>
  <c r="G138" i="16"/>
  <c r="E138" i="16"/>
  <c r="D138" i="16"/>
  <c r="J137" i="16"/>
  <c r="H137" i="16"/>
  <c r="F137" i="16"/>
  <c r="M135" i="16"/>
  <c r="J135" i="16"/>
  <c r="H135" i="16"/>
  <c r="F135" i="16"/>
  <c r="M134" i="16"/>
  <c r="J134" i="16"/>
  <c r="H134" i="16"/>
  <c r="F134" i="16"/>
  <c r="M133" i="16"/>
  <c r="J133" i="16"/>
  <c r="H133" i="16"/>
  <c r="F133" i="16"/>
  <c r="M132" i="16"/>
  <c r="J132" i="16"/>
  <c r="H132" i="16"/>
  <c r="F132" i="16"/>
  <c r="J131" i="16"/>
  <c r="H131" i="16"/>
  <c r="F131" i="16"/>
  <c r="C138" i="16"/>
  <c r="K130" i="16"/>
  <c r="I130" i="16"/>
  <c r="G130" i="16"/>
  <c r="H129" i="16"/>
  <c r="F129" i="16"/>
  <c r="J128" i="16"/>
  <c r="H128" i="16"/>
  <c r="F128" i="16"/>
  <c r="J127" i="16"/>
  <c r="H127" i="16"/>
  <c r="F127" i="16"/>
  <c r="J126" i="16"/>
  <c r="H126" i="16"/>
  <c r="F126" i="16"/>
  <c r="J124" i="16"/>
  <c r="H124" i="16"/>
  <c r="F124" i="16"/>
  <c r="J123" i="16"/>
  <c r="H123" i="16"/>
  <c r="F123" i="16"/>
  <c r="J122" i="16"/>
  <c r="H122" i="16"/>
  <c r="F122" i="16"/>
  <c r="J121" i="16"/>
  <c r="H121" i="16"/>
  <c r="F121" i="16"/>
  <c r="J120" i="16"/>
  <c r="H120" i="16"/>
  <c r="F120" i="16"/>
  <c r="J115" i="16"/>
  <c r="H115" i="16"/>
  <c r="F115" i="16"/>
  <c r="M114" i="16"/>
  <c r="J114" i="16"/>
  <c r="H114" i="16"/>
  <c r="F114" i="16"/>
  <c r="J113" i="16"/>
  <c r="H113" i="16"/>
  <c r="F113" i="16"/>
  <c r="K111" i="16"/>
  <c r="I111" i="16"/>
  <c r="G111" i="16"/>
  <c r="E111" i="16"/>
  <c r="J109" i="16"/>
  <c r="H109" i="16"/>
  <c r="F109" i="16"/>
  <c r="M108" i="16"/>
  <c r="J108" i="16"/>
  <c r="H108" i="16"/>
  <c r="F108" i="16"/>
  <c r="M107" i="16"/>
  <c r="J107" i="16"/>
  <c r="H107" i="16"/>
  <c r="F107" i="16"/>
  <c r="M106" i="16"/>
  <c r="J106" i="16"/>
  <c r="H106" i="16"/>
  <c r="F106" i="16"/>
  <c r="M105" i="16"/>
  <c r="J105" i="16"/>
  <c r="H105" i="16"/>
  <c r="F105" i="16"/>
  <c r="J103" i="16"/>
  <c r="H103" i="16"/>
  <c r="F103" i="16"/>
  <c r="J101" i="16"/>
  <c r="H101" i="16"/>
  <c r="F101" i="16"/>
  <c r="J100" i="16"/>
  <c r="H100" i="16"/>
  <c r="F100" i="16"/>
  <c r="J99" i="16"/>
  <c r="H99" i="16"/>
  <c r="F99" i="16"/>
  <c r="J97" i="16"/>
  <c r="H97" i="16"/>
  <c r="F97" i="16"/>
  <c r="J96" i="16"/>
  <c r="H96" i="16"/>
  <c r="F96" i="16"/>
  <c r="J95" i="16"/>
  <c r="H95" i="16"/>
  <c r="F95" i="16"/>
  <c r="M93" i="16"/>
  <c r="J93" i="16"/>
  <c r="H93" i="16"/>
  <c r="F93" i="16"/>
  <c r="M91" i="16"/>
  <c r="J91" i="16"/>
  <c r="H91" i="16"/>
  <c r="F91" i="16"/>
  <c r="M90" i="16"/>
  <c r="J90" i="16"/>
  <c r="H90" i="16"/>
  <c r="F90" i="16"/>
  <c r="J88" i="16"/>
  <c r="H88" i="16"/>
  <c r="F88" i="16"/>
  <c r="M86" i="16"/>
  <c r="M85" i="16"/>
  <c r="J85" i="16"/>
  <c r="H85" i="16"/>
  <c r="F85" i="16"/>
  <c r="M84" i="16"/>
  <c r="J84" i="16"/>
  <c r="H84" i="16"/>
  <c r="F84" i="16"/>
  <c r="K83" i="16"/>
  <c r="I83" i="16"/>
  <c r="M82" i="16"/>
  <c r="J82" i="16"/>
  <c r="H82" i="16"/>
  <c r="F82" i="16"/>
  <c r="I61" i="16"/>
  <c r="G61" i="16"/>
  <c r="G76" i="16" s="1"/>
  <c r="J54" i="16"/>
  <c r="H54" i="16"/>
  <c r="F54" i="16"/>
  <c r="J52" i="16"/>
  <c r="H52" i="16"/>
  <c r="F52" i="16"/>
  <c r="J47" i="16"/>
  <c r="H47" i="16"/>
  <c r="F47" i="16"/>
  <c r="J38" i="16"/>
  <c r="H38" i="16"/>
  <c r="F38" i="16"/>
  <c r="J32" i="16"/>
  <c r="H32" i="16"/>
  <c r="F32" i="16"/>
  <c r="K153" i="16" l="1"/>
  <c r="J83" i="16"/>
  <c r="F111" i="16"/>
  <c r="G153" i="16"/>
  <c r="I153" i="16"/>
  <c r="F34" i="16"/>
  <c r="J111" i="16"/>
  <c r="H111" i="16"/>
  <c r="H34" i="16"/>
  <c r="J34" i="16"/>
  <c r="F83" i="16"/>
  <c r="M152" i="16"/>
  <c r="M138" i="16"/>
  <c r="M130" i="16"/>
  <c r="F104" i="16"/>
  <c r="M104" i="16"/>
  <c r="M111" i="16"/>
  <c r="J152" i="16"/>
  <c r="J138" i="16"/>
  <c r="J130" i="16"/>
  <c r="H104" i="16"/>
  <c r="M83" i="16"/>
  <c r="D153" i="16"/>
  <c r="H83" i="16"/>
  <c r="E153" i="16"/>
  <c r="F130" i="16"/>
  <c r="H130" i="16"/>
  <c r="F138" i="16"/>
  <c r="H138" i="16"/>
  <c r="F152" i="16"/>
  <c r="H152" i="16"/>
  <c r="J104" i="16"/>
  <c r="C153" i="16" l="1"/>
  <c r="J5" i="16"/>
  <c r="J7" i="16"/>
  <c r="J8" i="16"/>
  <c r="J13" i="16"/>
  <c r="J14" i="16"/>
  <c r="J16" i="16"/>
  <c r="J18" i="16"/>
  <c r="J19" i="16"/>
  <c r="J20" i="16"/>
  <c r="J49" i="16" l="1"/>
  <c r="H49" i="16"/>
  <c r="F49" i="16"/>
  <c r="I5" i="14"/>
  <c r="I7" i="14" s="1"/>
  <c r="I8" i="14"/>
  <c r="I11" i="14"/>
  <c r="I10" i="14" l="1"/>
  <c r="I13" i="14" s="1"/>
  <c r="F5" i="45" l="1"/>
  <c r="H5" i="45"/>
  <c r="J5" i="45"/>
  <c r="F6" i="45"/>
  <c r="H6" i="45"/>
  <c r="J6" i="45"/>
  <c r="F7" i="45"/>
  <c r="H7" i="45"/>
  <c r="J7" i="45"/>
  <c r="F8" i="45"/>
  <c r="H8" i="45"/>
  <c r="J8" i="45"/>
  <c r="F10" i="45"/>
  <c r="H10" i="45"/>
  <c r="J10" i="45"/>
  <c r="F9" i="45"/>
  <c r="H9" i="45"/>
  <c r="J9" i="45"/>
  <c r="C31" i="44" l="1"/>
  <c r="D31" i="44"/>
  <c r="F31" i="44" l="1"/>
  <c r="M106" i="45"/>
  <c r="J10" i="26" l="1"/>
  <c r="H10" i="26"/>
  <c r="F10" i="26"/>
  <c r="F60" i="45" l="1"/>
  <c r="M67" i="45" l="1"/>
  <c r="K30" i="43" l="1"/>
  <c r="H26" i="43" l="1"/>
  <c r="C14" i="43"/>
  <c r="E15" i="21" l="1"/>
  <c r="M109" i="45" l="1"/>
  <c r="M33" i="1" l="1"/>
  <c r="K33" i="1"/>
  <c r="M30" i="1"/>
  <c r="M34" i="1" l="1"/>
  <c r="M8" i="28" l="1"/>
  <c r="M6" i="28"/>
  <c r="M5" i="28"/>
  <c r="I15" i="28" l="1"/>
  <c r="G15" i="28"/>
  <c r="E15" i="28"/>
  <c r="D15" i="28"/>
  <c r="C15" i="28"/>
  <c r="I12" i="28"/>
  <c r="M12" i="28" s="1"/>
  <c r="G12" i="28"/>
  <c r="E12" i="28"/>
  <c r="D12" i="28"/>
  <c r="C12" i="28"/>
  <c r="J10" i="28"/>
  <c r="H10" i="28"/>
  <c r="F10" i="28"/>
  <c r="I9" i="28"/>
  <c r="G9" i="28"/>
  <c r="E9" i="28"/>
  <c r="D9" i="28"/>
  <c r="C9" i="28"/>
  <c r="J8" i="28"/>
  <c r="F8" i="28"/>
  <c r="J6" i="28"/>
  <c r="H6" i="28"/>
  <c r="F6" i="28"/>
  <c r="J5" i="28"/>
  <c r="H5" i="28"/>
  <c r="F5" i="28"/>
  <c r="I16" i="23"/>
  <c r="G16" i="23"/>
  <c r="E16" i="23"/>
  <c r="D16" i="23"/>
  <c r="C16" i="23"/>
  <c r="G16" i="28" l="1"/>
  <c r="D16" i="28"/>
  <c r="M16" i="23"/>
  <c r="F9" i="28"/>
  <c r="M9" i="28"/>
  <c r="J12" i="28"/>
  <c r="I16" i="28"/>
  <c r="F12" i="28"/>
  <c r="H12" i="28"/>
  <c r="C16" i="28"/>
  <c r="H9" i="28"/>
  <c r="J9" i="28"/>
  <c r="J16" i="23"/>
  <c r="H16" i="23"/>
  <c r="F16" i="23"/>
  <c r="J15" i="23"/>
  <c r="H15" i="23"/>
  <c r="F15" i="23"/>
  <c r="J14" i="23"/>
  <c r="H14" i="23"/>
  <c r="F14" i="23"/>
  <c r="I13" i="23"/>
  <c r="M13" i="23" s="1"/>
  <c r="G13" i="23"/>
  <c r="E13" i="23"/>
  <c r="D13" i="23"/>
  <c r="C13" i="23"/>
  <c r="H16" i="28" l="1"/>
  <c r="J16" i="28"/>
  <c r="H13" i="23"/>
  <c r="M16" i="28"/>
  <c r="J13" i="23"/>
  <c r="F13" i="23"/>
  <c r="J12" i="23"/>
  <c r="H12" i="23"/>
  <c r="F12" i="23"/>
  <c r="J11" i="23"/>
  <c r="H11" i="23"/>
  <c r="F11" i="23"/>
  <c r="I17" i="23"/>
  <c r="G17" i="23"/>
  <c r="E17" i="23"/>
  <c r="D17" i="23"/>
  <c r="M8" i="23"/>
  <c r="J8" i="23"/>
  <c r="H8" i="23"/>
  <c r="F8" i="23"/>
  <c r="M7" i="23"/>
  <c r="J7" i="23"/>
  <c r="H7" i="23"/>
  <c r="F7" i="23"/>
  <c r="J6" i="23"/>
  <c r="H6" i="23"/>
  <c r="F6" i="23"/>
  <c r="M5" i="23"/>
  <c r="J5" i="23"/>
  <c r="H5" i="23"/>
  <c r="F5" i="23"/>
  <c r="I15" i="22"/>
  <c r="G15" i="22"/>
  <c r="E15" i="22"/>
  <c r="D15" i="22"/>
  <c r="C15" i="22"/>
  <c r="I12" i="22"/>
  <c r="M12" i="22" s="1"/>
  <c r="G12" i="22"/>
  <c r="E12" i="22"/>
  <c r="D12" i="22"/>
  <c r="C12" i="22"/>
  <c r="J11" i="22"/>
  <c r="H11" i="22"/>
  <c r="F11" i="22"/>
  <c r="I9" i="22"/>
  <c r="G9" i="22"/>
  <c r="E9" i="22"/>
  <c r="D9" i="22"/>
  <c r="C9" i="22"/>
  <c r="M8" i="22"/>
  <c r="J8" i="22"/>
  <c r="H8" i="22"/>
  <c r="F8" i="22"/>
  <c r="M5" i="22"/>
  <c r="J5" i="22"/>
  <c r="H5" i="22"/>
  <c r="F5" i="22"/>
  <c r="I15" i="21"/>
  <c r="G15" i="21"/>
  <c r="D15" i="21"/>
  <c r="C15" i="21"/>
  <c r="I12" i="21"/>
  <c r="M12" i="21" s="1"/>
  <c r="G12" i="21"/>
  <c r="E12" i="21"/>
  <c r="D12" i="21"/>
  <c r="C12" i="21"/>
  <c r="I9" i="21"/>
  <c r="G9" i="21"/>
  <c r="E9" i="21"/>
  <c r="D9" i="21"/>
  <c r="C9" i="21"/>
  <c r="M8" i="21"/>
  <c r="J8" i="21"/>
  <c r="H8" i="21"/>
  <c r="F8" i="21"/>
  <c r="J6" i="21"/>
  <c r="H6" i="21"/>
  <c r="F6" i="21"/>
  <c r="J5" i="21"/>
  <c r="H5" i="21"/>
  <c r="F5" i="21"/>
  <c r="I15" i="27"/>
  <c r="G15" i="27"/>
  <c r="E15" i="27"/>
  <c r="D15" i="27"/>
  <c r="C15" i="27"/>
  <c r="I12" i="27"/>
  <c r="M12" i="27" s="1"/>
  <c r="G12" i="27"/>
  <c r="E12" i="27"/>
  <c r="D12" i="27"/>
  <c r="C12" i="27"/>
  <c r="J10" i="27"/>
  <c r="H10" i="27"/>
  <c r="F10" i="27"/>
  <c r="I9" i="27"/>
  <c r="G9" i="27"/>
  <c r="E9" i="27"/>
  <c r="D9" i="27"/>
  <c r="C9" i="27"/>
  <c r="J8" i="27"/>
  <c r="F8" i="27"/>
  <c r="M6" i="27"/>
  <c r="J6" i="27"/>
  <c r="H6" i="27"/>
  <c r="F6" i="27"/>
  <c r="M5" i="27"/>
  <c r="J5" i="27"/>
  <c r="H5" i="27"/>
  <c r="I15" i="26"/>
  <c r="G15" i="26"/>
  <c r="E15" i="26"/>
  <c r="D15" i="26"/>
  <c r="C15" i="26"/>
  <c r="I12" i="26"/>
  <c r="M12" i="26" s="1"/>
  <c r="G12" i="26"/>
  <c r="E12" i="26"/>
  <c r="D12" i="26"/>
  <c r="C12" i="26"/>
  <c r="I9" i="26"/>
  <c r="G9" i="26"/>
  <c r="E9" i="26"/>
  <c r="D9" i="26"/>
  <c r="C9" i="26"/>
  <c r="J8" i="26"/>
  <c r="H8" i="26"/>
  <c r="F8" i="26"/>
  <c r="M6" i="26"/>
  <c r="J6" i="26"/>
  <c r="H6" i="26"/>
  <c r="F6" i="26"/>
  <c r="M5" i="26"/>
  <c r="J5" i="26"/>
  <c r="H5" i="26"/>
  <c r="F5" i="26"/>
  <c r="I15" i="25"/>
  <c r="G15" i="25"/>
  <c r="E15" i="25"/>
  <c r="D15" i="25"/>
  <c r="C15" i="25"/>
  <c r="I12" i="25"/>
  <c r="M12" i="25" s="1"/>
  <c r="E12" i="25"/>
  <c r="D12" i="25"/>
  <c r="C12" i="25"/>
  <c r="J10" i="25"/>
  <c r="F10" i="25"/>
  <c r="I9" i="25"/>
  <c r="G9" i="25"/>
  <c r="E9" i="25"/>
  <c r="D9" i="25"/>
  <c r="J8" i="25"/>
  <c r="F8" i="25"/>
  <c r="J6" i="25"/>
  <c r="H6" i="25"/>
  <c r="F6" i="25"/>
  <c r="J5" i="25"/>
  <c r="H5" i="25"/>
  <c r="F5" i="25"/>
  <c r="I16" i="24"/>
  <c r="G16" i="24"/>
  <c r="E16" i="24"/>
  <c r="D16" i="24"/>
  <c r="C16" i="24"/>
  <c r="I13" i="24"/>
  <c r="M13" i="24" s="1"/>
  <c r="G13" i="24"/>
  <c r="E13" i="24"/>
  <c r="D13" i="24"/>
  <c r="C13" i="24"/>
  <c r="M8" i="24"/>
  <c r="F8" i="24"/>
  <c r="J6" i="24"/>
  <c r="H6" i="24"/>
  <c r="F6" i="24"/>
  <c r="M5" i="24"/>
  <c r="J5" i="24"/>
  <c r="H5" i="24"/>
  <c r="F5" i="24"/>
  <c r="I15" i="20"/>
  <c r="G15" i="20"/>
  <c r="E15" i="20"/>
  <c r="D15" i="20"/>
  <c r="C15" i="20"/>
  <c r="I12" i="20"/>
  <c r="M12" i="20" s="1"/>
  <c r="G12" i="20"/>
  <c r="E12" i="20"/>
  <c r="D12" i="20"/>
  <c r="C12" i="20"/>
  <c r="F10" i="20"/>
  <c r="E9" i="20"/>
  <c r="D9" i="20"/>
  <c r="C9" i="20"/>
  <c r="H8" i="20"/>
  <c r="F8" i="20"/>
  <c r="M6" i="20"/>
  <c r="H6" i="20"/>
  <c r="F6" i="20"/>
  <c r="H5" i="20"/>
  <c r="F5" i="20"/>
  <c r="K55" i="13"/>
  <c r="I55" i="13"/>
  <c r="G55" i="13"/>
  <c r="E55" i="13"/>
  <c r="D55" i="13"/>
  <c r="H13" i="24" l="1"/>
  <c r="F12" i="21"/>
  <c r="J12" i="21"/>
  <c r="H12" i="21"/>
  <c r="D16" i="20"/>
  <c r="E16" i="22"/>
  <c r="D13" i="42" s="1"/>
  <c r="E16" i="27"/>
  <c r="D11" i="42" s="1"/>
  <c r="F13" i="24"/>
  <c r="I16" i="20"/>
  <c r="H7" i="42" s="1"/>
  <c r="G16" i="20"/>
  <c r="E16" i="20"/>
  <c r="F16" i="20" s="1"/>
  <c r="J13" i="24"/>
  <c r="M9" i="25"/>
  <c r="J12" i="25"/>
  <c r="F12" i="26"/>
  <c r="H12" i="26"/>
  <c r="J12" i="26"/>
  <c r="F9" i="21"/>
  <c r="E16" i="26"/>
  <c r="D16" i="26"/>
  <c r="F55" i="13"/>
  <c r="M55" i="13"/>
  <c r="F12" i="20"/>
  <c r="I16" i="26"/>
  <c r="J16" i="26" s="1"/>
  <c r="F12" i="25"/>
  <c r="J12" i="22"/>
  <c r="D16" i="21"/>
  <c r="C12" i="42" s="1"/>
  <c r="H12" i="20"/>
  <c r="J12" i="20"/>
  <c r="M17" i="23"/>
  <c r="M10" i="23"/>
  <c r="D14" i="42"/>
  <c r="F17" i="23"/>
  <c r="C17" i="23"/>
  <c r="B14" i="42" s="1"/>
  <c r="C14" i="42"/>
  <c r="J17" i="23"/>
  <c r="H17" i="23"/>
  <c r="F10" i="23"/>
  <c r="H10" i="23"/>
  <c r="J10" i="23"/>
  <c r="M9" i="22"/>
  <c r="J9" i="22"/>
  <c r="F12" i="22"/>
  <c r="H12" i="22"/>
  <c r="D16" i="22"/>
  <c r="F9" i="22"/>
  <c r="H9" i="22"/>
  <c r="M9" i="21"/>
  <c r="C16" i="21"/>
  <c r="E16" i="21"/>
  <c r="H9" i="21"/>
  <c r="J9" i="21"/>
  <c r="M9" i="27"/>
  <c r="J12" i="27"/>
  <c r="J9" i="27"/>
  <c r="F12" i="27"/>
  <c r="H12" i="27"/>
  <c r="D16" i="27"/>
  <c r="F9" i="27"/>
  <c r="H9" i="27"/>
  <c r="M9" i="26"/>
  <c r="C16" i="26"/>
  <c r="D10" i="42"/>
  <c r="J9" i="26"/>
  <c r="F9" i="26"/>
  <c r="H9" i="26"/>
  <c r="J9" i="25"/>
  <c r="F9" i="25"/>
  <c r="H9" i="25"/>
  <c r="M10" i="24"/>
  <c r="J10" i="24"/>
  <c r="F10" i="24"/>
  <c r="H10" i="24"/>
  <c r="J9" i="20"/>
  <c r="M9" i="20"/>
  <c r="F9" i="20"/>
  <c r="H9" i="20"/>
  <c r="J55" i="13"/>
  <c r="H55" i="13"/>
  <c r="M54" i="13"/>
  <c r="J54" i="13"/>
  <c r="H54" i="13"/>
  <c r="F54" i="13"/>
  <c r="M53" i="13"/>
  <c r="J53" i="13"/>
  <c r="H53" i="13"/>
  <c r="F53" i="13"/>
  <c r="M52" i="13"/>
  <c r="J52" i="13"/>
  <c r="H52" i="13"/>
  <c r="F52" i="13"/>
  <c r="M51" i="13"/>
  <c r="J51" i="13"/>
  <c r="H51" i="13"/>
  <c r="F51" i="13"/>
  <c r="M50" i="13"/>
  <c r="J50" i="13"/>
  <c r="H50" i="13"/>
  <c r="F50" i="13"/>
  <c r="M49" i="13"/>
  <c r="J49" i="13"/>
  <c r="H49" i="13"/>
  <c r="F49" i="13"/>
  <c r="M48" i="13"/>
  <c r="J48" i="13"/>
  <c r="H48" i="13"/>
  <c r="F48" i="13"/>
  <c r="M47" i="13"/>
  <c r="J47" i="13"/>
  <c r="H47" i="13"/>
  <c r="F47" i="13"/>
  <c r="M46" i="13"/>
  <c r="J46" i="13"/>
  <c r="H46" i="13"/>
  <c r="F46" i="13"/>
  <c r="M45" i="13"/>
  <c r="J45" i="13"/>
  <c r="H45" i="13"/>
  <c r="F45" i="13"/>
  <c r="I44" i="13"/>
  <c r="I56" i="13" s="1"/>
  <c r="G44" i="13"/>
  <c r="G56" i="13" s="1"/>
  <c r="E44" i="13"/>
  <c r="D44" i="13"/>
  <c r="D56" i="13" s="1"/>
  <c r="M42" i="13"/>
  <c r="J42" i="13"/>
  <c r="H42" i="13"/>
  <c r="F42" i="13"/>
  <c r="J43" i="13"/>
  <c r="H43" i="13"/>
  <c r="F43" i="13"/>
  <c r="M41" i="13"/>
  <c r="J41" i="13"/>
  <c r="H41" i="13"/>
  <c r="F41" i="13"/>
  <c r="M37" i="13"/>
  <c r="J37" i="13"/>
  <c r="H37" i="13"/>
  <c r="F37" i="13"/>
  <c r="M36" i="13"/>
  <c r="J36" i="13"/>
  <c r="F36" i="13"/>
  <c r="J38" i="13"/>
  <c r="H38" i="13"/>
  <c r="F38" i="13"/>
  <c r="M35" i="13"/>
  <c r="J35" i="13"/>
  <c r="F35" i="13"/>
  <c r="M34" i="13"/>
  <c r="J34" i="13"/>
  <c r="H34" i="13"/>
  <c r="F34" i="13"/>
  <c r="K26" i="13"/>
  <c r="I26" i="13"/>
  <c r="G26" i="13"/>
  <c r="F15" i="42" s="1"/>
  <c r="E26" i="13"/>
  <c r="D26" i="13"/>
  <c r="C15" i="42" s="1"/>
  <c r="C26" i="13"/>
  <c r="M25" i="13"/>
  <c r="J25" i="13"/>
  <c r="H25" i="13"/>
  <c r="F25" i="13"/>
  <c r="M24" i="13"/>
  <c r="J24" i="13"/>
  <c r="H24" i="13"/>
  <c r="F24" i="13"/>
  <c r="M23" i="13"/>
  <c r="J23" i="13"/>
  <c r="H23" i="13"/>
  <c r="F23" i="13"/>
  <c r="M22" i="13"/>
  <c r="J22" i="13"/>
  <c r="H22" i="13"/>
  <c r="F22" i="13"/>
  <c r="M21" i="13"/>
  <c r="J21" i="13"/>
  <c r="H21" i="13"/>
  <c r="F21" i="13"/>
  <c r="M20" i="13"/>
  <c r="J20" i="13"/>
  <c r="H20" i="13"/>
  <c r="F20" i="13"/>
  <c r="M19" i="13"/>
  <c r="J19" i="13"/>
  <c r="H19" i="13"/>
  <c r="F19" i="13"/>
  <c r="M18" i="13"/>
  <c r="J18" i="13"/>
  <c r="H18" i="13"/>
  <c r="F18" i="13"/>
  <c r="M17" i="13"/>
  <c r="J17" i="13"/>
  <c r="H17" i="13"/>
  <c r="F17" i="13"/>
  <c r="M16" i="13"/>
  <c r="J16" i="13"/>
  <c r="H16" i="13"/>
  <c r="F16" i="13"/>
  <c r="K27" i="13"/>
  <c r="I15" i="13"/>
  <c r="G15" i="13"/>
  <c r="E27" i="13"/>
  <c r="D15" i="13"/>
  <c r="C15" i="13"/>
  <c r="J13" i="13"/>
  <c r="H13" i="13"/>
  <c r="F13" i="13"/>
  <c r="J14" i="13"/>
  <c r="H14" i="13"/>
  <c r="F14" i="13"/>
  <c r="J12" i="13"/>
  <c r="H12" i="13"/>
  <c r="F12" i="13"/>
  <c r="J8" i="13"/>
  <c r="H8" i="13"/>
  <c r="F8" i="13"/>
  <c r="J7" i="13"/>
  <c r="H7" i="13"/>
  <c r="F7" i="13"/>
  <c r="J9" i="13"/>
  <c r="H9" i="13"/>
  <c r="F9" i="13"/>
  <c r="M6" i="13"/>
  <c r="J6" i="13"/>
  <c r="H6" i="13"/>
  <c r="F6" i="13"/>
  <c r="M5" i="13"/>
  <c r="J5" i="13"/>
  <c r="H5" i="13"/>
  <c r="F5" i="13"/>
  <c r="C10" i="42" l="1"/>
  <c r="H10" i="42"/>
  <c r="D7" i="42"/>
  <c r="F7" i="42"/>
  <c r="M16" i="20"/>
  <c r="F16" i="26"/>
  <c r="F44" i="13"/>
  <c r="M16" i="26"/>
  <c r="B10" i="42"/>
  <c r="B12" i="42"/>
  <c r="I27" i="13"/>
  <c r="B15" i="42"/>
  <c r="H14" i="42" s="1"/>
  <c r="F14" i="42" s="1"/>
  <c r="C16" i="22"/>
  <c r="B13" i="42" s="1"/>
  <c r="C13" i="42"/>
  <c r="F16" i="22"/>
  <c r="D12" i="42"/>
  <c r="F16" i="21"/>
  <c r="C16" i="27"/>
  <c r="B11" i="42" s="1"/>
  <c r="C11" i="42"/>
  <c r="F16" i="27"/>
  <c r="C16" i="20"/>
  <c r="B7" i="42" s="1"/>
  <c r="J16" i="20"/>
  <c r="H16" i="20"/>
  <c r="C7" i="42"/>
  <c r="J15" i="13"/>
  <c r="M15" i="13"/>
  <c r="G27" i="13"/>
  <c r="J56" i="13"/>
  <c r="H56" i="13"/>
  <c r="H44" i="13"/>
  <c r="J44" i="13"/>
  <c r="F26" i="13"/>
  <c r="H26" i="13"/>
  <c r="J26" i="13"/>
  <c r="D27" i="13"/>
  <c r="F15" i="13"/>
  <c r="H15" i="13"/>
  <c r="M27" i="13" l="1"/>
  <c r="K44" i="13"/>
  <c r="C27" i="13"/>
  <c r="J27" i="13"/>
  <c r="H27" i="13"/>
  <c r="F27" i="13"/>
  <c r="M73" i="16"/>
  <c r="J73" i="16"/>
  <c r="H73" i="16"/>
  <c r="F73" i="16"/>
  <c r="M72" i="16"/>
  <c r="J72" i="16"/>
  <c r="H72" i="16"/>
  <c r="F72" i="16"/>
  <c r="M71" i="16"/>
  <c r="J71" i="16"/>
  <c r="H71" i="16"/>
  <c r="F71" i="16"/>
  <c r="M70" i="16"/>
  <c r="J70" i="16"/>
  <c r="H70" i="16"/>
  <c r="F70" i="16"/>
  <c r="J69" i="16"/>
  <c r="H69" i="16"/>
  <c r="F69" i="16"/>
  <c r="M68" i="16"/>
  <c r="J68" i="16"/>
  <c r="H68" i="16"/>
  <c r="F68" i="16"/>
  <c r="M67" i="16"/>
  <c r="J67" i="16"/>
  <c r="H67" i="16"/>
  <c r="F67" i="16"/>
  <c r="M66" i="16"/>
  <c r="J66" i="16"/>
  <c r="H66" i="16"/>
  <c r="F66" i="16"/>
  <c r="M65" i="16"/>
  <c r="J65" i="16"/>
  <c r="H65" i="16"/>
  <c r="F65" i="16"/>
  <c r="M64" i="16"/>
  <c r="J64" i="16"/>
  <c r="H64" i="16"/>
  <c r="F64" i="16"/>
  <c r="M63" i="16"/>
  <c r="J63" i="16"/>
  <c r="H63" i="16"/>
  <c r="F63" i="16"/>
  <c r="M62" i="16"/>
  <c r="J62" i="16"/>
  <c r="H62" i="16"/>
  <c r="F62" i="16"/>
  <c r="J60" i="16"/>
  <c r="H60" i="16"/>
  <c r="F60" i="16"/>
  <c r="M58" i="16"/>
  <c r="J58" i="16"/>
  <c r="H58" i="16"/>
  <c r="F58" i="16"/>
  <c r="M56" i="16"/>
  <c r="J56" i="16"/>
  <c r="H56" i="16"/>
  <c r="F56" i="16"/>
  <c r="M55" i="16"/>
  <c r="J55" i="16"/>
  <c r="H55" i="16"/>
  <c r="F55" i="16"/>
  <c r="J50" i="16"/>
  <c r="H50" i="16"/>
  <c r="F50" i="16"/>
  <c r="J45" i="16"/>
  <c r="H45" i="16"/>
  <c r="F45" i="16"/>
  <c r="J44" i="16"/>
  <c r="H44" i="16"/>
  <c r="F44" i="16"/>
  <c r="J36" i="16"/>
  <c r="H36" i="16"/>
  <c r="F36" i="16"/>
  <c r="M31" i="16"/>
  <c r="J31" i="16"/>
  <c r="H31" i="16"/>
  <c r="F31" i="16"/>
  <c r="M30" i="16"/>
  <c r="J30" i="16"/>
  <c r="H30" i="16"/>
  <c r="F30" i="16"/>
  <c r="M29" i="16"/>
  <c r="J29" i="16"/>
  <c r="H29" i="16"/>
  <c r="F29" i="16"/>
  <c r="M28" i="16"/>
  <c r="J28" i="16"/>
  <c r="H28" i="16"/>
  <c r="F28" i="16"/>
  <c r="J26" i="16"/>
  <c r="H26" i="16"/>
  <c r="F26" i="16"/>
  <c r="J24" i="16"/>
  <c r="H24" i="16"/>
  <c r="F24" i="16"/>
  <c r="J23" i="16"/>
  <c r="H23" i="16"/>
  <c r="F23" i="16"/>
  <c r="J22" i="16"/>
  <c r="H22" i="16"/>
  <c r="F22" i="16"/>
  <c r="H20" i="16"/>
  <c r="F20" i="16"/>
  <c r="H19" i="16"/>
  <c r="F19" i="16"/>
  <c r="H18" i="16"/>
  <c r="F18" i="16"/>
  <c r="M16" i="16"/>
  <c r="H16" i="16"/>
  <c r="F16" i="16"/>
  <c r="M14" i="16"/>
  <c r="H14" i="16"/>
  <c r="F14" i="16"/>
  <c r="H13" i="16"/>
  <c r="F13" i="16"/>
  <c r="H11" i="16"/>
  <c r="F11" i="16"/>
  <c r="M9" i="16"/>
  <c r="M8" i="16"/>
  <c r="H8" i="16"/>
  <c r="F8" i="16"/>
  <c r="M7" i="16"/>
  <c r="H7" i="16"/>
  <c r="F7" i="16"/>
  <c r="I6" i="16"/>
  <c r="I76" i="16" s="1"/>
  <c r="M76" i="16" s="1"/>
  <c r="D6" i="16"/>
  <c r="D76" i="16" s="1"/>
  <c r="C6" i="16"/>
  <c r="C76" i="16" s="1"/>
  <c r="M5" i="16"/>
  <c r="H5" i="16"/>
  <c r="F5" i="16"/>
  <c r="K56" i="13" l="1"/>
  <c r="M56" i="13" s="1"/>
  <c r="M43" i="13"/>
  <c r="J6" i="16"/>
  <c r="F75" i="16"/>
  <c r="M26" i="13"/>
  <c r="M44" i="13"/>
  <c r="F27" i="16"/>
  <c r="F6" i="16"/>
  <c r="M6" i="16"/>
  <c r="M27" i="16"/>
  <c r="M153" i="16"/>
  <c r="J75" i="16"/>
  <c r="J61" i="16"/>
  <c r="M61" i="16"/>
  <c r="M34" i="16"/>
  <c r="J27" i="16"/>
  <c r="H75" i="16"/>
  <c r="F61" i="16"/>
  <c r="H61" i="16"/>
  <c r="H27" i="16"/>
  <c r="H6" i="16"/>
  <c r="J125" i="45"/>
  <c r="H125" i="45"/>
  <c r="F125" i="45"/>
  <c r="M124" i="45"/>
  <c r="J124" i="45"/>
  <c r="H124" i="45"/>
  <c r="F124" i="45"/>
  <c r="J123" i="45"/>
  <c r="H123" i="45"/>
  <c r="F123" i="45"/>
  <c r="M122" i="45"/>
  <c r="J122" i="45"/>
  <c r="H122" i="45"/>
  <c r="J121" i="45"/>
  <c r="H121" i="45"/>
  <c r="F121" i="45"/>
  <c r="J116" i="45"/>
  <c r="H116" i="45"/>
  <c r="F116" i="45"/>
  <c r="J118" i="45"/>
  <c r="H118" i="45"/>
  <c r="F118" i="45"/>
  <c r="J117" i="45"/>
  <c r="H117" i="45"/>
  <c r="F117" i="45"/>
  <c r="J112" i="45"/>
  <c r="F112" i="45"/>
  <c r="J115" i="45"/>
  <c r="H115" i="45"/>
  <c r="F115" i="45"/>
  <c r="J113" i="45"/>
  <c r="F113" i="45"/>
  <c r="M120" i="45"/>
  <c r="J120" i="45"/>
  <c r="H120" i="45"/>
  <c r="F120" i="45"/>
  <c r="J119" i="45"/>
  <c r="H119" i="45"/>
  <c r="F119" i="45"/>
  <c r="H109" i="45"/>
  <c r="F109" i="45"/>
  <c r="M108" i="45"/>
  <c r="H108" i="45"/>
  <c r="F108" i="45"/>
  <c r="H107" i="45"/>
  <c r="F107" i="45"/>
  <c r="H106" i="45"/>
  <c r="F106" i="45"/>
  <c r="H105" i="45"/>
  <c r="F105" i="45"/>
  <c r="H104" i="45"/>
  <c r="F104" i="45"/>
  <c r="F76" i="16" l="1"/>
  <c r="J76" i="16"/>
  <c r="H76" i="16"/>
  <c r="F127" i="45"/>
  <c r="M75" i="16"/>
  <c r="M127" i="45"/>
  <c r="J127" i="45"/>
  <c r="H127" i="45"/>
  <c r="I98" i="45" l="1"/>
  <c r="G98" i="45"/>
  <c r="G128" i="45" s="1"/>
  <c r="E98" i="45"/>
  <c r="E128" i="45" s="1"/>
  <c r="C98" i="45"/>
  <c r="C128" i="45" s="1"/>
  <c r="J95" i="45"/>
  <c r="H95" i="45"/>
  <c r="F95" i="45"/>
  <c r="J87" i="45"/>
  <c r="H87" i="45"/>
  <c r="F87" i="45"/>
  <c r="J84" i="45"/>
  <c r="H84" i="45"/>
  <c r="F84" i="45"/>
  <c r="J83" i="45"/>
  <c r="H83" i="45"/>
  <c r="F83" i="45"/>
  <c r="J82" i="45"/>
  <c r="H82" i="45"/>
  <c r="F82" i="45"/>
  <c r="M81" i="45"/>
  <c r="J81" i="45"/>
  <c r="H81" i="45"/>
  <c r="F81" i="45"/>
  <c r="M80" i="45"/>
  <c r="J80" i="45"/>
  <c r="H80" i="45"/>
  <c r="F80" i="45"/>
  <c r="J79" i="45"/>
  <c r="H79" i="45"/>
  <c r="F79" i="45"/>
  <c r="F128" i="45" l="1"/>
  <c r="I128" i="45"/>
  <c r="M98" i="45"/>
  <c r="H128" i="45"/>
  <c r="F98" i="45"/>
  <c r="H98" i="45"/>
  <c r="J98" i="45"/>
  <c r="J78" i="45"/>
  <c r="H78" i="45"/>
  <c r="F78" i="45"/>
  <c r="J77" i="45"/>
  <c r="H77" i="45"/>
  <c r="F77" i="45"/>
  <c r="J76" i="45"/>
  <c r="H76" i="45"/>
  <c r="F76" i="45"/>
  <c r="J75" i="45"/>
  <c r="H75" i="45"/>
  <c r="F75" i="45"/>
  <c r="M74" i="45"/>
  <c r="J74" i="45"/>
  <c r="H74" i="45"/>
  <c r="J73" i="45"/>
  <c r="H73" i="45"/>
  <c r="J72" i="45"/>
  <c r="H72" i="45"/>
  <c r="F72" i="45"/>
  <c r="J71" i="45"/>
  <c r="H71" i="45"/>
  <c r="F71" i="45"/>
  <c r="M70" i="45"/>
  <c r="J70" i="45"/>
  <c r="H70" i="45"/>
  <c r="F70" i="45"/>
  <c r="M69" i="45"/>
  <c r="J69" i="45"/>
  <c r="H69" i="45"/>
  <c r="F69" i="45"/>
  <c r="J68" i="45"/>
  <c r="H68" i="45"/>
  <c r="F68" i="45"/>
  <c r="J67" i="45"/>
  <c r="H67" i="45"/>
  <c r="F67" i="45"/>
  <c r="M128" i="45" l="1"/>
  <c r="J128" i="45"/>
  <c r="I61" i="45"/>
  <c r="M61" i="45" s="1"/>
  <c r="G61" i="45"/>
  <c r="E61" i="45"/>
  <c r="D61" i="45"/>
  <c r="C61" i="45"/>
  <c r="J60" i="45"/>
  <c r="H60" i="45"/>
  <c r="F61" i="45" l="1"/>
  <c r="J61" i="45"/>
  <c r="H61" i="45"/>
  <c r="J59" i="45"/>
  <c r="H59" i="45"/>
  <c r="F59" i="45"/>
  <c r="M58" i="45"/>
  <c r="J58" i="45"/>
  <c r="I57" i="45"/>
  <c r="G57" i="45"/>
  <c r="E57" i="45"/>
  <c r="D57" i="45"/>
  <c r="C57" i="45"/>
  <c r="J55" i="45"/>
  <c r="H55" i="45"/>
  <c r="F55" i="45"/>
  <c r="J54" i="45"/>
  <c r="H54" i="45"/>
  <c r="F54" i="45"/>
  <c r="J53" i="45"/>
  <c r="H53" i="45"/>
  <c r="F53" i="45"/>
  <c r="J52" i="45"/>
  <c r="H52" i="45"/>
  <c r="F52" i="45"/>
  <c r="J50" i="45"/>
  <c r="H50" i="45"/>
  <c r="F50" i="45"/>
  <c r="J51" i="45"/>
  <c r="H51" i="45"/>
  <c r="F51" i="45"/>
  <c r="J48" i="45"/>
  <c r="H48" i="45"/>
  <c r="F48" i="45"/>
  <c r="J41" i="45"/>
  <c r="H41" i="45"/>
  <c r="F41" i="45"/>
  <c r="J45" i="45"/>
  <c r="H45" i="45"/>
  <c r="F45" i="45"/>
  <c r="J49" i="45"/>
  <c r="H49" i="45"/>
  <c r="F49" i="45"/>
  <c r="J44" i="45"/>
  <c r="H44" i="45"/>
  <c r="F44" i="45"/>
  <c r="J43" i="45"/>
  <c r="H43" i="45"/>
  <c r="F43" i="45"/>
  <c r="J42" i="45"/>
  <c r="H42" i="45"/>
  <c r="F42" i="45"/>
  <c r="J38" i="45"/>
  <c r="H38" i="45"/>
  <c r="F38" i="45"/>
  <c r="J35" i="45"/>
  <c r="H35" i="45"/>
  <c r="F35" i="45"/>
  <c r="J34" i="45"/>
  <c r="H34" i="45"/>
  <c r="F34" i="45"/>
  <c r="J33" i="45"/>
  <c r="H33" i="45"/>
  <c r="F33" i="45"/>
  <c r="J32" i="45"/>
  <c r="F32" i="45"/>
  <c r="J31" i="45"/>
  <c r="H31" i="45"/>
  <c r="F31" i="45"/>
  <c r="M30" i="45"/>
  <c r="J30" i="45"/>
  <c r="H30" i="45"/>
  <c r="F30" i="45"/>
  <c r="M29" i="45"/>
  <c r="J29" i="45"/>
  <c r="H29" i="45"/>
  <c r="F29" i="45"/>
  <c r="J28" i="45"/>
  <c r="H28" i="45"/>
  <c r="F28" i="45"/>
  <c r="J27" i="45"/>
  <c r="H27" i="45"/>
  <c r="F27" i="45"/>
  <c r="M26" i="45"/>
  <c r="J26" i="45"/>
  <c r="H26" i="45"/>
  <c r="F26" i="45"/>
  <c r="J25" i="45"/>
  <c r="H25" i="45"/>
  <c r="F25" i="45"/>
  <c r="J24" i="45"/>
  <c r="H24" i="45"/>
  <c r="F24" i="45"/>
  <c r="J23" i="45"/>
  <c r="H23" i="45"/>
  <c r="F23" i="45"/>
  <c r="H22" i="45"/>
  <c r="F22" i="45"/>
  <c r="J21" i="45"/>
  <c r="H21" i="45"/>
  <c r="F21" i="45"/>
  <c r="M20" i="45"/>
  <c r="J20" i="45"/>
  <c r="H20" i="45"/>
  <c r="F20" i="45"/>
  <c r="J19" i="45"/>
  <c r="H19" i="45"/>
  <c r="F19" i="45"/>
  <c r="J18" i="45"/>
  <c r="H18" i="45"/>
  <c r="F18" i="45"/>
  <c r="J16" i="45"/>
  <c r="H16" i="45"/>
  <c r="J17" i="45"/>
  <c r="H17" i="45"/>
  <c r="F17" i="45"/>
  <c r="J15" i="45"/>
  <c r="H15" i="45"/>
  <c r="F15" i="45"/>
  <c r="M14" i="45"/>
  <c r="J14" i="45"/>
  <c r="H14" i="45"/>
  <c r="F14" i="45"/>
  <c r="M13" i="45"/>
  <c r="J13" i="45"/>
  <c r="H13" i="45"/>
  <c r="F13" i="45"/>
  <c r="M12" i="45"/>
  <c r="J12" i="45"/>
  <c r="H12" i="45"/>
  <c r="F12" i="45"/>
  <c r="I11" i="45"/>
  <c r="G11" i="45"/>
  <c r="E11" i="45"/>
  <c r="D11" i="45"/>
  <c r="C11" i="45"/>
  <c r="M9" i="45"/>
  <c r="M10" i="45"/>
  <c r="M8" i="45"/>
  <c r="M7" i="45"/>
  <c r="M6" i="45"/>
  <c r="M5" i="45"/>
  <c r="I33" i="1"/>
  <c r="E33" i="1"/>
  <c r="D33" i="1"/>
  <c r="C33" i="1"/>
  <c r="I30" i="1"/>
  <c r="E30" i="1"/>
  <c r="D30" i="1"/>
  <c r="C30" i="1"/>
  <c r="K16" i="1"/>
  <c r="H12" i="14" s="1"/>
  <c r="J12" i="14" s="1"/>
  <c r="I16" i="1"/>
  <c r="E16" i="1"/>
  <c r="C16" i="1"/>
  <c r="M15" i="1"/>
  <c r="J15" i="1"/>
  <c r="H15" i="1"/>
  <c r="M14" i="1"/>
  <c r="J14" i="1"/>
  <c r="H14" i="1"/>
  <c r="K13" i="1"/>
  <c r="H9" i="14" s="1"/>
  <c r="J9" i="14" s="1"/>
  <c r="I13" i="1"/>
  <c r="E13" i="1"/>
  <c r="C13" i="1"/>
  <c r="M12" i="1"/>
  <c r="J12" i="1"/>
  <c r="H12" i="1"/>
  <c r="P11" i="1"/>
  <c r="M11" i="1"/>
  <c r="J11" i="1"/>
  <c r="H11" i="1"/>
  <c r="K10" i="1"/>
  <c r="G17" i="1"/>
  <c r="P8" i="1"/>
  <c r="M8" i="1"/>
  <c r="J8" i="1"/>
  <c r="P7" i="1"/>
  <c r="M7" i="1"/>
  <c r="J7" i="1"/>
  <c r="H7" i="1"/>
  <c r="P6" i="1"/>
  <c r="M6" i="1"/>
  <c r="J6" i="1"/>
  <c r="H6" i="1"/>
  <c r="M5" i="1"/>
  <c r="J5" i="1"/>
  <c r="H5" i="1"/>
  <c r="H6" i="14" l="1"/>
  <c r="J6" i="14" s="1"/>
  <c r="M10" i="1"/>
  <c r="O27" i="1"/>
  <c r="C129" i="45"/>
  <c r="O33" i="1"/>
  <c r="P33" i="1" s="1"/>
  <c r="D129" i="45"/>
  <c r="E129" i="45"/>
  <c r="P16" i="1"/>
  <c r="E17" i="1"/>
  <c r="C17" i="1"/>
  <c r="D9" i="1" s="1"/>
  <c r="H16" i="1"/>
  <c r="H13" i="1"/>
  <c r="G129" i="45"/>
  <c r="K17" i="1"/>
  <c r="F57" i="45"/>
  <c r="I17" i="1"/>
  <c r="F5" i="42" s="1"/>
  <c r="J57" i="45"/>
  <c r="M57" i="45"/>
  <c r="M11" i="45"/>
  <c r="H57" i="45"/>
  <c r="F11" i="45"/>
  <c r="H11" i="45"/>
  <c r="J11" i="45"/>
  <c r="M16" i="1"/>
  <c r="P13" i="1"/>
  <c r="M13" i="1"/>
  <c r="P10" i="1"/>
  <c r="P29" i="1"/>
  <c r="P28" i="1"/>
  <c r="J16" i="1"/>
  <c r="J13" i="1"/>
  <c r="H10" i="1"/>
  <c r="J10" i="1"/>
  <c r="K29" i="44"/>
  <c r="H29" i="44"/>
  <c r="F29" i="44"/>
  <c r="K28" i="44"/>
  <c r="F28" i="44"/>
  <c r="L16" i="1" l="1"/>
  <c r="D5" i="1"/>
  <c r="D7" i="1"/>
  <c r="D6" i="1"/>
  <c r="D8" i="1"/>
  <c r="H129" i="45"/>
  <c r="F129" i="45"/>
  <c r="F10" i="1"/>
  <c r="P27" i="1"/>
  <c r="C6" i="42"/>
  <c r="C5" i="42"/>
  <c r="F16" i="1"/>
  <c r="H17" i="1"/>
  <c r="F13" i="1"/>
  <c r="D6" i="42"/>
  <c r="H6" i="42"/>
  <c r="L14" i="1"/>
  <c r="L12" i="1"/>
  <c r="L7" i="1"/>
  <c r="L5" i="1"/>
  <c r="L15" i="1"/>
  <c r="L13" i="1"/>
  <c r="L11" i="1"/>
  <c r="L8" i="1"/>
  <c r="L6" i="1"/>
  <c r="L10" i="1"/>
  <c r="F14" i="1"/>
  <c r="F12" i="1"/>
  <c r="F7" i="1"/>
  <c r="F5" i="1"/>
  <c r="F15" i="1"/>
  <c r="F11" i="1"/>
  <c r="F8" i="1"/>
  <c r="F6" i="1"/>
  <c r="B5" i="42"/>
  <c r="D14" i="1"/>
  <c r="D12" i="1"/>
  <c r="D15" i="1"/>
  <c r="D11" i="1"/>
  <c r="D13" i="1"/>
  <c r="D16" i="1"/>
  <c r="D10" i="1"/>
  <c r="B6" i="42"/>
  <c r="M17" i="1"/>
  <c r="F6" i="42"/>
  <c r="P17" i="1"/>
  <c r="J17" i="1"/>
  <c r="K31" i="44"/>
  <c r="H31" i="44"/>
  <c r="E16" i="44" l="1"/>
  <c r="D16" i="44"/>
  <c r="C16" i="44"/>
  <c r="H8" i="44"/>
  <c r="C8" i="44"/>
  <c r="K16" i="44" l="1"/>
  <c r="H16" i="44"/>
  <c r="D17" i="44"/>
  <c r="F16" i="44"/>
  <c r="E17" i="44"/>
  <c r="F8" i="44"/>
  <c r="C17" i="44"/>
  <c r="K67" i="43"/>
  <c r="G67" i="43"/>
  <c r="C67" i="43"/>
  <c r="K65" i="43"/>
  <c r="H65" i="43"/>
  <c r="F65" i="43"/>
  <c r="K64" i="43"/>
  <c r="H64" i="43"/>
  <c r="F64" i="43"/>
  <c r="K63" i="43"/>
  <c r="F63" i="43"/>
  <c r="K62" i="43"/>
  <c r="H62" i="43"/>
  <c r="F62" i="43"/>
  <c r="K61" i="43"/>
  <c r="H61" i="43"/>
  <c r="F61" i="43"/>
  <c r="G60" i="43"/>
  <c r="E60" i="43"/>
  <c r="E68" i="43" s="1"/>
  <c r="C60" i="43"/>
  <c r="K17" i="44" l="1"/>
  <c r="H17" i="44"/>
  <c r="F17" i="44"/>
  <c r="K60" i="43"/>
  <c r="H67" i="43"/>
  <c r="F67" i="43"/>
  <c r="F60" i="43"/>
  <c r="H60" i="43"/>
  <c r="H48" i="43"/>
  <c r="G37" i="43" l="1"/>
  <c r="D37" i="43" l="1"/>
  <c r="F37" i="43" s="1"/>
  <c r="C37" i="43"/>
  <c r="K36" i="43"/>
  <c r="H36" i="43"/>
  <c r="F36" i="43"/>
  <c r="K33" i="43"/>
  <c r="F33" i="43"/>
  <c r="K32" i="43"/>
  <c r="F32" i="43"/>
  <c r="K31" i="43"/>
  <c r="F31" i="43"/>
  <c r="H30" i="43"/>
  <c r="F30" i="43"/>
  <c r="K29" i="43"/>
  <c r="F29" i="43"/>
  <c r="K28" i="43"/>
  <c r="F28" i="43"/>
  <c r="K26" i="43"/>
  <c r="K37" i="43" l="1"/>
  <c r="H37" i="43"/>
  <c r="F26" i="43"/>
  <c r="K25" i="43"/>
  <c r="F25" i="43"/>
  <c r="F24" i="43"/>
  <c r="K23" i="43"/>
  <c r="K22" i="43"/>
  <c r="F22" i="43"/>
  <c r="F21" i="43"/>
  <c r="K20" i="43"/>
  <c r="F20" i="43"/>
  <c r="K19" i="43"/>
  <c r="F19" i="43"/>
  <c r="K18" i="43"/>
  <c r="F18" i="43"/>
  <c r="F16" i="43"/>
  <c r="G14" i="43"/>
  <c r="K13" i="43"/>
  <c r="H13" i="43"/>
  <c r="F13" i="43"/>
  <c r="K12" i="43"/>
  <c r="F12" i="43"/>
  <c r="G11" i="43"/>
  <c r="H11" i="43" s="1"/>
  <c r="D68" i="43"/>
  <c r="C11" i="43"/>
  <c r="F10" i="43"/>
  <c r="F8" i="43"/>
  <c r="K7" i="43"/>
  <c r="F7" i="43"/>
  <c r="K6" i="43"/>
  <c r="F6" i="43"/>
  <c r="K68" i="43" l="1"/>
  <c r="G68" i="43"/>
  <c r="H68" i="43" s="1"/>
  <c r="C68" i="43"/>
  <c r="K14" i="43"/>
  <c r="F14" i="43"/>
  <c r="H14" i="43"/>
  <c r="F11" i="43"/>
  <c r="K11" i="43"/>
  <c r="F68" i="43"/>
  <c r="H11" i="14"/>
  <c r="J11" i="14" s="1"/>
  <c r="H8" i="14" l="1"/>
  <c r="J8" i="14" s="1"/>
  <c r="H5" i="14"/>
  <c r="H7" i="14" l="1"/>
  <c r="J5" i="14"/>
  <c r="F17" i="14"/>
  <c r="J7" i="14" l="1"/>
  <c r="H10" i="14"/>
  <c r="C4" i="42"/>
  <c r="E17" i="14"/>
  <c r="H17" i="14"/>
  <c r="E18" i="14"/>
  <c r="G18" i="14"/>
  <c r="D17" i="14"/>
  <c r="H13" i="14" l="1"/>
  <c r="J13" i="14" s="1"/>
  <c r="J10" i="14"/>
  <c r="I18" i="14"/>
  <c r="I17" i="14"/>
  <c r="G17" i="14"/>
  <c r="D18" i="14"/>
  <c r="C17" i="14"/>
  <c r="F18" i="14"/>
  <c r="H18" i="14" l="1"/>
  <c r="C18" i="14"/>
  <c r="H15" i="42"/>
  <c r="B4" i="42"/>
  <c r="D34" i="1" l="1"/>
  <c r="E34" i="1"/>
  <c r="C34" i="1"/>
  <c r="I34" i="1"/>
  <c r="I129" i="45" l="1"/>
  <c r="J129" i="45" l="1"/>
  <c r="M129" i="45"/>
  <c r="D5" i="42"/>
  <c r="H5" i="42" l="1"/>
  <c r="J153" i="16" l="1"/>
  <c r="F153" i="16" l="1"/>
  <c r="H153" i="16"/>
  <c r="E56" i="13"/>
  <c r="D17" i="24"/>
  <c r="E17" i="24"/>
  <c r="I17" i="24"/>
  <c r="G17" i="24"/>
  <c r="C8" i="42"/>
  <c r="C17" i="24"/>
  <c r="B8" i="42" s="1"/>
  <c r="F8" i="42" l="1"/>
  <c r="D8" i="42"/>
  <c r="F56" i="13"/>
  <c r="J17" i="24"/>
  <c r="H8" i="42"/>
  <c r="M17" i="24"/>
  <c r="H17" i="24"/>
  <c r="F17" i="24"/>
  <c r="D16" i="25"/>
  <c r="C9" i="42" s="1"/>
  <c r="E16" i="25"/>
  <c r="D9" i="42" s="1"/>
  <c r="I16" i="25"/>
  <c r="M16" i="25" s="1"/>
  <c r="G16" i="25"/>
  <c r="F9" i="42" s="1"/>
  <c r="C16" i="25"/>
  <c r="B9" i="42" s="1"/>
  <c r="J16" i="25" l="1"/>
  <c r="H9" i="42"/>
  <c r="H16" i="25"/>
  <c r="F16" i="25"/>
  <c r="G16" i="26"/>
  <c r="G16" i="27"/>
  <c r="H16" i="27" s="1"/>
  <c r="I16" i="27"/>
  <c r="J16" i="27" l="1"/>
  <c r="H16" i="26"/>
  <c r="H11" i="42"/>
  <c r="F10" i="42"/>
  <c r="F11" i="42"/>
  <c r="M16" i="27"/>
  <c r="G16" i="21"/>
  <c r="H16" i="21" s="1"/>
  <c r="I16" i="21"/>
  <c r="J16" i="21" s="1"/>
  <c r="G16" i="22"/>
  <c r="H16" i="22" s="1"/>
  <c r="I16" i="22"/>
  <c r="J16" i="22" s="1"/>
  <c r="E16" i="28"/>
  <c r="D15" i="42" l="1"/>
  <c r="H13" i="42"/>
  <c r="F13" i="42"/>
  <c r="H12" i="42"/>
  <c r="F16" i="28"/>
  <c r="M16" i="22"/>
  <c r="F12" i="42"/>
  <c r="M16" i="21"/>
  <c r="K30" i="1"/>
  <c r="O30" i="1" s="1"/>
  <c r="P30" i="1" l="1"/>
  <c r="O34" i="1"/>
  <c r="K34" i="1"/>
  <c r="P34" i="1" l="1"/>
</calcChain>
</file>

<file path=xl/comments1.xml><?xml version="1.0" encoding="utf-8"?>
<comments xmlns="http://schemas.openxmlformats.org/spreadsheetml/2006/main">
  <authors>
    <author>Ajuntament de Barcelona</author>
  </authors>
  <commentList>
    <comment ref="C4" authorId="0">
      <text>
        <r>
          <rPr>
            <b/>
            <sz val="8"/>
            <color indexed="81"/>
            <rFont val="Tahoma"/>
            <family val="2"/>
          </rPr>
          <t>Ajuntament de Barcelona:</t>
        </r>
        <r>
          <rPr>
            <sz val="8"/>
            <color indexed="81"/>
            <rFont val="Tahoma"/>
            <family val="2"/>
          </rPr>
          <t xml:space="preserve">
adaptat a nova estructura pressupostària 2013</t>
        </r>
      </text>
    </comment>
    <comment ref="B56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58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59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60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65" authorId="0">
      <text>
        <r>
          <rPr>
            <sz val="9"/>
            <color indexed="81"/>
            <rFont val="Tahoma"/>
            <family val="2"/>
          </rPr>
          <t>Canvi codificacions programes 2015: incoporació d'una part de l'antic 926 (padró habitants)</t>
        </r>
      </text>
    </comment>
    <comment ref="B68" authorId="0">
      <text>
        <r>
          <rPr>
            <sz val="9"/>
            <color indexed="81"/>
            <rFont val="Tahoma"/>
            <family val="2"/>
          </rPr>
          <t xml:space="preserve">Canvi codificacions programes 2015: incorporació </t>
        </r>
      </text>
    </comment>
    <comment ref="B74" authorId="0">
      <text>
        <r>
          <rPr>
            <sz val="9"/>
            <color indexed="81"/>
            <rFont val="Tahoma"/>
            <family val="2"/>
          </rPr>
          <t>Canvi codificacions programes 2015: l'antic grup 942 passa a ser el nou 943</t>
        </r>
      </text>
    </comment>
    <comment ref="C81" authorId="0">
      <text>
        <r>
          <rPr>
            <b/>
            <sz val="8"/>
            <color indexed="81"/>
            <rFont val="Tahoma"/>
            <family val="2"/>
          </rPr>
          <t>Ajuntament de Barcelona:</t>
        </r>
        <r>
          <rPr>
            <sz val="8"/>
            <color indexed="81"/>
            <rFont val="Tahoma"/>
            <family val="2"/>
          </rPr>
          <t xml:space="preserve">
adaptat a nova estructura pressupostària 2013</t>
        </r>
      </text>
    </comment>
    <comment ref="B91" authorId="0">
      <text>
        <r>
          <rPr>
            <sz val="9"/>
            <color indexed="81"/>
            <rFont val="Tahoma"/>
            <family val="2"/>
          </rPr>
          <t>Canvi codificació programes 2015: modificació nom del grup i incorporació del grup 459</t>
        </r>
      </text>
    </comment>
    <comment ref="B94" authorId="0">
      <text>
        <r>
          <rPr>
            <sz val="9"/>
            <color indexed="81"/>
            <rFont val="Tahoma"/>
            <family val="2"/>
          </rPr>
          <t>Canvi codificació programes 2015: sanejament xarxa de clavegueram passa del grup 161 (2014) al 160</t>
        </r>
      </text>
    </comment>
    <comment ref="B102" authorId="0">
      <text>
        <r>
          <rPr>
            <sz val="9"/>
            <color indexed="81"/>
            <rFont val="Tahoma"/>
            <family val="2"/>
          </rPr>
          <t>Canvi codificació programes 2015: una part del grup 179 (any 2014) passa a formar part del 172</t>
        </r>
      </text>
    </comment>
    <comment ref="B107" authorId="0">
      <text>
        <r>
          <rPr>
            <sz val="9"/>
            <color indexed="81"/>
            <rFont val="Tahoma"/>
            <family val="2"/>
          </rPr>
          <t xml:space="preserve">Canvi codificació programes 2015: incorporació al grup alguna partida del grup 231 i 169
</t>
        </r>
      </text>
    </comment>
    <comment ref="B112" authorId="0">
      <text>
        <r>
          <rPr>
            <sz val="9"/>
            <color indexed="81"/>
            <rFont val="Tahoma"/>
            <family val="2"/>
          </rPr>
          <t>Canvi codificació programes 2015: l'antic grup 313 ara passa a formar part del 311</t>
        </r>
      </text>
    </comment>
    <comment ref="B115" authorId="0">
      <text>
        <r>
          <rPr>
            <sz val="9"/>
            <color indexed="81"/>
            <rFont val="Tahoma"/>
            <family val="2"/>
          </rPr>
          <t>Canvi codificació programes 2015: PART de l'antic grup 321 i 325 passa a ser el grup 323</t>
        </r>
      </text>
    </comment>
    <comment ref="B116" authorId="0">
      <text>
        <r>
          <rPr>
            <sz val="9"/>
            <color indexed="81"/>
            <rFont val="Tahoma"/>
            <family val="2"/>
          </rPr>
          <t>Canvi codificació programes 2015: l'antic grup 322 passa a ser el nou 324</t>
        </r>
      </text>
    </comment>
    <comment ref="B117" authorId="0">
      <text>
        <r>
          <rPr>
            <sz val="9"/>
            <color indexed="81"/>
            <rFont val="Tahoma"/>
            <family val="2"/>
          </rPr>
          <t xml:space="preserve">Canvi codificació programa 2015: es compara amb els grups 323 i 324 dels anys anteriors
</t>
        </r>
      </text>
    </comment>
    <comment ref="B118" authorId="0">
      <text>
        <r>
          <rPr>
            <sz val="9"/>
            <color indexed="81"/>
            <rFont val="Tahoma"/>
            <family val="2"/>
          </rPr>
          <t>Canvi codificació programes 2015: l'antic grup 325 passa a ser el 328</t>
        </r>
      </text>
    </comment>
    <comment ref="B119" authorId="0">
      <text>
        <r>
          <rPr>
            <sz val="9"/>
            <color indexed="81"/>
            <rFont val="Tahoma"/>
            <family val="2"/>
          </rPr>
          <t>Canvi codificació programes 2015: la part bressol de l'antic compte 321 passa al nou grup 329</t>
        </r>
      </text>
    </comment>
    <comment ref="B122" authorId="0">
      <text>
        <r>
          <rPr>
            <sz val="9"/>
            <color indexed="81"/>
            <rFont val="Tahoma"/>
            <family val="2"/>
          </rPr>
          <t>Canvi codificacions programes 2015: incoporació de l'antic grup 335</t>
        </r>
      </text>
    </comment>
    <comment ref="B125" authorId="0">
      <text>
        <r>
          <rPr>
            <sz val="9"/>
            <color indexed="81"/>
            <rFont val="Tahoma"/>
            <family val="2"/>
          </rPr>
          <t>Canvi codificacions programes 2015: aquest grup incorpora els centres cívics inclosos en l'antic grup 334</t>
        </r>
      </text>
    </comment>
    <comment ref="B133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5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6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7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42" authorId="0">
      <text>
        <r>
          <rPr>
            <sz val="9"/>
            <color indexed="81"/>
            <rFont val="Tahoma"/>
            <family val="2"/>
          </rPr>
          <t>Canvi codificacions programes 2015: incoporació d'una part de l'antic 926 (padró habitants)</t>
        </r>
      </text>
    </comment>
    <comment ref="B151" authorId="0">
      <text>
        <r>
          <rPr>
            <sz val="9"/>
            <color indexed="81"/>
            <rFont val="Tahoma"/>
            <family val="2"/>
          </rPr>
          <t>Canvi codificacions programes 2015: l'antic grup 942 passa a ser el nou 943</t>
        </r>
      </text>
    </comment>
  </commentList>
</comments>
</file>

<file path=xl/sharedStrings.xml><?xml version="1.0" encoding="utf-8"?>
<sst xmlns="http://schemas.openxmlformats.org/spreadsheetml/2006/main" count="1912" uniqueCount="578">
  <si>
    <t>Despeses de personal</t>
  </si>
  <si>
    <t>Despeses en béns corrents i serveis</t>
  </si>
  <si>
    <t>Despeses financeres</t>
  </si>
  <si>
    <t>Transferències corrents</t>
  </si>
  <si>
    <t>Operacions corrents</t>
  </si>
  <si>
    <t>Inversions reals</t>
  </si>
  <si>
    <t>Transferències de capital</t>
  </si>
  <si>
    <t>Operacions de capital</t>
  </si>
  <si>
    <t>Actius financers</t>
  </si>
  <si>
    <t>Passius financers</t>
  </si>
  <si>
    <t>Operacions financeres</t>
  </si>
  <si>
    <t>Despeses Totals</t>
  </si>
  <si>
    <t>Capítols</t>
  </si>
  <si>
    <t>Crèdit inicial</t>
  </si>
  <si>
    <t>Crèdit Actual</t>
  </si>
  <si>
    <t>Autoritzat</t>
  </si>
  <si>
    <t>Disposat</t>
  </si>
  <si>
    <t>Obligat</t>
  </si>
  <si>
    <t>%</t>
  </si>
  <si>
    <t>Execució de despeses. Ajuntament de Barcelona</t>
  </si>
  <si>
    <t>Resum per capítols</t>
  </si>
  <si>
    <t>Resum per orgànics</t>
  </si>
  <si>
    <t>Orgànics</t>
  </si>
  <si>
    <t>Serveis Urbans i Medi Ambient</t>
  </si>
  <si>
    <t>Prevenció, Seguretat i Mobilitat</t>
  </si>
  <si>
    <t>Urbanisme i Infraestructures</t>
  </si>
  <si>
    <t>Serveis Centrals</t>
  </si>
  <si>
    <t>Total Sectors</t>
  </si>
  <si>
    <t>Ciutat Vella</t>
  </si>
  <si>
    <t>Eixample</t>
  </si>
  <si>
    <t>Sants-Montjuïc</t>
  </si>
  <si>
    <t>Les Corts</t>
  </si>
  <si>
    <t>Sarrià-Sant Gervasi</t>
  </si>
  <si>
    <t>Gràcia</t>
  </si>
  <si>
    <t>Horta-Guinardó</t>
  </si>
  <si>
    <t>Nou Barris</t>
  </si>
  <si>
    <t>Sant Andreu</t>
  </si>
  <si>
    <t>Sant Martí</t>
  </si>
  <si>
    <t>Total Districtes</t>
  </si>
  <si>
    <t>=3/2</t>
  </si>
  <si>
    <t>=4/2</t>
  </si>
  <si>
    <t>=5/2</t>
  </si>
  <si>
    <t>5'</t>
  </si>
  <si>
    <t>=5'/2'</t>
  </si>
  <si>
    <t>Execució d'ingressos. Ajuntament de Barcelona</t>
  </si>
  <si>
    <t>Ingressos patrimonials</t>
  </si>
  <si>
    <t>Venda d'inversions reals</t>
  </si>
  <si>
    <t>Previsió inicial</t>
  </si>
  <si>
    <t>Previsió Actual</t>
  </si>
  <si>
    <t>=4/3</t>
  </si>
  <si>
    <t>3'</t>
  </si>
  <si>
    <t>=3'/2'</t>
  </si>
  <si>
    <t>Impostos directes</t>
  </si>
  <si>
    <t>Impostos indirectes</t>
  </si>
  <si>
    <t>Taxes, preus públics i altres ingressos</t>
  </si>
  <si>
    <t>Ingressos Totals</t>
  </si>
  <si>
    <t>011</t>
  </si>
  <si>
    <t>130</t>
  </si>
  <si>
    <t>132</t>
  </si>
  <si>
    <t>133</t>
  </si>
  <si>
    <t>135</t>
  </si>
  <si>
    <t>150</t>
  </si>
  <si>
    <t>151</t>
  </si>
  <si>
    <t>153</t>
  </si>
  <si>
    <t>161</t>
  </si>
  <si>
    <t>162</t>
  </si>
  <si>
    <t>163</t>
  </si>
  <si>
    <t>164</t>
  </si>
  <si>
    <t>165</t>
  </si>
  <si>
    <t>169</t>
  </si>
  <si>
    <t>171</t>
  </si>
  <si>
    <t>179</t>
  </si>
  <si>
    <t>211</t>
  </si>
  <si>
    <t>230</t>
  </si>
  <si>
    <t>231</t>
  </si>
  <si>
    <t>232</t>
  </si>
  <si>
    <t>312</t>
  </si>
  <si>
    <t>320</t>
  </si>
  <si>
    <t>324</t>
  </si>
  <si>
    <t>332</t>
  </si>
  <si>
    <t>333</t>
  </si>
  <si>
    <t>334</t>
  </si>
  <si>
    <t>341</t>
  </si>
  <si>
    <t>431</t>
  </si>
  <si>
    <t>432</t>
  </si>
  <si>
    <t>433</t>
  </si>
  <si>
    <t>441</t>
  </si>
  <si>
    <t>493</t>
  </si>
  <si>
    <t>912</t>
  </si>
  <si>
    <t>920</t>
  </si>
  <si>
    <t>922</t>
  </si>
  <si>
    <t>923</t>
  </si>
  <si>
    <t>924</t>
  </si>
  <si>
    <t>925</t>
  </si>
  <si>
    <t>926</t>
  </si>
  <si>
    <t>929</t>
  </si>
  <si>
    <t>932</t>
  </si>
  <si>
    <t>933</t>
  </si>
  <si>
    <t>934</t>
  </si>
  <si>
    <t>Deute Públic</t>
  </si>
  <si>
    <t>Urbanisme</t>
  </si>
  <si>
    <t>Vies Públiques</t>
  </si>
  <si>
    <t>Neteja Viària</t>
  </si>
  <si>
    <t>Enllumenat Públic</t>
  </si>
  <si>
    <t>Pensions</t>
  </si>
  <si>
    <t>Promoció Social</t>
  </si>
  <si>
    <t>Promoció Cultural</t>
  </si>
  <si>
    <t>Comerç</t>
  </si>
  <si>
    <t>Desenvolupament Empresarial</t>
  </si>
  <si>
    <t>Participació Ciutadana</t>
  </si>
  <si>
    <t>Seguretat i Ordre Públic</t>
  </si>
  <si>
    <t>Gestió del Sistema Tributari</t>
  </si>
  <si>
    <t>Gestió del Patrimoni</t>
  </si>
  <si>
    <t>Parcs i Jardins</t>
  </si>
  <si>
    <t>Biblioteques i Arxius</t>
  </si>
  <si>
    <t>Informació Bàsica i Estadística</t>
  </si>
  <si>
    <t>Altres Serveis de Benestar Comunitari</t>
  </si>
  <si>
    <t>Òrgans de Govern</t>
  </si>
  <si>
    <t>Serveis Complementaris d'Educació</t>
  </si>
  <si>
    <t>Promoció i Foment de l'Esport</t>
  </si>
  <si>
    <t>Coordinació i Organització institucional</t>
  </si>
  <si>
    <t>Gestió del deute i de la Tresoreria</t>
  </si>
  <si>
    <t>Imprevistos i Funcions no Classificades</t>
  </si>
  <si>
    <t>Transferències a Entitats Locals Territorials</t>
  </si>
  <si>
    <t>Atenció als Ciutadans</t>
  </si>
  <si>
    <t>Recollida, Eliminació i Tractament de Residus</t>
  </si>
  <si>
    <t>Ordenació del Tràfic i de l'Estacionament</t>
  </si>
  <si>
    <t>Actuacions de caràcter econòmic</t>
  </si>
  <si>
    <t>Béns públics de caràcter preferent</t>
  </si>
  <si>
    <t>Actuacions de protecció i promoció social</t>
  </si>
  <si>
    <t>Serveis públics bàsics</t>
  </si>
  <si>
    <t>Execució de despeses. Serveis Urbans i Medi ambient</t>
  </si>
  <si>
    <t>Execució de despeses. Prevenció, Seguretat i Mobilitat</t>
  </si>
  <si>
    <t>Execució de despeses. Serveis Centrals</t>
  </si>
  <si>
    <t>Execució de despeses. Districtes</t>
  </si>
  <si>
    <t>-</t>
  </si>
  <si>
    <t>Despeses Corrents</t>
  </si>
  <si>
    <t>Altres Actuacions relacionades amb el Medi Ambient</t>
  </si>
  <si>
    <t>Hospitals, Serveis Assistencials i Centres de Salut</t>
  </si>
  <si>
    <t>Drets Liquidats</t>
  </si>
  <si>
    <t>Check-list:</t>
  </si>
  <si>
    <t>Ingressos - Despeses</t>
  </si>
  <si>
    <t>Programes:</t>
  </si>
  <si>
    <t>Orgànics:</t>
  </si>
  <si>
    <t>- SSGG</t>
  </si>
  <si>
    <t>- ASC</t>
  </si>
  <si>
    <t>- MA</t>
  </si>
  <si>
    <t>- PSM</t>
  </si>
  <si>
    <t>- U</t>
  </si>
  <si>
    <t>- PE</t>
  </si>
  <si>
    <t>- ECB</t>
  </si>
  <si>
    <t>- SC</t>
  </si>
  <si>
    <t>- Districtes</t>
  </si>
  <si>
    <t>Controls</t>
  </si>
  <si>
    <t xml:space="preserve"> </t>
  </si>
  <si>
    <t>Detall per conceptes</t>
  </si>
  <si>
    <t>Conceptes</t>
  </si>
  <si>
    <t>IBI</t>
  </si>
  <si>
    <t>IIVTNU (Plusvàlua)</t>
  </si>
  <si>
    <t>IVTM (Vehicles)</t>
  </si>
  <si>
    <t>IAE</t>
  </si>
  <si>
    <t>ICIO</t>
  </si>
  <si>
    <t>Impostos locals</t>
  </si>
  <si>
    <t>CTE</t>
  </si>
  <si>
    <t>FCF</t>
  </si>
  <si>
    <t>Participació Tributs de l'Estat</t>
  </si>
  <si>
    <t>Grua i parany</t>
  </si>
  <si>
    <t>Cementiris</t>
  </si>
  <si>
    <t>Clavegueram</t>
  </si>
  <si>
    <t>Codi concepte</t>
  </si>
  <si>
    <t>113-114</t>
  </si>
  <si>
    <t>100-210-220</t>
  </si>
  <si>
    <t>Parquímetres</t>
  </si>
  <si>
    <t>Llicències urbanístiques</t>
  </si>
  <si>
    <t>Guals</t>
  </si>
  <si>
    <t>Participació ingressos bruts</t>
  </si>
  <si>
    <t>332-333-338</t>
  </si>
  <si>
    <t>Taxes ocupació via pública</t>
  </si>
  <si>
    <t>Altres taxes</t>
  </si>
  <si>
    <t>30-32-33 (-) anteriors</t>
  </si>
  <si>
    <t>Recollida comercial residus</t>
  </si>
  <si>
    <t>Serveis especials de neteja</t>
  </si>
  <si>
    <t>Resta preus públics</t>
  </si>
  <si>
    <t>Vendes Recollida selectiva residus</t>
  </si>
  <si>
    <t>Resta de vendes de serveis</t>
  </si>
  <si>
    <t>Reintegraments</t>
  </si>
  <si>
    <t>36 (-) 36500</t>
  </si>
  <si>
    <t>Multes</t>
  </si>
  <si>
    <t>Recàrrecs</t>
  </si>
  <si>
    <t>Interessos de demora</t>
  </si>
  <si>
    <t>Altres ingressos</t>
  </si>
  <si>
    <t>Taxes i altres ingressos</t>
  </si>
  <si>
    <t>42010-42011</t>
  </si>
  <si>
    <t>Aportacions de l'Estat (Excepte FCF)</t>
  </si>
  <si>
    <t>42 (-) 42010-42011</t>
  </si>
  <si>
    <t>Aportacions del Grup Ajuntament</t>
  </si>
  <si>
    <t>GC_Fons Cooperació Local</t>
  </si>
  <si>
    <t>GC_Finalistes per Educació</t>
  </si>
  <si>
    <t>GC_Finalistes per IM Discapacitats</t>
  </si>
  <si>
    <t>GC_Acció Social</t>
  </si>
  <si>
    <t>GC_Llei de Barris (Corrent)</t>
  </si>
  <si>
    <t>GC_Resta aportacions</t>
  </si>
  <si>
    <t>Aportacions de la Diputació</t>
  </si>
  <si>
    <t>Fons Europeus</t>
  </si>
  <si>
    <t>Resta aportacions corrents</t>
  </si>
  <si>
    <t>AMB_TMTR</t>
  </si>
  <si>
    <t>AMB_Cànon dipòsit residus</t>
  </si>
  <si>
    <t>41-44</t>
  </si>
  <si>
    <t>GC_Finalistes ocupació</t>
  </si>
  <si>
    <t>45 (-) resta 45</t>
  </si>
  <si>
    <t>Transferències corrents (exc. FCF)</t>
  </si>
  <si>
    <t>Ingressos corrents</t>
  </si>
  <si>
    <t>Ingressos financers</t>
  </si>
  <si>
    <t>50-52</t>
  </si>
  <si>
    <t>Rendes béns immobles</t>
  </si>
  <si>
    <t>Aparcaments</t>
  </si>
  <si>
    <t>Altres concessions administratives</t>
  </si>
  <si>
    <t>Drets de superfície</t>
  </si>
  <si>
    <t>552-553</t>
  </si>
  <si>
    <t>Dividends, cànons i rendiments empreses</t>
  </si>
  <si>
    <t>53-555</t>
  </si>
  <si>
    <t>Vendes solars</t>
  </si>
  <si>
    <t>Vendes places aparcaments</t>
  </si>
  <si>
    <t>Altres vendes</t>
  </si>
  <si>
    <t>Vendes Inversions reals</t>
  </si>
  <si>
    <t>De l'Estat</t>
  </si>
  <si>
    <t>GC-Escoles Bressol</t>
  </si>
  <si>
    <t>GC-Llei de Barris</t>
  </si>
  <si>
    <t>GC-Altres</t>
  </si>
  <si>
    <t>De la Diputació de Barcelona</t>
  </si>
  <si>
    <t>Altres transferències de capital</t>
  </si>
  <si>
    <t>6 (-) 60-61901</t>
  </si>
  <si>
    <t>75 (-) 75031-75070</t>
  </si>
  <si>
    <t>Resta 7</t>
  </si>
  <si>
    <t>Execució d'ingressos corrents. Ajuntament de Barcelona</t>
  </si>
  <si>
    <t>Execució d'ingressos de capital. Ajuntament de Barcelona</t>
  </si>
  <si>
    <t>Fiances per guals</t>
  </si>
  <si>
    <t>Fiances urbanístiques</t>
  </si>
  <si>
    <t>Execució d'ingressos financers. Ajuntament de Barcelona</t>
  </si>
  <si>
    <t>Execució de despeses corrents. Ajuntament de Barcelona</t>
  </si>
  <si>
    <t>Òrgans de govern i personal directiu</t>
  </si>
  <si>
    <t>Personal eventual</t>
  </si>
  <si>
    <t>Funcionaris</t>
  </si>
  <si>
    <t>Laborals</t>
  </si>
  <si>
    <t>Quotes Socials</t>
  </si>
  <si>
    <t>Incentius al rendiment</t>
  </si>
  <si>
    <t>Béns corrents i serveis</t>
  </si>
  <si>
    <t>Deute</t>
  </si>
  <si>
    <t>Resta 9</t>
  </si>
  <si>
    <t>Arrendaments</t>
  </si>
  <si>
    <t>Manteniment, reparació i conservació</t>
  </si>
  <si>
    <t>Material d'oficina</t>
  </si>
  <si>
    <t>Gas</t>
  </si>
  <si>
    <t>Energia elèctrica-edificis</t>
  </si>
  <si>
    <t>Energia elèctrica-via pública</t>
  </si>
  <si>
    <t>Aigua-edificis</t>
  </si>
  <si>
    <t>Aigua-via pública</t>
  </si>
  <si>
    <t>22102-22122</t>
  </si>
  <si>
    <t>Altres subministraments</t>
  </si>
  <si>
    <t>Resta 221</t>
  </si>
  <si>
    <t>Telèfons</t>
  </si>
  <si>
    <t>Altres comunicacions</t>
  </si>
  <si>
    <t>Resta 222</t>
  </si>
  <si>
    <t>Transports</t>
  </si>
  <si>
    <t>Primes d'assegurances</t>
  </si>
  <si>
    <t>Tributs</t>
  </si>
  <si>
    <t>Publicitat i propaganda</t>
  </si>
  <si>
    <t>Atencions protocolàries</t>
  </si>
  <si>
    <t>Reunions, conferències i cursos</t>
  </si>
  <si>
    <t>Despeses compra de serveis</t>
  </si>
  <si>
    <t>Altres despeses diverses</t>
  </si>
  <si>
    <t>Resta 226</t>
  </si>
  <si>
    <t>Neteja edificis i locals</t>
  </si>
  <si>
    <t>Treballs tècnics</t>
  </si>
  <si>
    <t>Estudis i informes</t>
  </si>
  <si>
    <t>22706-22707</t>
  </si>
  <si>
    <t>Serveis de recaptació</t>
  </si>
  <si>
    <t>Manteniment via pública</t>
  </si>
  <si>
    <t>Manteniment xarxa clavegueram</t>
  </si>
  <si>
    <t>Manteniment xarxa aigua potable</t>
  </si>
  <si>
    <t>Manteniment enllumenat públic</t>
  </si>
  <si>
    <t>Manteniment senyalització</t>
  </si>
  <si>
    <t>Manteniment patromoni artístic</t>
  </si>
  <si>
    <t>Manteniment escales mecàniques</t>
  </si>
  <si>
    <t>Manteniment tunels</t>
  </si>
  <si>
    <t>Sistemes control de trànsit</t>
  </si>
  <si>
    <t>Altres contractes de serveis</t>
  </si>
  <si>
    <t>Neteja i recollida de residus</t>
  </si>
  <si>
    <t>Altres contractes neteja viària</t>
  </si>
  <si>
    <t>Contractes d'acció social</t>
  </si>
  <si>
    <t>Resta treballs realitzats per tercers</t>
  </si>
  <si>
    <t>Resta 227</t>
  </si>
  <si>
    <t>Dietes</t>
  </si>
  <si>
    <t>Locomoció</t>
  </si>
  <si>
    <t>Altres indemnitzacions</t>
  </si>
  <si>
    <t>Despeses imprevistes</t>
  </si>
  <si>
    <t>Detall per conceptes (II)</t>
  </si>
  <si>
    <t>Detall per conceptes (I)</t>
  </si>
  <si>
    <t>Despeses corrents</t>
  </si>
  <si>
    <t>IMH</t>
  </si>
  <si>
    <t>IMU</t>
  </si>
  <si>
    <t>IMEB</t>
  </si>
  <si>
    <t>IMI</t>
  </si>
  <si>
    <t>IMSS</t>
  </si>
  <si>
    <t>IMMB</t>
  </si>
  <si>
    <t>IMPUiQV</t>
  </si>
  <si>
    <t>IBE</t>
  </si>
  <si>
    <t>IMPD</t>
  </si>
  <si>
    <t>ICUB</t>
  </si>
  <si>
    <t>IMPJ</t>
  </si>
  <si>
    <t>PMH</t>
  </si>
  <si>
    <t>FMVDR</t>
  </si>
  <si>
    <t>Barcelona Activa</t>
  </si>
  <si>
    <t>ICB</t>
  </si>
  <si>
    <t>BSM</t>
  </si>
  <si>
    <t>BIMSA</t>
  </si>
  <si>
    <t>FCV</t>
  </si>
  <si>
    <t>ProEixample</t>
  </si>
  <si>
    <t>Pro Nou Barris</t>
  </si>
  <si>
    <t>BAGURSA</t>
  </si>
  <si>
    <t>Agèncial del Carmel</t>
  </si>
  <si>
    <t>22@</t>
  </si>
  <si>
    <t>Cementiris de Barcelona</t>
  </si>
  <si>
    <t>TERSA</t>
  </si>
  <si>
    <t>SIRESA</t>
  </si>
  <si>
    <t>AMB-MMAMB</t>
  </si>
  <si>
    <t>AMB-EMSHTR (TMTR)</t>
  </si>
  <si>
    <t>AMB-EMT (Targeta Rosa)</t>
  </si>
  <si>
    <t>Resta organismes AMB</t>
  </si>
  <si>
    <t>Consell Comarcal Barcelonès-Rondes</t>
  </si>
  <si>
    <t>ATM</t>
  </si>
  <si>
    <t>Consorci d'Educació de Barcelona</t>
  </si>
  <si>
    <t>Consorci de Serveis Socials</t>
  </si>
  <si>
    <t>Consorci de l'Habitatge</t>
  </si>
  <si>
    <t>Resta 464</t>
  </si>
  <si>
    <t>Agència Ecologia Urbana</t>
  </si>
  <si>
    <t>Agència Local Energia de Barcelona</t>
  </si>
  <si>
    <t>Consorci del Besòs</t>
  </si>
  <si>
    <t>CSB-Agència Salut Pública</t>
  </si>
  <si>
    <t>CSB-PAMEM</t>
  </si>
  <si>
    <t>CSB-IMAS</t>
  </si>
  <si>
    <t>CSB</t>
  </si>
  <si>
    <t>Consorci Comunicació Local</t>
  </si>
  <si>
    <t>Consorci de Turisme</t>
  </si>
  <si>
    <t>Consorci Normalització Lingüística</t>
  </si>
  <si>
    <t>Altres consorcis</t>
  </si>
  <si>
    <t>Resta 467</t>
  </si>
  <si>
    <t>A empreses privades</t>
  </si>
  <si>
    <t>A families i institucions sense afany...</t>
  </si>
  <si>
    <t>A l'exterior</t>
  </si>
  <si>
    <t>Subtotal GEIM</t>
  </si>
  <si>
    <t>Subtotal altres transferències</t>
  </si>
  <si>
    <t>Interessos de préstecs</t>
  </si>
  <si>
    <t>Despeses formalització i altres</t>
  </si>
  <si>
    <t>30-310</t>
  </si>
  <si>
    <t>311-359</t>
  </si>
  <si>
    <t>Crèdit actual</t>
  </si>
  <si>
    <t>resta 349+341+343+344</t>
  </si>
  <si>
    <t>Ingressos capital</t>
  </si>
  <si>
    <t>TC altes</t>
  </si>
  <si>
    <t>TC baixes</t>
  </si>
  <si>
    <t>IRC</t>
  </si>
  <si>
    <t>MC total</t>
  </si>
  <si>
    <t>DIRECTES EXTINGITS</t>
  </si>
  <si>
    <t>87000</t>
  </si>
  <si>
    <t>87010</t>
  </si>
  <si>
    <t>=%3/3'</t>
  </si>
  <si>
    <t>Càrregues urbanístiques</t>
  </si>
  <si>
    <t>=%5/5'</t>
  </si>
  <si>
    <t>Altres subvencions a Societats EELL</t>
  </si>
  <si>
    <t>41000</t>
  </si>
  <si>
    <t>41010</t>
  </si>
  <si>
    <t>41020-41021</t>
  </si>
  <si>
    <t>41050-41051</t>
  </si>
  <si>
    <t>41060</t>
  </si>
  <si>
    <t>41070</t>
  </si>
  <si>
    <t>41080-41081-41082</t>
  </si>
  <si>
    <t>44310</t>
  </si>
  <si>
    <t>44320</t>
  </si>
  <si>
    <t>44330</t>
  </si>
  <si>
    <t>44410</t>
  </si>
  <si>
    <t>44420</t>
  </si>
  <si>
    <t>44430</t>
  </si>
  <si>
    <t>44431</t>
  </si>
  <si>
    <t>44432</t>
  </si>
  <si>
    <t>44433</t>
  </si>
  <si>
    <t>44434</t>
  </si>
  <si>
    <t>44435</t>
  </si>
  <si>
    <t>44436</t>
  </si>
  <si>
    <t>MERCABARNA</t>
  </si>
  <si>
    <t>44440</t>
  </si>
  <si>
    <t>44450</t>
  </si>
  <si>
    <t>44451</t>
  </si>
  <si>
    <t>44452</t>
  </si>
  <si>
    <t>46715</t>
  </si>
  <si>
    <t>46716</t>
  </si>
  <si>
    <t>46717</t>
  </si>
  <si>
    <t>46714</t>
  </si>
  <si>
    <t>46731</t>
  </si>
  <si>
    <t>46735</t>
  </si>
  <si>
    <t>46722</t>
  </si>
  <si>
    <t>46710</t>
  </si>
  <si>
    <t>46713</t>
  </si>
  <si>
    <t>46747</t>
  </si>
  <si>
    <t>Diputació de Barcelona</t>
  </si>
  <si>
    <t>Indicadors Pressupostaris. Ajuntament de Barcelona</t>
  </si>
  <si>
    <t>Resum</t>
  </si>
  <si>
    <t>Indicadors</t>
  </si>
  <si>
    <t>Estalvi brut</t>
  </si>
  <si>
    <t>Ingressos de capital</t>
  </si>
  <si>
    <t>Despeses de capital</t>
  </si>
  <si>
    <t>Superàvit (Dèficit) no financer</t>
  </si>
  <si>
    <t>Resultat Pressupostari</t>
  </si>
  <si>
    <t>Ratis</t>
  </si>
  <si>
    <t>% Estalvi brut/Ingressos corrents</t>
  </si>
  <si>
    <r>
      <t xml:space="preserve">% Capacitat (Necessitat) finançament
</t>
    </r>
    <r>
      <rPr>
        <sz val="8"/>
        <color theme="1"/>
        <rFont val="Arial"/>
        <family val="2"/>
      </rPr>
      <t>(abans d'ajustos CN)</t>
    </r>
  </si>
  <si>
    <t>Transferències d'Ajuntaments</t>
  </si>
  <si>
    <t>BAIXES PER ANUL.</t>
  </si>
  <si>
    <t xml:space="preserve">Rom.tresoreria per despeses amb F. A. </t>
  </si>
  <si>
    <t>Xarxa Audiovisual Local</t>
  </si>
  <si>
    <t>Recaptació líquida</t>
  </si>
  <si>
    <t>Recaptació Líquida</t>
  </si>
  <si>
    <t>Tr. corrent 22@ FEDER Eix 4  Renovació Urbana</t>
  </si>
  <si>
    <t>Cessió per aprofitament urbanístic (10%)</t>
  </si>
  <si>
    <t>559-550 (-) 55000-551</t>
  </si>
  <si>
    <t xml:space="preserve">Transf.en matèria d'ocupació </t>
  </si>
  <si>
    <t>Aportació AMB pel manteniment de rondes</t>
  </si>
  <si>
    <t>Gerència de recursos</t>
  </si>
  <si>
    <t>Qualitat de vida, igualtat i esports</t>
  </si>
  <si>
    <t>0502</t>
  </si>
  <si>
    <t>0501</t>
  </si>
  <si>
    <t>Habitat Urbà</t>
  </si>
  <si>
    <t>Economia, Empresa i Ocupació</t>
  </si>
  <si>
    <t>0703</t>
  </si>
  <si>
    <t>Cultura, coneixement e innovació</t>
  </si>
  <si>
    <t>Execució de despeses. Gerència de recursos</t>
  </si>
  <si>
    <t>Execució de despeses. Qualitat de vida, igualtat i esports</t>
  </si>
  <si>
    <t>Execució de despeses. Habitat Urbà</t>
  </si>
  <si>
    <t>Execució de despeses. Economia, empresa i ocupació</t>
  </si>
  <si>
    <t>Execució de despeses. Cultura, coneixement i innovació</t>
  </si>
  <si>
    <t>Accions BCN Emprèn</t>
  </si>
  <si>
    <t>SUPL.</t>
  </si>
  <si>
    <t>Grup de programes</t>
  </si>
  <si>
    <t>Ajuntaments</t>
  </si>
  <si>
    <t>45040-41-42-44-45-46-47-48</t>
  </si>
  <si>
    <t>44300+44301+44302</t>
  </si>
  <si>
    <t>Festes populars</t>
  </si>
  <si>
    <t>Ap. a la Gen., SM, EPES I OOAA</t>
  </si>
  <si>
    <t>Romanents de tresoreria</t>
  </si>
  <si>
    <t>2013 L</t>
  </si>
  <si>
    <t>Atenció a les persones discapacitades</t>
  </si>
  <si>
    <t>Altres ensenyaments</t>
  </si>
  <si>
    <t>330</t>
  </si>
  <si>
    <t>Patrimoni artístic i històric de la ciutat</t>
  </si>
  <si>
    <t>Esdeveniments esportius</t>
  </si>
  <si>
    <t>Política econòmica i fiscal</t>
  </si>
  <si>
    <t>Resum per grups de programa*</t>
  </si>
  <si>
    <t>% s/ PI total</t>
  </si>
  <si>
    <t>% s/ PA total</t>
  </si>
  <si>
    <t>% s/ DL totals</t>
  </si>
  <si>
    <t>% s/ CI total</t>
  </si>
  <si>
    <t>% s/ CA total</t>
  </si>
  <si>
    <t>% s/ O total</t>
  </si>
  <si>
    <t>0503</t>
  </si>
  <si>
    <t xml:space="preserve">Urbanisme    </t>
  </si>
  <si>
    <t>Execució de despeses. Urbanisme</t>
  </si>
  <si>
    <t>1*</t>
  </si>
  <si>
    <t>CRED. EXTRA.</t>
  </si>
  <si>
    <t>Actius financers*</t>
  </si>
  <si>
    <t>41040-41041</t>
  </si>
  <si>
    <t>Execució de despeses. Infraestructures i coordinació urbana</t>
  </si>
  <si>
    <t>0504</t>
  </si>
  <si>
    <t>Infraestructures i coord.urbana</t>
  </si>
  <si>
    <t>Infraestructures i cooerd.urbana</t>
  </si>
  <si>
    <t>Saldo minitransf.</t>
  </si>
  <si>
    <t>44400-01-02-03-04-05-06</t>
  </si>
  <si>
    <t>467-469-47-48-46405/06/07</t>
  </si>
  <si>
    <t>Bagursa. Ajuts lloguer</t>
  </si>
  <si>
    <t>450-451-453</t>
  </si>
  <si>
    <t>2014 L</t>
  </si>
  <si>
    <t>*S/ Nova estructura de programes 2014</t>
  </si>
  <si>
    <t>2013 P</t>
  </si>
  <si>
    <t>2014 P</t>
  </si>
  <si>
    <t>Venda d'accions</t>
  </si>
  <si>
    <t>Devolució dipòsits constituïts a llarg t</t>
  </si>
  <si>
    <t>84010</t>
  </si>
  <si>
    <t>Fons de contingència</t>
  </si>
  <si>
    <t>Manteniment altres infraestructures</t>
  </si>
  <si>
    <t>22717</t>
  </si>
  <si>
    <t>Manteniment galeries de serveis</t>
  </si>
  <si>
    <t>22718</t>
  </si>
  <si>
    <t>22725</t>
  </si>
  <si>
    <t>Execucions subsidiaries</t>
  </si>
  <si>
    <t>Contractes de serveis d'atenció social</t>
  </si>
  <si>
    <t>22726</t>
  </si>
  <si>
    <t>44439</t>
  </si>
  <si>
    <t>Barcelona Cicle de l'Aigua, S.A.</t>
  </si>
  <si>
    <t>Fons de contingència social</t>
  </si>
  <si>
    <t>Resum per orgànics i despesa corrent (capítols 1 a 5)</t>
  </si>
  <si>
    <t>Resum per grups de programa. D.corrent</t>
  </si>
  <si>
    <t>*No s'inclouen els romanents de tresoreria</t>
  </si>
  <si>
    <t>2015 P</t>
  </si>
  <si>
    <t>Mobilitat urbana</t>
  </si>
  <si>
    <t>Servei de prevenció i extinció d'incendi</t>
  </si>
  <si>
    <t>Habitatge</t>
  </si>
  <si>
    <t>Protecció i millora del medi ambient</t>
  </si>
  <si>
    <t>Protecció de la salubritat pública</t>
  </si>
  <si>
    <t>326</t>
  </si>
  <si>
    <t>Funcionament centres docents ensenyaments</t>
  </si>
  <si>
    <t>Protecció civil</t>
  </si>
  <si>
    <t>Urbanisme: planejament, gestió, execució</t>
  </si>
  <si>
    <t>Vies públiques</t>
  </si>
  <si>
    <t>Abastament domiciliàri d'aigua potable</t>
  </si>
  <si>
    <t>Assistència Social Primària</t>
  </si>
  <si>
    <t>Funcionament centres educació infantil-primària</t>
  </si>
  <si>
    <t>Equipaments culturals i museus</t>
  </si>
  <si>
    <t>Protecció i gestió del patrimoni històric</t>
  </si>
  <si>
    <t>Instal·lacions d'ocupació del temps lliure</t>
  </si>
  <si>
    <t>Festes populars i festejos</t>
  </si>
  <si>
    <t>Instal·lacions esportives</t>
  </si>
  <si>
    <t>Informació i Promoció Turística</t>
  </si>
  <si>
    <t>Transport de viatgers</t>
  </si>
  <si>
    <t>Protecció de consumidors i usuaris</t>
  </si>
  <si>
    <t>Comunicacions internes</t>
  </si>
  <si>
    <t>160</t>
  </si>
  <si>
    <t>Recollida, gesió i tractament de residu</t>
  </si>
  <si>
    <t>Cementiris i Serveis Funeraris</t>
  </si>
  <si>
    <t>172</t>
  </si>
  <si>
    <t>Protecció i millora del Medi Ambient</t>
  </si>
  <si>
    <t>311</t>
  </si>
  <si>
    <t>Funcionament d'escoles bressol municipals</t>
  </si>
  <si>
    <t>329</t>
  </si>
  <si>
    <t>337</t>
  </si>
  <si>
    <t>Societat de la informació</t>
  </si>
  <si>
    <t>943</t>
  </si>
  <si>
    <t>2013 (2012P)</t>
  </si>
  <si>
    <t>2014P</t>
  </si>
  <si>
    <t>2015 L</t>
  </si>
  <si>
    <t>Var. 15/14</t>
  </si>
  <si>
    <t>V.15/14</t>
  </si>
  <si>
    <t>Administració Marçal de la Seguretat i Mobilitat</t>
  </si>
  <si>
    <t>Administració Marçal d'Habitatge i Urbanisme</t>
  </si>
  <si>
    <t>Administració Marçal de Serveis Socials</t>
  </si>
  <si>
    <t>Administració Marçal d'Educació</t>
  </si>
  <si>
    <t>Administració Marçal de Cultura</t>
  </si>
  <si>
    <t>Actuacions de caràcter Marçal</t>
  </si>
  <si>
    <t>Rom.tresoreria per despeses Marçals</t>
  </si>
  <si>
    <t>41030-41031-41032</t>
  </si>
  <si>
    <t>AL 2014 NO</t>
  </si>
  <si>
    <t>135 DEL 2014</t>
  </si>
  <si>
    <t>153 DEL 2014</t>
  </si>
  <si>
    <t>155+157 DEL 2014</t>
  </si>
  <si>
    <t>161 DEL 2014</t>
  </si>
  <si>
    <t>231+233 AL 2014</t>
  </si>
  <si>
    <t>313 AL 2014</t>
  </si>
  <si>
    <t>322+323 AL 2014</t>
  </si>
  <si>
    <t>324 AL 2014</t>
  </si>
  <si>
    <t>325 AL 2014</t>
  </si>
  <si>
    <t>321 AL 2014</t>
  </si>
  <si>
    <t>333+335 AL 2014</t>
  </si>
  <si>
    <t>942 AL 2014</t>
  </si>
  <si>
    <t>135 AL 2014</t>
  </si>
  <si>
    <t>153 AL 2014</t>
  </si>
  <si>
    <t>155+157 AL 2014</t>
  </si>
  <si>
    <t>161 AL 2014</t>
  </si>
  <si>
    <t>Resum per orgànics i despesa corrent</t>
  </si>
  <si>
    <t xml:space="preserve">Contribucions especials </t>
  </si>
  <si>
    <t>Generació ingressos</t>
  </si>
  <si>
    <t>Administració General</t>
  </si>
  <si>
    <t>Administració General de Comerç i Turisme</t>
  </si>
  <si>
    <t>Administració General de Serveis Socials</t>
  </si>
  <si>
    <t>Administració General de Cultura</t>
  </si>
  <si>
    <t>Administració General de la Seguretat i Mobilitat</t>
  </si>
  <si>
    <t>A Agost</t>
  </si>
  <si>
    <t>Agost 2015</t>
  </si>
  <si>
    <t>Agost 2014</t>
  </si>
  <si>
    <t>Anàlisi modificacions de crèdit per capítols Agost 2015</t>
  </si>
  <si>
    <t xml:space="preserve">Agost 2014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</si>
</sst>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0"/>
    <numFmt numFmtId="165" formatCode="0.0%"/>
    <numFmt numFmtId="166" formatCode="_-* #,##0.0\ _€_-;\-* #,##0.0\ _€_-;_-* &quot;-&quot;??\ _€_-;_-@_-"/>
    <numFmt numFmtId="167" formatCode="_-* #,##0\ _€_-;\-* #,##0\ _€_-;_-* &quot;-&quot;??\ _€_-;_-@_-"/>
  </numFmts>
  <fonts count="7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3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8"/>
      <color rgb="FF00B050"/>
      <name val="Arial"/>
      <family val="2"/>
    </font>
    <font>
      <sz val="7"/>
      <color theme="1"/>
      <name val="Arial"/>
      <family val="2"/>
    </font>
    <font>
      <sz val="5.7"/>
      <color theme="1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color theme="3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5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/>
      <top/>
      <bottom style="hair">
        <color theme="3"/>
      </bottom>
      <diagonal/>
    </border>
    <border>
      <left/>
      <right style="medium">
        <color theme="3"/>
      </right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medium">
        <color theme="3"/>
      </right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/>
      <diagonal/>
    </border>
    <border>
      <left/>
      <right style="medium">
        <color theme="3"/>
      </right>
      <top style="hair">
        <color theme="3"/>
      </top>
      <bottom/>
      <diagonal/>
    </border>
    <border>
      <left/>
      <right style="medium">
        <color theme="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3"/>
      </right>
      <top style="hair">
        <color theme="3"/>
      </top>
      <bottom style="thin">
        <color indexed="64"/>
      </bottom>
      <diagonal/>
    </border>
    <border>
      <left/>
      <right/>
      <top style="hair">
        <color theme="3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theme="3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theme="3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theme="3"/>
      </right>
      <top style="hair">
        <color indexed="64"/>
      </top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/>
      <diagonal/>
    </border>
    <border>
      <left/>
      <right style="medium">
        <color theme="3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theme="3"/>
      </right>
      <top/>
      <bottom style="hair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hair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0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hair">
        <color theme="3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/>
      <diagonal/>
    </border>
    <border>
      <left style="medium">
        <color theme="3"/>
      </left>
      <right style="thin">
        <color theme="3"/>
      </right>
      <top/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/>
      <diagonal/>
    </border>
    <border>
      <left/>
      <right style="medium">
        <color theme="3"/>
      </right>
      <top style="medium">
        <color theme="0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0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medium">
        <color theme="0"/>
      </top>
      <bottom style="thin">
        <color theme="3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theme="3"/>
      </bottom>
      <diagonal/>
    </border>
    <border>
      <left/>
      <right style="medium">
        <color auto="1"/>
      </right>
      <top/>
      <bottom style="hair">
        <color theme="3"/>
      </bottom>
      <diagonal/>
    </border>
    <border>
      <left style="medium">
        <color auto="1"/>
      </left>
      <right/>
      <top style="hair">
        <color theme="3"/>
      </top>
      <bottom style="hair">
        <color theme="3"/>
      </bottom>
      <diagonal/>
    </border>
    <border>
      <left/>
      <right style="medium">
        <color auto="1"/>
      </right>
      <top style="hair">
        <color theme="3"/>
      </top>
      <bottom style="hair">
        <color theme="3"/>
      </bottom>
      <diagonal/>
    </border>
    <border>
      <left style="medium">
        <color auto="1"/>
      </left>
      <right/>
      <top style="hair">
        <color theme="3"/>
      </top>
      <bottom/>
      <diagonal/>
    </border>
    <border>
      <left/>
      <right style="medium">
        <color auto="1"/>
      </right>
      <top style="hair">
        <color theme="3"/>
      </top>
      <bottom/>
      <diagonal/>
    </border>
    <border>
      <left style="medium">
        <color auto="1"/>
      </left>
      <right/>
      <top style="medium">
        <color theme="0"/>
      </top>
      <bottom style="medium">
        <color auto="1"/>
      </bottom>
      <diagonal/>
    </border>
    <border>
      <left/>
      <right/>
      <top style="medium">
        <color theme="0"/>
      </top>
      <bottom style="medium">
        <color auto="1"/>
      </bottom>
      <diagonal/>
    </border>
    <border>
      <left/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theme="3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hair">
        <color theme="3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/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theme="3"/>
      </left>
      <right style="thin">
        <color theme="3"/>
      </right>
      <top/>
      <bottom style="thin">
        <color indexed="64"/>
      </bottom>
      <diagonal/>
    </border>
    <border>
      <left style="medium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theme="3"/>
      </top>
      <bottom style="thin">
        <color indexed="64"/>
      </bottom>
      <diagonal/>
    </border>
    <border>
      <left/>
      <right style="medium">
        <color auto="1"/>
      </right>
      <top style="hair">
        <color theme="3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 style="thin">
        <color indexed="64"/>
      </top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indexed="64"/>
      </bottom>
      <diagonal/>
    </border>
    <border>
      <left/>
      <right/>
      <top/>
      <bottom style="thin">
        <color theme="3"/>
      </bottom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thin">
        <color theme="3"/>
      </right>
      <top/>
      <bottom style="hair">
        <color theme="3"/>
      </bottom>
      <diagonal/>
    </border>
    <border>
      <left/>
      <right style="thin">
        <color theme="3"/>
      </right>
      <top style="hair">
        <color theme="3"/>
      </top>
      <bottom style="hair">
        <color theme="3"/>
      </bottom>
      <diagonal/>
    </border>
    <border>
      <left/>
      <right style="thin">
        <color theme="3"/>
      </right>
      <top style="hair">
        <color theme="3"/>
      </top>
      <bottom/>
      <diagonal/>
    </border>
    <border>
      <left/>
      <right style="thin">
        <color theme="3"/>
      </right>
      <top style="medium">
        <color theme="0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medium">
        <color theme="0"/>
      </bottom>
      <diagonal/>
    </border>
    <border>
      <left/>
      <right style="medium">
        <color theme="3"/>
      </right>
      <top style="thin">
        <color indexed="64"/>
      </top>
      <bottom style="hair">
        <color theme="3"/>
      </bottom>
      <diagonal/>
    </border>
    <border>
      <left/>
      <right style="medium">
        <color auto="1"/>
      </right>
      <top style="hair">
        <color theme="3"/>
      </top>
      <bottom style="hair">
        <color auto="1"/>
      </bottom>
      <diagonal/>
    </border>
    <border>
      <left style="medium">
        <color auto="1"/>
      </left>
      <right/>
      <top style="hair">
        <color theme="3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hair">
        <color auto="1"/>
      </bottom>
      <diagonal/>
    </border>
    <border>
      <left/>
      <right/>
      <top style="hair">
        <color theme="3"/>
      </top>
      <bottom style="hair">
        <color auto="1"/>
      </bottom>
      <diagonal/>
    </border>
    <border>
      <left/>
      <right style="medium">
        <color theme="3"/>
      </right>
      <top style="hair">
        <color theme="3"/>
      </top>
      <bottom style="hair">
        <color auto="1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hair">
        <color auto="1"/>
      </bottom>
      <diagonal/>
    </border>
    <border>
      <left style="medium">
        <color theme="3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theme="3"/>
      </right>
      <top/>
      <bottom style="medium">
        <color theme="0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medium">
        <color theme="0"/>
      </bottom>
      <diagonal/>
    </border>
    <border>
      <left style="medium">
        <color auto="1"/>
      </left>
      <right/>
      <top style="medium">
        <color theme="0"/>
      </top>
      <bottom style="thin">
        <color auto="1"/>
      </bottom>
      <diagonal/>
    </border>
    <border>
      <left/>
      <right style="medium">
        <color theme="3"/>
      </right>
      <top style="medium">
        <color theme="0"/>
      </top>
      <bottom style="thin">
        <color auto="1"/>
      </bottom>
      <diagonal/>
    </border>
    <border>
      <left/>
      <right/>
      <top style="thin">
        <color indexed="64"/>
      </top>
      <bottom style="hair">
        <color theme="3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hair">
        <color theme="3"/>
      </bottom>
      <diagonal/>
    </border>
    <border>
      <left style="medium">
        <color theme="3"/>
      </left>
      <right style="thin">
        <color indexed="64"/>
      </right>
      <top/>
      <bottom style="hair">
        <color theme="3"/>
      </bottom>
      <diagonal/>
    </border>
    <border>
      <left style="medium">
        <color theme="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theme="3"/>
      </bottom>
      <diagonal/>
    </border>
    <border>
      <left/>
      <right style="thin">
        <color indexed="64"/>
      </right>
      <top style="thin">
        <color indexed="64"/>
      </top>
      <bottom style="hair">
        <color theme="3"/>
      </bottom>
      <diagonal/>
    </border>
    <border>
      <left/>
      <right style="medium">
        <color theme="3"/>
      </right>
      <top style="medium">
        <color auto="1"/>
      </top>
      <bottom/>
      <diagonal/>
    </border>
    <border>
      <left style="medium">
        <color theme="3"/>
      </left>
      <right style="medium">
        <color auto="1"/>
      </right>
      <top style="medium">
        <color auto="1"/>
      </top>
      <bottom/>
      <diagonal/>
    </border>
    <border>
      <left style="medium">
        <color theme="3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theme="3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/>
      <right style="thin">
        <color theme="3"/>
      </right>
      <top style="hair">
        <color theme="3"/>
      </top>
      <bottom style="hair">
        <color auto="1"/>
      </bottom>
      <diagonal/>
    </border>
    <border>
      <left style="medium">
        <color auto="1"/>
      </left>
      <right/>
      <top style="thin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0"/>
      </bottom>
      <diagonal/>
    </border>
    <border>
      <left style="medium">
        <color theme="3"/>
      </left>
      <right style="medium">
        <color theme="3"/>
      </right>
      <top style="hair">
        <color theme="3"/>
      </top>
      <bottom style="medium">
        <color theme="0"/>
      </bottom>
      <diagonal/>
    </border>
  </borders>
  <cellStyleXfs count="304">
    <xf numFmtId="0" fontId="0" fillId="0" borderId="0"/>
    <xf numFmtId="0" fontId="8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7" fillId="0" borderId="0"/>
    <xf numFmtId="0" fontId="23" fillId="0" borderId="0"/>
    <xf numFmtId="0" fontId="29" fillId="0" borderId="0"/>
    <xf numFmtId="0" fontId="23" fillId="0" borderId="0"/>
    <xf numFmtId="0" fontId="32" fillId="0" borderId="0" applyNumberFormat="0" applyFill="0" applyBorder="0" applyAlignment="0" applyProtection="0"/>
    <xf numFmtId="0" fontId="7" fillId="0" borderId="0"/>
    <xf numFmtId="0" fontId="48" fillId="0" borderId="123" applyNumberFormat="0" applyFill="0" applyAlignment="0" applyProtection="0"/>
    <xf numFmtId="0" fontId="49" fillId="0" borderId="124" applyNumberFormat="0" applyFill="0" applyAlignment="0" applyProtection="0"/>
    <xf numFmtId="0" fontId="8" fillId="0" borderId="125" applyNumberFormat="0" applyFill="0" applyAlignment="0" applyProtection="0"/>
    <xf numFmtId="0" fontId="50" fillId="4" borderId="0" applyNumberFormat="0" applyBorder="0" applyAlignment="0" applyProtection="0"/>
    <xf numFmtId="0" fontId="51" fillId="5" borderId="0" applyNumberFormat="0" applyBorder="0" applyAlignment="0" applyProtection="0"/>
    <xf numFmtId="0" fontId="52" fillId="6" borderId="0" applyNumberFormat="0" applyBorder="0" applyAlignment="0" applyProtection="0"/>
    <xf numFmtId="0" fontId="53" fillId="7" borderId="126" applyNumberFormat="0" applyAlignment="0" applyProtection="0"/>
    <xf numFmtId="0" fontId="54" fillId="8" borderId="127" applyNumberFormat="0" applyAlignment="0" applyProtection="0"/>
    <xf numFmtId="0" fontId="55" fillId="8" borderId="126" applyNumberFormat="0" applyAlignment="0" applyProtection="0"/>
    <xf numFmtId="0" fontId="56" fillId="0" borderId="128" applyNumberFormat="0" applyFill="0" applyAlignment="0" applyProtection="0"/>
    <xf numFmtId="0" fontId="9" fillId="9" borderId="129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" fillId="0" borderId="131" applyNumberFormat="0" applyFill="0" applyAlignment="0" applyProtection="0"/>
    <xf numFmtId="0" fontId="10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0" fillId="34" borderId="0" applyNumberFormat="0" applyBorder="0" applyAlignment="0" applyProtection="0"/>
    <xf numFmtId="0" fontId="23" fillId="0" borderId="0"/>
    <xf numFmtId="0" fontId="17" fillId="10" borderId="130" applyNumberFormat="0" applyFont="0" applyAlignment="0" applyProtection="0"/>
    <xf numFmtId="0" fontId="23" fillId="0" borderId="0"/>
    <xf numFmtId="0" fontId="17" fillId="10" borderId="130" applyNumberFormat="0" applyFont="0" applyAlignment="0" applyProtection="0"/>
    <xf numFmtId="0" fontId="17" fillId="10" borderId="130" applyNumberFormat="0" applyFont="0" applyAlignment="0" applyProtection="0"/>
    <xf numFmtId="0" fontId="17" fillId="10" borderId="130" applyNumberFormat="0" applyFont="0" applyAlignment="0" applyProtection="0"/>
    <xf numFmtId="0" fontId="23" fillId="0" borderId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3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2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130" applyNumberFormat="0" applyFont="0" applyAlignment="0" applyProtection="0"/>
    <xf numFmtId="0" fontId="17" fillId="17" borderId="0" applyNumberFormat="0" applyBorder="0" applyAlignment="0" applyProtection="0"/>
    <xf numFmtId="0" fontId="17" fillId="10" borderId="130" applyNumberFormat="0" applyFont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3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2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7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3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3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3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130" applyNumberFormat="0" applyFont="0" applyAlignment="0" applyProtection="0"/>
    <xf numFmtId="0" fontId="23" fillId="0" borderId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20" borderId="0" applyNumberFormat="0" applyBorder="0" applyAlignment="0" applyProtection="0"/>
    <xf numFmtId="0" fontId="17" fillId="10" borderId="130" applyNumberFormat="0" applyFont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6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7" fillId="10" borderId="130" applyNumberFormat="0" applyFont="0" applyAlignment="0" applyProtection="0"/>
    <xf numFmtId="0" fontId="33" fillId="0" borderId="123" applyNumberFormat="0" applyFill="0" applyAlignment="0" applyProtection="0"/>
    <xf numFmtId="0" fontId="34" fillId="0" borderId="124" applyNumberFormat="0" applyFill="0" applyAlignment="0" applyProtection="0"/>
    <xf numFmtId="0" fontId="35" fillId="0" borderId="125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0" applyNumberFormat="0" applyBorder="0" applyAlignment="0" applyProtection="0"/>
    <xf numFmtId="0" fontId="39" fillId="7" borderId="126" applyNumberFormat="0" applyAlignment="0" applyProtection="0"/>
    <xf numFmtId="0" fontId="40" fillId="8" borderId="127" applyNumberFormat="0" applyAlignment="0" applyProtection="0"/>
    <xf numFmtId="0" fontId="41" fillId="8" borderId="126" applyNumberFormat="0" applyAlignment="0" applyProtection="0"/>
    <xf numFmtId="0" fontId="42" fillId="0" borderId="128" applyNumberFormat="0" applyFill="0" applyAlignment="0" applyProtection="0"/>
    <xf numFmtId="0" fontId="43" fillId="9" borderId="129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31" applyNumberFormat="0" applyFill="0" applyAlignment="0" applyProtection="0"/>
    <xf numFmtId="0" fontId="4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47" fillId="34" borderId="0" applyNumberFormat="0" applyBorder="0" applyAlignment="0" applyProtection="0"/>
    <xf numFmtId="0" fontId="6" fillId="0" borderId="0"/>
    <xf numFmtId="0" fontId="23" fillId="0" borderId="0"/>
    <xf numFmtId="0" fontId="6" fillId="10" borderId="130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9" fillId="0" borderId="0"/>
    <xf numFmtId="0" fontId="33" fillId="0" borderId="123" applyNumberFormat="0" applyFill="0" applyAlignment="0" applyProtection="0"/>
    <xf numFmtId="0" fontId="34" fillId="0" borderId="124" applyNumberFormat="0" applyFill="0" applyAlignment="0" applyProtection="0"/>
    <xf numFmtId="0" fontId="35" fillId="0" borderId="125" applyNumberFormat="0" applyFill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0" applyNumberFormat="0" applyBorder="0" applyAlignment="0" applyProtection="0"/>
    <xf numFmtId="0" fontId="39" fillId="7" borderId="126" applyNumberFormat="0" applyAlignment="0" applyProtection="0"/>
    <xf numFmtId="0" fontId="40" fillId="8" borderId="127" applyNumberFormat="0" applyAlignment="0" applyProtection="0"/>
    <xf numFmtId="0" fontId="41" fillId="8" borderId="126" applyNumberFormat="0" applyAlignment="0" applyProtection="0"/>
    <xf numFmtId="0" fontId="42" fillId="0" borderId="128" applyNumberFormat="0" applyFill="0" applyAlignment="0" applyProtection="0"/>
    <xf numFmtId="0" fontId="43" fillId="9" borderId="129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31" applyNumberFormat="0" applyFill="0" applyAlignment="0" applyProtection="0"/>
    <xf numFmtId="0" fontId="47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7" fillId="34" borderId="0" applyNumberFormat="0" applyBorder="0" applyAlignment="0" applyProtection="0"/>
    <xf numFmtId="0" fontId="5" fillId="0" borderId="0"/>
    <xf numFmtId="0" fontId="5" fillId="10" borderId="130" applyNumberFormat="0" applyFont="0" applyAlignment="0" applyProtection="0"/>
    <xf numFmtId="0" fontId="62" fillId="0" borderId="0"/>
    <xf numFmtId="0" fontId="23" fillId="0" borderId="0"/>
    <xf numFmtId="43" fontId="17" fillId="0" borderId="0" applyFont="0" applyFill="0" applyBorder="0" applyAlignment="0" applyProtection="0"/>
    <xf numFmtId="0" fontId="64" fillId="0" borderId="0"/>
    <xf numFmtId="0" fontId="4" fillId="10" borderId="130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66" fillId="0" borderId="0"/>
    <xf numFmtId="0" fontId="3" fillId="10" borderId="130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10" borderId="130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69" fillId="0" borderId="0"/>
    <xf numFmtId="9" fontId="1" fillId="0" borderId="0" applyFont="0" applyFill="0" applyBorder="0" applyAlignment="0" applyProtection="0"/>
    <xf numFmtId="0" fontId="1" fillId="10" borderId="13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609">
    <xf numFmtId="0" fontId="0" fillId="0" borderId="0" xfId="0"/>
    <xf numFmtId="0" fontId="10" fillId="2" borderId="0" xfId="0" applyFont="1" applyFill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1"/>
    <xf numFmtId="0" fontId="11" fillId="0" borderId="0" xfId="1" applyFont="1"/>
    <xf numFmtId="0" fontId="10" fillId="2" borderId="0" xfId="0" applyFont="1" applyFill="1" applyAlignment="1">
      <alignment vertical="center"/>
    </xf>
    <xf numFmtId="164" fontId="9" fillId="2" borderId="0" xfId="0" applyNumberFormat="1" applyFont="1" applyFill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3" fillId="0" borderId="5" xfId="0" quotePrefix="1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3" fontId="15" fillId="2" borderId="0" xfId="0" applyNumberFormat="1" applyFont="1" applyFill="1" applyAlignment="1">
      <alignment horizontal="right" vertical="center" wrapText="1"/>
    </xf>
    <xf numFmtId="3" fontId="15" fillId="2" borderId="1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vertical="center"/>
    </xf>
    <xf numFmtId="3" fontId="13" fillId="0" borderId="6" xfId="0" applyNumberFormat="1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3" fontId="13" fillId="0" borderId="8" xfId="0" applyNumberFormat="1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3" fontId="13" fillId="0" borderId="10" xfId="0" applyNumberFormat="1" applyFont="1" applyBorder="1" applyAlignment="1">
      <alignment horizontal="right" vertical="center"/>
    </xf>
    <xf numFmtId="0" fontId="13" fillId="0" borderId="8" xfId="0" quotePrefix="1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center" vertical="center"/>
    </xf>
    <xf numFmtId="0" fontId="13" fillId="0" borderId="10" xfId="0" quotePrefix="1" applyFont="1" applyBorder="1" applyAlignment="1">
      <alignment horizontal="center" vertical="center"/>
    </xf>
    <xf numFmtId="164" fontId="13" fillId="0" borderId="6" xfId="0" quotePrefix="1" applyNumberFormat="1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164" fontId="13" fillId="0" borderId="8" xfId="0" quotePrefix="1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3" fillId="0" borderId="10" xfId="0" quotePrefix="1" applyNumberFormat="1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164" fontId="13" fillId="0" borderId="8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vertical="center"/>
    </xf>
    <xf numFmtId="164" fontId="13" fillId="0" borderId="6" xfId="0" quotePrefix="1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164" fontId="13" fillId="0" borderId="8" xfId="0" quotePrefix="1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164" fontId="13" fillId="0" borderId="10" xfId="0" quotePrefix="1" applyNumberFormat="1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165" fontId="15" fillId="2" borderId="5" xfId="2" applyNumberFormat="1" applyFont="1" applyFill="1" applyBorder="1" applyAlignment="1">
      <alignment horizontal="center" vertical="center" wrapText="1"/>
    </xf>
    <xf numFmtId="165" fontId="15" fillId="2" borderId="0" xfId="2" applyNumberFormat="1" applyFont="1" applyFill="1" applyAlignment="1">
      <alignment horizontal="center" vertical="center" wrapText="1"/>
    </xf>
    <xf numFmtId="165" fontId="15" fillId="2" borderId="1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9" fillId="2" borderId="0" xfId="0" applyNumberFormat="1" applyFont="1" applyFill="1" applyAlignment="1">
      <alignment horizontal="center" vertical="center" wrapText="1"/>
    </xf>
    <xf numFmtId="165" fontId="13" fillId="0" borderId="6" xfId="2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18" fillId="0" borderId="0" xfId="0" applyFont="1"/>
    <xf numFmtId="165" fontId="13" fillId="0" borderId="7" xfId="2" applyNumberFormat="1" applyFont="1" applyBorder="1" applyAlignment="1">
      <alignment horizontal="center" vertical="center"/>
    </xf>
    <xf numFmtId="165" fontId="0" fillId="0" borderId="0" xfId="2" applyNumberFormat="1" applyFont="1"/>
    <xf numFmtId="165" fontId="13" fillId="0" borderId="9" xfId="2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" fontId="21" fillId="0" borderId="8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13" fillId="0" borderId="0" xfId="0" applyNumberFormat="1" applyFont="1" applyBorder="1" applyAlignment="1">
      <alignment horizontal="right" vertical="center"/>
    </xf>
    <xf numFmtId="165" fontId="13" fillId="0" borderId="5" xfId="2" applyNumberFormat="1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3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13" xfId="0" applyBorder="1" applyAlignment="1">
      <alignment vertical="center"/>
    </xf>
    <xf numFmtId="3" fontId="13" fillId="0" borderId="13" xfId="0" applyNumberFormat="1" applyFont="1" applyBorder="1" applyAlignment="1">
      <alignment horizontal="right" vertical="center"/>
    </xf>
    <xf numFmtId="0" fontId="0" fillId="0" borderId="15" xfId="0" applyBorder="1" applyAlignment="1">
      <alignment vertical="center"/>
    </xf>
    <xf numFmtId="3" fontId="13" fillId="0" borderId="15" xfId="0" applyNumberFormat="1" applyFont="1" applyBorder="1" applyAlignment="1">
      <alignment horizontal="right" vertical="center"/>
    </xf>
    <xf numFmtId="165" fontId="13" fillId="0" borderId="14" xfId="2" applyNumberFormat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3" fontId="13" fillId="0" borderId="17" xfId="0" applyNumberFormat="1" applyFont="1" applyBorder="1" applyAlignment="1">
      <alignment horizontal="right" vertical="center"/>
    </xf>
    <xf numFmtId="165" fontId="13" fillId="0" borderId="16" xfId="2" applyNumberFormat="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3" fontId="13" fillId="0" borderId="18" xfId="0" applyNumberFormat="1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3" fontId="13" fillId="0" borderId="20" xfId="0" applyNumberFormat="1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3" fontId="13" fillId="0" borderId="22" xfId="0" applyNumberFormat="1" applyFont="1" applyBorder="1" applyAlignment="1">
      <alignment horizontal="right" vertical="center"/>
    </xf>
    <xf numFmtId="165" fontId="13" fillId="0" borderId="19" xfId="2" applyNumberFormat="1" applyFont="1" applyBorder="1" applyAlignment="1">
      <alignment horizontal="center" vertical="center"/>
    </xf>
    <xf numFmtId="165" fontId="13" fillId="0" borderId="21" xfId="2" applyNumberFormat="1" applyFont="1" applyBorder="1" applyAlignment="1">
      <alignment horizontal="center" vertical="center"/>
    </xf>
    <xf numFmtId="165" fontId="13" fillId="0" borderId="23" xfId="2" applyNumberFormat="1" applyFont="1" applyBorder="1" applyAlignment="1">
      <alignment horizontal="center" vertical="center"/>
    </xf>
    <xf numFmtId="0" fontId="22" fillId="0" borderId="20" xfId="3" applyBorder="1" applyAlignment="1" applyProtection="1">
      <alignment vertical="center"/>
    </xf>
    <xf numFmtId="0" fontId="23" fillId="3" borderId="15" xfId="0" applyFont="1" applyFill="1" applyBorder="1" applyAlignment="1">
      <alignment vertical="center"/>
    </xf>
    <xf numFmtId="0" fontId="24" fillId="3" borderId="15" xfId="0" applyFont="1" applyFill="1" applyBorder="1" applyAlignment="1">
      <alignment vertical="center"/>
    </xf>
    <xf numFmtId="3" fontId="25" fillId="3" borderId="15" xfId="0" applyNumberFormat="1" applyFont="1" applyFill="1" applyBorder="1" applyAlignment="1">
      <alignment horizontal="right" vertical="center" wrapText="1"/>
    </xf>
    <xf numFmtId="165" fontId="13" fillId="0" borderId="0" xfId="2" applyNumberFormat="1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3" fontId="13" fillId="0" borderId="26" xfId="0" applyNumberFormat="1" applyFont="1" applyBorder="1" applyAlignment="1">
      <alignment horizontal="right" vertical="center"/>
    </xf>
    <xf numFmtId="0" fontId="0" fillId="0" borderId="27" xfId="0" applyBorder="1" applyAlignment="1">
      <alignment vertical="center"/>
    </xf>
    <xf numFmtId="3" fontId="13" fillId="0" borderId="27" xfId="0" applyNumberFormat="1" applyFont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3" fontId="15" fillId="2" borderId="0" xfId="0" applyNumberFormat="1" applyFont="1" applyFill="1" applyBorder="1" applyAlignment="1">
      <alignment horizontal="right" vertical="center" wrapText="1"/>
    </xf>
    <xf numFmtId="165" fontId="15" fillId="2" borderId="0" xfId="2" applyNumberFormat="1" applyFont="1" applyFill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65" fontId="15" fillId="2" borderId="0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13" fillId="0" borderId="30" xfId="0" quotePrefix="1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165" fontId="13" fillId="0" borderId="31" xfId="2" quotePrefix="1" applyNumberFormat="1" applyFont="1" applyBorder="1" applyAlignment="1">
      <alignment horizontal="center" vertical="center"/>
    </xf>
    <xf numFmtId="165" fontId="15" fillId="2" borderId="32" xfId="2" applyNumberFormat="1" applyFont="1" applyFill="1" applyBorder="1" applyAlignment="1">
      <alignment horizontal="center" vertical="center" wrapText="1"/>
    </xf>
    <xf numFmtId="3" fontId="13" fillId="0" borderId="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5" fontId="13" fillId="0" borderId="33" xfId="2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3" fontId="15" fillId="2" borderId="34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13" fillId="0" borderId="5" xfId="0" quotePrefix="1" applyNumberFormat="1" applyFont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 wrapText="1"/>
    </xf>
    <xf numFmtId="165" fontId="13" fillId="0" borderId="7" xfId="0" applyNumberFormat="1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 wrapText="1"/>
    </xf>
    <xf numFmtId="165" fontId="13" fillId="0" borderId="28" xfId="2" applyNumberFormat="1" applyFont="1" applyBorder="1" applyAlignment="1">
      <alignment horizontal="center" vertical="center"/>
    </xf>
    <xf numFmtId="0" fontId="14" fillId="0" borderId="4" xfId="0" applyFont="1" applyBorder="1" applyAlignment="1"/>
    <xf numFmtId="0" fontId="13" fillId="0" borderId="5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16" fillId="2" borderId="0" xfId="0" applyNumberFormat="1" applyFont="1" applyFill="1" applyAlignment="1">
      <alignment horizontal="right" vertical="center" wrapText="1"/>
    </xf>
    <xf numFmtId="3" fontId="16" fillId="2" borderId="4" xfId="0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" xfId="0" applyNumberFormat="1" applyFont="1" applyFill="1" applyBorder="1" applyAlignment="1">
      <alignment horizontal="right" vertical="center" wrapText="1"/>
    </xf>
    <xf numFmtId="3" fontId="16" fillId="2" borderId="36" xfId="0" applyNumberFormat="1" applyFont="1" applyFill="1" applyBorder="1" applyAlignment="1">
      <alignment horizontal="right" vertical="center" wrapText="1"/>
    </xf>
    <xf numFmtId="3" fontId="16" fillId="2" borderId="37" xfId="0" applyNumberFormat="1" applyFont="1" applyFill="1" applyBorder="1" applyAlignment="1">
      <alignment horizontal="right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165" fontId="12" fillId="0" borderId="0" xfId="2" applyNumberFormat="1" applyFont="1" applyAlignment="1">
      <alignment horizontal="center"/>
    </xf>
    <xf numFmtId="165" fontId="12" fillId="0" borderId="41" xfId="2" applyNumberFormat="1" applyFont="1" applyBorder="1" applyAlignment="1">
      <alignment horizontal="center"/>
    </xf>
    <xf numFmtId="165" fontId="12" fillId="0" borderId="42" xfId="2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165" fontId="12" fillId="0" borderId="0" xfId="2" applyNumberFormat="1" applyFont="1" applyAlignment="1">
      <alignment horizontal="center" vertical="center"/>
    </xf>
    <xf numFmtId="165" fontId="12" fillId="0" borderId="43" xfId="2" applyNumberFormat="1" applyFont="1" applyBorder="1" applyAlignment="1">
      <alignment horizontal="center" vertical="center"/>
    </xf>
    <xf numFmtId="165" fontId="12" fillId="0" borderId="44" xfId="2" applyNumberFormat="1" applyFont="1" applyBorder="1" applyAlignment="1">
      <alignment horizontal="center" vertical="center"/>
    </xf>
    <xf numFmtId="0" fontId="0" fillId="2" borderId="0" xfId="0" applyFill="1"/>
    <xf numFmtId="0" fontId="13" fillId="0" borderId="0" xfId="0" applyFont="1" applyFill="1" applyAlignment="1">
      <alignment horizontal="center"/>
    </xf>
    <xf numFmtId="0" fontId="0" fillId="0" borderId="26" xfId="0" applyFill="1" applyBorder="1" applyAlignment="1">
      <alignment vertical="center"/>
    </xf>
    <xf numFmtId="3" fontId="15" fillId="2" borderId="0" xfId="2" applyNumberFormat="1" applyFont="1" applyFill="1" applyBorder="1" applyAlignment="1">
      <alignment horizontal="center" vertical="center" wrapText="1"/>
    </xf>
    <xf numFmtId="3" fontId="19" fillId="0" borderId="6" xfId="0" applyNumberFormat="1" applyFont="1" applyFill="1" applyBorder="1" applyAlignment="1">
      <alignment horizontal="right" vertical="center"/>
    </xf>
    <xf numFmtId="0" fontId="23" fillId="3" borderId="0" xfId="0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3" fontId="25" fillId="3" borderId="0" xfId="0" applyNumberFormat="1" applyFont="1" applyFill="1" applyBorder="1" applyAlignment="1">
      <alignment horizontal="right" vertical="center" wrapText="1"/>
    </xf>
    <xf numFmtId="165" fontId="25" fillId="3" borderId="5" xfId="2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4" fillId="0" borderId="0" xfId="0" applyFont="1" applyFill="1" applyBorder="1" applyAlignment="1"/>
    <xf numFmtId="165" fontId="13" fillId="0" borderId="20" xfId="2" applyNumberFormat="1" applyFont="1" applyBorder="1" applyAlignment="1">
      <alignment horizontal="center" vertical="center"/>
    </xf>
    <xf numFmtId="164" fontId="13" fillId="0" borderId="8" xfId="0" quotePrefix="1" applyNumberFormat="1" applyFont="1" applyBorder="1" applyAlignment="1">
      <alignment horizontal="right" vertical="center"/>
    </xf>
    <xf numFmtId="3" fontId="19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165" fontId="13" fillId="0" borderId="6" xfId="2" applyNumberFormat="1" applyFont="1" applyBorder="1" applyAlignment="1">
      <alignment vertical="center"/>
    </xf>
    <xf numFmtId="165" fontId="13" fillId="0" borderId="10" xfId="2" applyNumberFormat="1" applyFont="1" applyBorder="1" applyAlignment="1">
      <alignment vertical="center"/>
    </xf>
    <xf numFmtId="3" fontId="13" fillId="0" borderId="6" xfId="0" applyNumberFormat="1" applyFont="1" applyBorder="1" applyAlignment="1">
      <alignment horizontal="right" vertical="center"/>
    </xf>
    <xf numFmtId="3" fontId="13" fillId="0" borderId="10" xfId="0" applyNumberFormat="1" applyFont="1" applyBorder="1" applyAlignment="1">
      <alignment horizontal="right" vertical="center"/>
    </xf>
    <xf numFmtId="0" fontId="0" fillId="0" borderId="46" xfId="0" applyBorder="1"/>
    <xf numFmtId="0" fontId="13" fillId="0" borderId="47" xfId="0" quotePrefix="1" applyFont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 wrapText="1"/>
    </xf>
    <xf numFmtId="165" fontId="13" fillId="0" borderId="48" xfId="2" applyNumberFormat="1" applyFont="1" applyBorder="1" applyAlignment="1">
      <alignment horizontal="center" vertical="center"/>
    </xf>
    <xf numFmtId="165" fontId="13" fillId="0" borderId="49" xfId="2" applyNumberFormat="1" applyFont="1" applyBorder="1" applyAlignment="1">
      <alignment horizontal="center" vertical="center"/>
    </xf>
    <xf numFmtId="165" fontId="13" fillId="0" borderId="50" xfId="2" applyNumberFormat="1" applyFont="1" applyBorder="1" applyAlignment="1">
      <alignment horizontal="center" vertical="center"/>
    </xf>
    <xf numFmtId="165" fontId="15" fillId="2" borderId="47" xfId="2" applyNumberFormat="1" applyFont="1" applyFill="1" applyBorder="1" applyAlignment="1">
      <alignment horizontal="center" vertical="center" wrapText="1"/>
    </xf>
    <xf numFmtId="165" fontId="13" fillId="0" borderId="48" xfId="2" quotePrefix="1" applyNumberFormat="1" applyFont="1" applyBorder="1" applyAlignment="1">
      <alignment horizontal="center" vertical="center"/>
    </xf>
    <xf numFmtId="165" fontId="15" fillId="2" borderId="52" xfId="2" applyNumberFormat="1" applyFont="1" applyFill="1" applyBorder="1" applyAlignment="1">
      <alignment horizontal="center" vertical="center" wrapText="1"/>
    </xf>
    <xf numFmtId="3" fontId="15" fillId="2" borderId="54" xfId="0" applyNumberFormat="1" applyFont="1" applyFill="1" applyBorder="1" applyAlignment="1">
      <alignment horizontal="right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42" xfId="0" quotePrefix="1" applyFont="1" applyBorder="1" applyAlignment="1">
      <alignment horizontal="center" vertical="center"/>
    </xf>
    <xf numFmtId="3" fontId="13" fillId="0" borderId="56" xfId="0" applyNumberFormat="1" applyFont="1" applyBorder="1" applyAlignment="1">
      <alignment horizontal="right" vertical="center"/>
    </xf>
    <xf numFmtId="3" fontId="13" fillId="0" borderId="58" xfId="0" applyNumberFormat="1" applyFont="1" applyBorder="1" applyAlignment="1">
      <alignment horizontal="right" vertical="center"/>
    </xf>
    <xf numFmtId="3" fontId="15" fillId="2" borderId="41" xfId="0" applyNumberFormat="1" applyFont="1" applyFill="1" applyBorder="1" applyAlignment="1">
      <alignment horizontal="right" vertical="center" wrapText="1"/>
    </xf>
    <xf numFmtId="165" fontId="13" fillId="0" borderId="57" xfId="2" applyNumberFormat="1" applyFont="1" applyBorder="1" applyAlignment="1">
      <alignment horizontal="center" vertical="center"/>
    </xf>
    <xf numFmtId="3" fontId="15" fillId="2" borderId="62" xfId="0" applyNumberFormat="1" applyFont="1" applyFill="1" applyBorder="1" applyAlignment="1">
      <alignment horizontal="right" vertical="center" wrapText="1"/>
    </xf>
    <xf numFmtId="3" fontId="15" fillId="2" borderId="63" xfId="0" applyNumberFormat="1" applyFont="1" applyFill="1" applyBorder="1" applyAlignment="1">
      <alignment horizontal="right" vertical="center" wrapText="1"/>
    </xf>
    <xf numFmtId="165" fontId="15" fillId="2" borderId="63" xfId="2" applyNumberFormat="1" applyFont="1" applyFill="1" applyBorder="1" applyAlignment="1">
      <alignment horizontal="right" vertical="center" wrapText="1"/>
    </xf>
    <xf numFmtId="0" fontId="13" fillId="0" borderId="66" xfId="0" applyFont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 wrapText="1"/>
    </xf>
    <xf numFmtId="3" fontId="13" fillId="0" borderId="67" xfId="0" applyNumberFormat="1" applyFont="1" applyBorder="1" applyAlignment="1">
      <alignment horizontal="right" vertical="center"/>
    </xf>
    <xf numFmtId="3" fontId="13" fillId="0" borderId="68" xfId="0" applyNumberFormat="1" applyFont="1" applyBorder="1" applyAlignment="1">
      <alignment horizontal="right" vertical="center"/>
    </xf>
    <xf numFmtId="3" fontId="13" fillId="0" borderId="69" xfId="0" applyNumberFormat="1" applyFont="1" applyBorder="1" applyAlignment="1">
      <alignment horizontal="right" vertical="center"/>
    </xf>
    <xf numFmtId="3" fontId="15" fillId="2" borderId="66" xfId="0" applyNumberFormat="1" applyFont="1" applyFill="1" applyBorder="1" applyAlignment="1">
      <alignment horizontal="right" vertical="center" wrapText="1"/>
    </xf>
    <xf numFmtId="3" fontId="15" fillId="2" borderId="70" xfId="0" applyNumberFormat="1" applyFont="1" applyFill="1" applyBorder="1" applyAlignment="1">
      <alignment horizontal="right" vertical="center" wrapText="1"/>
    </xf>
    <xf numFmtId="0" fontId="20" fillId="0" borderId="65" xfId="0" applyFont="1" applyBorder="1" applyAlignment="1">
      <alignment horizontal="center"/>
    </xf>
    <xf numFmtId="165" fontId="13" fillId="0" borderId="71" xfId="2" applyNumberFormat="1" applyFont="1" applyBorder="1" applyAlignment="1">
      <alignment horizontal="center" vertical="center"/>
    </xf>
    <xf numFmtId="165" fontId="13" fillId="0" borderId="47" xfId="2" applyNumberFormat="1" applyFont="1" applyBorder="1" applyAlignment="1">
      <alignment horizontal="center" vertical="center"/>
    </xf>
    <xf numFmtId="3" fontId="15" fillId="2" borderId="76" xfId="0" applyNumberFormat="1" applyFont="1" applyFill="1" applyBorder="1" applyAlignment="1">
      <alignment horizontal="right" vertical="center" wrapText="1"/>
    </xf>
    <xf numFmtId="3" fontId="13" fillId="0" borderId="77" xfId="0" applyNumberFormat="1" applyFont="1" applyBorder="1" applyAlignment="1">
      <alignment horizontal="right" vertical="center"/>
    </xf>
    <xf numFmtId="3" fontId="13" fillId="0" borderId="56" xfId="0" applyNumberFormat="1" applyFont="1" applyFill="1" applyBorder="1" applyAlignment="1">
      <alignment horizontal="right" vertical="center"/>
    </xf>
    <xf numFmtId="3" fontId="15" fillId="2" borderId="43" xfId="0" applyNumberFormat="1" applyFont="1" applyFill="1" applyBorder="1" applyAlignment="1">
      <alignment horizontal="right" vertical="center" wrapText="1"/>
    </xf>
    <xf numFmtId="165" fontId="15" fillId="2" borderId="42" xfId="2" applyNumberFormat="1" applyFont="1" applyFill="1" applyBorder="1" applyAlignment="1">
      <alignment horizontal="center" vertical="center" wrapText="1"/>
    </xf>
    <xf numFmtId="165" fontId="15" fillId="2" borderId="42" xfId="2" quotePrefix="1" applyNumberFormat="1" applyFont="1" applyFill="1" applyBorder="1" applyAlignment="1">
      <alignment horizontal="center" vertical="center" wrapText="1"/>
    </xf>
    <xf numFmtId="165" fontId="13" fillId="0" borderId="42" xfId="2" applyNumberFormat="1" applyFont="1" applyBorder="1" applyAlignment="1">
      <alignment horizontal="center" vertical="center"/>
    </xf>
    <xf numFmtId="165" fontId="15" fillId="2" borderId="64" xfId="2" applyNumberFormat="1" applyFont="1" applyFill="1" applyBorder="1" applyAlignment="1">
      <alignment horizontal="center" vertical="center" wrapText="1"/>
    </xf>
    <xf numFmtId="3" fontId="15" fillId="2" borderId="83" xfId="0" applyNumberFormat="1" applyFont="1" applyFill="1" applyBorder="1" applyAlignment="1">
      <alignment horizontal="right" vertical="center" wrapText="1"/>
    </xf>
    <xf numFmtId="165" fontId="15" fillId="2" borderId="44" xfId="2" applyNumberFormat="1" applyFont="1" applyFill="1" applyBorder="1" applyAlignment="1">
      <alignment horizontal="center" vertical="center" wrapText="1"/>
    </xf>
    <xf numFmtId="3" fontId="13" fillId="0" borderId="66" xfId="0" applyNumberFormat="1" applyFont="1" applyBorder="1" applyAlignment="1">
      <alignment horizontal="right" vertical="center"/>
    </xf>
    <xf numFmtId="3" fontId="13" fillId="0" borderId="84" xfId="0" applyNumberFormat="1" applyFont="1" applyBorder="1" applyAlignment="1">
      <alignment horizontal="right" vertical="center"/>
    </xf>
    <xf numFmtId="165" fontId="13" fillId="0" borderId="59" xfId="2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165" fontId="15" fillId="2" borderId="63" xfId="2" applyNumberFormat="1" applyFont="1" applyFill="1" applyBorder="1" applyAlignment="1">
      <alignment horizontal="center" vertical="center" wrapText="1"/>
    </xf>
    <xf numFmtId="165" fontId="13" fillId="0" borderId="85" xfId="2" applyNumberFormat="1" applyFont="1" applyBorder="1" applyAlignment="1">
      <alignment horizontal="center" vertical="center"/>
    </xf>
    <xf numFmtId="165" fontId="13" fillId="0" borderId="86" xfId="2" applyNumberFormat="1" applyFont="1" applyBorder="1" applyAlignment="1">
      <alignment horizontal="center" vertical="center"/>
    </xf>
    <xf numFmtId="165" fontId="13" fillId="0" borderId="87" xfId="2" applyNumberFormat="1" applyFont="1" applyBorder="1" applyAlignment="1">
      <alignment horizontal="center" vertical="center"/>
    </xf>
    <xf numFmtId="165" fontId="13" fillId="0" borderId="88" xfId="2" applyNumberFormat="1" applyFont="1" applyBorder="1" applyAlignment="1">
      <alignment horizontal="center" vertical="center"/>
    </xf>
    <xf numFmtId="165" fontId="15" fillId="2" borderId="90" xfId="2" applyNumberFormat="1" applyFont="1" applyFill="1" applyBorder="1" applyAlignment="1">
      <alignment horizontal="center" vertical="center" wrapText="1"/>
    </xf>
    <xf numFmtId="165" fontId="15" fillId="2" borderId="91" xfId="2" applyNumberFormat="1" applyFont="1" applyFill="1" applyBorder="1" applyAlignment="1">
      <alignment horizontal="center" vertical="center" wrapText="1"/>
    </xf>
    <xf numFmtId="165" fontId="13" fillId="0" borderId="92" xfId="2" applyNumberFormat="1" applyFont="1" applyBorder="1" applyAlignment="1">
      <alignment horizontal="center" vertical="center"/>
    </xf>
    <xf numFmtId="165" fontId="25" fillId="3" borderId="72" xfId="2" applyNumberFormat="1" applyFont="1" applyFill="1" applyBorder="1" applyAlignment="1">
      <alignment horizontal="center" vertical="center" wrapText="1"/>
    </xf>
    <xf numFmtId="165" fontId="15" fillId="2" borderId="51" xfId="2" applyNumberFormat="1" applyFont="1" applyFill="1" applyBorder="1" applyAlignment="1">
      <alignment horizontal="center" vertical="center" wrapText="1"/>
    </xf>
    <xf numFmtId="3" fontId="13" fillId="0" borderId="93" xfId="0" applyNumberFormat="1" applyFont="1" applyBorder="1" applyAlignment="1">
      <alignment horizontal="right" vertical="center"/>
    </xf>
    <xf numFmtId="3" fontId="13" fillId="0" borderId="94" xfId="0" applyNumberFormat="1" applyFont="1" applyBorder="1" applyAlignment="1">
      <alignment horizontal="right" vertical="center"/>
    </xf>
    <xf numFmtId="3" fontId="13" fillId="0" borderId="95" xfId="0" applyNumberFormat="1" applyFont="1" applyBorder="1" applyAlignment="1">
      <alignment horizontal="right" vertical="center"/>
    </xf>
    <xf numFmtId="3" fontId="13" fillId="0" borderId="96" xfId="0" applyNumberFormat="1" applyFont="1" applyBorder="1" applyAlignment="1">
      <alignment horizontal="right" vertical="center"/>
    </xf>
    <xf numFmtId="3" fontId="15" fillId="2" borderId="97" xfId="0" applyNumberFormat="1" applyFont="1" applyFill="1" applyBorder="1" applyAlignment="1">
      <alignment horizontal="right" vertical="center" wrapText="1"/>
    </xf>
    <xf numFmtId="3" fontId="19" fillId="0" borderId="56" xfId="0" applyNumberFormat="1" applyFont="1" applyFill="1" applyBorder="1" applyAlignment="1">
      <alignment horizontal="right" vertical="center"/>
    </xf>
    <xf numFmtId="3" fontId="13" fillId="0" borderId="100" xfId="0" applyNumberFormat="1" applyFont="1" applyBorder="1" applyAlignment="1">
      <alignment horizontal="right" vertical="center"/>
    </xf>
    <xf numFmtId="3" fontId="13" fillId="0" borderId="102" xfId="0" applyNumberFormat="1" applyFont="1" applyBorder="1" applyAlignment="1">
      <alignment horizontal="right" vertical="center"/>
    </xf>
    <xf numFmtId="3" fontId="13" fillId="0" borderId="104" xfId="0" applyNumberFormat="1" applyFont="1" applyBorder="1" applyAlignment="1">
      <alignment horizontal="right" vertical="center"/>
    </xf>
    <xf numFmtId="3" fontId="13" fillId="0" borderId="106" xfId="0" applyNumberFormat="1" applyFont="1" applyBorder="1" applyAlignment="1">
      <alignment horizontal="right" vertical="center"/>
    </xf>
    <xf numFmtId="3" fontId="25" fillId="3" borderId="66" xfId="0" applyNumberFormat="1" applyFont="1" applyFill="1" applyBorder="1" applyAlignment="1">
      <alignment horizontal="right" vertical="center" wrapText="1"/>
    </xf>
    <xf numFmtId="3" fontId="25" fillId="3" borderId="75" xfId="0" applyNumberFormat="1" applyFont="1" applyFill="1" applyBorder="1" applyAlignment="1">
      <alignment horizontal="right" vertical="center" wrapText="1"/>
    </xf>
    <xf numFmtId="165" fontId="13" fillId="0" borderId="101" xfId="2" applyNumberFormat="1" applyFont="1" applyBorder="1" applyAlignment="1">
      <alignment horizontal="center" vertical="center"/>
    </xf>
    <xf numFmtId="165" fontId="13" fillId="0" borderId="107" xfId="2" applyNumberFormat="1" applyFont="1" applyBorder="1" applyAlignment="1">
      <alignment horizontal="center" vertical="center"/>
    </xf>
    <xf numFmtId="3" fontId="25" fillId="3" borderId="78" xfId="0" applyNumberFormat="1" applyFont="1" applyFill="1" applyBorder="1" applyAlignment="1">
      <alignment horizontal="right" vertical="center" wrapText="1"/>
    </xf>
    <xf numFmtId="0" fontId="0" fillId="0" borderId="46" xfId="0" applyBorder="1" applyAlignment="1">
      <alignment horizontal="center"/>
    </xf>
    <xf numFmtId="3" fontId="13" fillId="0" borderId="67" xfId="0" applyNumberFormat="1" applyFont="1" applyBorder="1" applyAlignment="1">
      <alignment vertical="center"/>
    </xf>
    <xf numFmtId="3" fontId="13" fillId="0" borderId="68" xfId="0" applyNumberFormat="1" applyFont="1" applyBorder="1" applyAlignment="1">
      <alignment vertical="center"/>
    </xf>
    <xf numFmtId="3" fontId="13" fillId="0" borderId="69" xfId="0" applyNumberFormat="1" applyFont="1" applyBorder="1" applyAlignment="1">
      <alignment vertical="center"/>
    </xf>
    <xf numFmtId="3" fontId="15" fillId="2" borderId="66" xfId="0" applyNumberFormat="1" applyFont="1" applyFill="1" applyBorder="1" applyAlignment="1">
      <alignment horizontal="center" vertical="center" wrapText="1"/>
    </xf>
    <xf numFmtId="3" fontId="15" fillId="2" borderId="70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center" vertical="center" wrapText="1"/>
    </xf>
    <xf numFmtId="3" fontId="15" fillId="2" borderId="54" xfId="0" applyNumberFormat="1" applyFont="1" applyFill="1" applyBorder="1" applyAlignment="1">
      <alignment horizontal="center" vertical="center" wrapText="1"/>
    </xf>
    <xf numFmtId="3" fontId="13" fillId="0" borderId="56" xfId="0" applyNumberFormat="1" applyFont="1" applyBorder="1" applyAlignment="1">
      <alignment vertical="center"/>
    </xf>
    <xf numFmtId="3" fontId="13" fillId="0" borderId="58" xfId="0" applyNumberFormat="1" applyFont="1" applyBorder="1" applyAlignment="1">
      <alignment vertical="center"/>
    </xf>
    <xf numFmtId="3" fontId="13" fillId="0" borderId="60" xfId="0" applyNumberFormat="1" applyFont="1" applyBorder="1" applyAlignment="1">
      <alignment vertical="center"/>
    </xf>
    <xf numFmtId="3" fontId="15" fillId="2" borderId="41" xfId="0" applyNumberFormat="1" applyFont="1" applyFill="1" applyBorder="1" applyAlignment="1">
      <alignment horizontal="center" vertical="center" wrapText="1"/>
    </xf>
    <xf numFmtId="3" fontId="15" fillId="2" borderId="62" xfId="0" applyNumberFormat="1" applyFont="1" applyFill="1" applyBorder="1" applyAlignment="1">
      <alignment horizontal="center" vertical="center" wrapText="1"/>
    </xf>
    <xf numFmtId="3" fontId="15" fillId="2" borderId="63" xfId="0" applyNumberFormat="1" applyFont="1" applyFill="1" applyBorder="1" applyAlignment="1">
      <alignment horizontal="center" vertical="center" wrapText="1"/>
    </xf>
    <xf numFmtId="165" fontId="13" fillId="0" borderId="108" xfId="2" applyNumberFormat="1" applyFont="1" applyBorder="1" applyAlignment="1">
      <alignment horizontal="center" vertical="center"/>
    </xf>
    <xf numFmtId="165" fontId="13" fillId="0" borderId="109" xfId="2" applyNumberFormat="1" applyFont="1" applyBorder="1" applyAlignment="1">
      <alignment horizontal="center" vertical="center"/>
    </xf>
    <xf numFmtId="165" fontId="13" fillId="0" borderId="109" xfId="2" quotePrefix="1" applyNumberFormat="1" applyFont="1" applyBorder="1" applyAlignment="1">
      <alignment horizontal="center" vertical="center"/>
    </xf>
    <xf numFmtId="165" fontId="13" fillId="0" borderId="110" xfId="2" applyNumberFormat="1" applyFont="1" applyBorder="1" applyAlignment="1">
      <alignment horizontal="center" vertical="center"/>
    </xf>
    <xf numFmtId="165" fontId="15" fillId="2" borderId="73" xfId="2" applyNumberFormat="1" applyFont="1" applyFill="1" applyBorder="1" applyAlignment="1">
      <alignment horizontal="center" vertical="center" wrapText="1"/>
    </xf>
    <xf numFmtId="0" fontId="13" fillId="0" borderId="108" xfId="0" quotePrefix="1" applyFont="1" applyBorder="1" applyAlignment="1">
      <alignment horizontal="center" vertical="center"/>
    </xf>
    <xf numFmtId="0" fontId="13" fillId="0" borderId="110" xfId="0" quotePrefix="1" applyFont="1" applyBorder="1" applyAlignment="1">
      <alignment horizontal="center" vertical="center"/>
    </xf>
    <xf numFmtId="0" fontId="15" fillId="2" borderId="73" xfId="0" quotePrefix="1" applyFont="1" applyFill="1" applyBorder="1" applyAlignment="1">
      <alignment horizontal="center" vertical="center" wrapText="1"/>
    </xf>
    <xf numFmtId="165" fontId="15" fillId="2" borderId="111" xfId="2" applyNumberFormat="1" applyFont="1" applyFill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 wrapText="1"/>
    </xf>
    <xf numFmtId="3" fontId="13" fillId="0" borderId="41" xfId="0" applyNumberFormat="1" applyFont="1" applyBorder="1" applyAlignment="1">
      <alignment horizontal="center" vertical="center"/>
    </xf>
    <xf numFmtId="3" fontId="9" fillId="2" borderId="41" xfId="0" applyNumberFormat="1" applyFont="1" applyFill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 wrapText="1"/>
    </xf>
    <xf numFmtId="165" fontId="13" fillId="0" borderId="108" xfId="2" quotePrefix="1" applyNumberFormat="1" applyFont="1" applyBorder="1" applyAlignment="1">
      <alignment horizontal="center" vertical="center"/>
    </xf>
    <xf numFmtId="165" fontId="15" fillId="2" borderId="73" xfId="2" quotePrefix="1" applyNumberFormat="1" applyFont="1" applyFill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/>
    </xf>
    <xf numFmtId="0" fontId="13" fillId="0" borderId="61" xfId="0" quotePrefix="1" applyFont="1" applyBorder="1" applyAlignment="1">
      <alignment horizontal="center" vertical="center"/>
    </xf>
    <xf numFmtId="0" fontId="15" fillId="2" borderId="0" xfId="0" quotePrefix="1" applyFont="1" applyFill="1" applyBorder="1" applyAlignment="1">
      <alignment horizontal="center" vertical="center" wrapText="1"/>
    </xf>
    <xf numFmtId="0" fontId="15" fillId="2" borderId="42" xfId="0" quotePrefix="1" applyFont="1" applyFill="1" applyBorder="1" applyAlignment="1">
      <alignment horizontal="center" vertical="center" wrapText="1"/>
    </xf>
    <xf numFmtId="0" fontId="15" fillId="2" borderId="112" xfId="0" quotePrefix="1" applyFont="1" applyFill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/>
    </xf>
    <xf numFmtId="165" fontId="15" fillId="2" borderId="112" xfId="2" applyNumberFormat="1" applyFont="1" applyFill="1" applyBorder="1" applyAlignment="1">
      <alignment horizontal="center" vertical="center" wrapText="1"/>
    </xf>
    <xf numFmtId="9" fontId="15" fillId="2" borderId="0" xfId="2" applyFont="1" applyFill="1" applyBorder="1" applyAlignment="1">
      <alignment horizontal="center" vertical="center" wrapText="1"/>
    </xf>
    <xf numFmtId="0" fontId="26" fillId="0" borderId="101" xfId="6" applyFont="1" applyBorder="1"/>
    <xf numFmtId="0" fontId="23" fillId="0" borderId="105" xfId="10" applyFont="1" applyBorder="1"/>
    <xf numFmtId="0" fontId="0" fillId="0" borderId="117" xfId="0" applyBorder="1" applyAlignment="1">
      <alignment vertical="center"/>
    </xf>
    <xf numFmtId="3" fontId="13" fillId="0" borderId="116" xfId="0" applyNumberFormat="1" applyFont="1" applyBorder="1" applyAlignment="1">
      <alignment horizontal="right" vertical="center"/>
    </xf>
    <xf numFmtId="3" fontId="13" fillId="0" borderId="117" xfId="0" applyNumberFormat="1" applyFont="1" applyBorder="1" applyAlignment="1">
      <alignment horizontal="right" vertical="center"/>
    </xf>
    <xf numFmtId="165" fontId="13" fillId="0" borderId="119" xfId="2" applyNumberFormat="1" applyFont="1" applyBorder="1" applyAlignment="1">
      <alignment horizontal="center" vertical="center"/>
    </xf>
    <xf numFmtId="165" fontId="13" fillId="0" borderId="87" xfId="2" quotePrefix="1" applyNumberFormat="1" applyFont="1" applyBorder="1" applyAlignment="1">
      <alignment horizontal="center" vertical="center"/>
    </xf>
    <xf numFmtId="0" fontId="23" fillId="0" borderId="18" xfId="4" applyBorder="1"/>
    <xf numFmtId="3" fontId="13" fillId="0" borderId="98" xfId="0" applyNumberFormat="1" applyFont="1" applyFill="1" applyBorder="1" applyAlignment="1">
      <alignment horizontal="right" vertical="center"/>
    </xf>
    <xf numFmtId="165" fontId="13" fillId="0" borderId="18" xfId="2" quotePrefix="1" applyNumberFormat="1" applyFont="1" applyBorder="1" applyAlignment="1">
      <alignment horizontal="center" vertical="center"/>
    </xf>
    <xf numFmtId="165" fontId="13" fillId="0" borderId="99" xfId="2" quotePrefix="1" applyNumberFormat="1" applyFont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3" fontId="13" fillId="0" borderId="100" xfId="0" applyNumberFormat="1" applyFont="1" applyFill="1" applyBorder="1" applyAlignment="1">
      <alignment horizontal="right" vertical="center"/>
    </xf>
    <xf numFmtId="165" fontId="19" fillId="0" borderId="27" xfId="2" applyNumberFormat="1" applyFont="1" applyFill="1" applyBorder="1" applyAlignment="1">
      <alignment horizontal="center" vertical="center" wrapText="1"/>
    </xf>
    <xf numFmtId="165" fontId="13" fillId="0" borderId="26" xfId="2" applyNumberFormat="1" applyFont="1" applyBorder="1" applyAlignment="1">
      <alignment horizontal="center" vertical="center"/>
    </xf>
    <xf numFmtId="165" fontId="13" fillId="0" borderId="50" xfId="2" quotePrefix="1" applyNumberFormat="1" applyFont="1" applyBorder="1" applyAlignment="1">
      <alignment horizontal="center" vertical="center"/>
    </xf>
    <xf numFmtId="165" fontId="25" fillId="3" borderId="89" xfId="2" applyNumberFormat="1" applyFont="1" applyFill="1" applyBorder="1" applyAlignment="1">
      <alignment horizontal="center" vertical="center" wrapText="1"/>
    </xf>
    <xf numFmtId="165" fontId="13" fillId="0" borderId="31" xfId="2" applyNumberFormat="1" applyFont="1" applyBorder="1" applyAlignment="1">
      <alignment horizontal="center" vertical="center"/>
    </xf>
    <xf numFmtId="165" fontId="13" fillId="0" borderId="73" xfId="2" applyNumberFormat="1" applyFont="1" applyBorder="1" applyAlignment="1">
      <alignment horizontal="center" vertical="center"/>
    </xf>
    <xf numFmtId="165" fontId="15" fillId="2" borderId="38" xfId="2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9" fillId="2" borderId="47" xfId="0" applyFont="1" applyFill="1" applyBorder="1" applyAlignment="1">
      <alignment horizontal="center" vertical="center" shrinkToFit="1"/>
    </xf>
    <xf numFmtId="3" fontId="13" fillId="0" borderId="120" xfId="2" applyNumberFormat="1" applyFont="1" applyBorder="1" applyAlignment="1">
      <alignment horizontal="right" vertical="center"/>
    </xf>
    <xf numFmtId="0" fontId="9" fillId="2" borderId="66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164" fontId="13" fillId="0" borderId="0" xfId="0" quotePrefix="1" applyNumberFormat="1" applyFont="1" applyBorder="1" applyAlignment="1">
      <alignment horizontal="center" vertical="center"/>
    </xf>
    <xf numFmtId="3" fontId="15" fillId="2" borderId="70" xfId="0" applyNumberFormat="1" applyFont="1" applyFill="1" applyBorder="1" applyAlignment="1">
      <alignment vertical="center" wrapText="1"/>
    </xf>
    <xf numFmtId="165" fontId="13" fillId="0" borderId="5" xfId="2" applyNumberFormat="1" applyFont="1" applyBorder="1" applyAlignment="1">
      <alignment horizontal="center" vertical="center" shrinkToFit="1"/>
    </xf>
    <xf numFmtId="164" fontId="13" fillId="0" borderId="8" xfId="0" quotePrefix="1" applyNumberFormat="1" applyFont="1" applyFill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165" fontId="20" fillId="0" borderId="39" xfId="0" applyNumberFormat="1" applyFont="1" applyBorder="1" applyAlignment="1">
      <alignment horizontal="center"/>
    </xf>
    <xf numFmtId="165" fontId="13" fillId="0" borderId="41" xfId="0" applyNumberFormat="1" applyFont="1" applyBorder="1" applyAlignment="1">
      <alignment horizontal="center" vertical="center"/>
    </xf>
    <xf numFmtId="165" fontId="9" fillId="2" borderId="41" xfId="0" applyNumberFormat="1" applyFont="1" applyFill="1" applyBorder="1" applyAlignment="1">
      <alignment horizontal="center" vertical="center" wrapText="1"/>
    </xf>
    <xf numFmtId="165" fontId="15" fillId="2" borderId="41" xfId="0" applyNumberFormat="1" applyFont="1" applyFill="1" applyBorder="1" applyAlignment="1">
      <alignment horizontal="center" vertical="center" wrapText="1"/>
    </xf>
    <xf numFmtId="165" fontId="13" fillId="0" borderId="56" xfId="0" applyNumberFormat="1" applyFont="1" applyBorder="1" applyAlignment="1">
      <alignment horizontal="center" vertical="center"/>
    </xf>
    <xf numFmtId="165" fontId="13" fillId="0" borderId="60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5" fillId="2" borderId="0" xfId="0" applyNumberFormat="1" applyFont="1" applyFill="1" applyBorder="1" applyAlignment="1">
      <alignment horizontal="center" vertical="center" wrapText="1"/>
    </xf>
    <xf numFmtId="165" fontId="13" fillId="0" borderId="10" xfId="0" applyNumberFormat="1" applyFont="1" applyBorder="1" applyAlignment="1">
      <alignment horizontal="center" vertical="center"/>
    </xf>
    <xf numFmtId="165" fontId="15" fillId="2" borderId="63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/>
    </xf>
    <xf numFmtId="0" fontId="18" fillId="0" borderId="65" xfId="0" quotePrefix="1" applyFont="1" applyBorder="1" applyAlignment="1">
      <alignment horizontal="center"/>
    </xf>
    <xf numFmtId="0" fontId="13" fillId="0" borderId="122" xfId="0" quotePrefix="1" applyFont="1" applyBorder="1" applyAlignment="1">
      <alignment horizontal="center" vertical="center"/>
    </xf>
    <xf numFmtId="165" fontId="13" fillId="0" borderId="0" xfId="2" quotePrefix="1" applyNumberFormat="1" applyFont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3" fontId="25" fillId="0" borderId="0" xfId="0" applyNumberFormat="1" applyFont="1" applyFill="1" applyBorder="1" applyAlignment="1">
      <alignment horizontal="center" vertical="center" wrapText="1"/>
    </xf>
    <xf numFmtId="165" fontId="25" fillId="0" borderId="0" xfId="2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4" fontId="23" fillId="0" borderId="0" xfId="0" applyNumberFormat="1" applyFont="1" applyFill="1" applyAlignment="1">
      <alignment vertical="center"/>
    </xf>
    <xf numFmtId="3" fontId="23" fillId="0" borderId="0" xfId="0" applyNumberFormat="1" applyFont="1" applyFill="1"/>
    <xf numFmtId="4" fontId="13" fillId="0" borderId="0" xfId="0" applyNumberFormat="1" applyFont="1" applyBorder="1" applyAlignment="1">
      <alignment vertical="center"/>
    </xf>
    <xf numFmtId="4" fontId="0" fillId="0" borderId="0" xfId="0" applyNumberFormat="1" applyBorder="1"/>
    <xf numFmtId="9" fontId="15" fillId="2" borderId="42" xfId="2" applyFont="1" applyFill="1" applyBorder="1" applyAlignment="1">
      <alignment horizontal="center" vertical="center" wrapText="1"/>
    </xf>
    <xf numFmtId="165" fontId="13" fillId="0" borderId="105" xfId="2" quotePrefix="1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vertical="center"/>
    </xf>
    <xf numFmtId="165" fontId="13" fillId="0" borderId="8" xfId="2" applyNumberFormat="1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3" fontId="19" fillId="0" borderId="67" xfId="0" applyNumberFormat="1" applyFont="1" applyBorder="1" applyAlignment="1">
      <alignment horizontal="right" vertical="center"/>
    </xf>
    <xf numFmtId="3" fontId="19" fillId="0" borderId="56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 vertical="center"/>
    </xf>
    <xf numFmtId="165" fontId="19" fillId="0" borderId="48" xfId="2" applyNumberFormat="1" applyFont="1" applyBorder="1" applyAlignment="1">
      <alignment horizontal="center" vertical="center"/>
    </xf>
    <xf numFmtId="0" fontId="19" fillId="0" borderId="0" xfId="0" quotePrefix="1" applyFont="1" applyAlignment="1">
      <alignment horizontal="center"/>
    </xf>
    <xf numFmtId="0" fontId="23" fillId="0" borderId="0" xfId="0" applyFont="1"/>
    <xf numFmtId="0" fontId="23" fillId="0" borderId="8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23" fillId="0" borderId="10" xfId="0" applyFont="1" applyBorder="1" applyAlignment="1">
      <alignment vertical="center"/>
    </xf>
    <xf numFmtId="3" fontId="19" fillId="0" borderId="69" xfId="0" applyNumberFormat="1" applyFont="1" applyBorder="1" applyAlignment="1">
      <alignment horizontal="right" vertical="center"/>
    </xf>
    <xf numFmtId="3" fontId="19" fillId="0" borderId="60" xfId="0" applyNumberFormat="1" applyFont="1" applyBorder="1" applyAlignment="1">
      <alignment horizontal="right" vertical="center"/>
    </xf>
    <xf numFmtId="165" fontId="19" fillId="0" borderId="49" xfId="2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right" vertical="center"/>
    </xf>
    <xf numFmtId="165" fontId="19" fillId="0" borderId="50" xfId="2" applyNumberFormat="1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165" fontId="19" fillId="0" borderId="71" xfId="2" applyNumberFormat="1" applyFont="1" applyBorder="1" applyAlignment="1">
      <alignment horizontal="center" vertical="center"/>
    </xf>
    <xf numFmtId="0" fontId="23" fillId="0" borderId="15" xfId="0" applyFont="1" applyBorder="1" applyAlignment="1">
      <alignment vertical="center"/>
    </xf>
    <xf numFmtId="3" fontId="19" fillId="0" borderId="75" xfId="0" applyNumberFormat="1" applyFont="1" applyBorder="1" applyAlignment="1">
      <alignment horizontal="right" vertical="center"/>
    </xf>
    <xf numFmtId="3" fontId="19" fillId="0" borderId="78" xfId="0" applyNumberFormat="1" applyFont="1" applyBorder="1" applyAlignment="1">
      <alignment horizontal="right" vertical="center"/>
    </xf>
    <xf numFmtId="3" fontId="19" fillId="0" borderId="15" xfId="0" applyNumberFormat="1" applyFont="1" applyBorder="1" applyAlignment="1">
      <alignment horizontal="right" vertical="center"/>
    </xf>
    <xf numFmtId="165" fontId="19" fillId="0" borderId="80" xfId="2" applyNumberFormat="1" applyFont="1" applyBorder="1" applyAlignment="1">
      <alignment horizontal="center" vertical="center"/>
    </xf>
    <xf numFmtId="165" fontId="19" fillId="0" borderId="72" xfId="2" quotePrefix="1" applyNumberFormat="1" applyFont="1" applyBorder="1" applyAlignment="1">
      <alignment horizontal="center" vertical="center"/>
    </xf>
    <xf numFmtId="0" fontId="23" fillId="0" borderId="6" xfId="0" applyFont="1" applyFill="1" applyBorder="1" applyAlignment="1">
      <alignment vertical="center"/>
    </xf>
    <xf numFmtId="3" fontId="19" fillId="0" borderId="67" xfId="0" applyNumberFormat="1" applyFont="1" applyFill="1" applyBorder="1" applyAlignment="1">
      <alignment horizontal="right" vertical="center"/>
    </xf>
    <xf numFmtId="0" fontId="23" fillId="0" borderId="114" xfId="5" applyFont="1" applyFill="1" applyBorder="1"/>
    <xf numFmtId="165" fontId="19" fillId="0" borderId="6" xfId="2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3" fontId="19" fillId="0" borderId="117" xfId="0" applyNumberFormat="1" applyFont="1" applyFill="1" applyBorder="1" applyAlignment="1">
      <alignment horizontal="right" vertical="center"/>
    </xf>
    <xf numFmtId="165" fontId="19" fillId="0" borderId="114" xfId="2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right" vertical="center"/>
    </xf>
    <xf numFmtId="165" fontId="19" fillId="0" borderId="47" xfId="2" applyNumberFormat="1" applyFont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165" fontId="19" fillId="0" borderId="57" xfId="2" applyNumberFormat="1" applyFont="1" applyFill="1" applyBorder="1" applyAlignment="1">
      <alignment horizontal="center" vertical="center"/>
    </xf>
    <xf numFmtId="0" fontId="19" fillId="0" borderId="0" xfId="0" quotePrefix="1" applyFont="1" applyFill="1" applyAlignment="1">
      <alignment horizontal="center" shrinkToFit="1"/>
    </xf>
    <xf numFmtId="165" fontId="19" fillId="0" borderId="6" xfId="2" quotePrefix="1" applyNumberFormat="1" applyFont="1" applyFill="1" applyBorder="1" applyAlignment="1">
      <alignment horizontal="center" vertical="center"/>
    </xf>
    <xf numFmtId="0" fontId="19" fillId="0" borderId="0" xfId="0" quotePrefix="1" applyFont="1" applyFill="1" applyAlignment="1">
      <alignment horizontal="center"/>
    </xf>
    <xf numFmtId="0" fontId="23" fillId="0" borderId="17" xfId="0" applyFont="1" applyBorder="1" applyAlignment="1">
      <alignment vertical="center"/>
    </xf>
    <xf numFmtId="3" fontId="19" fillId="0" borderId="17" xfId="0" applyNumberFormat="1" applyFont="1" applyFill="1" applyBorder="1" applyAlignment="1">
      <alignment horizontal="right" vertical="center"/>
    </xf>
    <xf numFmtId="165" fontId="19" fillId="0" borderId="80" xfId="2" applyNumberFormat="1" applyFont="1" applyFill="1" applyBorder="1" applyAlignment="1">
      <alignment horizontal="center" vertical="center"/>
    </xf>
    <xf numFmtId="0" fontId="23" fillId="0" borderId="18" xfId="0" applyFont="1" applyBorder="1" applyAlignment="1">
      <alignment vertical="center"/>
    </xf>
    <xf numFmtId="3" fontId="19" fillId="0" borderId="93" xfId="0" applyNumberFormat="1" applyFont="1" applyBorder="1" applyAlignment="1">
      <alignment horizontal="right" vertical="center"/>
    </xf>
    <xf numFmtId="3" fontId="19" fillId="0" borderId="98" xfId="0" applyNumberFormat="1" applyFont="1" applyBorder="1" applyAlignment="1">
      <alignment horizontal="right" vertical="center"/>
    </xf>
    <xf numFmtId="3" fontId="19" fillId="0" borderId="18" xfId="0" applyNumberFormat="1" applyFont="1" applyBorder="1" applyAlignment="1">
      <alignment horizontal="right" vertical="center"/>
    </xf>
    <xf numFmtId="165" fontId="19" fillId="0" borderId="99" xfId="2" applyNumberFormat="1" applyFont="1" applyBorder="1" applyAlignment="1">
      <alignment horizontal="center" vertical="center"/>
    </xf>
    <xf numFmtId="165" fontId="19" fillId="0" borderId="101" xfId="2" applyNumberFormat="1" applyFont="1" applyBorder="1" applyAlignment="1">
      <alignment horizontal="center" vertical="center"/>
    </xf>
    <xf numFmtId="3" fontId="19" fillId="0" borderId="84" xfId="0" applyNumberFormat="1" applyFont="1" applyBorder="1" applyAlignment="1">
      <alignment horizontal="right" vertical="center"/>
    </xf>
    <xf numFmtId="3" fontId="19" fillId="0" borderId="81" xfId="0" applyNumberFormat="1" applyFont="1" applyBorder="1" applyAlignment="1">
      <alignment horizontal="right" vertical="center"/>
    </xf>
    <xf numFmtId="3" fontId="19" fillId="0" borderId="17" xfId="0" applyNumberFormat="1" applyFont="1" applyBorder="1" applyAlignment="1">
      <alignment horizontal="right" vertical="center"/>
    </xf>
    <xf numFmtId="3" fontId="19" fillId="0" borderId="0" xfId="0" applyNumberFormat="1" applyFont="1" applyBorder="1" applyAlignment="1">
      <alignment horizontal="right" vertical="center"/>
    </xf>
    <xf numFmtId="165" fontId="19" fillId="0" borderId="8" xfId="2" applyNumberFormat="1" applyFont="1" applyBorder="1" applyAlignment="1">
      <alignment horizontal="center" vertical="center"/>
    </xf>
    <xf numFmtId="165" fontId="19" fillId="0" borderId="7" xfId="2" applyNumberFormat="1" applyFont="1" applyFill="1" applyBorder="1" applyAlignment="1">
      <alignment horizontal="center" vertical="center"/>
    </xf>
    <xf numFmtId="165" fontId="13" fillId="0" borderId="11" xfId="2" applyNumberFormat="1" applyFont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60" fillId="0" borderId="0" xfId="0" quotePrefix="1" applyFont="1" applyAlignment="1">
      <alignment horizontal="center"/>
    </xf>
    <xf numFmtId="0" fontId="61" fillId="0" borderId="0" xfId="0" applyFont="1" applyAlignment="1">
      <alignment horizontal="center"/>
    </xf>
    <xf numFmtId="3" fontId="13" fillId="0" borderId="8" xfId="0" applyNumberFormat="1" applyFont="1" applyBorder="1" applyAlignment="1">
      <alignment horizontal="center" vertical="center"/>
    </xf>
    <xf numFmtId="165" fontId="15" fillId="2" borderId="133" xfId="2" applyNumberFormat="1" applyFont="1" applyFill="1" applyBorder="1" applyAlignment="1">
      <alignment horizontal="center" vertical="center" wrapText="1"/>
    </xf>
    <xf numFmtId="3" fontId="15" fillId="2" borderId="134" xfId="0" applyNumberFormat="1" applyFont="1" applyFill="1" applyBorder="1" applyAlignment="1">
      <alignment horizontal="right" vertical="center" wrapText="1"/>
    </xf>
    <xf numFmtId="165" fontId="15" fillId="2" borderId="135" xfId="2" applyNumberFormat="1" applyFont="1" applyFill="1" applyBorder="1" applyAlignment="1">
      <alignment horizontal="center" vertical="center" wrapText="1"/>
    </xf>
    <xf numFmtId="3" fontId="15" fillId="2" borderId="0" xfId="2" applyNumberFormat="1" applyFont="1" applyFill="1" applyBorder="1" applyAlignment="1">
      <alignment horizontal="right" vertical="center" wrapText="1"/>
    </xf>
    <xf numFmtId="3" fontId="15" fillId="2" borderId="132" xfId="0" applyNumberFormat="1" applyFont="1" applyFill="1" applyBorder="1" applyAlignment="1">
      <alignment horizontal="center" vertical="center" wrapText="1"/>
    </xf>
    <xf numFmtId="165" fontId="19" fillId="0" borderId="7" xfId="2" applyNumberFormat="1" applyFont="1" applyBorder="1" applyAlignment="1">
      <alignment horizontal="center" vertical="center"/>
    </xf>
    <xf numFmtId="165" fontId="19" fillId="0" borderId="19" xfId="2" applyNumberFormat="1" applyFont="1" applyBorder="1" applyAlignment="1">
      <alignment horizontal="center" vertical="center"/>
    </xf>
    <xf numFmtId="3" fontId="13" fillId="0" borderId="0" xfId="0" applyNumberFormat="1" applyFont="1" applyBorder="1"/>
    <xf numFmtId="3" fontId="13" fillId="0" borderId="0" xfId="0" applyNumberFormat="1" applyFont="1"/>
    <xf numFmtId="0" fontId="23" fillId="0" borderId="0" xfId="0" applyFont="1" applyBorder="1"/>
    <xf numFmtId="3" fontId="19" fillId="35" borderId="77" xfId="0" applyNumberFormat="1" applyFont="1" applyFill="1" applyBorder="1" applyAlignment="1">
      <alignment horizontal="right" vertical="center"/>
    </xf>
    <xf numFmtId="0" fontId="0" fillId="0" borderId="0" xfId="0" applyBorder="1"/>
    <xf numFmtId="3" fontId="19" fillId="0" borderId="136" xfId="0" applyNumberFormat="1" applyFont="1" applyBorder="1" applyAlignment="1">
      <alignment horizontal="right" vertical="center"/>
    </xf>
    <xf numFmtId="0" fontId="23" fillId="0" borderId="0" xfId="10" applyFont="1" applyBorder="1"/>
    <xf numFmtId="3" fontId="13" fillId="0" borderId="6" xfId="0" applyNumberFormat="1" applyFont="1" applyBorder="1" applyAlignment="1">
      <alignment horizontal="center" vertical="center"/>
    </xf>
    <xf numFmtId="165" fontId="13" fillId="0" borderId="118" xfId="2" applyNumberFormat="1" applyFont="1" applyBorder="1" applyAlignment="1">
      <alignment horizontal="center" vertical="center"/>
    </xf>
    <xf numFmtId="165" fontId="13" fillId="0" borderId="25" xfId="2" applyNumberFormat="1" applyFont="1" applyBorder="1" applyAlignment="1">
      <alignment horizontal="center" vertical="center"/>
    </xf>
    <xf numFmtId="43" fontId="0" fillId="0" borderId="0" xfId="247" applyFont="1"/>
    <xf numFmtId="0" fontId="23" fillId="0" borderId="141" xfId="0" applyFont="1" applyBorder="1" applyAlignment="1">
      <alignment vertical="center"/>
    </xf>
    <xf numFmtId="0" fontId="23" fillId="0" borderId="142" xfId="0" applyFont="1" applyBorder="1" applyAlignment="1">
      <alignment vertical="center"/>
    </xf>
    <xf numFmtId="0" fontId="25" fillId="0" borderId="0" xfId="0" applyFont="1" applyFill="1" applyAlignment="1">
      <alignment horizontal="center"/>
    </xf>
    <xf numFmtId="165" fontId="63" fillId="2" borderId="56" xfId="0" applyNumberFormat="1" applyFont="1" applyFill="1" applyBorder="1" applyAlignment="1">
      <alignment horizontal="center" vertical="center"/>
    </xf>
    <xf numFmtId="165" fontId="19" fillId="0" borderId="13" xfId="2" quotePrefix="1" applyNumberFormat="1" applyFont="1" applyBorder="1" applyAlignment="1">
      <alignment horizontal="center" vertical="center"/>
    </xf>
    <xf numFmtId="165" fontId="13" fillId="0" borderId="57" xfId="2" quotePrefix="1" applyNumberFormat="1" applyFont="1" applyBorder="1" applyAlignment="1">
      <alignment horizontal="center" vertical="center"/>
    </xf>
    <xf numFmtId="43" fontId="13" fillId="0" borderId="0" xfId="247" applyFont="1"/>
    <xf numFmtId="166" fontId="13" fillId="0" borderId="0" xfId="247" applyNumberFormat="1" applyFont="1"/>
    <xf numFmtId="167" fontId="13" fillId="0" borderId="0" xfId="247" applyNumberFormat="1" applyFont="1"/>
    <xf numFmtId="167" fontId="13" fillId="0" borderId="0" xfId="0" applyNumberFormat="1" applyFont="1"/>
    <xf numFmtId="165" fontId="13" fillId="0" borderId="12" xfId="2" applyNumberFormat="1" applyFont="1" applyBorder="1" applyAlignment="1">
      <alignment horizontal="center" vertical="center"/>
    </xf>
    <xf numFmtId="43" fontId="0" fillId="0" borderId="0" xfId="0" applyNumberFormat="1"/>
    <xf numFmtId="9" fontId="13" fillId="0" borderId="27" xfId="2" applyNumberFormat="1" applyFont="1" applyBorder="1" applyAlignment="1">
      <alignment horizontal="center" vertical="center"/>
    </xf>
    <xf numFmtId="165" fontId="0" fillId="0" borderId="49" xfId="2" applyNumberFormat="1" applyFont="1" applyBorder="1" applyAlignment="1">
      <alignment horizontal="center" vertical="center"/>
    </xf>
    <xf numFmtId="165" fontId="19" fillId="35" borderId="47" xfId="2" applyNumberFormat="1" applyFont="1" applyFill="1" applyBorder="1" applyAlignment="1">
      <alignment horizontal="center" vertical="center" wrapText="1"/>
    </xf>
    <xf numFmtId="167" fontId="15" fillId="2" borderId="63" xfId="247" applyNumberFormat="1" applyFont="1" applyFill="1" applyBorder="1" applyAlignment="1">
      <alignment horizontal="right" vertical="center" wrapText="1"/>
    </xf>
    <xf numFmtId="165" fontId="19" fillId="0" borderId="57" xfId="2" quotePrefix="1" applyNumberFormat="1" applyFont="1" applyBorder="1" applyAlignment="1">
      <alignment horizontal="center" vertical="center"/>
    </xf>
    <xf numFmtId="165" fontId="19" fillId="0" borderId="80" xfId="2" quotePrefix="1" applyNumberFormat="1" applyFont="1" applyBorder="1" applyAlignment="1">
      <alignment horizontal="center" vertical="center"/>
    </xf>
    <xf numFmtId="165" fontId="19" fillId="0" borderId="42" xfId="2" quotePrefix="1" applyNumberFormat="1" applyFont="1" applyBorder="1" applyAlignment="1">
      <alignment horizontal="center" vertical="center"/>
    </xf>
    <xf numFmtId="4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vertical="center"/>
    </xf>
    <xf numFmtId="165" fontId="13" fillId="0" borderId="58" xfId="0" applyNumberFormat="1" applyFont="1" applyBorder="1" applyAlignment="1">
      <alignment horizontal="center" vertical="center"/>
    </xf>
    <xf numFmtId="165" fontId="13" fillId="0" borderId="69" xfId="0" applyNumberFormat="1" applyFont="1" applyBorder="1" applyAlignment="1">
      <alignment horizontal="center" vertical="center"/>
    </xf>
    <xf numFmtId="165" fontId="19" fillId="0" borderId="15" xfId="2" quotePrefix="1" applyNumberFormat="1" applyFont="1" applyBorder="1" applyAlignment="1">
      <alignment horizontal="center" vertical="center"/>
    </xf>
    <xf numFmtId="165" fontId="13" fillId="0" borderId="27" xfId="2" quotePrefix="1" applyNumberFormat="1" applyFont="1" applyBorder="1" applyAlignment="1">
      <alignment horizontal="center" vertical="center"/>
    </xf>
    <xf numFmtId="165" fontId="25" fillId="0" borderId="89" xfId="2" applyNumberFormat="1" applyFont="1" applyFill="1" applyBorder="1" applyAlignment="1">
      <alignment horizontal="center" vertical="center" wrapText="1"/>
    </xf>
    <xf numFmtId="165" fontId="25" fillId="0" borderId="47" xfId="2" applyNumberFormat="1" applyFont="1" applyFill="1" applyBorder="1" applyAlignment="1">
      <alignment horizontal="center" vertical="center" wrapText="1"/>
    </xf>
    <xf numFmtId="0" fontId="14" fillId="0" borderId="144" xfId="0" applyFont="1" applyBorder="1" applyAlignment="1">
      <alignment horizontal="center"/>
    </xf>
    <xf numFmtId="0" fontId="13" fillId="0" borderId="145" xfId="0" quotePrefix="1" applyFont="1" applyBorder="1" applyAlignment="1">
      <alignment horizontal="center" vertical="center"/>
    </xf>
    <xf numFmtId="165" fontId="19" fillId="0" borderId="146" xfId="2" quotePrefix="1" applyNumberFormat="1" applyFont="1" applyBorder="1" applyAlignment="1">
      <alignment horizontal="center" vertical="center"/>
    </xf>
    <xf numFmtId="165" fontId="15" fillId="2" borderId="61" xfId="2" applyNumberFormat="1" applyFont="1" applyFill="1" applyBorder="1" applyAlignment="1">
      <alignment horizontal="center" vertical="center" wrapText="1"/>
    </xf>
    <xf numFmtId="0" fontId="20" fillId="0" borderId="65" xfId="0" applyFont="1" applyFill="1" applyBorder="1" applyAlignment="1">
      <alignment horizontal="center"/>
    </xf>
    <xf numFmtId="165" fontId="19" fillId="0" borderId="57" xfId="2" applyNumberFormat="1" applyFont="1" applyBorder="1" applyAlignment="1">
      <alignment horizontal="center" vertical="center"/>
    </xf>
    <xf numFmtId="165" fontId="19" fillId="0" borderId="61" xfId="2" quotePrefix="1" applyNumberFormat="1" applyFont="1" applyBorder="1" applyAlignment="1">
      <alignment horizontal="center" vertical="center"/>
    </xf>
    <xf numFmtId="165" fontId="19" fillId="0" borderId="79" xfId="2" applyNumberFormat="1" applyFont="1" applyBorder="1" applyAlignment="1">
      <alignment horizontal="center" vertical="center"/>
    </xf>
    <xf numFmtId="165" fontId="19" fillId="0" borderId="42" xfId="2" quotePrefix="1" applyNumberFormat="1" applyFont="1" applyFill="1" applyBorder="1" applyAlignment="1">
      <alignment horizontal="center" vertical="center"/>
    </xf>
    <xf numFmtId="3" fontId="19" fillId="0" borderId="41" xfId="0" applyNumberFormat="1" applyFont="1" applyBorder="1" applyAlignment="1">
      <alignment horizontal="right" vertical="center"/>
    </xf>
    <xf numFmtId="3" fontId="19" fillId="0" borderId="13" xfId="0" applyNumberFormat="1" applyFont="1" applyFill="1" applyBorder="1" applyAlignment="1">
      <alignment horizontal="right" vertical="center"/>
    </xf>
    <xf numFmtId="3" fontId="19" fillId="0" borderId="147" xfId="0" applyNumberFormat="1" applyFont="1" applyFill="1" applyBorder="1" applyAlignment="1">
      <alignment horizontal="right" vertical="center"/>
    </xf>
    <xf numFmtId="165" fontId="19" fillId="0" borderId="82" xfId="2" applyNumberFormat="1" applyFont="1" applyFill="1" applyBorder="1" applyAlignment="1">
      <alignment horizontal="center" vertical="center"/>
    </xf>
    <xf numFmtId="165" fontId="19" fillId="0" borderId="6" xfId="2" applyNumberFormat="1" applyFont="1" applyBorder="1" applyAlignment="1">
      <alignment horizontal="center" vertical="center"/>
    </xf>
    <xf numFmtId="165" fontId="19" fillId="0" borderId="10" xfId="2" applyNumberFormat="1" applyFont="1" applyBorder="1" applyAlignment="1">
      <alignment horizontal="center" vertical="center"/>
    </xf>
    <xf numFmtId="165" fontId="19" fillId="0" borderId="6" xfId="2" quotePrefix="1" applyNumberFormat="1" applyFont="1" applyBorder="1" applyAlignment="1">
      <alignment horizontal="center" vertical="center"/>
    </xf>
    <xf numFmtId="165" fontId="19" fillId="0" borderId="136" xfId="2" quotePrefix="1" applyNumberFormat="1" applyFont="1" applyBorder="1" applyAlignment="1">
      <alignment horizontal="center" vertical="center"/>
    </xf>
    <xf numFmtId="165" fontId="19" fillId="0" borderId="0" xfId="2" quotePrefix="1" applyNumberFormat="1" applyFont="1" applyFill="1" applyBorder="1" applyAlignment="1">
      <alignment horizontal="center" vertical="center"/>
    </xf>
    <xf numFmtId="165" fontId="15" fillId="2" borderId="83" xfId="2" applyNumberFormat="1" applyFont="1" applyFill="1" applyBorder="1" applyAlignment="1">
      <alignment horizontal="center" vertical="center" wrapText="1"/>
    </xf>
    <xf numFmtId="165" fontId="19" fillId="0" borderId="17" xfId="2" applyNumberFormat="1" applyFont="1" applyFill="1" applyBorder="1" applyAlignment="1">
      <alignment horizontal="center" vertical="center"/>
    </xf>
    <xf numFmtId="165" fontId="19" fillId="0" borderId="18" xfId="2" quotePrefix="1" applyNumberFormat="1" applyFont="1" applyBorder="1" applyAlignment="1">
      <alignment horizontal="center" vertical="center"/>
    </xf>
    <xf numFmtId="165" fontId="19" fillId="0" borderId="17" xfId="2" quotePrefix="1" applyNumberFormat="1" applyFont="1" applyBorder="1" applyAlignment="1">
      <alignment horizontal="center" vertical="center"/>
    </xf>
    <xf numFmtId="165" fontId="19" fillId="0" borderId="0" xfId="2" quotePrefix="1" applyNumberFormat="1" applyFont="1" applyBorder="1" applyAlignment="1">
      <alignment horizontal="center" vertical="center"/>
    </xf>
    <xf numFmtId="165" fontId="59" fillId="0" borderId="0" xfId="2" applyNumberFormat="1" applyFont="1" applyFill="1" applyBorder="1" applyAlignment="1">
      <alignment horizontal="center" vertical="center"/>
    </xf>
    <xf numFmtId="165" fontId="13" fillId="0" borderId="17" xfId="2" applyNumberFormat="1" applyFont="1" applyBorder="1" applyAlignment="1">
      <alignment horizontal="center" vertical="center"/>
    </xf>
    <xf numFmtId="165" fontId="19" fillId="0" borderId="137" xfId="2" applyNumberFormat="1" applyFont="1" applyBorder="1" applyAlignment="1">
      <alignment horizontal="center" vertical="center"/>
    </xf>
    <xf numFmtId="165" fontId="19" fillId="0" borderId="138" xfId="2" applyNumberFormat="1" applyFont="1" applyBorder="1" applyAlignment="1">
      <alignment horizontal="center" vertical="center"/>
    </xf>
    <xf numFmtId="165" fontId="19" fillId="0" borderId="139" xfId="2" applyNumberFormat="1" applyFont="1" applyBorder="1" applyAlignment="1">
      <alignment horizontal="center" vertical="center"/>
    </xf>
    <xf numFmtId="165" fontId="19" fillId="0" borderId="85" xfId="2" applyNumberFormat="1" applyFont="1" applyBorder="1" applyAlignment="1">
      <alignment horizontal="center" vertical="center"/>
    </xf>
    <xf numFmtId="9" fontId="19" fillId="0" borderId="86" xfId="2" applyNumberFormat="1" applyFont="1" applyBorder="1" applyAlignment="1">
      <alignment horizontal="center" vertical="center"/>
    </xf>
    <xf numFmtId="3" fontId="13" fillId="0" borderId="81" xfId="0" applyNumberFormat="1" applyFont="1" applyFill="1" applyBorder="1" applyAlignment="1">
      <alignment horizontal="right" vertical="center"/>
    </xf>
    <xf numFmtId="165" fontId="13" fillId="0" borderId="10" xfId="2" applyNumberFormat="1" applyFont="1" applyBorder="1" applyAlignment="1">
      <alignment horizontal="center" vertical="center"/>
    </xf>
    <xf numFmtId="43" fontId="13" fillId="0" borderId="0" xfId="247" applyFont="1" applyAlignment="1">
      <alignment horizontal="center"/>
    </xf>
    <xf numFmtId="165" fontId="13" fillId="0" borderId="61" xfId="2" applyNumberFormat="1" applyFont="1" applyBorder="1" applyAlignment="1">
      <alignment horizontal="center" vertical="center"/>
    </xf>
    <xf numFmtId="3" fontId="13" fillId="0" borderId="6" xfId="0" applyNumberFormat="1" applyFont="1" applyFill="1" applyBorder="1" applyAlignment="1">
      <alignment vertical="center"/>
    </xf>
    <xf numFmtId="3" fontId="13" fillId="0" borderId="8" xfId="0" applyNumberFormat="1" applyFont="1" applyFill="1" applyBorder="1" applyAlignment="1">
      <alignment vertical="center"/>
    </xf>
    <xf numFmtId="3" fontId="13" fillId="0" borderId="10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3" fontId="13" fillId="0" borderId="20" xfId="0" applyNumberFormat="1" applyFont="1" applyFill="1" applyBorder="1" applyAlignment="1">
      <alignment vertical="center"/>
    </xf>
    <xf numFmtId="3" fontId="13" fillId="0" borderId="26" xfId="0" applyNumberFormat="1" applyFont="1" applyFill="1" applyBorder="1" applyAlignment="1">
      <alignment vertical="center"/>
    </xf>
    <xf numFmtId="165" fontId="13" fillId="0" borderId="9" xfId="2" applyNumberFormat="1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9" fillId="0" borderId="66" xfId="0" applyNumberFormat="1" applyFont="1" applyBorder="1" applyAlignment="1">
      <alignment horizontal="right" vertical="center"/>
    </xf>
    <xf numFmtId="3" fontId="19" fillId="0" borderId="148" xfId="0" applyNumberFormat="1" applyFont="1" applyBorder="1" applyAlignment="1">
      <alignment horizontal="right" vertical="center"/>
    </xf>
    <xf numFmtId="3" fontId="13" fillId="0" borderId="149" xfId="0" applyNumberFormat="1" applyFont="1" applyBorder="1" applyAlignment="1">
      <alignment horizontal="right" vertical="center"/>
    </xf>
    <xf numFmtId="3" fontId="13" fillId="0" borderId="150" xfId="0" applyNumberFormat="1" applyFont="1" applyBorder="1" applyAlignment="1">
      <alignment horizontal="right" vertical="center"/>
    </xf>
    <xf numFmtId="3" fontId="13" fillId="0" borderId="74" xfId="0" applyNumberFormat="1" applyFont="1" applyBorder="1" applyAlignment="1">
      <alignment horizontal="right" vertical="center"/>
    </xf>
    <xf numFmtId="3" fontId="13" fillId="0" borderId="102" xfId="0" applyNumberFormat="1" applyFont="1" applyFill="1" applyBorder="1" applyAlignment="1">
      <alignment horizontal="right" vertical="center"/>
    </xf>
    <xf numFmtId="3" fontId="13" fillId="0" borderId="78" xfId="0" applyNumberFormat="1" applyFont="1" applyBorder="1" applyAlignment="1">
      <alignment horizontal="right" vertical="center"/>
    </xf>
    <xf numFmtId="3" fontId="13" fillId="0" borderId="115" xfId="0" applyNumberFormat="1" applyFont="1" applyBorder="1" applyAlignment="1">
      <alignment vertical="center"/>
    </xf>
    <xf numFmtId="3" fontId="13" fillId="0" borderId="117" xfId="0" applyNumberFormat="1" applyFont="1" applyBorder="1" applyAlignment="1">
      <alignment vertical="center"/>
    </xf>
    <xf numFmtId="3" fontId="19" fillId="0" borderId="10" xfId="0" applyNumberFormat="1" applyFont="1" applyFill="1" applyBorder="1" applyAlignment="1">
      <alignment horizontal="right" vertical="center"/>
    </xf>
    <xf numFmtId="0" fontId="23" fillId="0" borderId="17" xfId="0" applyFont="1" applyFill="1" applyBorder="1" applyAlignment="1">
      <alignment vertical="center"/>
    </xf>
    <xf numFmtId="165" fontId="19" fillId="0" borderId="113" xfId="2" applyNumberFormat="1" applyFont="1" applyBorder="1" applyAlignment="1">
      <alignment horizontal="center" vertical="center"/>
    </xf>
    <xf numFmtId="165" fontId="19" fillId="0" borderId="12" xfId="2" applyNumberFormat="1" applyFont="1" applyBorder="1" applyAlignment="1">
      <alignment horizontal="center" vertical="center"/>
    </xf>
    <xf numFmtId="165" fontId="19" fillId="0" borderId="14" xfId="2" applyNumberFormat="1" applyFont="1" applyBorder="1" applyAlignment="1">
      <alignment horizontal="center" vertical="center"/>
    </xf>
    <xf numFmtId="165" fontId="19" fillId="0" borderId="5" xfId="2" applyNumberFormat="1" applyFont="1" applyBorder="1" applyAlignment="1">
      <alignment horizontal="center" vertical="center"/>
    </xf>
    <xf numFmtId="165" fontId="19" fillId="0" borderId="16" xfId="2" applyNumberFormat="1" applyFont="1" applyBorder="1" applyAlignment="1">
      <alignment horizontal="center" vertical="center"/>
    </xf>
    <xf numFmtId="165" fontId="13" fillId="0" borderId="82" xfId="2" applyNumberFormat="1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165" fontId="15" fillId="2" borderId="62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5" fontId="15" fillId="2" borderId="54" xfId="2" applyNumberFormat="1" applyFont="1" applyFill="1" applyBorder="1" applyAlignment="1">
      <alignment horizontal="center" vertical="center" wrapText="1"/>
    </xf>
    <xf numFmtId="0" fontId="0" fillId="0" borderId="121" xfId="0" applyBorder="1" applyAlignment="1">
      <alignment horizontal="center"/>
    </xf>
    <xf numFmtId="165" fontId="13" fillId="0" borderId="117" xfId="2" applyNumberFormat="1" applyFont="1" applyBorder="1" applyAlignment="1">
      <alignment horizontal="center" vertical="center"/>
    </xf>
    <xf numFmtId="165" fontId="13" fillId="0" borderId="22" xfId="2" applyNumberFormat="1" applyFont="1" applyBorder="1" applyAlignment="1">
      <alignment horizontal="center" vertical="center"/>
    </xf>
    <xf numFmtId="165" fontId="13" fillId="0" borderId="27" xfId="2" applyNumberFormat="1" applyFont="1" applyBorder="1" applyAlignment="1">
      <alignment horizontal="center" vertical="center"/>
    </xf>
    <xf numFmtId="165" fontId="13" fillId="0" borderId="18" xfId="2" applyNumberFormat="1" applyFont="1" applyBorder="1" applyAlignment="1">
      <alignment horizontal="center" vertical="center"/>
    </xf>
    <xf numFmtId="165" fontId="13" fillId="0" borderId="13" xfId="2" applyNumberFormat="1" applyFont="1" applyBorder="1" applyAlignment="1">
      <alignment horizontal="center" vertical="center"/>
    </xf>
    <xf numFmtId="165" fontId="13" fillId="0" borderId="6" xfId="2" quotePrefix="1" applyNumberFormat="1" applyFont="1" applyBorder="1" applyAlignment="1">
      <alignment horizontal="center" vertical="center"/>
    </xf>
    <xf numFmtId="165" fontId="13" fillId="0" borderId="8" xfId="2" quotePrefix="1" applyNumberFormat="1" applyFont="1" applyBorder="1" applyAlignment="1">
      <alignment horizontal="center" vertical="center"/>
    </xf>
    <xf numFmtId="165" fontId="13" fillId="0" borderId="17" xfId="2" quotePrefix="1" applyNumberFormat="1" applyFont="1" applyBorder="1" applyAlignment="1">
      <alignment horizontal="center" vertical="center"/>
    </xf>
    <xf numFmtId="165" fontId="13" fillId="0" borderId="20" xfId="2" quotePrefix="1" applyNumberFormat="1" applyFont="1" applyBorder="1" applyAlignment="1">
      <alignment horizontal="center" vertical="center"/>
    </xf>
    <xf numFmtId="165" fontId="13" fillId="0" borderId="22" xfId="2" quotePrefix="1" applyNumberFormat="1" applyFont="1" applyBorder="1" applyAlignment="1">
      <alignment horizontal="center" vertical="center"/>
    </xf>
    <xf numFmtId="165" fontId="13" fillId="0" borderId="13" xfId="2" quotePrefix="1" applyNumberFormat="1" applyFont="1" applyBorder="1" applyAlignment="1">
      <alignment horizontal="center" vertical="center"/>
    </xf>
    <xf numFmtId="165" fontId="25" fillId="3" borderId="26" xfId="2" applyNumberFormat="1" applyFont="1" applyFill="1" applyBorder="1" applyAlignment="1">
      <alignment horizontal="center" vertical="center" wrapText="1"/>
    </xf>
    <xf numFmtId="165" fontId="13" fillId="0" borderId="15" xfId="2" quotePrefix="1" applyNumberFormat="1" applyFont="1" applyBorder="1" applyAlignment="1">
      <alignment horizontal="center" vertical="center"/>
    </xf>
    <xf numFmtId="165" fontId="25" fillId="3" borderId="15" xfId="2" applyNumberFormat="1" applyFont="1" applyFill="1" applyBorder="1" applyAlignment="1">
      <alignment horizontal="center" vertical="center" wrapText="1"/>
    </xf>
    <xf numFmtId="167" fontId="13" fillId="0" borderId="0" xfId="247" applyNumberFormat="1" applyFont="1" applyAlignment="1">
      <alignment horizontal="center"/>
    </xf>
    <xf numFmtId="165" fontId="25" fillId="3" borderId="0" xfId="2" applyNumberFormat="1" applyFont="1" applyFill="1" applyBorder="1" applyAlignment="1">
      <alignment horizontal="center" vertical="center" wrapText="1"/>
    </xf>
    <xf numFmtId="165" fontId="13" fillId="0" borderId="114" xfId="2" applyNumberFormat="1" applyFont="1" applyBorder="1" applyAlignment="1">
      <alignment horizontal="center" vertical="center"/>
    </xf>
    <xf numFmtId="165" fontId="13" fillId="0" borderId="79" xfId="2" applyNumberFormat="1" applyFont="1" applyBorder="1" applyAlignment="1">
      <alignment horizontal="center" vertical="center"/>
    </xf>
    <xf numFmtId="165" fontId="13" fillId="0" borderId="99" xfId="2" applyNumberFormat="1" applyFont="1" applyBorder="1" applyAlignment="1">
      <alignment horizontal="center" vertical="center"/>
    </xf>
    <xf numFmtId="165" fontId="13" fillId="0" borderId="103" xfId="2" applyNumberFormat="1" applyFont="1" applyBorder="1" applyAlignment="1">
      <alignment horizontal="center" vertical="center"/>
    </xf>
    <xf numFmtId="165" fontId="13" fillId="0" borderId="105" xfId="2" applyNumberFormat="1" applyFont="1" applyBorder="1" applyAlignment="1">
      <alignment horizontal="center" vertical="center"/>
    </xf>
    <xf numFmtId="165" fontId="13" fillId="0" borderId="59" xfId="2" quotePrefix="1" applyNumberFormat="1" applyFont="1" applyBorder="1" applyAlignment="1">
      <alignment horizontal="center" vertical="center"/>
    </xf>
    <xf numFmtId="165" fontId="13" fillId="0" borderId="82" xfId="2" quotePrefix="1" applyNumberFormat="1" applyFont="1" applyBorder="1" applyAlignment="1">
      <alignment horizontal="center" vertical="center"/>
    </xf>
    <xf numFmtId="165" fontId="13" fillId="0" borderId="101" xfId="2" quotePrefix="1" applyNumberFormat="1" applyFont="1" applyBorder="1" applyAlignment="1">
      <alignment horizontal="center" vertical="center"/>
    </xf>
    <xf numFmtId="165" fontId="13" fillId="0" borderId="103" xfId="2" quotePrefix="1" applyNumberFormat="1" applyFont="1" applyBorder="1" applyAlignment="1">
      <alignment horizontal="center" vertical="center"/>
    </xf>
    <xf numFmtId="165" fontId="25" fillId="3" borderId="42" xfId="2" applyNumberFormat="1" applyFont="1" applyFill="1" applyBorder="1" applyAlignment="1">
      <alignment horizontal="center" vertical="center" wrapText="1"/>
    </xf>
    <xf numFmtId="165" fontId="13" fillId="0" borderId="80" xfId="2" quotePrefix="1" applyNumberFormat="1" applyFont="1" applyBorder="1" applyAlignment="1">
      <alignment horizontal="center" vertical="center"/>
    </xf>
    <xf numFmtId="165" fontId="13" fillId="0" borderId="79" xfId="2" quotePrefix="1" applyNumberFormat="1" applyFont="1" applyBorder="1" applyAlignment="1">
      <alignment horizontal="center" vertical="center"/>
    </xf>
    <xf numFmtId="165" fontId="25" fillId="3" borderId="80" xfId="2" applyNumberFormat="1" applyFont="1" applyFill="1" applyBorder="1" applyAlignment="1">
      <alignment horizontal="center" vertical="center" wrapText="1"/>
    </xf>
    <xf numFmtId="165" fontId="13" fillId="0" borderId="24" xfId="2" applyNumberFormat="1" applyFont="1" applyBorder="1" applyAlignment="1">
      <alignment horizontal="center" vertical="center"/>
    </xf>
    <xf numFmtId="165" fontId="13" fillId="0" borderId="85" xfId="2" applyNumberFormat="1" applyFont="1" applyFill="1" applyBorder="1" applyAlignment="1">
      <alignment horizontal="center" vertical="center"/>
    </xf>
    <xf numFmtId="165" fontId="13" fillId="0" borderId="59" xfId="2" applyNumberFormat="1" applyFont="1" applyFill="1" applyBorder="1" applyAlignment="1">
      <alignment horizontal="center" vertical="center"/>
    </xf>
    <xf numFmtId="166" fontId="13" fillId="0" borderId="0" xfId="247" applyNumberFormat="1" applyFont="1" applyAlignment="1">
      <alignment horizontal="center"/>
    </xf>
    <xf numFmtId="43" fontId="0" fillId="0" borderId="0" xfId="247" applyFont="1" applyAlignment="1">
      <alignment horizontal="center"/>
    </xf>
    <xf numFmtId="3" fontId="0" fillId="0" borderId="0" xfId="0" applyNumberFormat="1" applyAlignment="1">
      <alignment horizontal="center"/>
    </xf>
    <xf numFmtId="165" fontId="15" fillId="2" borderId="54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13" fillId="0" borderId="151" xfId="2" applyNumberFormat="1" applyFont="1" applyBorder="1" applyAlignment="1">
      <alignment horizontal="center" vertical="center"/>
    </xf>
    <xf numFmtId="0" fontId="0" fillId="0" borderId="27" xfId="0" applyBorder="1"/>
    <xf numFmtId="3" fontId="23" fillId="0" borderId="0" xfId="0" applyNumberFormat="1" applyFont="1" applyBorder="1"/>
    <xf numFmtId="165" fontId="19" fillId="0" borderId="82" xfId="2" quotePrefix="1" applyNumberFormat="1" applyFont="1" applyBorder="1" applyAlignment="1">
      <alignment horizontal="center" vertical="center"/>
    </xf>
    <xf numFmtId="3" fontId="13" fillId="0" borderId="8" xfId="0" applyNumberFormat="1" applyFont="1" applyBorder="1"/>
    <xf numFmtId="0" fontId="0" fillId="0" borderId="59" xfId="0" applyBorder="1" applyAlignment="1">
      <alignment vertical="center"/>
    </xf>
    <xf numFmtId="165" fontId="13" fillId="0" borderId="72" xfId="2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/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165" fontId="15" fillId="0" borderId="0" xfId="2" applyNumberFormat="1" applyFont="1" applyFill="1" applyBorder="1" applyAlignment="1">
      <alignment horizontal="center" vertical="center" wrapText="1"/>
    </xf>
    <xf numFmtId="165" fontId="63" fillId="0" borderId="0" xfId="2" applyNumberFormat="1" applyFont="1" applyBorder="1" applyAlignment="1">
      <alignment vertical="center"/>
    </xf>
    <xf numFmtId="165" fontId="63" fillId="0" borderId="0" xfId="2" applyNumberFormat="1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3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23" fillId="0" borderId="140" xfId="0" applyFont="1" applyFill="1" applyBorder="1" applyAlignment="1">
      <alignment vertical="center"/>
    </xf>
    <xf numFmtId="0" fontId="67" fillId="0" borderId="0" xfId="1" applyFont="1"/>
    <xf numFmtId="0" fontId="8" fillId="0" borderId="0" xfId="1" applyFont="1"/>
    <xf numFmtId="0" fontId="68" fillId="0" borderId="0" xfId="0" applyFont="1"/>
    <xf numFmtId="3" fontId="13" fillId="0" borderId="10" xfId="0" applyNumberFormat="1" applyFont="1" applyFill="1" applyBorder="1" applyAlignment="1">
      <alignment horizontal="right" vertical="center"/>
    </xf>
    <xf numFmtId="165" fontId="19" fillId="0" borderId="79" xfId="2" applyNumberFormat="1" applyFont="1" applyFill="1" applyBorder="1" applyAlignment="1">
      <alignment horizontal="center" vertical="center"/>
    </xf>
    <xf numFmtId="3" fontId="13" fillId="0" borderId="104" xfId="0" applyNumberFormat="1" applyFont="1" applyFill="1" applyBorder="1" applyAlignment="1">
      <alignment horizontal="right" vertical="center"/>
    </xf>
    <xf numFmtId="3" fontId="25" fillId="3" borderId="106" xfId="0" applyNumberFormat="1" applyFont="1" applyFill="1" applyBorder="1" applyAlignment="1">
      <alignment horizontal="right" vertical="center" wrapText="1"/>
    </xf>
    <xf numFmtId="0" fontId="15" fillId="2" borderId="153" xfId="0" applyFont="1" applyFill="1" applyBorder="1" applyAlignment="1">
      <alignment horizontal="center" vertical="center" wrapText="1"/>
    </xf>
    <xf numFmtId="3" fontId="13" fillId="0" borderId="14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/>
    <xf numFmtId="3" fontId="13" fillId="0" borderId="0" xfId="0" applyNumberFormat="1" applyFont="1" applyAlignment="1"/>
    <xf numFmtId="3" fontId="15" fillId="2" borderId="0" xfId="2" applyNumberFormat="1" applyFont="1" applyFill="1" applyBorder="1" applyAlignment="1">
      <alignment vertical="center" wrapText="1"/>
    </xf>
    <xf numFmtId="3" fontId="15" fillId="2" borderId="0" xfId="0" applyNumberFormat="1" applyFont="1" applyFill="1" applyAlignment="1">
      <alignment vertical="center" wrapText="1"/>
    </xf>
    <xf numFmtId="165" fontId="15" fillId="2" borderId="0" xfId="2" applyNumberFormat="1" applyFont="1" applyFill="1" applyAlignment="1">
      <alignment vertical="center" wrapText="1"/>
    </xf>
    <xf numFmtId="3" fontId="15" fillId="2" borderId="0" xfId="0" applyNumberFormat="1" applyFont="1" applyFill="1" applyBorder="1" applyAlignment="1">
      <alignment vertical="center" wrapText="1"/>
    </xf>
    <xf numFmtId="3" fontId="15" fillId="2" borderId="1" xfId="2" applyNumberFormat="1" applyFont="1" applyFill="1" applyBorder="1" applyAlignment="1">
      <alignment horizontal="right" vertical="center" wrapText="1"/>
    </xf>
    <xf numFmtId="3" fontId="13" fillId="0" borderId="27" xfId="0" applyNumberFormat="1" applyFont="1" applyBorder="1" applyAlignment="1">
      <alignment vertical="center"/>
    </xf>
    <xf numFmtId="3" fontId="13" fillId="0" borderId="20" xfId="0" applyNumberFormat="1" applyFont="1" applyBorder="1" applyAlignment="1">
      <alignment vertical="center"/>
    </xf>
    <xf numFmtId="3" fontId="13" fillId="0" borderId="22" xfId="0" applyNumberFormat="1" applyFont="1" applyBorder="1" applyAlignment="1">
      <alignment vertical="center"/>
    </xf>
    <xf numFmtId="165" fontId="15" fillId="2" borderId="56" xfId="0" applyNumberFormat="1" applyFont="1" applyFill="1" applyBorder="1" applyAlignment="1">
      <alignment horizontal="center" vertical="center"/>
    </xf>
    <xf numFmtId="165" fontId="15" fillId="2" borderId="69" xfId="0" applyNumberFormat="1" applyFont="1" applyFill="1" applyBorder="1" applyAlignment="1">
      <alignment horizontal="center" vertical="center"/>
    </xf>
    <xf numFmtId="165" fontId="15" fillId="2" borderId="154" xfId="2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152" xfId="0" quotePrefix="1" applyFont="1" applyFill="1" applyBorder="1" applyAlignment="1">
      <alignment horizontal="center"/>
    </xf>
    <xf numFmtId="0" fontId="14" fillId="0" borderId="45" xfId="0" applyFont="1" applyFill="1" applyBorder="1" applyAlignment="1">
      <alignment horizontal="center"/>
    </xf>
    <xf numFmtId="17" fontId="18" fillId="0" borderId="39" xfId="0" quotePrefix="1" applyNumberFormat="1" applyFont="1" applyFill="1" applyBorder="1" applyAlignment="1">
      <alignment horizontal="center"/>
    </xf>
    <xf numFmtId="17" fontId="18" fillId="0" borderId="55" xfId="0" quotePrefix="1" applyNumberFormat="1" applyFont="1" applyFill="1" applyBorder="1" applyAlignment="1">
      <alignment horizontal="center"/>
    </xf>
    <xf numFmtId="0" fontId="18" fillId="0" borderId="55" xfId="0" applyFont="1" applyFill="1" applyBorder="1" applyAlignment="1">
      <alignment horizontal="center"/>
    </xf>
    <xf numFmtId="0" fontId="18" fillId="0" borderId="40" xfId="0" applyFont="1" applyFill="1" applyBorder="1" applyAlignment="1">
      <alignment horizontal="center"/>
    </xf>
    <xf numFmtId="0" fontId="14" fillId="0" borderId="53" xfId="0" quotePrefix="1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17" fontId="14" fillId="0" borderId="53" xfId="0" quotePrefix="1" applyNumberFormat="1" applyFont="1" applyBorder="1" applyAlignment="1">
      <alignment horizontal="center"/>
    </xf>
    <xf numFmtId="17" fontId="18" fillId="0" borderId="39" xfId="0" quotePrefix="1" applyNumberFormat="1" applyFont="1" applyBorder="1" applyAlignment="1">
      <alignment horizontal="center"/>
    </xf>
    <xf numFmtId="0" fontId="18" fillId="0" borderId="55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39" xfId="0" quotePrefix="1" applyFont="1" applyBorder="1" applyAlignment="1">
      <alignment horizontal="center"/>
    </xf>
    <xf numFmtId="0" fontId="14" fillId="0" borderId="35" xfId="0" quotePrefix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9" xfId="0" quotePrefix="1" applyFont="1" applyBorder="1" applyAlignment="1">
      <alignment horizontal="center"/>
    </xf>
    <xf numFmtId="0" fontId="0" fillId="0" borderId="55" xfId="0" applyBorder="1" applyAlignment="1"/>
    <xf numFmtId="0" fontId="18" fillId="0" borderId="39" xfId="0" quotePrefix="1" applyNumberFormat="1" applyFont="1" applyBorder="1" applyAlignment="1">
      <alignment horizontal="center"/>
    </xf>
    <xf numFmtId="0" fontId="18" fillId="0" borderId="55" xfId="0" applyNumberFormat="1" applyFont="1" applyBorder="1" applyAlignment="1">
      <alignment horizontal="center"/>
    </xf>
    <xf numFmtId="0" fontId="18" fillId="0" borderId="40" xfId="0" applyNumberFormat="1" applyFont="1" applyBorder="1" applyAlignment="1">
      <alignment horizontal="center"/>
    </xf>
    <xf numFmtId="17" fontId="14" fillId="0" borderId="39" xfId="0" quotePrefix="1" applyNumberFormat="1" applyFont="1" applyBorder="1" applyAlignment="1">
      <alignment horizontal="center"/>
    </xf>
    <xf numFmtId="0" fontId="14" fillId="0" borderId="143" xfId="0" applyFont="1" applyBorder="1" applyAlignment="1">
      <alignment horizontal="center"/>
    </xf>
    <xf numFmtId="0" fontId="28" fillId="0" borderId="0" xfId="1" applyFont="1" applyAlignment="1">
      <alignment wrapText="1"/>
    </xf>
    <xf numFmtId="0" fontId="13" fillId="0" borderId="42" xfId="0" applyFont="1" applyBorder="1"/>
    <xf numFmtId="0" fontId="8" fillId="0" borderId="0" xfId="1" applyFont="1" applyAlignment="1">
      <alignment wrapText="1"/>
    </xf>
    <xf numFmtId="0" fontId="68" fillId="0" borderId="0" xfId="0" applyFont="1" applyBorder="1"/>
    <xf numFmtId="0" fontId="11" fillId="0" borderId="0" xfId="1" applyFont="1" applyAlignment="1">
      <alignment wrapText="1"/>
    </xf>
    <xf numFmtId="0" fontId="0" fillId="0" borderId="0" xfId="0" applyAlignment="1">
      <alignment wrapText="1"/>
    </xf>
    <xf numFmtId="0" fontId="11" fillId="0" borderId="0" xfId="1" applyFont="1" applyAlignment="1"/>
    <xf numFmtId="0" fontId="0" fillId="0" borderId="0" xfId="0" applyAlignment="1"/>
  </cellXfs>
  <cellStyles count="304">
    <cellStyle name="20% - Èmfasi1" xfId="220" builtinId="30" customBuiltin="1"/>
    <cellStyle name="20% - Èmfasi1 2" xfId="166"/>
    <cellStyle name="20% - Èmfasi1 2 2" xfId="192"/>
    <cellStyle name="20% - Èmfasi1 3" xfId="30"/>
    <cellStyle name="20% - Èmfasi1 4" xfId="250"/>
    <cellStyle name="20% - Èmfasi1 5" xfId="264"/>
    <cellStyle name="20% - Èmfasi1 6" xfId="277"/>
    <cellStyle name="20% - Èmfasi1 7" xfId="292"/>
    <cellStyle name="20% - Èmfasi2" xfId="224" builtinId="34" customBuiltin="1"/>
    <cellStyle name="20% - Èmfasi2 2" xfId="170"/>
    <cellStyle name="20% - Èmfasi2 2 2" xfId="194"/>
    <cellStyle name="20% - Èmfasi2 3" xfId="34"/>
    <cellStyle name="20% - Èmfasi2 4" xfId="252"/>
    <cellStyle name="20% - Èmfasi2 5" xfId="266"/>
    <cellStyle name="20% - Èmfasi2 6" xfId="279"/>
    <cellStyle name="20% - Èmfasi2 7" xfId="294"/>
    <cellStyle name="20% - Èmfasi3" xfId="228" builtinId="38" customBuiltin="1"/>
    <cellStyle name="20% - Èmfasi3 2" xfId="174"/>
    <cellStyle name="20% - Èmfasi3 2 2" xfId="196"/>
    <cellStyle name="20% - Èmfasi3 3" xfId="38"/>
    <cellStyle name="20% - Èmfasi3 4" xfId="254"/>
    <cellStyle name="20% - Èmfasi3 5" xfId="268"/>
    <cellStyle name="20% - Èmfasi3 6" xfId="281"/>
    <cellStyle name="20% - Èmfasi3 7" xfId="296"/>
    <cellStyle name="20% - Èmfasi4" xfId="232" builtinId="42" customBuiltin="1"/>
    <cellStyle name="20% - Èmfasi4 2" xfId="178"/>
    <cellStyle name="20% - Èmfasi4 2 2" xfId="198"/>
    <cellStyle name="20% - Èmfasi4 3" xfId="42"/>
    <cellStyle name="20% - Èmfasi4 4" xfId="256"/>
    <cellStyle name="20% - Èmfasi4 5" xfId="270"/>
    <cellStyle name="20% - Èmfasi4 6" xfId="283"/>
    <cellStyle name="20% - Èmfasi4 7" xfId="298"/>
    <cellStyle name="20% - Èmfasi5" xfId="236" builtinId="46" customBuiltin="1"/>
    <cellStyle name="20% - Èmfasi5 2" xfId="182"/>
    <cellStyle name="20% - Èmfasi5 2 2" xfId="200"/>
    <cellStyle name="20% - Èmfasi5 3" xfId="46"/>
    <cellStyle name="20% - Èmfasi5 4" xfId="258"/>
    <cellStyle name="20% - Èmfasi5 5" xfId="272"/>
    <cellStyle name="20% - Èmfasi5 6" xfId="285"/>
    <cellStyle name="20% - Èmfasi5 7" xfId="300"/>
    <cellStyle name="20% - Èmfasi6" xfId="240" builtinId="50" customBuiltin="1"/>
    <cellStyle name="20% - Èmfasi6 2" xfId="186"/>
    <cellStyle name="20% - Èmfasi6 2 2" xfId="202"/>
    <cellStyle name="20% - Èmfasi6 3" xfId="50"/>
    <cellStyle name="20% - Èmfasi6 4" xfId="260"/>
    <cellStyle name="20% - Èmfasi6 5" xfId="274"/>
    <cellStyle name="20% - Èmfasi6 6" xfId="287"/>
    <cellStyle name="20% - Èmfasi6 7" xfId="302"/>
    <cellStyle name="20% - Énfasis1 2" xfId="60"/>
    <cellStyle name="20% - Énfasis1 3" xfId="73"/>
    <cellStyle name="20% - Énfasis1 4" xfId="87"/>
    <cellStyle name="20% - Énfasis1 5" xfId="102"/>
    <cellStyle name="20% - Énfasis1 6" xfId="113"/>
    <cellStyle name="20% - Énfasis1 7" xfId="126"/>
    <cellStyle name="20% - Énfasis1 8" xfId="114"/>
    <cellStyle name="20% - Énfasis2 2" xfId="63"/>
    <cellStyle name="20% - Énfasis2 3" xfId="62"/>
    <cellStyle name="20% - Énfasis2 4" xfId="67"/>
    <cellStyle name="20% - Énfasis2 5" xfId="91"/>
    <cellStyle name="20% - Énfasis2 6" xfId="103"/>
    <cellStyle name="20% - Énfasis2 7" xfId="130"/>
    <cellStyle name="20% - Énfasis2 8" xfId="139"/>
    <cellStyle name="20% - Énfasis3 2" xfId="65"/>
    <cellStyle name="20% - Énfasis3 3" xfId="79"/>
    <cellStyle name="20% - Énfasis3 4" xfId="92"/>
    <cellStyle name="20% - Énfasis3 5" xfId="104"/>
    <cellStyle name="20% - Énfasis3 6" xfId="115"/>
    <cellStyle name="20% - Énfasis3 7" xfId="132"/>
    <cellStyle name="20% - Énfasis3 8" xfId="128"/>
    <cellStyle name="20% - Énfasis4 2" xfId="68"/>
    <cellStyle name="20% - Énfasis4 3" xfId="82"/>
    <cellStyle name="20% - Énfasis4 4" xfId="94"/>
    <cellStyle name="20% - Énfasis4 5" xfId="106"/>
    <cellStyle name="20% - Énfasis4 6" xfId="117"/>
    <cellStyle name="20% - Énfasis4 7" xfId="134"/>
    <cellStyle name="20% - Énfasis4 8" xfId="143"/>
    <cellStyle name="20% - Énfasis5 2" xfId="71"/>
    <cellStyle name="20% - Énfasis5 3" xfId="85"/>
    <cellStyle name="20% - Énfasis5 4" xfId="97"/>
    <cellStyle name="20% - Énfasis5 5" xfId="108"/>
    <cellStyle name="20% - Énfasis5 6" xfId="120"/>
    <cellStyle name="20% - Énfasis5 7" xfId="137"/>
    <cellStyle name="20% - Énfasis5 8" xfId="145"/>
    <cellStyle name="20% - Énfasis6 2" xfId="74"/>
    <cellStyle name="20% - Énfasis6 3" xfId="88"/>
    <cellStyle name="20% - Énfasis6 4" xfId="100"/>
    <cellStyle name="20% - Énfasis6 5" xfId="111"/>
    <cellStyle name="20% - Énfasis6 6" xfId="122"/>
    <cellStyle name="20% - Énfasis6 7" xfId="140"/>
    <cellStyle name="20% - Énfasis6 8" xfId="147"/>
    <cellStyle name="40% - Èmfasi1" xfId="221" builtinId="31" customBuiltin="1"/>
    <cellStyle name="40% - Èmfasi1 2" xfId="167"/>
    <cellStyle name="40% - Èmfasi1 2 2" xfId="193"/>
    <cellStyle name="40% - Èmfasi1 3" xfId="31"/>
    <cellStyle name="40% - Èmfasi1 4" xfId="251"/>
    <cellStyle name="40% - Èmfasi1 5" xfId="265"/>
    <cellStyle name="40% - Èmfasi1 6" xfId="278"/>
    <cellStyle name="40% - Èmfasi1 7" xfId="293"/>
    <cellStyle name="40% - Èmfasi2" xfId="225" builtinId="35" customBuiltin="1"/>
    <cellStyle name="40% - Èmfasi2 2" xfId="171"/>
    <cellStyle name="40% - Èmfasi2 2 2" xfId="195"/>
    <cellStyle name="40% - Èmfasi2 3" xfId="35"/>
    <cellStyle name="40% - Èmfasi2 4" xfId="253"/>
    <cellStyle name="40% - Èmfasi2 5" xfId="267"/>
    <cellStyle name="40% - Èmfasi2 6" xfId="280"/>
    <cellStyle name="40% - Èmfasi2 7" xfId="295"/>
    <cellStyle name="40% - Èmfasi3" xfId="229" builtinId="39" customBuiltin="1"/>
    <cellStyle name="40% - Èmfasi3 2" xfId="175"/>
    <cellStyle name="40% - Èmfasi3 2 2" xfId="197"/>
    <cellStyle name="40% - Èmfasi3 3" xfId="39"/>
    <cellStyle name="40% - Èmfasi3 4" xfId="255"/>
    <cellStyle name="40% - Èmfasi3 5" xfId="269"/>
    <cellStyle name="40% - Èmfasi3 6" xfId="282"/>
    <cellStyle name="40% - Èmfasi3 7" xfId="297"/>
    <cellStyle name="40% - Èmfasi4" xfId="233" builtinId="43" customBuiltin="1"/>
    <cellStyle name="40% - Èmfasi4 2" xfId="179"/>
    <cellStyle name="40% - Èmfasi4 2 2" xfId="199"/>
    <cellStyle name="40% - Èmfasi4 3" xfId="43"/>
    <cellStyle name="40% - Èmfasi4 4" xfId="257"/>
    <cellStyle name="40% - Èmfasi4 5" xfId="271"/>
    <cellStyle name="40% - Èmfasi4 6" xfId="284"/>
    <cellStyle name="40% - Èmfasi4 7" xfId="299"/>
    <cellStyle name="40% - Èmfasi5" xfId="237" builtinId="47" customBuiltin="1"/>
    <cellStyle name="40% - Èmfasi5 2" xfId="183"/>
    <cellStyle name="40% - Èmfasi5 2 2" xfId="201"/>
    <cellStyle name="40% - Èmfasi5 3" xfId="47"/>
    <cellStyle name="40% - Èmfasi5 4" xfId="259"/>
    <cellStyle name="40% - Èmfasi5 5" xfId="273"/>
    <cellStyle name="40% - Èmfasi5 6" xfId="286"/>
    <cellStyle name="40% - Èmfasi5 7" xfId="301"/>
    <cellStyle name="40% - Èmfasi6" xfId="241" builtinId="51" customBuiltin="1"/>
    <cellStyle name="40% - Èmfasi6 2" xfId="187"/>
    <cellStyle name="40% - Èmfasi6 2 2" xfId="203"/>
    <cellStyle name="40% - Èmfasi6 3" xfId="51"/>
    <cellStyle name="40% - Èmfasi6 4" xfId="261"/>
    <cellStyle name="40% - Èmfasi6 5" xfId="275"/>
    <cellStyle name="40% - Èmfasi6 6" xfId="288"/>
    <cellStyle name="40% - Èmfasi6 7" xfId="303"/>
    <cellStyle name="40% - Énfasis1 2" xfId="61"/>
    <cellStyle name="40% - Énfasis1 3" xfId="70"/>
    <cellStyle name="40% - Énfasis1 4" xfId="84"/>
    <cellStyle name="40% - Énfasis1 5" xfId="99"/>
    <cellStyle name="40% - Énfasis1 6" xfId="110"/>
    <cellStyle name="40% - Énfasis1 7" xfId="127"/>
    <cellStyle name="40% - Énfasis1 8" xfId="119"/>
    <cellStyle name="40% - Énfasis2 2" xfId="64"/>
    <cellStyle name="40% - Énfasis2 3" xfId="77"/>
    <cellStyle name="40% - Énfasis2 4" xfId="90"/>
    <cellStyle name="40% - Énfasis2 5" xfId="81"/>
    <cellStyle name="40% - Énfasis2 6" xfId="96"/>
    <cellStyle name="40% - Énfasis2 7" xfId="131"/>
    <cellStyle name="40% - Énfasis2 8" xfId="136"/>
    <cellStyle name="40% - Énfasis3 2" xfId="66"/>
    <cellStyle name="40% - Énfasis3 3" xfId="80"/>
    <cellStyle name="40% - Énfasis3 4" xfId="93"/>
    <cellStyle name="40% - Énfasis3 5" xfId="105"/>
    <cellStyle name="40% - Énfasis3 6" xfId="116"/>
    <cellStyle name="40% - Énfasis3 7" xfId="133"/>
    <cellStyle name="40% - Énfasis3 8" xfId="142"/>
    <cellStyle name="40% - Énfasis4 2" xfId="69"/>
    <cellStyle name="40% - Énfasis4 3" xfId="83"/>
    <cellStyle name="40% - Énfasis4 4" xfId="95"/>
    <cellStyle name="40% - Énfasis4 5" xfId="107"/>
    <cellStyle name="40% - Énfasis4 6" xfId="118"/>
    <cellStyle name="40% - Énfasis4 7" xfId="135"/>
    <cellStyle name="40% - Énfasis4 8" xfId="144"/>
    <cellStyle name="40% - Énfasis5 2" xfId="72"/>
    <cellStyle name="40% - Énfasis5 3" xfId="86"/>
    <cellStyle name="40% - Énfasis5 4" xfId="98"/>
    <cellStyle name="40% - Énfasis5 5" xfId="109"/>
    <cellStyle name="40% - Énfasis5 6" xfId="121"/>
    <cellStyle name="40% - Énfasis5 7" xfId="138"/>
    <cellStyle name="40% - Énfasis5 8" xfId="146"/>
    <cellStyle name="40% - Énfasis6 2" xfId="75"/>
    <cellStyle name="40% - Énfasis6 3" xfId="89"/>
    <cellStyle name="40% - Énfasis6 4" xfId="101"/>
    <cellStyle name="40% - Énfasis6 5" xfId="112"/>
    <cellStyle name="40% - Énfasis6 6" xfId="123"/>
    <cellStyle name="40% - Énfasis6 7" xfId="141"/>
    <cellStyle name="40% - Énfasis6 8" xfId="148"/>
    <cellStyle name="60% - Èmfasi1" xfId="222" builtinId="32" customBuiltin="1"/>
    <cellStyle name="60% - Èmfasi1 2" xfId="168"/>
    <cellStyle name="60% - Èmfasi1 3" xfId="32"/>
    <cellStyle name="60% - Èmfasi2" xfId="226" builtinId="36" customBuiltin="1"/>
    <cellStyle name="60% - Èmfasi2 2" xfId="172"/>
    <cellStyle name="60% - Èmfasi2 3" xfId="36"/>
    <cellStyle name="60% - Èmfasi3" xfId="230" builtinId="40" customBuiltin="1"/>
    <cellStyle name="60% - Èmfasi3 2" xfId="176"/>
    <cellStyle name="60% - Èmfasi3 3" xfId="40"/>
    <cellStyle name="60% - Èmfasi4" xfId="234" builtinId="44" customBuiltin="1"/>
    <cellStyle name="60% - Èmfasi4 2" xfId="180"/>
    <cellStyle name="60% - Èmfasi4 3" xfId="44"/>
    <cellStyle name="60% - Èmfasi5" xfId="238" builtinId="48" customBuiltin="1"/>
    <cellStyle name="60% - Èmfasi5 2" xfId="184"/>
    <cellStyle name="60% - Èmfasi5 3" xfId="48"/>
    <cellStyle name="60% - Èmfasi6" xfId="242" builtinId="52" customBuiltin="1"/>
    <cellStyle name="60% - Èmfasi6 2" xfId="188"/>
    <cellStyle name="60% - Èmfasi6 3" xfId="52"/>
    <cellStyle name="Bé" xfId="208" builtinId="26" customBuiltin="1"/>
    <cellStyle name="Bé 2" xfId="154"/>
    <cellStyle name="Bé 3" xfId="18"/>
    <cellStyle name="Càlcul" xfId="213" builtinId="22" customBuiltin="1"/>
    <cellStyle name="Càlcul 2" xfId="159"/>
    <cellStyle name="Càlcul 3" xfId="23"/>
    <cellStyle name="Cel·la de comprovació" xfId="215" builtinId="23" customBuiltin="1"/>
    <cellStyle name="Cel·la de comprovació 2" xfId="161"/>
    <cellStyle name="Cel·la de comprovació 3" xfId="25"/>
    <cellStyle name="Cel·la enllaçada" xfId="214" builtinId="24" customBuiltin="1"/>
    <cellStyle name="Cel·la enllaçada 2" xfId="160"/>
    <cellStyle name="Cel·la enllaçada 3" xfId="24"/>
    <cellStyle name="Coma" xfId="247" builtinId="3"/>
    <cellStyle name="Èmfasi1" xfId="219" builtinId="29" customBuiltin="1"/>
    <cellStyle name="Èmfasi1 2" xfId="165"/>
    <cellStyle name="Èmfasi1 3" xfId="29"/>
    <cellStyle name="Èmfasi2" xfId="223" builtinId="33" customBuiltin="1"/>
    <cellStyle name="Èmfasi2 2" xfId="169"/>
    <cellStyle name="Èmfasi2 3" xfId="33"/>
    <cellStyle name="Èmfasi3" xfId="227" builtinId="37" customBuiltin="1"/>
    <cellStyle name="Èmfasi3 2" xfId="173"/>
    <cellStyle name="Èmfasi3 3" xfId="37"/>
    <cellStyle name="Èmfasi4" xfId="231" builtinId="41" customBuiltin="1"/>
    <cellStyle name="Èmfasi4 2" xfId="177"/>
    <cellStyle name="Èmfasi4 3" xfId="41"/>
    <cellStyle name="Èmfasi5" xfId="235" builtinId="45" customBuiltin="1"/>
    <cellStyle name="Èmfasi5 2" xfId="181"/>
    <cellStyle name="Èmfasi5 3" xfId="45"/>
    <cellStyle name="Èmfasi6" xfId="239" builtinId="49" customBuiltin="1"/>
    <cellStyle name="Èmfasi6 2" xfId="185"/>
    <cellStyle name="Èmfasi6 3" xfId="49"/>
    <cellStyle name="Enllaç" xfId="3" builtinId="8"/>
    <cellStyle name="Entrada" xfId="211" builtinId="20" customBuiltin="1"/>
    <cellStyle name="Entrada 2" xfId="157"/>
    <cellStyle name="Entrada 3" xfId="21"/>
    <cellStyle name="Incorrecte" xfId="209" builtinId="27" customBuiltin="1"/>
    <cellStyle name="Incorrecte 2" xfId="155"/>
    <cellStyle name="Incorrecte 3" xfId="19"/>
    <cellStyle name="Neutral" xfId="210" builtinId="28" customBuiltin="1"/>
    <cellStyle name="Neutral 2" xfId="156"/>
    <cellStyle name="Neutral 3" xfId="20"/>
    <cellStyle name="Normal" xfId="0" builtinId="0"/>
    <cellStyle name="Normal 10" xfId="189"/>
    <cellStyle name="Normal 11" xfId="243"/>
    <cellStyle name="Normal 12" xfId="248"/>
    <cellStyle name="Normal 13" xfId="10"/>
    <cellStyle name="Normal 14" xfId="246"/>
    <cellStyle name="Normal 15" xfId="262"/>
    <cellStyle name="Normal 16" xfId="289"/>
    <cellStyle name="Normal 2" xfId="11"/>
    <cellStyle name="Normal 2 2" xfId="53"/>
    <cellStyle name="Normal 3" xfId="12"/>
    <cellStyle name="Normal 3 2" xfId="245"/>
    <cellStyle name="Normal 4" xfId="55"/>
    <cellStyle name="Normal 5" xfId="59"/>
    <cellStyle name="Normal 6" xfId="7"/>
    <cellStyle name="Normal 6 2" xfId="204"/>
    <cellStyle name="Normal 6 3" xfId="190"/>
    <cellStyle name="Normal 7" xfId="14"/>
    <cellStyle name="Normal 8" xfId="8"/>
    <cellStyle name="Normal 9" xfId="9"/>
    <cellStyle name="Normal 9 2" xfId="125"/>
    <cellStyle name="Normal_D 2011" xfId="4"/>
    <cellStyle name="Normal_Hoja1" xfId="5"/>
    <cellStyle name="Normal_Hoja2" xfId="6"/>
    <cellStyle name="Nota 2" xfId="149"/>
    <cellStyle name="Nota 3" xfId="191"/>
    <cellStyle name="Nota 4" xfId="244"/>
    <cellStyle name="Nota 5" xfId="249"/>
    <cellStyle name="Nota 6" xfId="263"/>
    <cellStyle name="Nota 7" xfId="276"/>
    <cellStyle name="Nota 8" xfId="291"/>
    <cellStyle name="Notas 2" xfId="54"/>
    <cellStyle name="Notas 3" xfId="58"/>
    <cellStyle name="Notas 4" xfId="57"/>
    <cellStyle name="Notas 5" xfId="56"/>
    <cellStyle name="Notas 6" xfId="76"/>
    <cellStyle name="Notas 7" xfId="78"/>
    <cellStyle name="Notas 8" xfId="124"/>
    <cellStyle name="Notas 9" xfId="129"/>
    <cellStyle name="Percentatge" xfId="2" builtinId="5"/>
    <cellStyle name="Percentatge 2" xfId="290"/>
    <cellStyle name="Resultat" xfId="212" builtinId="21" customBuiltin="1"/>
    <cellStyle name="Resultat 2" xfId="158"/>
    <cellStyle name="Resultat 3" xfId="22"/>
    <cellStyle name="Text d'advertiment" xfId="216" builtinId="11" customBuiltin="1"/>
    <cellStyle name="Text d'advertiment 2" xfId="162"/>
    <cellStyle name="Text d'advertiment 3" xfId="26"/>
    <cellStyle name="Text explicatiu" xfId="217" builtinId="53" customBuiltin="1"/>
    <cellStyle name="Text explicatiu 2" xfId="163"/>
    <cellStyle name="Text explicatiu 3" xfId="27"/>
    <cellStyle name="Títol" xfId="13" builtinId="15" customBuiltin="1"/>
    <cellStyle name="Títol 1" xfId="205" builtinId="16" customBuiltin="1"/>
    <cellStyle name="Títol 1 2" xfId="150"/>
    <cellStyle name="Títol 1 3" xfId="15"/>
    <cellStyle name="Títol 2" xfId="206" builtinId="17" customBuiltin="1"/>
    <cellStyle name="Títol 2 2" xfId="151"/>
    <cellStyle name="Títol 2 3" xfId="16"/>
    <cellStyle name="Títol 3" xfId="207" builtinId="18" customBuiltin="1"/>
    <cellStyle name="Títol 3 2" xfId="152"/>
    <cellStyle name="Títol 3 3" xfId="17"/>
    <cellStyle name="Títol 4" xfId="1" builtinId="19" customBuiltin="1"/>
    <cellStyle name="Títol 4 2" xfId="153"/>
    <cellStyle name="Total" xfId="218" builtinId="25" customBuiltin="1"/>
    <cellStyle name="Total 2" xfId="164"/>
    <cellStyle name="Total 3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u="none" cap="small" baseline="0"/>
            </a:pPr>
            <a:r>
              <a:rPr lang="ca-ES" sz="1600" u="none" cap="small" baseline="0"/>
              <a:t>Grau Execució Despeses a AGOST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Operacions Corrents</c:v>
          </c:tx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-1.7897091722595078E-2"/>
                  <c:y val="1.553397741579850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(DCap!$O$10,DCap!$M$10)</c:f>
              <c:numCache>
                <c:formatCode>0.0%</c:formatCode>
                <c:ptCount val="2"/>
                <c:pt idx="0">
                  <c:v>0.59</c:v>
                </c:pt>
                <c:pt idx="1">
                  <c:v>0.57881434687303102</c:v>
                </c:pt>
              </c:numCache>
            </c:numRef>
          </c:val>
        </c:ser>
        <c:ser>
          <c:idx val="1"/>
          <c:order val="1"/>
          <c:tx>
            <c:v>Operacions Capital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4914243102162566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914243102162566E-2"/>
                  <c:y val="-3.1067954831597008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(DCap!$O$13,DCap!$M$13)</c:f>
              <c:numCache>
                <c:formatCode>0.0%</c:formatCode>
                <c:ptCount val="2"/>
                <c:pt idx="0">
                  <c:v>0.27700000000000002</c:v>
                </c:pt>
                <c:pt idx="1">
                  <c:v>0.58021315879866531</c:v>
                </c:pt>
              </c:numCache>
            </c:numRef>
          </c:val>
        </c:ser>
        <c:ser>
          <c:idx val="2"/>
          <c:order val="2"/>
          <c:tx>
            <c:v>Operacions Financeres</c:v>
          </c:tx>
          <c:invertIfNegative val="0"/>
          <c:dLbls>
            <c:dLbl>
              <c:idx val="0"/>
              <c:layout>
                <c:manualLayout>
                  <c:x val="-2.9828486204325406E-3"/>
                  <c:y val="-1.553397741579850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(DCap!$O$16,DCap!$M$16)</c:f>
              <c:numCache>
                <c:formatCode>0.0%</c:formatCode>
                <c:ptCount val="2"/>
                <c:pt idx="0">
                  <c:v>0.53900000000000003</c:v>
                </c:pt>
                <c:pt idx="1">
                  <c:v>0.93365768267143245</c:v>
                </c:pt>
              </c:numCache>
            </c:numRef>
          </c:val>
        </c:ser>
        <c:ser>
          <c:idx val="3"/>
          <c:order val="3"/>
          <c:tx>
            <c:v>Total</c:v>
          </c:tx>
          <c:invertIfNegative val="0"/>
          <c:dLbls>
            <c:dLbl>
              <c:idx val="0"/>
              <c:layout>
                <c:manualLayout>
                  <c:x val="0"/>
                  <c:y val="1.553397741579850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(DCap!$O$17,DCap!$M$17)</c:f>
              <c:numCache>
                <c:formatCode>0.0%</c:formatCode>
                <c:ptCount val="2"/>
                <c:pt idx="0">
                  <c:v>0.52300000000000002</c:v>
                </c:pt>
                <c:pt idx="1">
                  <c:v>0.60363585200881176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332798208"/>
        <c:axId val="332812288"/>
      </c:barChart>
      <c:catAx>
        <c:axId val="33279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ca-ES"/>
          </a:p>
        </c:txPr>
        <c:crossAx val="332812288"/>
        <c:crosses val="autoZero"/>
        <c:auto val="1"/>
        <c:lblAlgn val="ctr"/>
        <c:lblOffset val="100"/>
        <c:noMultiLvlLbl val="0"/>
      </c:catAx>
      <c:valAx>
        <c:axId val="3328122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279820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cap="small" baseline="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cap="small" baseline="0"/>
            </a:pPr>
            <a:r>
              <a:rPr lang="ca-ES" sz="2000" cap="small" baseline="0"/>
              <a:t>Despeses per capítols. Obligat/Crèdit Actual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(DCap!$B$10,DCap!$B$13,DCap!$B$16)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(DCap!$M$10,DCap!$M$13,DCap!$M$16)</c:f>
              <c:numCache>
                <c:formatCode>0.0%</c:formatCode>
                <c:ptCount val="3"/>
                <c:pt idx="0">
                  <c:v>0.57881434687303102</c:v>
                </c:pt>
                <c:pt idx="1">
                  <c:v>0.58021315879866531</c:v>
                </c:pt>
                <c:pt idx="2">
                  <c:v>0.93365768267143245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5303808"/>
        <c:axId val="335319040"/>
      </c:barChart>
      <c:catAx>
        <c:axId val="3353038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35319040"/>
        <c:crosses val="autoZero"/>
        <c:auto val="1"/>
        <c:lblAlgn val="ctr"/>
        <c:lblOffset val="100"/>
        <c:noMultiLvlLbl val="0"/>
      </c:catAx>
      <c:valAx>
        <c:axId val="3353190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5303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Despeses per capítols. Variació obligat 15/14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(DCap!$B$10,DCap!$B$13,DCap!$B$16)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(DCap!$P$10,DCap!$P$13,DCap!$P$16)</c:f>
              <c:numCache>
                <c:formatCode>0.0%</c:formatCode>
                <c:ptCount val="3"/>
                <c:pt idx="0">
                  <c:v>3.6817572594611825E-2</c:v>
                </c:pt>
                <c:pt idx="1">
                  <c:v>0.58957429075054146</c:v>
                </c:pt>
                <c:pt idx="2">
                  <c:v>0.26130107989545404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5331712"/>
        <c:axId val="335333248"/>
      </c:barChart>
      <c:catAx>
        <c:axId val="3353317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35333248"/>
        <c:crosses val="autoZero"/>
        <c:auto val="1"/>
        <c:lblAlgn val="ctr"/>
        <c:lblOffset val="100"/>
        <c:noMultiLvlLbl val="0"/>
      </c:catAx>
      <c:valAx>
        <c:axId val="3353332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5331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Despeses. Obligat/Crèd. Actual (%)</a:t>
            </a:r>
            <a:endParaRPr lang="ca-E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(DCap!$B$5,DCap!$B$6,DCap!$B$7,DCap!$B$8,DCap!$B$9,DCap!$B$11,DCap!$B$12,DCap!$B$14,DCap!$B$15)</c:f>
              <c:strCache>
                <c:ptCount val="9"/>
                <c:pt idx="0">
                  <c:v>Despeses de personal</c:v>
                </c:pt>
                <c:pt idx="1">
                  <c:v>Despeses en 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  <c:pt idx="4">
                  <c:v>Fons de contingència</c:v>
                </c:pt>
                <c:pt idx="5">
                  <c:v>Inversions reals</c:v>
                </c:pt>
                <c:pt idx="6">
                  <c:v>Transferències de capital</c:v>
                </c:pt>
                <c:pt idx="7">
                  <c:v>Actius financers</c:v>
                </c:pt>
                <c:pt idx="8">
                  <c:v>Passius financers</c:v>
                </c:pt>
              </c:strCache>
            </c:strRef>
          </c:cat>
          <c:val>
            <c:numRef>
              <c:f>(DCap!$M$5,DCap!$M$6,DCap!$M$7,DCap!$M$8,DCap!$M$9,DCap!$M$11,DCap!$M$12,DCap!$M$14,DCap!$M$15)</c:f>
              <c:numCache>
                <c:formatCode>0.0%</c:formatCode>
                <c:ptCount val="9"/>
                <c:pt idx="0">
                  <c:v>0.64582666841953262</c:v>
                </c:pt>
                <c:pt idx="1">
                  <c:v>0.46378581125623386</c:v>
                </c:pt>
                <c:pt idx="2">
                  <c:v>0.52627064970228754</c:v>
                </c:pt>
                <c:pt idx="3">
                  <c:v>0.62528367429246712</c:v>
                </c:pt>
                <c:pt idx="4">
                  <c:v>0</c:v>
                </c:pt>
                <c:pt idx="5">
                  <c:v>0.58481328822506118</c:v>
                </c:pt>
                <c:pt idx="6">
                  <c:v>0.53207413291054573</c:v>
                </c:pt>
                <c:pt idx="7">
                  <c:v>0.76150881343514576</c:v>
                </c:pt>
                <c:pt idx="8">
                  <c:v>0.95682396004936454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5763712"/>
        <c:axId val="335781888"/>
      </c:barChart>
      <c:catAx>
        <c:axId val="3357637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335781888"/>
        <c:crosses val="autoZero"/>
        <c:auto val="1"/>
        <c:lblAlgn val="ctr"/>
        <c:lblOffset val="100"/>
        <c:noMultiLvlLbl val="0"/>
      </c:catAx>
      <c:valAx>
        <c:axId val="3357818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5763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Despeses. Variació Obligat (%)  15/14</a:t>
            </a:r>
            <a:endParaRPr lang="ca-E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5555555555555558E-3"/>
                  <c:y val="-1.3887795275590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0.199074074074073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0.12500000000000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(DCap!$B$5,DCap!$B$6,DCap!$B$7,DCap!$B$8,DCap!$B$9,DCap!$B$11,DCap!$B$12,DCap!$B$14,DCap!$B$15)</c:f>
              <c:strCache>
                <c:ptCount val="9"/>
                <c:pt idx="0">
                  <c:v>Despeses de personal</c:v>
                </c:pt>
                <c:pt idx="1">
                  <c:v>Despeses en 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  <c:pt idx="4">
                  <c:v>Fons de contingència</c:v>
                </c:pt>
                <c:pt idx="5">
                  <c:v>Inversions reals</c:v>
                </c:pt>
                <c:pt idx="6">
                  <c:v>Transferències de capital</c:v>
                </c:pt>
                <c:pt idx="7">
                  <c:v>Actius financers</c:v>
                </c:pt>
                <c:pt idx="8">
                  <c:v>Passius financers</c:v>
                </c:pt>
              </c:strCache>
            </c:strRef>
          </c:cat>
          <c:val>
            <c:numRef>
              <c:f>(DCap!$P$5,DCap!$P$6,DCap!$P$7,DCap!$P$8,DCap!$P$9,DCap!$P$11,DCap!$P$12,DCap!$P$14,DCap!$P$15)</c:f>
              <c:numCache>
                <c:formatCode>0.0%</c:formatCode>
                <c:ptCount val="9"/>
                <c:pt idx="0">
                  <c:v>8.3764649006472514E-3</c:v>
                </c:pt>
                <c:pt idx="1">
                  <c:v>4.6117924775253671E-2</c:v>
                </c:pt>
                <c:pt idx="2">
                  <c:v>-0.23054021824551119</c:v>
                </c:pt>
                <c:pt idx="3">
                  <c:v>5.3785375735086349E-2</c:v>
                </c:pt>
                <c:pt idx="4">
                  <c:v>0</c:v>
                </c:pt>
                <c:pt idx="5">
                  <c:v>0.62287389623154077</c:v>
                </c:pt>
                <c:pt idx="6">
                  <c:v>0.28605506207380071</c:v>
                </c:pt>
                <c:pt idx="7">
                  <c:v>0.66092627799642489</c:v>
                </c:pt>
                <c:pt idx="8">
                  <c:v>0.22961513389740107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5792768"/>
        <c:axId val="336004608"/>
      </c:barChart>
      <c:catAx>
        <c:axId val="335792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336004608"/>
        <c:crosses val="autoZero"/>
        <c:auto val="1"/>
        <c:lblAlgn val="ctr"/>
        <c:lblOffset val="100"/>
        <c:noMultiLvlLbl val="0"/>
      </c:catAx>
      <c:valAx>
        <c:axId val="3360046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57927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cap="small" baseline="0"/>
            </a:pPr>
            <a:r>
              <a:rPr lang="ca-ES" cap="small" baseline="0"/>
              <a:t>Despesa Corrent. Obligat/Crèdit Actual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(DDetallCorrent!$B$11,DDetallCorrent!$B$57,DDetallCorrent!$B$61,DDetallCorrent!$B$128)</c:f>
              <c:strCache>
                <c:ptCount val="4"/>
                <c:pt idx="0">
                  <c:v>Despeses de personal</c:v>
                </c:pt>
                <c:pt idx="1">
                  <c:v>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</c:strCache>
            </c:strRef>
          </c:cat>
          <c:val>
            <c:numRef>
              <c:f>(DDetallCorrent!$J$11,DDetallCorrent!$J$57,DDetallCorrent!$J$61,DDetallCorrent!$J$128)</c:f>
              <c:numCache>
                <c:formatCode>0.0%</c:formatCode>
                <c:ptCount val="4"/>
                <c:pt idx="0">
                  <c:v>0.64582666841953262</c:v>
                </c:pt>
                <c:pt idx="1">
                  <c:v>0.46378581125623392</c:v>
                </c:pt>
                <c:pt idx="2">
                  <c:v>0.52627064970228743</c:v>
                </c:pt>
                <c:pt idx="3">
                  <c:v>0.62477169599114701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4964608"/>
        <c:axId val="334966144"/>
      </c:barChart>
      <c:catAx>
        <c:axId val="3349646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cap="small" baseline="0"/>
            </a:pPr>
            <a:endParaRPr lang="ca-ES"/>
          </a:p>
        </c:txPr>
        <c:crossAx val="334966144"/>
        <c:crosses val="autoZero"/>
        <c:auto val="1"/>
        <c:lblAlgn val="ctr"/>
        <c:lblOffset val="100"/>
        <c:noMultiLvlLbl val="0"/>
      </c:catAx>
      <c:valAx>
        <c:axId val="3349661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4964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Corrent. Variació Obligat 15/14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6116411145220519E-2"/>
          <c:y val="0.14066137584668295"/>
          <c:w val="0.96358265563707868"/>
          <c:h val="0.8593386241533170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1.1351695419796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0052539404553416E-3"/>
                  <c:y val="-1.6010872281180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(DDetallCorrent!$B$11,DDetallCorrent!$B$57,DDetallCorrent!$B$61,DDetallCorrent!$B$128)</c:f>
              <c:strCache>
                <c:ptCount val="4"/>
                <c:pt idx="0">
                  <c:v>Despeses de personal</c:v>
                </c:pt>
                <c:pt idx="1">
                  <c:v>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</c:strCache>
            </c:strRef>
          </c:cat>
          <c:val>
            <c:numRef>
              <c:f>(DDetallCorrent!$M$11,DDetallCorrent!$M$57,DDetallCorrent!$M$61,DDetallCorrent!$M$128)</c:f>
              <c:numCache>
                <c:formatCode>0.0%</c:formatCode>
                <c:ptCount val="4"/>
                <c:pt idx="0">
                  <c:v>8.3764649006472514E-3</c:v>
                </c:pt>
                <c:pt idx="1">
                  <c:v>4.6117924775253893E-2</c:v>
                </c:pt>
                <c:pt idx="2">
                  <c:v>-0.23054021824551141</c:v>
                </c:pt>
                <c:pt idx="3">
                  <c:v>5.3785375735086349E-2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5005952"/>
        <c:axId val="335008896"/>
      </c:barChart>
      <c:catAx>
        <c:axId val="3350059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35008896"/>
        <c:crosses val="autoZero"/>
        <c:auto val="1"/>
        <c:lblAlgn val="ctr"/>
        <c:lblOffset val="100"/>
        <c:noMultiLvlLbl val="0"/>
      </c:catAx>
      <c:valAx>
        <c:axId val="3350088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50059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total per Àrees de Despesa de programes. Obligat/Prev. Def.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(DProg!$B$6,DProg!$B$27,DProg!$B$34,DProg!$B$53,DProg!$B$61,DProg!$B$75)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(DProg!$J$6,DProg!$J$27,DProg!$J$34,DProg!$J$53,DProg!$J$61,DProg!$J$75)</c:f>
              <c:numCache>
                <c:formatCode>0.0%</c:formatCode>
                <c:ptCount val="6"/>
                <c:pt idx="0">
                  <c:v>0.8589957476504857</c:v>
                </c:pt>
                <c:pt idx="1">
                  <c:v>0.55042416102550928</c:v>
                </c:pt>
                <c:pt idx="2" formatCode="0%">
                  <c:v>0.58463861358674984</c:v>
                </c:pt>
                <c:pt idx="3">
                  <c:v>0.66186050478535652</c:v>
                </c:pt>
                <c:pt idx="4">
                  <c:v>0.59334924172702652</c:v>
                </c:pt>
                <c:pt idx="5">
                  <c:v>0.60305059265835492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6582912"/>
        <c:axId val="336617472"/>
      </c:barChart>
      <c:catAx>
        <c:axId val="3365829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336617472"/>
        <c:crosses val="autoZero"/>
        <c:auto val="1"/>
        <c:lblAlgn val="ctr"/>
        <c:lblOffset val="100"/>
        <c:noMultiLvlLbl val="0"/>
      </c:catAx>
      <c:valAx>
        <c:axId val="3366174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6582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per programes. Variació Obligat 15/14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(DProg!$B$6,DProg!$B$27,DProg!$B$34,DProg!$B$53,DProg!$B$61,DProg!$B$75)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(DProg!$M$6,DProg!$M$27,DProg!$M$34,DProg!$M$53,DProg!$M$61,DProg!$M$75)</c:f>
              <c:numCache>
                <c:formatCode>0.0%</c:formatCode>
                <c:ptCount val="6"/>
                <c:pt idx="0">
                  <c:v>0.15899353616460243</c:v>
                </c:pt>
                <c:pt idx="1">
                  <c:v>0.15636284521201449</c:v>
                </c:pt>
                <c:pt idx="2">
                  <c:v>1.7902628905539508E-2</c:v>
                </c:pt>
                <c:pt idx="3">
                  <c:v>3.1482823455146303E-2</c:v>
                </c:pt>
                <c:pt idx="4">
                  <c:v>0.14207133680501127</c:v>
                </c:pt>
                <c:pt idx="5">
                  <c:v>0.11327484543663102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6638336"/>
        <c:axId val="336639872"/>
      </c:barChart>
      <c:catAx>
        <c:axId val="3366383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36639872"/>
        <c:crosses val="autoZero"/>
        <c:auto val="1"/>
        <c:lblAlgn val="ctr"/>
        <c:lblOffset val="100"/>
        <c:noMultiLvlLbl val="0"/>
      </c:catAx>
      <c:valAx>
        <c:axId val="3366398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6638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Corrent Total </a:t>
            </a:r>
            <a:r>
              <a:rPr lang="ca-ES" sz="1400" b="1" i="0" u="none" strike="noStrike" cap="small" baseline="0">
                <a:effectLst/>
              </a:rPr>
              <a:t>per Àrees de Despesa de</a:t>
            </a:r>
            <a:r>
              <a:rPr lang="ca-ES" sz="1400" cap="small" baseline="0"/>
              <a:t> programes. Obligat/Prev. Def.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(DProg!$B$83,DProg!$B$104,DProg!$B$111,DProg!$B$130,DProg!$B$138,DProg!$B$152)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(DProg!$J$83,DProg!$J$104,DProg!$J$111,DProg!$J$130,DProg!$J$138,DProg!$J$152)</c:f>
              <c:numCache>
                <c:formatCode>0.0%</c:formatCode>
                <c:ptCount val="6"/>
                <c:pt idx="0">
                  <c:v>0.53188138295534781</c:v>
                </c:pt>
                <c:pt idx="1">
                  <c:v>0.50543662059255934</c:v>
                </c:pt>
                <c:pt idx="2" formatCode="0%">
                  <c:v>0.58478901432830022</c:v>
                </c:pt>
                <c:pt idx="3">
                  <c:v>0.73210213590440842</c:v>
                </c:pt>
                <c:pt idx="4">
                  <c:v>0.61214045766338265</c:v>
                </c:pt>
                <c:pt idx="5">
                  <c:v>0.60858483898506122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7651968"/>
        <c:axId val="337666048"/>
      </c:barChart>
      <c:catAx>
        <c:axId val="3376519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337666048"/>
        <c:crosses val="autoZero"/>
        <c:auto val="1"/>
        <c:lblAlgn val="ctr"/>
        <c:lblOffset val="100"/>
        <c:noMultiLvlLbl val="0"/>
      </c:catAx>
      <c:valAx>
        <c:axId val="3376660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7651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Corrent per programes. Variació Obligat 15/14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2.4101379130255238E-3"/>
                  <c:y val="6.9969697528505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(DProg!$B$83,DProg!$B$104,DProg!$B$111,DProg!$B$130,DProg!$B$138,DProg!$B$152)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(DProg!$M$83,DProg!$M$104,DProg!$M$111,DProg!$M$130,DProg!$M$138,DProg!$M$152)</c:f>
              <c:numCache>
                <c:formatCode>0.0%</c:formatCode>
                <c:ptCount val="6"/>
                <c:pt idx="0">
                  <c:v>-0.2035126957359531</c:v>
                </c:pt>
                <c:pt idx="1">
                  <c:v>-3.5373630450726834E-3</c:v>
                </c:pt>
                <c:pt idx="2">
                  <c:v>1.9048968683955225E-2</c:v>
                </c:pt>
                <c:pt idx="3">
                  <c:v>3.0924112267915582E-2</c:v>
                </c:pt>
                <c:pt idx="4">
                  <c:v>0.16044036132124395</c:v>
                </c:pt>
                <c:pt idx="5">
                  <c:v>8.9792247540633197E-2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7676928"/>
        <c:axId val="337692160"/>
      </c:barChart>
      <c:catAx>
        <c:axId val="3376769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37692160"/>
        <c:crosses val="autoZero"/>
        <c:auto val="1"/>
        <c:lblAlgn val="ctr"/>
        <c:lblOffset val="100"/>
        <c:noMultiLvlLbl val="0"/>
      </c:catAx>
      <c:valAx>
        <c:axId val="33769216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7676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Grau Execució Ingressos a AGOST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'ICap '!$B$10</c:f>
              <c:strCache>
                <c:ptCount val="1"/>
                <c:pt idx="0">
                  <c:v>Operacions corrents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'!$M$10,'ICap '!$I$10)</c:f>
              <c:numCache>
                <c:formatCode>0.0%</c:formatCode>
                <c:ptCount val="2"/>
                <c:pt idx="0">
                  <c:v>0.63600000000000001</c:v>
                </c:pt>
                <c:pt idx="1">
                  <c:v>0.65811373806392648</c:v>
                </c:pt>
              </c:numCache>
            </c:numRef>
          </c:val>
        </c:ser>
        <c:ser>
          <c:idx val="1"/>
          <c:order val="1"/>
          <c:tx>
            <c:strRef>
              <c:f>'ICap '!$B$13</c:f>
              <c:strCache>
                <c:ptCount val="1"/>
                <c:pt idx="0">
                  <c:v>Operacions de capital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'!$M$13,'ICap '!$I$13)</c:f>
              <c:numCache>
                <c:formatCode>0.0%</c:formatCode>
                <c:ptCount val="2"/>
                <c:pt idx="0">
                  <c:v>0.30499999999999999</c:v>
                </c:pt>
                <c:pt idx="1">
                  <c:v>0.18802942110263046</c:v>
                </c:pt>
              </c:numCache>
            </c:numRef>
          </c:val>
        </c:ser>
        <c:ser>
          <c:idx val="2"/>
          <c:order val="2"/>
          <c:tx>
            <c:strRef>
              <c:f>'ICap '!$B$16</c:f>
              <c:strCache>
                <c:ptCount val="1"/>
                <c:pt idx="0">
                  <c:v>Operacions financeres</c:v>
                </c:pt>
              </c:strCache>
            </c:strRef>
          </c:tx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'!$M$16,'ICap '!$I$16)</c:f>
              <c:numCache>
                <c:formatCode>0.0%</c:formatCode>
                <c:ptCount val="2"/>
                <c:pt idx="0">
                  <c:v>5.0000000000000001E-3</c:v>
                </c:pt>
                <c:pt idx="1">
                  <c:v>3.2504646262490874E-2</c:v>
                </c:pt>
              </c:numCache>
            </c:numRef>
          </c:val>
        </c:ser>
        <c:ser>
          <c:idx val="3"/>
          <c:order val="3"/>
          <c:tx>
            <c:strRef>
              <c:f>'ICap '!$B$18</c:f>
              <c:strCache>
                <c:ptCount val="1"/>
                <c:pt idx="0">
                  <c:v>Ingressos Totals</c:v>
                </c:pt>
              </c:strCache>
            </c:strRef>
          </c:tx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'!$M$18,'ICap '!$I$18)</c:f>
              <c:numCache>
                <c:formatCode>0.0%</c:formatCode>
                <c:ptCount val="2"/>
                <c:pt idx="0">
                  <c:v>0.55200000000000005</c:v>
                </c:pt>
                <c:pt idx="1">
                  <c:v>0.60288694510355401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2861440"/>
        <c:axId val="332862976"/>
      </c:barChart>
      <c:catAx>
        <c:axId val="33286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ca-ES"/>
          </a:p>
        </c:txPr>
        <c:crossAx val="332862976"/>
        <c:crosses val="autoZero"/>
        <c:auto val="1"/>
        <c:lblAlgn val="ctr"/>
        <c:lblOffset val="100"/>
        <c:noMultiLvlLbl val="0"/>
      </c:catAx>
      <c:valAx>
        <c:axId val="3328629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286144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cap="small" baseline="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cap="small" baseline="0"/>
            </a:pPr>
            <a:r>
              <a:rPr lang="ca-ES" sz="1700" cap="small" baseline="0"/>
              <a:t>Despesa Total per Orgànics. Obl/Prev. Def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(DOrg!$B$15,DOrg!$B$26)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(DOrg!$J$15,DOrg!$J$26)</c:f>
              <c:numCache>
                <c:formatCode>0.0%</c:formatCode>
                <c:ptCount val="2"/>
                <c:pt idx="0">
                  <c:v>0.61134641942580947</c:v>
                </c:pt>
                <c:pt idx="1">
                  <c:v>0.54843630004444077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8172544"/>
        <c:axId val="338178432"/>
      </c:barChart>
      <c:catAx>
        <c:axId val="3381725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38178432"/>
        <c:crosses val="autoZero"/>
        <c:auto val="1"/>
        <c:lblAlgn val="ctr"/>
        <c:lblOffset val="100"/>
        <c:noMultiLvlLbl val="0"/>
      </c:catAx>
      <c:valAx>
        <c:axId val="3381784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8172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500" cap="small" baseline="0"/>
            </a:pPr>
            <a:r>
              <a:rPr lang="ca-ES" sz="1500" cap="small" baseline="0"/>
              <a:t>Despesa per Orgànics. Variació Obligat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4.2213166519309139E-3"/>
                  <c:y val="0.27215159460954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(DOrg!$B$15,DOrg!$B$26)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(DOrg!$M$15,DOrg!$M$26)</c:f>
              <c:numCache>
                <c:formatCode>0.0%</c:formatCode>
                <c:ptCount val="2"/>
                <c:pt idx="0">
                  <c:v>0.14285808963992563</c:v>
                </c:pt>
                <c:pt idx="1">
                  <c:v>-5.8168859480519308E-2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8193408"/>
        <c:axId val="338220928"/>
      </c:barChart>
      <c:catAx>
        <c:axId val="3381934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</c:spPr>
        <c:txPr>
          <a:bodyPr rot="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38220928"/>
        <c:crosses val="autoZero"/>
        <c:auto val="1"/>
        <c:lblAlgn val="ctr"/>
        <c:lblOffset val="100"/>
        <c:noMultiLvlLbl val="0"/>
      </c:catAx>
      <c:valAx>
        <c:axId val="3382209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819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Total Corrent per Orgànics. Obligat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(DOrg!$B$44,DOrg!$B$55)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(DOrg!$J$44,DOrg!$J$55)</c:f>
              <c:numCache>
                <c:formatCode>0.0%</c:formatCode>
                <c:ptCount val="2"/>
                <c:pt idx="0">
                  <c:v>0.58023057675413348</c:v>
                </c:pt>
                <c:pt idx="1">
                  <c:v>0.57050375316250945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9028224"/>
        <c:axId val="339034112"/>
      </c:barChart>
      <c:catAx>
        <c:axId val="3390282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39034112"/>
        <c:crosses val="autoZero"/>
        <c:auto val="1"/>
        <c:lblAlgn val="ctr"/>
        <c:lblOffset val="100"/>
        <c:noMultiLvlLbl val="0"/>
      </c:catAx>
      <c:valAx>
        <c:axId val="33903411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9028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Corrent per Orgànics. Variació Obligat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(DOrg!$B$44,DOrg!$B$55)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(DOrg!$M$44,DOrg!$M$55)</c:f>
              <c:numCache>
                <c:formatCode>0.0%</c:formatCode>
                <c:ptCount val="2"/>
                <c:pt idx="0">
                  <c:v>4.1320276989400773E-2</c:v>
                </c:pt>
                <c:pt idx="1">
                  <c:v>1.0734037299213739E-2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9059072"/>
        <c:axId val="339060608"/>
      </c:barChart>
      <c:catAx>
        <c:axId val="3390590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39060608"/>
        <c:crosses val="autoZero"/>
        <c:auto val="1"/>
        <c:lblAlgn val="ctr"/>
        <c:lblOffset val="100"/>
        <c:noMultiLvlLbl val="0"/>
      </c:catAx>
      <c:valAx>
        <c:axId val="3390606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9059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Sector de Recursos (Cap. 2 i 4) Obligat/Crèdit Actual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01'!$B$6,'DCap 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01'!$J$6,'DCap 01'!$J$8)</c:f>
              <c:numCache>
                <c:formatCode>0.0%</c:formatCode>
                <c:ptCount val="2"/>
                <c:pt idx="0">
                  <c:v>0.53359213964573637</c:v>
                </c:pt>
                <c:pt idx="1">
                  <c:v>0.57227480833077748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7058816"/>
        <c:axId val="337093376"/>
      </c:barChart>
      <c:catAx>
        <c:axId val="3370588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37093376"/>
        <c:crosses val="autoZero"/>
        <c:auto val="1"/>
        <c:lblAlgn val="ctr"/>
        <c:lblOffset val="100"/>
        <c:noMultiLvlLbl val="0"/>
      </c:catAx>
      <c:valAx>
        <c:axId val="3370933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7058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Sector de Recursos (Cap. 2 i 4) Var. Obligat 15/14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01'!$B$6,'DCap 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01'!$M$6,'DCap 01'!$M$8)</c:f>
              <c:numCache>
                <c:formatCode>0.0%</c:formatCode>
                <c:ptCount val="2"/>
                <c:pt idx="0">
                  <c:v>0.13406215014034495</c:v>
                </c:pt>
                <c:pt idx="1">
                  <c:v>0.14360518700936065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4603008"/>
        <c:axId val="334604544"/>
      </c:barChart>
      <c:catAx>
        <c:axId val="3346030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34604544"/>
        <c:crosses val="autoZero"/>
        <c:auto val="1"/>
        <c:lblAlgn val="ctr"/>
        <c:lblOffset val="100"/>
        <c:noMultiLvlLbl val="0"/>
      </c:catAx>
      <c:valAx>
        <c:axId val="3346045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4603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Sector de Recursos (Cap. 6 i 7) Obligat/Crèdit Actual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01'!$B$10,'DCap 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01'!$J$10,'DCap 01'!$J$11)</c:f>
              <c:numCache>
                <c:formatCode>0.0%</c:formatCode>
                <c:ptCount val="2"/>
                <c:pt idx="0">
                  <c:v>0.78644826178901295</c:v>
                </c:pt>
                <c:pt idx="1">
                  <c:v>0.20385030440438345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7107584"/>
        <c:axId val="337183104"/>
      </c:barChart>
      <c:catAx>
        <c:axId val="3371075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37183104"/>
        <c:crosses val="autoZero"/>
        <c:auto val="1"/>
        <c:lblAlgn val="ctr"/>
        <c:lblOffset val="100"/>
        <c:noMultiLvlLbl val="0"/>
      </c:catAx>
      <c:valAx>
        <c:axId val="3371831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7107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Sector de Recursos (Cap. 6 i 7) Var. Obligat 15/14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01'!$B$10,'DCap 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01'!$M$10,'DCap 01'!$M$11)</c:f>
              <c:numCache>
                <c:formatCode>0.0%</c:formatCode>
                <c:ptCount val="2"/>
                <c:pt idx="0">
                  <c:v>0.31425013719394146</c:v>
                </c:pt>
                <c:pt idx="1">
                  <c:v>-0.68556758158855402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7216256"/>
        <c:axId val="337217792"/>
      </c:barChart>
      <c:catAx>
        <c:axId val="3372162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37217792"/>
        <c:crosses val="autoZero"/>
        <c:auto val="1"/>
        <c:lblAlgn val="ctr"/>
        <c:lblOffset val="100"/>
        <c:noMultiLvlLbl val="0"/>
      </c:catAx>
      <c:valAx>
        <c:axId val="3372177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7216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QVIiE (Cap. 2 i 4) 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02'!$B$6,'DCap 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02'!$J$6,'DCap 02'!$J$8)</c:f>
              <c:numCache>
                <c:formatCode>0.0%</c:formatCode>
                <c:ptCount val="2"/>
                <c:pt idx="0">
                  <c:v>0.45974279970960019</c:v>
                </c:pt>
                <c:pt idx="1">
                  <c:v>0.61324494329586909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9426688"/>
        <c:axId val="339436672"/>
      </c:barChart>
      <c:catAx>
        <c:axId val="3394266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39436672"/>
        <c:crosses val="autoZero"/>
        <c:auto val="1"/>
        <c:lblAlgn val="ctr"/>
        <c:lblOffset val="100"/>
        <c:noMultiLvlLbl val="0"/>
      </c:catAx>
      <c:valAx>
        <c:axId val="3394366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9426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a-ES" sz="2000" b="1" i="0" cap="small" baseline="0">
                <a:effectLst/>
              </a:rPr>
              <a:t>Despesa Sector QVIiE (Cap. 2 i 4) Var. Obligat 15/14 (%)</a:t>
            </a:r>
            <a:endParaRPr lang="ca-ES" sz="20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02'!$B$6,'DCap 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02'!$M$6,'DCap 02'!$M$8)</c:f>
              <c:numCache>
                <c:formatCode>0.0%</c:formatCode>
                <c:ptCount val="2"/>
                <c:pt idx="0">
                  <c:v>3.8329741566548448E-2</c:v>
                </c:pt>
                <c:pt idx="1">
                  <c:v>0.14479030821887329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9469824"/>
        <c:axId val="339471360"/>
      </c:barChart>
      <c:catAx>
        <c:axId val="3394698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39471360"/>
        <c:crosses val="autoZero"/>
        <c:auto val="1"/>
        <c:lblAlgn val="ctr"/>
        <c:lblOffset val="100"/>
        <c:noMultiLvlLbl val="0"/>
      </c:catAx>
      <c:valAx>
        <c:axId val="33947136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9469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Ingressos. Drets liquidats/Prev. Actual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normalizeH="0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'!$B$5:$B$9,'ICap '!$B$11:$B$12,'ICap '!$B$14:$B$15)</c:f>
              <c:strCache>
                <c:ptCount val="9"/>
                <c:pt idx="0">
                  <c:v>Impostos directes</c:v>
                </c:pt>
                <c:pt idx="1">
                  <c:v>Impostos indirectes</c:v>
                </c:pt>
                <c:pt idx="2">
                  <c:v>Taxes, preus públics i altres ingressos</c:v>
                </c:pt>
                <c:pt idx="3">
                  <c:v>Transferències corrents</c:v>
                </c:pt>
                <c:pt idx="4">
                  <c:v>Ingressos patrimonials</c:v>
                </c:pt>
                <c:pt idx="5">
                  <c:v>Venda d'inversions reals</c:v>
                </c:pt>
                <c:pt idx="6">
                  <c:v>Transferències de capital</c:v>
                </c:pt>
                <c:pt idx="7">
                  <c:v>Actius financers*</c:v>
                </c:pt>
                <c:pt idx="8">
                  <c:v>Passius financers</c:v>
                </c:pt>
              </c:strCache>
            </c:strRef>
          </c:cat>
          <c:val>
            <c:numRef>
              <c:f>('ICap '!$I$5:$I$9,'ICap '!$I$11:$I$12,'ICap '!$I$14:$I$15)</c:f>
              <c:numCache>
                <c:formatCode>0.0%</c:formatCode>
                <c:ptCount val="9"/>
                <c:pt idx="0">
                  <c:v>0.65258273044461856</c:v>
                </c:pt>
                <c:pt idx="1">
                  <c:v>0.7178799125521369</c:v>
                </c:pt>
                <c:pt idx="2">
                  <c:v>0.595172299369783</c:v>
                </c:pt>
                <c:pt idx="3">
                  <c:v>0.67839302183762673</c:v>
                </c:pt>
                <c:pt idx="4">
                  <c:v>0.58070507527014725</c:v>
                </c:pt>
                <c:pt idx="5">
                  <c:v>5.2392909134538472</c:v>
                </c:pt>
                <c:pt idx="6">
                  <c:v>0.13407027561514023</c:v>
                </c:pt>
                <c:pt idx="7">
                  <c:v>0.15958927417254459</c:v>
                </c:pt>
                <c:pt idx="8">
                  <c:v>6.6698590529247906E-3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2916224"/>
        <c:axId val="333271424"/>
      </c:barChart>
      <c:catAx>
        <c:axId val="3329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333271424"/>
        <c:crosses val="autoZero"/>
        <c:auto val="1"/>
        <c:lblAlgn val="ctr"/>
        <c:lblOffset val="100"/>
        <c:noMultiLvlLbl val="0"/>
      </c:catAx>
      <c:valAx>
        <c:axId val="3332714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2916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QVIiE (Cap. 6 i 7) Obligat/Crèdit Actual (%)</a:t>
            </a:r>
            <a:endParaRPr lang="ca-E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02'!$B$11,'DCap 02'!$B$12)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02'!$J$11,'DCap 02'!$J$12)</c:f>
              <c:numCache>
                <c:formatCode>0.0%</c:formatCode>
                <c:ptCount val="2"/>
                <c:pt idx="0">
                  <c:v>0.29625020124488732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9484032"/>
        <c:axId val="339502208"/>
      </c:barChart>
      <c:catAx>
        <c:axId val="3394840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ysClr val="windowText" lastClr="000000"/>
                </a:solidFill>
              </a:defRPr>
            </a:pPr>
            <a:endParaRPr lang="ca-ES"/>
          </a:p>
        </c:txPr>
        <c:crossAx val="339502208"/>
        <c:crosses val="autoZero"/>
        <c:auto val="1"/>
        <c:lblAlgn val="ctr"/>
        <c:lblOffset val="100"/>
        <c:noMultiLvlLbl val="0"/>
      </c:catAx>
      <c:valAx>
        <c:axId val="3395022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9484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Despesa Sector QVIiE (Cap. 6 i 7) Var. Obligat 15/14 (%)</a:t>
            </a:r>
          </a:p>
        </c:rich>
      </c:tx>
      <c:layout>
        <c:manualLayout>
          <c:xMode val="edge"/>
          <c:yMode val="edge"/>
          <c:x val="0.13676924612611344"/>
          <c:y val="2.777788578896773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02'!$B$11,'DCap 02'!$B$12)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02'!$M$11,'DCap 02'!$M$12)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9535360"/>
        <c:axId val="339536896"/>
      </c:barChart>
      <c:catAx>
        <c:axId val="3395353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339536896"/>
        <c:crosses val="autoZero"/>
        <c:auto val="1"/>
        <c:lblAlgn val="ctr"/>
        <c:lblOffset val="100"/>
        <c:noMultiLvlLbl val="0"/>
      </c:catAx>
      <c:valAx>
        <c:axId val="3395368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95353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Sector Prev. Seg. i Mob. (Cap. 2 i 4) Obligat/</a:t>
            </a:r>
            <a:r>
              <a:rPr lang="ca-ES" sz="1400" b="1" i="0" u="none" strike="noStrike" cap="small" baseline="0">
                <a:effectLst/>
              </a:rPr>
              <a:t>Crèdit Actual </a:t>
            </a:r>
            <a:r>
              <a:rPr lang="ca-ES" sz="1400" b="1" i="0" cap="small" baseline="0">
                <a:effectLst/>
              </a:rPr>
              <a:t>(%)</a:t>
            </a:r>
            <a:endParaRPr lang="ca-ES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04'!$B$6,'DCap 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04'!$J$6,'DCap 04'!$J$8)</c:f>
              <c:numCache>
                <c:formatCode>0.0%</c:formatCode>
                <c:ptCount val="2"/>
                <c:pt idx="0">
                  <c:v>0.365204385223377</c:v>
                </c:pt>
                <c:pt idx="1">
                  <c:v>0.77362490095071357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1524864"/>
        <c:axId val="341526400"/>
      </c:barChart>
      <c:catAx>
        <c:axId val="3415248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41526400"/>
        <c:crosses val="autoZero"/>
        <c:auto val="1"/>
        <c:lblAlgn val="ctr"/>
        <c:lblOffset val="100"/>
        <c:noMultiLvlLbl val="0"/>
      </c:catAx>
      <c:valAx>
        <c:axId val="34152640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1524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Sector Prev. Seg. i Mob. (Cap. 2 i 4) Var. Obligat 15/14 (%)</a:t>
            </a:r>
            <a:endParaRPr lang="ca-ES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4464831804281346E-2"/>
                  <c:y val="0.566667506561679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04'!$B$6,'DCap 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04'!$M$6,'DCap 04'!$M$8)</c:f>
              <c:numCache>
                <c:formatCode>0.0%</c:formatCode>
                <c:ptCount val="2"/>
                <c:pt idx="0">
                  <c:v>-0.11283895314981685</c:v>
                </c:pt>
                <c:pt idx="1">
                  <c:v>7.7979820239667541E-2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1566208"/>
        <c:axId val="341568896"/>
      </c:barChart>
      <c:catAx>
        <c:axId val="3415662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41568896"/>
        <c:crosses val="autoZero"/>
        <c:auto val="1"/>
        <c:lblAlgn val="ctr"/>
        <c:lblOffset val="100"/>
        <c:noMultiLvlLbl val="0"/>
      </c:catAx>
      <c:valAx>
        <c:axId val="3415688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156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Prev. Seg. i Mob. (Cap. 6 i 7) Obligat/Crèdit Actual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04'!$B$10,'DCap 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04'!$J$10,'DCap 04'!$J$11)</c:f>
              <c:numCache>
                <c:formatCode>0.0%</c:formatCode>
                <c:ptCount val="2"/>
                <c:pt idx="0">
                  <c:v>0.12338092631370967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1794816"/>
        <c:axId val="341796352"/>
      </c:barChart>
      <c:catAx>
        <c:axId val="3417948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41796352"/>
        <c:crosses val="autoZero"/>
        <c:auto val="1"/>
        <c:lblAlgn val="ctr"/>
        <c:lblOffset val="100"/>
        <c:noMultiLvlLbl val="0"/>
      </c:catAx>
      <c:valAx>
        <c:axId val="3417963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1794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Prev. Seg. i Mob.       (Cap. 6 i 7) Var. Obligat 15/14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8096738003906189E-17"/>
                  <c:y val="3.0418250950570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8390804597701149E-2"/>
                  <c:y val="0.288973384030418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04'!$B$10,'DCap 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04'!$M$10,'DCap 04'!$M$11)</c:f>
              <c:numCache>
                <c:formatCode>General</c:formatCode>
                <c:ptCount val="2"/>
                <c:pt idx="0" formatCode="0.0%">
                  <c:v>-0.52682577454119339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1832064"/>
        <c:axId val="341834752"/>
      </c:barChart>
      <c:catAx>
        <c:axId val="3418320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41834752"/>
        <c:crosses val="autoZero"/>
        <c:auto val="1"/>
        <c:lblAlgn val="ctr"/>
        <c:lblOffset val="100"/>
        <c:noMultiLvlLbl val="0"/>
      </c:catAx>
      <c:valAx>
        <c:axId val="3418347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1832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Hàbitat Urbà (Cap. 2 i 4) Obligat/</a:t>
            </a:r>
            <a:r>
              <a:rPr lang="ca-ES" sz="1600" b="1" i="0" u="none" strike="noStrike" cap="small" baseline="0">
                <a:effectLst/>
              </a:rPr>
              <a:t>Crèdit Actual</a:t>
            </a:r>
            <a:r>
              <a:rPr lang="ca-ES" sz="1600" b="1" i="0" cap="small" baseline="0">
                <a:effectLst/>
              </a:rPr>
              <a:t>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0501'!$B$6,'DCap 0501'!$B$8)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0501'!$J$6,'DCap 0501'!$J$8)</c:f>
              <c:numCache>
                <c:formatCode>0.0%</c:formatCode>
                <c:ptCount val="2"/>
                <c:pt idx="0">
                  <c:v>0.45893129130988081</c:v>
                </c:pt>
                <c:pt idx="1">
                  <c:v>0.77523112664448035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2327680"/>
        <c:axId val="342329216"/>
      </c:barChart>
      <c:catAx>
        <c:axId val="3423276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42329216"/>
        <c:crosses val="autoZero"/>
        <c:auto val="1"/>
        <c:lblAlgn val="ctr"/>
        <c:lblOffset val="100"/>
        <c:noMultiLvlLbl val="0"/>
      </c:catAx>
      <c:valAx>
        <c:axId val="3423292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2327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Gerència Hàbitat Urbà (Cap. 2 i 4) Var. Obligat 15/14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892263195950805E-3"/>
                  <c:y val="1.6616177523264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909090909090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0501'!$B$6,'DCap 0501'!$B$8)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0501'!$M$6,'DCap 0501'!$M$8)</c:f>
              <c:numCache>
                <c:formatCode>0.0%</c:formatCode>
                <c:ptCount val="2"/>
                <c:pt idx="0">
                  <c:v>0.2729023881489796</c:v>
                </c:pt>
                <c:pt idx="1">
                  <c:v>0.42192322002833049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2356736"/>
        <c:axId val="342359424"/>
      </c:barChart>
      <c:catAx>
        <c:axId val="3423567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42359424"/>
        <c:crosses val="autoZero"/>
        <c:auto val="1"/>
        <c:lblAlgn val="ctr"/>
        <c:lblOffset val="100"/>
        <c:noMultiLvlLbl val="0"/>
      </c:catAx>
      <c:valAx>
        <c:axId val="3423594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2356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Gerència Hàbitat Urbà (Cap. 6 i 7) 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0501'!$B$10,'DCap 0501'!$B$11)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0501'!$J$10,'DCap 0501'!$J$11)</c:f>
              <c:numCache>
                <c:formatCode>0.0%</c:formatCode>
                <c:ptCount val="2"/>
                <c:pt idx="0">
                  <c:v>0.65216965388401282</c:v>
                </c:pt>
                <c:pt idx="1">
                  <c:v>0.56212051599615576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2904832"/>
        <c:axId val="342906368"/>
      </c:barChart>
      <c:catAx>
        <c:axId val="3429048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42906368"/>
        <c:crosses val="autoZero"/>
        <c:auto val="1"/>
        <c:lblAlgn val="ctr"/>
        <c:lblOffset val="100"/>
        <c:noMultiLvlLbl val="0"/>
      </c:catAx>
      <c:valAx>
        <c:axId val="3429063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2904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Hàbitat Urbà (Cap. 6 i 7) Var. Obligat 15/14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0501'!$B$10,'DCap 0501'!$B$11)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0501'!$M$10,'DCap 0501'!$M$11)</c:f>
              <c:numCache>
                <c:formatCode>0.0%</c:formatCode>
                <c:ptCount val="2"/>
                <c:pt idx="0">
                  <c:v>8.4735826152525506E-2</c:v>
                </c:pt>
                <c:pt idx="1">
                  <c:v>2.1408335794436257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3414656"/>
        <c:axId val="343416192"/>
      </c:barChart>
      <c:catAx>
        <c:axId val="3434146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43416192"/>
        <c:crosses val="autoZero"/>
        <c:auto val="1"/>
        <c:lblAlgn val="ctr"/>
        <c:lblOffset val="100"/>
        <c:noMultiLvlLbl val="0"/>
      </c:catAx>
      <c:valAx>
        <c:axId val="3434161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3414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Ingressos. Variació DL (%)  15/14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2"/>
              <c:layout>
                <c:manualLayout>
                  <c:x val="0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2.4073910761154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0.224000000000000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'!$B$5:$B$9,'ICap '!$B$11:$B$12,'ICap '!$B$14:$B$15)</c:f>
              <c:strCache>
                <c:ptCount val="9"/>
                <c:pt idx="0">
                  <c:v>Impostos directes</c:v>
                </c:pt>
                <c:pt idx="1">
                  <c:v>Impostos indirectes</c:v>
                </c:pt>
                <c:pt idx="2">
                  <c:v>Taxes, preus públics i altres ingressos</c:v>
                </c:pt>
                <c:pt idx="3">
                  <c:v>Transferències corrents</c:v>
                </c:pt>
                <c:pt idx="4">
                  <c:v>Ingressos patrimonials</c:v>
                </c:pt>
                <c:pt idx="5">
                  <c:v>Venda d'inversions reals</c:v>
                </c:pt>
                <c:pt idx="6">
                  <c:v>Transferències de capital</c:v>
                </c:pt>
                <c:pt idx="7">
                  <c:v>Actius financers*</c:v>
                </c:pt>
                <c:pt idx="8">
                  <c:v>Passius financers</c:v>
                </c:pt>
              </c:strCache>
            </c:strRef>
          </c:cat>
          <c:val>
            <c:numRef>
              <c:f>('ICap '!$N$5:$N$9,'ICap '!$N$11:$N$12,'ICap '!$N$14:$N$15)</c:f>
              <c:numCache>
                <c:formatCode>0.0%</c:formatCode>
                <c:ptCount val="9"/>
                <c:pt idx="0">
                  <c:v>5.8354794837217172E-2</c:v>
                </c:pt>
                <c:pt idx="1">
                  <c:v>0.10762309508703605</c:v>
                </c:pt>
                <c:pt idx="2">
                  <c:v>-1.7443058546879775E-2</c:v>
                </c:pt>
                <c:pt idx="3">
                  <c:v>5.6494236769475181E-2</c:v>
                </c:pt>
                <c:pt idx="4">
                  <c:v>0.21148242632344094</c:v>
                </c:pt>
                <c:pt idx="5">
                  <c:v>0.45563626186757378</c:v>
                </c:pt>
                <c:pt idx="6">
                  <c:v>-6.3973866714024941E-2</c:v>
                </c:pt>
                <c:pt idx="7">
                  <c:v>0</c:v>
                </c:pt>
                <c:pt idx="8">
                  <c:v>-7.0393203371376112E-3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3312768"/>
        <c:axId val="333315456"/>
      </c:barChart>
      <c:catAx>
        <c:axId val="3333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33315456"/>
        <c:crosses val="autoZero"/>
        <c:auto val="1"/>
        <c:lblAlgn val="ctr"/>
        <c:lblOffset val="100"/>
        <c:noMultiLvlLbl val="0"/>
      </c:catAx>
      <c:valAx>
        <c:axId val="33331545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3312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a-ES" sz="1200" b="1" i="0" cap="small" baseline="0">
                <a:effectLst/>
              </a:rPr>
              <a:t>Despesa Gerència Medi Ambient i Serv. Urbans (Cap. 2 i 4) Obligat</a:t>
            </a:r>
            <a:r>
              <a:rPr lang="ca-ES" sz="1200" b="1" i="0" u="none" strike="noStrike" cap="small" baseline="0">
                <a:effectLst/>
              </a:rPr>
              <a:t>/Crèdit Actual </a:t>
            </a:r>
            <a:r>
              <a:rPr lang="ca-ES" sz="1200" b="1" i="0" cap="small" baseline="0">
                <a:effectLst/>
              </a:rPr>
              <a:t>(%)</a:t>
            </a:r>
            <a:endParaRPr lang="ca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0502'!$B$6,'DCap 0502'!$B$8)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0502'!$J$6,'DCap 0502'!$J$8)</c:f>
              <c:numCache>
                <c:formatCode>0.0%</c:formatCode>
                <c:ptCount val="2"/>
                <c:pt idx="0">
                  <c:v>0.45852675764011203</c:v>
                </c:pt>
                <c:pt idx="1">
                  <c:v>0.56435412069778357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9403520"/>
        <c:axId val="339405056"/>
      </c:barChart>
      <c:catAx>
        <c:axId val="3394035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39405056"/>
        <c:crosses val="autoZero"/>
        <c:auto val="1"/>
        <c:lblAlgn val="ctr"/>
        <c:lblOffset val="100"/>
        <c:noMultiLvlLbl val="0"/>
      </c:catAx>
      <c:valAx>
        <c:axId val="33940505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9403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</a:t>
            </a:r>
            <a:r>
              <a:rPr lang="ca-ES" sz="1400" b="1" i="0" u="none" strike="noStrike" cap="small" baseline="0">
                <a:effectLst/>
              </a:rPr>
              <a:t>Gerència Medi Ambient i Serv. Urbans </a:t>
            </a:r>
            <a:r>
              <a:rPr lang="ca-ES" sz="1400" b="1" i="0" cap="small" baseline="0">
                <a:effectLst/>
              </a:rPr>
              <a:t>(Cap. 2 i 4) Var. Obligat 15/14 (%)</a:t>
            </a:r>
            <a:endParaRPr lang="ca-ES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6.2597809076682318E-3"/>
                  <c:y val="1.7157634707426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0502'!$B$6,'DCap 0502'!$B$8)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0502'!$M$6,'DCap 0502'!$M$8)</c:f>
              <c:numCache>
                <c:formatCode>0.0%</c:formatCode>
                <c:ptCount val="2"/>
                <c:pt idx="0">
                  <c:v>2.9638946068176519E-2</c:v>
                </c:pt>
                <c:pt idx="1">
                  <c:v>-7.9487614477691593E-2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3450752"/>
        <c:axId val="343453696"/>
      </c:barChart>
      <c:catAx>
        <c:axId val="3434507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43453696"/>
        <c:crosses val="autoZero"/>
        <c:auto val="1"/>
        <c:lblAlgn val="ctr"/>
        <c:lblOffset val="100"/>
        <c:noMultiLvlLbl val="0"/>
      </c:catAx>
      <c:valAx>
        <c:axId val="3434536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3450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Medi Ambient i Serv. Urbans (Cap. 6 i 7) Obligat/Crèdit Actual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0502'!$B$10,'DCap 0502'!$B$11)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0502'!$J$10,'DCap 0502'!$J$11)</c:f>
              <c:numCache>
                <c:formatCode>General</c:formatCode>
                <c:ptCount val="2"/>
                <c:pt idx="0" formatCode="0.0%">
                  <c:v>0.20844942931402158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6949632"/>
        <c:axId val="336951168"/>
      </c:barChart>
      <c:catAx>
        <c:axId val="336949632"/>
        <c:scaling>
          <c:orientation val="minMax"/>
        </c:scaling>
        <c:delete val="0"/>
        <c:axPos val="b"/>
        <c:majorTickMark val="none"/>
        <c:minorTickMark val="none"/>
        <c:tickLblPos val="nextTo"/>
        <c:crossAx val="336951168"/>
        <c:crosses val="autoZero"/>
        <c:auto val="1"/>
        <c:lblAlgn val="ctr"/>
        <c:lblOffset val="100"/>
        <c:noMultiLvlLbl val="0"/>
      </c:catAx>
      <c:valAx>
        <c:axId val="3369511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6949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Medi Ambient i Serv. Urbans (Cap. 6 i 7) Var. Obligat 15/14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0502'!$B$10,'DCap 0502'!$B$11)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0502'!$M$10,'DCap 0502'!$M$11)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6959744"/>
        <c:axId val="336982016"/>
      </c:barChart>
      <c:catAx>
        <c:axId val="3369597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336982016"/>
        <c:crosses val="autoZero"/>
        <c:auto val="1"/>
        <c:lblAlgn val="ctr"/>
        <c:lblOffset val="100"/>
        <c:noMultiLvlLbl val="0"/>
      </c:catAx>
      <c:valAx>
        <c:axId val="3369820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69597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Urbanisme (Cap. 2 i 4) Obligat</a:t>
            </a:r>
            <a:r>
              <a:rPr lang="ca-ES" sz="1400" b="1" i="0" u="none" strike="noStrike" cap="small" baseline="0">
                <a:effectLst/>
              </a:rPr>
              <a:t>/Crèdit Actual </a:t>
            </a:r>
            <a:r>
              <a:rPr lang="ca-ES" sz="1400" b="1" i="0" cap="small" baseline="0">
                <a:effectLst/>
              </a:rPr>
              <a:t>(%)</a:t>
            </a:r>
            <a:endParaRPr lang="ca-ES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0503'!$B$6,'DCap 0503'!$B$8)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0503'!$J$6,'DCap 0503'!$J$8)</c:f>
              <c:numCache>
                <c:formatCode>0.0%</c:formatCode>
                <c:ptCount val="2"/>
                <c:pt idx="0">
                  <c:v>0.2305880973792617</c:v>
                </c:pt>
                <c:pt idx="1">
                  <c:v>0.50559639999999995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4675072"/>
        <c:axId val="344676608"/>
      </c:barChart>
      <c:catAx>
        <c:axId val="3446750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44676608"/>
        <c:crosses val="autoZero"/>
        <c:auto val="1"/>
        <c:lblAlgn val="ctr"/>
        <c:lblOffset val="100"/>
        <c:noMultiLvlLbl val="0"/>
      </c:catAx>
      <c:valAx>
        <c:axId val="3446766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4675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Urbanisme (Cap. 2 i 4) Var. Obligat 15/14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0503'!$B$6,'DCap 0503'!$B$8)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0503'!$M$6,'DCap 0503'!$M$8)</c:f>
              <c:numCache>
                <c:formatCode>0.0%</c:formatCode>
                <c:ptCount val="2"/>
                <c:pt idx="0">
                  <c:v>0.46211180280452346</c:v>
                </c:pt>
                <c:pt idx="1">
                  <c:v>-0.98484413411895311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4713856"/>
        <c:axId val="344715648"/>
      </c:barChart>
      <c:catAx>
        <c:axId val="3447138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44715648"/>
        <c:crosses val="autoZero"/>
        <c:auto val="1"/>
        <c:lblAlgn val="ctr"/>
        <c:lblOffset val="100"/>
        <c:noMultiLvlLbl val="0"/>
      </c:catAx>
      <c:valAx>
        <c:axId val="3447156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4713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Urbanisme (Cap. 6 i 7) Obligat/Crèdit Actual (%)</a:t>
            </a:r>
            <a:endParaRPr lang="ca-ES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0503'!$B$10,'DCap 0503'!$B$11)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0503'!$J$10,'DCap 0503'!$J$11)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4744704"/>
        <c:axId val="344746240"/>
      </c:barChart>
      <c:catAx>
        <c:axId val="3447447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44746240"/>
        <c:crosses val="autoZero"/>
        <c:auto val="1"/>
        <c:lblAlgn val="ctr"/>
        <c:lblOffset val="100"/>
        <c:noMultiLvlLbl val="0"/>
      </c:catAx>
      <c:valAx>
        <c:axId val="3447462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4744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Urbanisme (Cap. 6 i 7) Var. Obligat 15/14 (%)</a:t>
            </a:r>
            <a:endParaRPr lang="ca-ES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0503'!$B$10,'DCap 0503'!$B$11)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0503'!$M$10,'DCap 0503'!$M$11)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4779392"/>
        <c:axId val="344781184"/>
      </c:barChart>
      <c:catAx>
        <c:axId val="3447793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44781184"/>
        <c:crosses val="autoZero"/>
        <c:auto val="1"/>
        <c:lblAlgn val="ctr"/>
        <c:lblOffset val="100"/>
        <c:noMultiLvlLbl val="0"/>
      </c:catAx>
      <c:valAx>
        <c:axId val="3447811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4779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Gerència d'Infraestructures i Coord. Urbana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0504'!$B$6,'DCap 0504'!$B$8)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0504'!$J$6,'DCap 0504'!$J$8)</c:f>
              <c:numCache>
                <c:formatCode>0.0%</c:formatCode>
                <c:ptCount val="2"/>
                <c:pt idx="0">
                  <c:v>0.46904717661974027</c:v>
                </c:pt>
                <c:pt idx="1">
                  <c:v>0.66838407343684036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5420928"/>
        <c:axId val="345447808"/>
      </c:barChart>
      <c:catAx>
        <c:axId val="3454209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45447808"/>
        <c:crosses val="autoZero"/>
        <c:auto val="1"/>
        <c:lblAlgn val="ctr"/>
        <c:lblOffset val="100"/>
        <c:noMultiLvlLbl val="0"/>
      </c:catAx>
      <c:valAx>
        <c:axId val="3454478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5420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600" b="1" i="0" cap="small" baseline="0">
                <a:effectLst/>
              </a:rPr>
              <a:t>Despesa Gerència d'Infraestructures i Coord. Urbana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0504'!$B$6,'DCap 0504'!$B$8)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0504'!$M$6,'DCap 0504'!$M$8)</c:f>
              <c:numCache>
                <c:formatCode>0.0%</c:formatCode>
                <c:ptCount val="2"/>
                <c:pt idx="0">
                  <c:v>0.13428557358465731</c:v>
                </c:pt>
                <c:pt idx="1">
                  <c:v>-1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6233472"/>
        <c:axId val="346239360"/>
      </c:barChart>
      <c:catAx>
        <c:axId val="3462334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46239360"/>
        <c:crosses val="autoZero"/>
        <c:auto val="1"/>
        <c:lblAlgn val="ctr"/>
        <c:lblOffset val="100"/>
        <c:noMultiLvlLbl val="0"/>
      </c:catAx>
      <c:valAx>
        <c:axId val="34623936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623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per Operacions. DL/Prev. Actual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('ICap '!$B$10,'ICap '!$B$13,'ICap '!$B$16)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('ICap '!$I$10,'ICap '!$I$13,'ICap '!$I$16)</c:f>
              <c:numCache>
                <c:formatCode>0.0%</c:formatCode>
                <c:ptCount val="3"/>
                <c:pt idx="0">
                  <c:v>0.65811373806392648</c:v>
                </c:pt>
                <c:pt idx="1">
                  <c:v>0.18802942110263046</c:v>
                </c:pt>
                <c:pt idx="2">
                  <c:v>3.2504646262490874E-2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3750656"/>
        <c:axId val="333752192"/>
      </c:barChart>
      <c:catAx>
        <c:axId val="3337506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33752192"/>
        <c:crosses val="autoZero"/>
        <c:auto val="1"/>
        <c:lblAlgn val="ctr"/>
        <c:lblOffset val="100"/>
        <c:noMultiLvlLbl val="0"/>
      </c:catAx>
      <c:valAx>
        <c:axId val="3337521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3750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d'Infraestructures i Coord. Urbana (Cap. 6 i 7) Obligat/Crèdit Actual (%)</a:t>
            </a:r>
            <a:endParaRPr lang="ca-ES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0504'!$B$10,'DCap 0504'!$B$11)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0504'!$J$10,'DCap 0504'!$J$11)</c:f>
              <c:numCache>
                <c:formatCode>0.0%</c:formatCode>
                <c:ptCount val="2"/>
                <c:pt idx="0">
                  <c:v>0.59148845038405773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6272512"/>
        <c:axId val="346274048"/>
      </c:barChart>
      <c:catAx>
        <c:axId val="3462725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46274048"/>
        <c:crosses val="autoZero"/>
        <c:auto val="1"/>
        <c:lblAlgn val="ctr"/>
        <c:lblOffset val="100"/>
        <c:noMultiLvlLbl val="0"/>
      </c:catAx>
      <c:valAx>
        <c:axId val="3462740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6272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</a:t>
            </a:r>
            <a:r>
              <a:rPr lang="ca-ES" sz="1400" b="1" i="0" u="none" strike="noStrike" cap="small" baseline="0">
                <a:effectLst/>
              </a:rPr>
              <a:t>Gerència d'Infraestructures i Coord. Urbana </a:t>
            </a:r>
            <a:r>
              <a:rPr lang="ca-ES" sz="1400" b="1" i="0" cap="small" baseline="0">
                <a:effectLst/>
              </a:rPr>
              <a:t>(Cap. 6 i 7) Var. Obligat 15/14 (%)</a:t>
            </a:r>
            <a:endParaRPr lang="ca-ES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0504'!$B$10,'DCap 0504'!$B$11)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0504'!$M$10,'DCap 0504'!$M$11)</c:f>
              <c:numCache>
                <c:formatCode>0.0%</c:formatCode>
                <c:ptCount val="2"/>
                <c:pt idx="0">
                  <c:v>1.8008344836098105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6163840"/>
        <c:axId val="346186112"/>
      </c:barChart>
      <c:catAx>
        <c:axId val="3461638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46186112"/>
        <c:crosses val="autoZero"/>
        <c:auto val="1"/>
        <c:lblAlgn val="ctr"/>
        <c:lblOffset val="100"/>
        <c:noMultiLvlLbl val="0"/>
      </c:catAx>
      <c:valAx>
        <c:axId val="34618611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6163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Economia, Empresa i Ocupació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07'!$B$6,'DCap 07'!$B$8)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07'!$J$6,'DCap 07'!$J$8)</c:f>
              <c:numCache>
                <c:formatCode>0.0%</c:formatCode>
                <c:ptCount val="2"/>
                <c:pt idx="0">
                  <c:v>0.47093788888634119</c:v>
                </c:pt>
                <c:pt idx="1">
                  <c:v>0.61640609475115127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6793856"/>
        <c:axId val="346795392"/>
      </c:barChart>
      <c:catAx>
        <c:axId val="3467938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46795392"/>
        <c:crosses val="autoZero"/>
        <c:auto val="1"/>
        <c:lblAlgn val="ctr"/>
        <c:lblOffset val="100"/>
        <c:noMultiLvlLbl val="0"/>
      </c:catAx>
      <c:valAx>
        <c:axId val="3467953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6793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Economia, Empresa i Ocupació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15/14 (%)</a:t>
            </a:r>
            <a:endParaRPr lang="ca-E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9.0090090090090089E-3"/>
                  <c:y val="0.13284137987675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07'!$B$6,'DCap 07'!$B$8)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07'!$M$6,'DCap 07'!$M$8)</c:f>
              <c:numCache>
                <c:formatCode>0.0%</c:formatCode>
                <c:ptCount val="2"/>
                <c:pt idx="0">
                  <c:v>8.754937469058353</c:v>
                </c:pt>
                <c:pt idx="1">
                  <c:v>4.2525256935768141E-3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9306752"/>
        <c:axId val="339309696"/>
      </c:barChart>
      <c:catAx>
        <c:axId val="3393067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39309696"/>
        <c:crosses val="autoZero"/>
        <c:auto val="1"/>
        <c:lblAlgn val="ctr"/>
        <c:lblOffset val="100"/>
        <c:noMultiLvlLbl val="0"/>
      </c:catAx>
      <c:valAx>
        <c:axId val="3393096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9306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Economia, Empresa i Ocupació (Cap. 6 i 7) Obligat/Crèdit Actual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07'!$B$10,'DCap 07'!$B$11)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07'!$J$10,'DCap 07'!$J$11)</c:f>
              <c:numCache>
                <c:formatCode>0.0%</c:formatCode>
                <c:ptCount val="2"/>
                <c:pt idx="0">
                  <c:v>0.13430926966292134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5486848"/>
        <c:axId val="345488384"/>
      </c:barChart>
      <c:catAx>
        <c:axId val="3454868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45488384"/>
        <c:crosses val="autoZero"/>
        <c:auto val="1"/>
        <c:lblAlgn val="ctr"/>
        <c:lblOffset val="100"/>
        <c:noMultiLvlLbl val="0"/>
      </c:catAx>
      <c:valAx>
        <c:axId val="3454883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345486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Despesa Sector Economia, Empresa i Ocupació (Cap. 6 i 7) Var. Obligat 15/14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07'!$B$10,'DCap 07'!$B$11)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07'!$M$10,'DCap 07'!$M$11)</c:f>
              <c:numCache>
                <c:formatCode>0.0%</c:formatCode>
                <c:ptCount val="2"/>
                <c:pt idx="0">
                  <c:v>-0.1415010324086543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0548992"/>
        <c:axId val="340554880"/>
      </c:barChart>
      <c:catAx>
        <c:axId val="3405489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340554880"/>
        <c:crosses val="autoZero"/>
        <c:auto val="1"/>
        <c:lblAlgn val="ctr"/>
        <c:lblOffset val="100"/>
        <c:noMultiLvlLbl val="0"/>
      </c:catAx>
      <c:valAx>
        <c:axId val="34055488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05489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Obligat/</a:t>
            </a:r>
            <a:r>
              <a:rPr lang="ca-ES" sz="1600" b="1" i="0" u="none" strike="noStrike" cap="small" baseline="0">
                <a:effectLst/>
              </a:rPr>
              <a:t>Crèdit Actual</a:t>
            </a:r>
            <a:r>
              <a:rPr lang="ca-ES" sz="1600" b="1" i="0" cap="small" baseline="0">
                <a:effectLst/>
              </a:rPr>
              <a:t>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0703'!$B$6,'DCap 0703'!$B$8)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0703'!$J$6,'DCap 0703'!$J$8)</c:f>
              <c:numCache>
                <c:formatCode>0.0%</c:formatCode>
                <c:ptCount val="2"/>
                <c:pt idx="0">
                  <c:v>0.51069388955173245</c:v>
                </c:pt>
                <c:pt idx="1">
                  <c:v>0.52754327760768582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6700032"/>
        <c:axId val="346710016"/>
      </c:barChart>
      <c:catAx>
        <c:axId val="3467000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46710016"/>
        <c:crosses val="autoZero"/>
        <c:auto val="1"/>
        <c:lblAlgn val="ctr"/>
        <c:lblOffset val="100"/>
        <c:noMultiLvlLbl val="0"/>
      </c:catAx>
      <c:valAx>
        <c:axId val="3467100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6700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0703'!$B$6,'DCap 0703'!$B$8)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0703'!$M$6,'DCap 0703'!$M$8)</c:f>
              <c:numCache>
                <c:formatCode>0.0%</c:formatCode>
                <c:ptCount val="2"/>
                <c:pt idx="0">
                  <c:v>-0.78693643399829827</c:v>
                </c:pt>
                <c:pt idx="1">
                  <c:v>0.11149563548370578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6739072"/>
        <c:axId val="346740608"/>
      </c:barChart>
      <c:catAx>
        <c:axId val="3467390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46740608"/>
        <c:crosses val="autoZero"/>
        <c:auto val="1"/>
        <c:lblAlgn val="ctr"/>
        <c:lblOffset val="100"/>
        <c:noMultiLvlLbl val="0"/>
      </c:catAx>
      <c:valAx>
        <c:axId val="3467406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6739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Serveis Centrals (Cap. 6 i 7) 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0703'!$B$11,'DCap 0703'!$B$12)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0703'!$J$11,'DCap 0703'!$J$12)</c:f>
              <c:numCache>
                <c:formatCode>0.0%</c:formatCode>
                <c:ptCount val="2"/>
                <c:pt idx="0">
                  <c:v>0.61276837959819197</c:v>
                </c:pt>
                <c:pt idx="1">
                  <c:v>0.63944009336644092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8133632"/>
        <c:axId val="348139520"/>
      </c:barChart>
      <c:catAx>
        <c:axId val="3481336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48139520"/>
        <c:crosses val="autoZero"/>
        <c:auto val="1"/>
        <c:lblAlgn val="ctr"/>
        <c:lblOffset val="100"/>
        <c:noMultiLvlLbl val="0"/>
      </c:catAx>
      <c:valAx>
        <c:axId val="34813952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8133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6 i 7)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0703'!$B$11,'DCap 0703'!$B$12)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0703'!$M$11,'DCap 0703'!$M$12)</c:f>
              <c:numCache>
                <c:formatCode>0.0%</c:formatCode>
                <c:ptCount val="2"/>
                <c:pt idx="0">
                  <c:v>0.88031162951075315</c:v>
                </c:pt>
                <c:pt idx="1">
                  <c:v>0.70393367450523625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8164480"/>
        <c:axId val="348166016"/>
      </c:barChart>
      <c:catAx>
        <c:axId val="3481644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48166016"/>
        <c:crosses val="autoZero"/>
        <c:auto val="1"/>
        <c:lblAlgn val="ctr"/>
        <c:lblOffset val="100"/>
        <c:noMultiLvlLbl val="0"/>
      </c:catAx>
      <c:valAx>
        <c:axId val="3481660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8164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Ingressos per Operacions. Variació DL 15/14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1.4336917562723962E-2"/>
                  <c:y val="0.124378109452736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'!$B$10,'ICap '!$B$13,'ICap '!$B$16)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('ICap '!$N$10,'ICap '!$N$13,'ICap '!$N$16)</c:f>
              <c:numCache>
                <c:formatCode>0.0%</c:formatCode>
                <c:ptCount val="3"/>
                <c:pt idx="0">
                  <c:v>5.271044787569612E-2</c:v>
                </c:pt>
                <c:pt idx="1">
                  <c:v>4.5989865226441884E-2</c:v>
                </c:pt>
                <c:pt idx="2">
                  <c:v>4.8227808542061226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3771520"/>
        <c:axId val="333975936"/>
      </c:barChart>
      <c:catAx>
        <c:axId val="3337715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33975936"/>
        <c:crosses val="autoZero"/>
        <c:auto val="1"/>
        <c:lblAlgn val="ctr"/>
        <c:lblOffset val="100"/>
        <c:noMultiLvlLbl val="0"/>
      </c:catAx>
      <c:valAx>
        <c:axId val="33397593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333771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Cultura, Coneix. i Innovació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Obligat/Crèdit Actual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08'!$B$6,'DCap 08'!$B$8)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08'!$J$6,'DCap 08'!$J$8)</c:f>
              <c:numCache>
                <c:formatCode>0.0%</c:formatCode>
                <c:ptCount val="2"/>
                <c:pt idx="0">
                  <c:v>0</c:v>
                </c:pt>
                <c:pt idx="1">
                  <c:v>0.73732428337964517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8101632"/>
        <c:axId val="349115136"/>
      </c:barChart>
      <c:catAx>
        <c:axId val="3481016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49115136"/>
        <c:crosses val="autoZero"/>
        <c:auto val="1"/>
        <c:lblAlgn val="ctr"/>
        <c:lblOffset val="100"/>
        <c:noMultiLvlLbl val="0"/>
      </c:catAx>
      <c:valAx>
        <c:axId val="34911513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8101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Sector Cultura, Coneix. i Innovació </a:t>
            </a:r>
            <a:r>
              <a:rPr lang="ca-ES" sz="1600" b="1" i="0" cap="small" baseline="0">
                <a:effectLst/>
              </a:rPr>
              <a:t>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08'!$B$6,'DCap 08'!$B$8)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08'!$M$6,'DCap 08'!$M$8)</c:f>
              <c:numCache>
                <c:formatCode>0.0%</c:formatCode>
                <c:ptCount val="2"/>
                <c:pt idx="0">
                  <c:v>0</c:v>
                </c:pt>
                <c:pt idx="1">
                  <c:v>1.2168329949891588E-2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9152384"/>
        <c:axId val="349153920"/>
      </c:barChart>
      <c:catAx>
        <c:axId val="3491523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49153920"/>
        <c:crosses val="autoZero"/>
        <c:auto val="1"/>
        <c:lblAlgn val="ctr"/>
        <c:lblOffset val="100"/>
        <c:noMultiLvlLbl val="0"/>
      </c:catAx>
      <c:valAx>
        <c:axId val="34915392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9152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Sector Cultura, Coneix. i Innovació </a:t>
            </a:r>
            <a:r>
              <a:rPr lang="ca-ES" sz="1600" b="1" i="0" cap="small" baseline="0">
                <a:effectLst/>
              </a:rPr>
              <a:t>(Cap. 6 i 7) Obligat/Crèdit Actual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08'!$B$10,'DCap 08'!$B$11)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08'!$J$10,'DCap 08'!$J$11)</c:f>
              <c:numCache>
                <c:formatCode>0.0%</c:formatCode>
                <c:ptCount val="2"/>
                <c:pt idx="0">
                  <c:v>0</c:v>
                </c:pt>
                <c:pt idx="1">
                  <c:v>0.39694009361054106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9166592"/>
        <c:axId val="349053696"/>
      </c:barChart>
      <c:catAx>
        <c:axId val="3491665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49053696"/>
        <c:crosses val="autoZero"/>
        <c:auto val="1"/>
        <c:lblAlgn val="ctr"/>
        <c:lblOffset val="100"/>
        <c:noMultiLvlLbl val="0"/>
      </c:catAx>
      <c:valAx>
        <c:axId val="3490536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9166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Sector Cultura, Coneix. i Innovació </a:t>
            </a:r>
            <a:r>
              <a:rPr lang="ca-ES" sz="1600" b="1" i="0" cap="small" baseline="0">
                <a:effectLst/>
              </a:rPr>
              <a:t>(Cap. 6 i 7)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9809953735851693E-17"/>
                  <c:y val="0.229885057471264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08'!$B$10,'DCap 08'!$B$11)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08'!$M$10,'DCap 08'!$M$11)</c:f>
              <c:numCache>
                <c:formatCode>0.0%</c:formatCode>
                <c:ptCount val="2"/>
                <c:pt idx="0">
                  <c:v>0</c:v>
                </c:pt>
                <c:pt idx="1">
                  <c:v>-0.59251105405450888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9060480"/>
        <c:axId val="349092096"/>
      </c:barChart>
      <c:catAx>
        <c:axId val="3490604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49092096"/>
        <c:crosses val="autoZero"/>
        <c:auto val="1"/>
        <c:lblAlgn val="ctr"/>
        <c:lblOffset val="100"/>
        <c:noMultiLvlLbl val="0"/>
      </c:catAx>
      <c:valAx>
        <c:axId val="3490920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9060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06'!$B$6,'DCap 06'!$B$8)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06'!$J$6,'DCap 06'!$J$8)</c:f>
              <c:numCache>
                <c:formatCode>0.0%</c:formatCode>
                <c:ptCount val="2"/>
                <c:pt idx="0">
                  <c:v>0.46305587558953526</c:v>
                </c:pt>
                <c:pt idx="1">
                  <c:v>0.7353831952892449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9768704"/>
        <c:axId val="349774592"/>
      </c:barChart>
      <c:catAx>
        <c:axId val="3497687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49774592"/>
        <c:crosses val="autoZero"/>
        <c:auto val="1"/>
        <c:lblAlgn val="ctr"/>
        <c:lblOffset val="100"/>
        <c:noMultiLvlLbl val="0"/>
      </c:catAx>
      <c:valAx>
        <c:axId val="3497745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9768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15/14 (%)</a:t>
            </a:r>
            <a:endParaRPr lang="ca-E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06'!$B$6,'DCap 06'!$B$8)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06'!$M$6,'DCap 06'!$M$8)</c:f>
              <c:numCache>
                <c:formatCode>0.0%</c:formatCode>
                <c:ptCount val="2"/>
                <c:pt idx="0">
                  <c:v>9.0725374575171269E-3</c:v>
                </c:pt>
                <c:pt idx="1">
                  <c:v>1.6180965855264073E-2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9781376"/>
        <c:axId val="349800704"/>
      </c:barChart>
      <c:catAx>
        <c:axId val="3497813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49800704"/>
        <c:crosses val="autoZero"/>
        <c:auto val="1"/>
        <c:lblAlgn val="ctr"/>
        <c:lblOffset val="100"/>
        <c:noMultiLvlLbl val="0"/>
      </c:catAx>
      <c:valAx>
        <c:axId val="3498007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9781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6 i 7) Obligat</a:t>
            </a:r>
            <a:r>
              <a:rPr lang="ca-ES" sz="1800" b="1" i="0" u="none" strike="noStrike" cap="small" baseline="0">
                <a:effectLst/>
              </a:rPr>
              <a:t>/Crèdit Actual</a:t>
            </a:r>
            <a:r>
              <a:rPr lang="ca-ES" sz="1800" b="1" i="0" cap="small" baseline="0">
                <a:effectLst/>
              </a:rPr>
              <a:t> (%)</a:t>
            </a:r>
            <a:endParaRPr lang="ca-E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06'!$B$10,'DCap 06'!$B$11)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06'!$J$10,'DCap 06'!$J$11)</c:f>
              <c:numCache>
                <c:formatCode>0.0%</c:formatCode>
                <c:ptCount val="2"/>
                <c:pt idx="0">
                  <c:v>0.29885827893104217</c:v>
                </c:pt>
                <c:pt idx="1">
                  <c:v>0.12489774923619554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0466304"/>
        <c:axId val="340472192"/>
      </c:barChart>
      <c:catAx>
        <c:axId val="3404663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40472192"/>
        <c:crosses val="autoZero"/>
        <c:auto val="1"/>
        <c:lblAlgn val="ctr"/>
        <c:lblOffset val="100"/>
        <c:noMultiLvlLbl val="0"/>
      </c:catAx>
      <c:valAx>
        <c:axId val="3404721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0466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6 i 7)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15/14 (%)</a:t>
            </a:r>
            <a:endParaRPr lang="ca-E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06'!$B$10,'DCap 06'!$B$11)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06'!$M$10,'DCap 06'!$M$11)</c:f>
              <c:numCache>
                <c:formatCode>0.0%</c:formatCode>
                <c:ptCount val="2"/>
                <c:pt idx="0">
                  <c:v>-0.62185515695239224</c:v>
                </c:pt>
                <c:pt idx="1">
                  <c:v>-0.82893309093652345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40505344"/>
        <c:axId val="340506880"/>
      </c:barChart>
      <c:catAx>
        <c:axId val="3405053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40506880"/>
        <c:crosses val="autoZero"/>
        <c:auto val="1"/>
        <c:lblAlgn val="ctr"/>
        <c:lblOffset val="100"/>
        <c:noMultiLvlLbl val="0"/>
      </c:catAx>
      <c:valAx>
        <c:axId val="34050688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40505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cap="small" baseline="0"/>
            </a:pPr>
            <a:r>
              <a:rPr lang="ca-ES" sz="1700" cap="small" baseline="0"/>
              <a:t>Ingressos Corrents. Drets Liquidats/Prev. Actual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</c:dPt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(IDetallCorrent!$B$11,IDetallCorrent!$B$14,IDetallCorrent!$B$37,IDetallCorrent!$B$60,IDetallCorrent!$B$67,IDetallCorrent!$B$68)</c:f>
              <c:strCache>
                <c:ptCount val="6"/>
                <c:pt idx="0">
                  <c:v>Impostos locals</c:v>
                </c:pt>
                <c:pt idx="1">
                  <c:v>Participació Tributs de l'Estat</c:v>
                </c:pt>
                <c:pt idx="2">
                  <c:v>Taxes i altres ingressos</c:v>
                </c:pt>
                <c:pt idx="3">
                  <c:v>Transferències corrents (exc. FCF)</c:v>
                </c:pt>
                <c:pt idx="4">
                  <c:v>Ingressos patrimonials</c:v>
                </c:pt>
                <c:pt idx="5">
                  <c:v>Ingressos corrents</c:v>
                </c:pt>
              </c:strCache>
            </c:strRef>
          </c:cat>
          <c:val>
            <c:numRef>
              <c:f>(IDetallCorrent!$F$11,IDetallCorrent!$F$14,IDetallCorrent!$F$37,IDetallCorrent!$F$60,IDetallCorrent!$F$67,IDetallCorrent!$F$68)</c:f>
              <c:numCache>
                <c:formatCode>0.0%</c:formatCode>
                <c:ptCount val="6"/>
                <c:pt idx="0">
                  <c:v>0.65522167223146621</c:v>
                </c:pt>
                <c:pt idx="1">
                  <c:v>0.70153863390613469</c:v>
                </c:pt>
                <c:pt idx="2">
                  <c:v>0.59517229936978278</c:v>
                </c:pt>
                <c:pt idx="3">
                  <c:v>0.47420036871413657</c:v>
                </c:pt>
                <c:pt idx="4">
                  <c:v>0.58070507527014725</c:v>
                </c:pt>
                <c:pt idx="5">
                  <c:v>0.6581137380639267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4335360"/>
        <c:axId val="334355072"/>
      </c:barChart>
      <c:catAx>
        <c:axId val="3343353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334355072"/>
        <c:crosses val="autoZero"/>
        <c:auto val="1"/>
        <c:lblAlgn val="ctr"/>
        <c:lblOffset val="100"/>
        <c:noMultiLvlLbl val="0"/>
      </c:catAx>
      <c:valAx>
        <c:axId val="3343550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4335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corrents. Variació DL (%) 15/14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</c:dPt>
          <c:dLbls>
            <c:dLbl>
              <c:idx val="2"/>
              <c:layout>
                <c:manualLayout>
                  <c:x val="-5.0925337632079971E-17"/>
                  <c:y val="0.148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7778088022685108E-3"/>
                  <c:y val="1.37934885798853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(IDetallCorrent!$B$11,IDetallCorrent!$B$14,IDetallCorrent!$B$37,IDetallCorrent!$B$60,IDetallCorrent!$B$67,IDetallCorrent!$B$68)</c:f>
              <c:strCache>
                <c:ptCount val="6"/>
                <c:pt idx="0">
                  <c:v>Impostos locals</c:v>
                </c:pt>
                <c:pt idx="1">
                  <c:v>Participació Tributs de l'Estat</c:v>
                </c:pt>
                <c:pt idx="2">
                  <c:v>Taxes i altres ingressos</c:v>
                </c:pt>
                <c:pt idx="3">
                  <c:v>Transferències corrents (exc. FCF)</c:v>
                </c:pt>
                <c:pt idx="4">
                  <c:v>Ingressos patrimonials</c:v>
                </c:pt>
                <c:pt idx="5">
                  <c:v>Ingressos corrents</c:v>
                </c:pt>
              </c:strCache>
            </c:strRef>
          </c:cat>
          <c:val>
            <c:numRef>
              <c:f>(IDetallCorrent!$K$11,IDetallCorrent!$K$14,IDetallCorrent!$K$37,IDetallCorrent!$K$60,IDetallCorrent!$K$67,IDetallCorrent!$K$68)</c:f>
              <c:numCache>
                <c:formatCode>0.0%</c:formatCode>
                <c:ptCount val="6"/>
                <c:pt idx="0">
                  <c:v>5.6531890029122511E-2</c:v>
                </c:pt>
                <c:pt idx="1">
                  <c:v>6.4825210708575387E-2</c:v>
                </c:pt>
                <c:pt idx="2">
                  <c:v>-1.7443058546879997E-2</c:v>
                </c:pt>
                <c:pt idx="3">
                  <c:v>8.6997337867908975E-3</c:v>
                </c:pt>
                <c:pt idx="4">
                  <c:v>0.21148242632344072</c:v>
                </c:pt>
                <c:pt idx="5">
                  <c:v>5.271044787569612E-2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8111232"/>
        <c:axId val="333226368"/>
      </c:barChart>
      <c:catAx>
        <c:axId val="3281112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33226368"/>
        <c:crosses val="autoZero"/>
        <c:auto val="1"/>
        <c:lblAlgn val="ctr"/>
        <c:lblOffset val="100"/>
        <c:noMultiLvlLbl val="0"/>
      </c:catAx>
      <c:valAx>
        <c:axId val="3332263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28111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de Capital. Drets liquidats/Prev.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</c:dPt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(IDetallCapital!$B$8,IDetallCapital!$B$16,IDetallCapital!$B$17)</c:f>
              <c:strCache>
                <c:ptCount val="3"/>
                <c:pt idx="0">
                  <c:v>Vendes Inversions reals</c:v>
                </c:pt>
                <c:pt idx="1">
                  <c:v>Transferències de capital</c:v>
                </c:pt>
                <c:pt idx="2">
                  <c:v>Ingressos capital</c:v>
                </c:pt>
              </c:strCache>
            </c:strRef>
          </c:cat>
          <c:val>
            <c:numRef>
              <c:f>(IDetallCapital!$F$8,IDetallCapital!$F$16,IDetallCapital!$F$17)</c:f>
              <c:numCache>
                <c:formatCode>0.0%</c:formatCode>
                <c:ptCount val="3"/>
                <c:pt idx="0">
                  <c:v>5.2392909134538472</c:v>
                </c:pt>
                <c:pt idx="1">
                  <c:v>0.13407027561514023</c:v>
                </c:pt>
                <c:pt idx="2">
                  <c:v>0.18802942110263046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4653696"/>
        <c:axId val="334681600"/>
      </c:barChart>
      <c:catAx>
        <c:axId val="3346536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34681600"/>
        <c:crosses val="autoZero"/>
        <c:auto val="1"/>
        <c:lblAlgn val="ctr"/>
        <c:lblOffset val="100"/>
        <c:noMultiLvlLbl val="0"/>
      </c:catAx>
      <c:valAx>
        <c:axId val="33468160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34653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4" Type="http://schemas.openxmlformats.org/officeDocument/2006/relationships/chart" Target="../charts/chart3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4" Type="http://schemas.openxmlformats.org/officeDocument/2006/relationships/chart" Target="../charts/chart4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4" Type="http://schemas.openxmlformats.org/officeDocument/2006/relationships/chart" Target="../charts/chart51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4" Type="http://schemas.openxmlformats.org/officeDocument/2006/relationships/chart" Target="../charts/chart5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4" Type="http://schemas.openxmlformats.org/officeDocument/2006/relationships/chart" Target="../charts/chart5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20</xdr:row>
      <xdr:rowOff>4762</xdr:rowOff>
    </xdr:from>
    <xdr:to>
      <xdr:col>4</xdr:col>
      <xdr:colOff>180975</xdr:colOff>
      <xdr:row>35</xdr:row>
      <xdr:rowOff>28575</xdr:rowOff>
    </xdr:to>
    <xdr:graphicFrame macro="">
      <xdr:nvGraphicFramePr>
        <xdr:cNvPr id="4" name="Gràfic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390525</xdr:colOff>
      <xdr:row>20</xdr:row>
      <xdr:rowOff>4762</xdr:rowOff>
    </xdr:from>
    <xdr:to>
      <xdr:col>9</xdr:col>
      <xdr:colOff>57150</xdr:colOff>
      <xdr:row>35</xdr:row>
      <xdr:rowOff>28575</xdr:rowOff>
    </xdr:to>
    <xdr:graphicFrame macro="">
      <xdr:nvGraphicFramePr>
        <xdr:cNvPr id="5" name="Gràfic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152400</xdr:rowOff>
    </xdr:from>
    <xdr:to>
      <xdr:col>4</xdr:col>
      <xdr:colOff>704850</xdr:colOff>
      <xdr:row>14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1</xdr:row>
      <xdr:rowOff>142875</xdr:rowOff>
    </xdr:from>
    <xdr:to>
      <xdr:col>12</xdr:col>
      <xdr:colOff>476250</xdr:colOff>
      <xdr:row>14</xdr:row>
      <xdr:rowOff>66675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16</xdr:row>
      <xdr:rowOff>142875</xdr:rowOff>
    </xdr:from>
    <xdr:to>
      <xdr:col>4</xdr:col>
      <xdr:colOff>704850</xdr:colOff>
      <xdr:row>30</xdr:row>
      <xdr:rowOff>19050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381000</xdr:colOff>
      <xdr:row>16</xdr:row>
      <xdr:rowOff>142875</xdr:rowOff>
    </xdr:from>
    <xdr:to>
      <xdr:col>12</xdr:col>
      <xdr:colOff>476250</xdr:colOff>
      <xdr:row>30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180976</xdr:rowOff>
    </xdr:from>
    <xdr:to>
      <xdr:col>4</xdr:col>
      <xdr:colOff>428625</xdr:colOff>
      <xdr:row>16</xdr:row>
      <xdr:rowOff>114301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171450</xdr:colOff>
      <xdr:row>3</xdr:row>
      <xdr:rowOff>180976</xdr:rowOff>
    </xdr:from>
    <xdr:to>
      <xdr:col>12</xdr:col>
      <xdr:colOff>333375</xdr:colOff>
      <xdr:row>16</xdr:row>
      <xdr:rowOff>114301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17</xdr:row>
      <xdr:rowOff>57150</xdr:rowOff>
    </xdr:from>
    <xdr:to>
      <xdr:col>4</xdr:col>
      <xdr:colOff>438150</xdr:colOff>
      <xdr:row>32</xdr:row>
      <xdr:rowOff>142875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171450</xdr:colOff>
      <xdr:row>17</xdr:row>
      <xdr:rowOff>57150</xdr:rowOff>
    </xdr:from>
    <xdr:to>
      <xdr:col>12</xdr:col>
      <xdr:colOff>323850</xdr:colOff>
      <xdr:row>32</xdr:row>
      <xdr:rowOff>133350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4</xdr:col>
      <xdr:colOff>695325</xdr:colOff>
      <xdr:row>15</xdr:row>
      <xdr:rowOff>200025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238125</xdr:colOff>
      <xdr:row>2</xdr:row>
      <xdr:rowOff>0</xdr:rowOff>
    </xdr:from>
    <xdr:to>
      <xdr:col>13</xdr:col>
      <xdr:colOff>123825</xdr:colOff>
      <xdr:row>15</xdr:row>
      <xdr:rowOff>200025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17</xdr:row>
      <xdr:rowOff>9525</xdr:rowOff>
    </xdr:from>
    <xdr:to>
      <xdr:col>4</xdr:col>
      <xdr:colOff>704850</xdr:colOff>
      <xdr:row>33</xdr:row>
      <xdr:rowOff>38100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257175</xdr:colOff>
      <xdr:row>17</xdr:row>
      <xdr:rowOff>9525</xdr:rowOff>
    </xdr:from>
    <xdr:to>
      <xdr:col>13</xdr:col>
      <xdr:colOff>142875</xdr:colOff>
      <xdr:row>33</xdr:row>
      <xdr:rowOff>38100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47625</xdr:rowOff>
    </xdr:from>
    <xdr:to>
      <xdr:col>4</xdr:col>
      <xdr:colOff>419100</xdr:colOff>
      <xdr:row>15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352425</xdr:colOff>
      <xdr:row>2</xdr:row>
      <xdr:rowOff>47625</xdr:rowOff>
    </xdr:from>
    <xdr:to>
      <xdr:col>12</xdr:col>
      <xdr:colOff>419100</xdr:colOff>
      <xdr:row>15</xdr:row>
      <xdr:rowOff>76200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16</xdr:row>
      <xdr:rowOff>76200</xdr:rowOff>
    </xdr:from>
    <xdr:to>
      <xdr:col>4</xdr:col>
      <xdr:colOff>390525</xdr:colOff>
      <xdr:row>32</xdr:row>
      <xdr:rowOff>9525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361951</xdr:colOff>
      <xdr:row>16</xdr:row>
      <xdr:rowOff>66676</xdr:rowOff>
    </xdr:from>
    <xdr:to>
      <xdr:col>12</xdr:col>
      <xdr:colOff>428626</xdr:colOff>
      <xdr:row>32</xdr:row>
      <xdr:rowOff>9526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4</xdr:row>
      <xdr:rowOff>66675</xdr:rowOff>
    </xdr:from>
    <xdr:to>
      <xdr:col>4</xdr:col>
      <xdr:colOff>295275</xdr:colOff>
      <xdr:row>16</xdr:row>
      <xdr:rowOff>247650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4</xdr:row>
      <xdr:rowOff>66675</xdr:rowOff>
    </xdr:from>
    <xdr:to>
      <xdr:col>12</xdr:col>
      <xdr:colOff>104775</xdr:colOff>
      <xdr:row>16</xdr:row>
      <xdr:rowOff>247650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180975</xdr:colOff>
      <xdr:row>18</xdr:row>
      <xdr:rowOff>9526</xdr:rowOff>
    </xdr:from>
    <xdr:to>
      <xdr:col>4</xdr:col>
      <xdr:colOff>304800</xdr:colOff>
      <xdr:row>31</xdr:row>
      <xdr:rowOff>95251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114300</xdr:colOff>
      <xdr:row>18</xdr:row>
      <xdr:rowOff>1</xdr:rowOff>
    </xdr:from>
    <xdr:to>
      <xdr:col>12</xdr:col>
      <xdr:colOff>114300</xdr:colOff>
      <xdr:row>31</xdr:row>
      <xdr:rowOff>85726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</xdr:row>
      <xdr:rowOff>152400</xdr:rowOff>
    </xdr:from>
    <xdr:to>
      <xdr:col>4</xdr:col>
      <xdr:colOff>257175</xdr:colOff>
      <xdr:row>16</xdr:row>
      <xdr:rowOff>57150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762000</xdr:colOff>
      <xdr:row>3</xdr:row>
      <xdr:rowOff>152400</xdr:rowOff>
    </xdr:from>
    <xdr:to>
      <xdr:col>12</xdr:col>
      <xdr:colOff>57150</xdr:colOff>
      <xdr:row>16</xdr:row>
      <xdr:rowOff>57150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104775</xdr:colOff>
      <xdr:row>17</xdr:row>
      <xdr:rowOff>200025</xdr:rowOff>
    </xdr:from>
    <xdr:to>
      <xdr:col>4</xdr:col>
      <xdr:colOff>266700</xdr:colOff>
      <xdr:row>32</xdr:row>
      <xdr:rowOff>28575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</xdr:colOff>
      <xdr:row>17</xdr:row>
      <xdr:rowOff>209550</xdr:rowOff>
    </xdr:from>
    <xdr:to>
      <xdr:col>12</xdr:col>
      <xdr:colOff>85725</xdr:colOff>
      <xdr:row>32</xdr:row>
      <xdr:rowOff>38100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4</xdr:row>
      <xdr:rowOff>0</xdr:rowOff>
    </xdr:from>
    <xdr:to>
      <xdr:col>4</xdr:col>
      <xdr:colOff>676275</xdr:colOff>
      <xdr:row>17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342900</xdr:colOff>
      <xdr:row>4</xdr:row>
      <xdr:rowOff>1</xdr:rowOff>
    </xdr:from>
    <xdr:to>
      <xdr:col>13</xdr:col>
      <xdr:colOff>66675</xdr:colOff>
      <xdr:row>17</xdr:row>
      <xdr:rowOff>76200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142876</xdr:colOff>
      <xdr:row>18</xdr:row>
      <xdr:rowOff>152401</xdr:rowOff>
    </xdr:from>
    <xdr:to>
      <xdr:col>4</xdr:col>
      <xdr:colOff>676276</xdr:colOff>
      <xdr:row>34</xdr:row>
      <xdr:rowOff>38101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333376</xdr:colOff>
      <xdr:row>18</xdr:row>
      <xdr:rowOff>152401</xdr:rowOff>
    </xdr:from>
    <xdr:to>
      <xdr:col>13</xdr:col>
      <xdr:colOff>57151</xdr:colOff>
      <xdr:row>34</xdr:row>
      <xdr:rowOff>38101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4</xdr:col>
      <xdr:colOff>247650</xdr:colOff>
      <xdr:row>15</xdr:row>
      <xdr:rowOff>28575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295275</xdr:colOff>
      <xdr:row>3</xdr:row>
      <xdr:rowOff>0</xdr:rowOff>
    </xdr:from>
    <xdr:to>
      <xdr:col>12</xdr:col>
      <xdr:colOff>219075</xdr:colOff>
      <xdr:row>15</xdr:row>
      <xdr:rowOff>28575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</xdr:row>
      <xdr:rowOff>28575</xdr:rowOff>
    </xdr:from>
    <xdr:to>
      <xdr:col>4</xdr:col>
      <xdr:colOff>238125</xdr:colOff>
      <xdr:row>31</xdr:row>
      <xdr:rowOff>19050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295275</xdr:colOff>
      <xdr:row>17</xdr:row>
      <xdr:rowOff>38100</xdr:rowOff>
    </xdr:from>
    <xdr:to>
      <xdr:col>12</xdr:col>
      <xdr:colOff>219075</xdr:colOff>
      <xdr:row>31</xdr:row>
      <xdr:rowOff>28575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76200</xdr:rowOff>
    </xdr:from>
    <xdr:to>
      <xdr:col>4</xdr:col>
      <xdr:colOff>228600</xdr:colOff>
      <xdr:row>14</xdr:row>
      <xdr:rowOff>57150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2</xdr:row>
      <xdr:rowOff>85725</xdr:rowOff>
    </xdr:from>
    <xdr:to>
      <xdr:col>12</xdr:col>
      <xdr:colOff>28575</xdr:colOff>
      <xdr:row>14</xdr:row>
      <xdr:rowOff>66675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17</xdr:row>
      <xdr:rowOff>0</xdr:rowOff>
    </xdr:from>
    <xdr:to>
      <xdr:col>4</xdr:col>
      <xdr:colOff>228600</xdr:colOff>
      <xdr:row>30</xdr:row>
      <xdr:rowOff>104775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104775</xdr:colOff>
      <xdr:row>17</xdr:row>
      <xdr:rowOff>9525</xdr:rowOff>
    </xdr:from>
    <xdr:to>
      <xdr:col>12</xdr:col>
      <xdr:colOff>19050</xdr:colOff>
      <xdr:row>30</xdr:row>
      <xdr:rowOff>114300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3</xdr:row>
      <xdr:rowOff>0</xdr:rowOff>
    </xdr:from>
    <xdr:to>
      <xdr:col>4</xdr:col>
      <xdr:colOff>400049</xdr:colOff>
      <xdr:row>15</xdr:row>
      <xdr:rowOff>85725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600074</xdr:colOff>
      <xdr:row>2</xdr:row>
      <xdr:rowOff>152400</xdr:rowOff>
    </xdr:from>
    <xdr:to>
      <xdr:col>11</xdr:col>
      <xdr:colOff>304799</xdr:colOff>
      <xdr:row>15</xdr:row>
      <xdr:rowOff>76200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76199</xdr:colOff>
      <xdr:row>17</xdr:row>
      <xdr:rowOff>85725</xdr:rowOff>
    </xdr:from>
    <xdr:to>
      <xdr:col>4</xdr:col>
      <xdr:colOff>400049</xdr:colOff>
      <xdr:row>32</xdr:row>
      <xdr:rowOff>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581024</xdr:colOff>
      <xdr:row>17</xdr:row>
      <xdr:rowOff>76200</xdr:rowOff>
    </xdr:from>
    <xdr:to>
      <xdr:col>11</xdr:col>
      <xdr:colOff>285749</xdr:colOff>
      <xdr:row>31</xdr:row>
      <xdr:rowOff>152400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0</xdr:rowOff>
    </xdr:from>
    <xdr:to>
      <xdr:col>5</xdr:col>
      <xdr:colOff>47625</xdr:colOff>
      <xdr:row>14</xdr:row>
      <xdr:rowOff>71438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3</xdr:row>
      <xdr:rowOff>0</xdr:rowOff>
    </xdr:from>
    <xdr:to>
      <xdr:col>13</xdr:col>
      <xdr:colOff>152400</xdr:colOff>
      <xdr:row>14</xdr:row>
      <xdr:rowOff>95250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76199</xdr:colOff>
      <xdr:row>15</xdr:row>
      <xdr:rowOff>38100</xdr:rowOff>
    </xdr:from>
    <xdr:to>
      <xdr:col>5</xdr:col>
      <xdr:colOff>57149</xdr:colOff>
      <xdr:row>29</xdr:row>
      <xdr:rowOff>142875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238125</xdr:colOff>
      <xdr:row>15</xdr:row>
      <xdr:rowOff>38100</xdr:rowOff>
    </xdr:from>
    <xdr:to>
      <xdr:col>13</xdr:col>
      <xdr:colOff>152400</xdr:colOff>
      <xdr:row>30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2600325</xdr:colOff>
      <xdr:row>3</xdr:row>
      <xdr:rowOff>114300</xdr:rowOff>
    </xdr:from>
    <xdr:to>
      <xdr:col>5</xdr:col>
      <xdr:colOff>228600</xdr:colOff>
      <xdr:row>17</xdr:row>
      <xdr:rowOff>171450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2581275</xdr:colOff>
      <xdr:row>19</xdr:row>
      <xdr:rowOff>28575</xdr:rowOff>
    </xdr:from>
    <xdr:to>
      <xdr:col>5</xdr:col>
      <xdr:colOff>228600</xdr:colOff>
      <xdr:row>33</xdr:row>
      <xdr:rowOff>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1943100</xdr:colOff>
      <xdr:row>6</xdr:row>
      <xdr:rowOff>142875</xdr:rowOff>
    </xdr:from>
    <xdr:to>
      <xdr:col>6</xdr:col>
      <xdr:colOff>723900</xdr:colOff>
      <xdr:row>21</xdr:row>
      <xdr:rowOff>114300</xdr:rowOff>
    </xdr:to>
    <xdr:graphicFrame macro="">
      <xdr:nvGraphicFramePr>
        <xdr:cNvPr id="3" name="Gràfic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18</xdr:row>
      <xdr:rowOff>95250</xdr:rowOff>
    </xdr:from>
    <xdr:to>
      <xdr:col>4</xdr:col>
      <xdr:colOff>619125</xdr:colOff>
      <xdr:row>35</xdr:row>
      <xdr:rowOff>85725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762000</xdr:colOff>
      <xdr:row>18</xdr:row>
      <xdr:rowOff>95250</xdr:rowOff>
    </xdr:from>
    <xdr:to>
      <xdr:col>11</xdr:col>
      <xdr:colOff>609600</xdr:colOff>
      <xdr:row>35</xdr:row>
      <xdr:rowOff>85725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</xdr:row>
      <xdr:rowOff>104775</xdr:rowOff>
    </xdr:from>
    <xdr:to>
      <xdr:col>4</xdr:col>
      <xdr:colOff>628650</xdr:colOff>
      <xdr:row>16</xdr:row>
      <xdr:rowOff>238125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762000</xdr:colOff>
      <xdr:row>2</xdr:row>
      <xdr:rowOff>104775</xdr:rowOff>
    </xdr:from>
    <xdr:to>
      <xdr:col>11</xdr:col>
      <xdr:colOff>609600</xdr:colOff>
      <xdr:row>16</xdr:row>
      <xdr:rowOff>238125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1643344</xdr:colOff>
      <xdr:row>3</xdr:row>
      <xdr:rowOff>79001</xdr:rowOff>
    </xdr:from>
    <xdr:to>
      <xdr:col>8</xdr:col>
      <xdr:colOff>537883</xdr:colOff>
      <xdr:row>22</xdr:row>
      <xdr:rowOff>67236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1632136</xdr:colOff>
      <xdr:row>23</xdr:row>
      <xdr:rowOff>61630</xdr:rowOff>
    </xdr:from>
    <xdr:to>
      <xdr:col>8</xdr:col>
      <xdr:colOff>605117</xdr:colOff>
      <xdr:row>43</xdr:row>
      <xdr:rowOff>89647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502024</xdr:colOff>
      <xdr:row>4</xdr:row>
      <xdr:rowOff>88527</xdr:rowOff>
    </xdr:from>
    <xdr:to>
      <xdr:col>6</xdr:col>
      <xdr:colOff>138953</xdr:colOff>
      <xdr:row>25</xdr:row>
      <xdr:rowOff>136712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347945</xdr:colOff>
      <xdr:row>4</xdr:row>
      <xdr:rowOff>88527</xdr:rowOff>
    </xdr:from>
    <xdr:to>
      <xdr:col>12</xdr:col>
      <xdr:colOff>1545772</xdr:colOff>
      <xdr:row>25</xdr:row>
      <xdr:rowOff>127907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593270</xdr:colOff>
      <xdr:row>32</xdr:row>
      <xdr:rowOff>163925</xdr:rowOff>
    </xdr:from>
    <xdr:to>
      <xdr:col>6</xdr:col>
      <xdr:colOff>170968</xdr:colOff>
      <xdr:row>34</xdr:row>
      <xdr:rowOff>3657601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336735</xdr:colOff>
      <xdr:row>32</xdr:row>
      <xdr:rowOff>163926</xdr:rowOff>
    </xdr:from>
    <xdr:to>
      <xdr:col>12</xdr:col>
      <xdr:colOff>1586593</xdr:colOff>
      <xdr:row>34</xdr:row>
      <xdr:rowOff>3671207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802820</xdr:colOff>
      <xdr:row>4</xdr:row>
      <xdr:rowOff>0</xdr:rowOff>
    </xdr:from>
    <xdr:to>
      <xdr:col>4</xdr:col>
      <xdr:colOff>204106</xdr:colOff>
      <xdr:row>15</xdr:row>
      <xdr:rowOff>27214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12246</xdr:colOff>
      <xdr:row>4</xdr:row>
      <xdr:rowOff>0</xdr:rowOff>
    </xdr:from>
    <xdr:to>
      <xdr:col>10</xdr:col>
      <xdr:colOff>489857</xdr:colOff>
      <xdr:row>15</xdr:row>
      <xdr:rowOff>27214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802823</xdr:colOff>
      <xdr:row>18</xdr:row>
      <xdr:rowOff>190499</xdr:rowOff>
    </xdr:from>
    <xdr:to>
      <xdr:col>4</xdr:col>
      <xdr:colOff>190499</xdr:colOff>
      <xdr:row>30</xdr:row>
      <xdr:rowOff>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395966</xdr:colOff>
      <xdr:row>19</xdr:row>
      <xdr:rowOff>0</xdr:rowOff>
    </xdr:from>
    <xdr:to>
      <xdr:col>10</xdr:col>
      <xdr:colOff>449035</xdr:colOff>
      <xdr:row>30</xdr:row>
      <xdr:rowOff>13607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104775</xdr:rowOff>
    </xdr:from>
    <xdr:to>
      <xdr:col>5</xdr:col>
      <xdr:colOff>19050</xdr:colOff>
      <xdr:row>16</xdr:row>
      <xdr:rowOff>19050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171450</xdr:colOff>
      <xdr:row>1</xdr:row>
      <xdr:rowOff>104775</xdr:rowOff>
    </xdr:from>
    <xdr:to>
      <xdr:col>13</xdr:col>
      <xdr:colOff>161925</xdr:colOff>
      <xdr:row>16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17</xdr:row>
      <xdr:rowOff>19050</xdr:rowOff>
    </xdr:from>
    <xdr:to>
      <xdr:col>5</xdr:col>
      <xdr:colOff>9525</xdr:colOff>
      <xdr:row>34</xdr:row>
      <xdr:rowOff>9525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180975</xdr:colOff>
      <xdr:row>17</xdr:row>
      <xdr:rowOff>9525</xdr:rowOff>
    </xdr:from>
    <xdr:to>
      <xdr:col>13</xdr:col>
      <xdr:colOff>171450</xdr:colOff>
      <xdr:row>34</xdr:row>
      <xdr:rowOff>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juntament de Barcelon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C00000"/>
      </a:accent1>
      <a:accent2>
        <a:srgbClr val="DE6B5C"/>
      </a:accent2>
      <a:accent3>
        <a:srgbClr val="E99C92"/>
      </a:accent3>
      <a:accent4>
        <a:srgbClr val="F4CDC9"/>
      </a:accent4>
      <a:accent5>
        <a:srgbClr val="4D160F"/>
      </a:accent5>
      <a:accent6>
        <a:srgbClr val="855D5D"/>
      </a:accent6>
      <a:hlink>
        <a:srgbClr val="453D2B"/>
      </a:hlink>
      <a:folHlink>
        <a:srgbClr val="453D2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22@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9"/>
  <sheetViews>
    <sheetView zoomScaleNormal="100" workbookViewId="0">
      <selection activeCell="I8" sqref="I8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7109375" bestFit="1" customWidth="1"/>
    <col min="4" max="4" width="14" bestFit="1" customWidth="1"/>
    <col min="5" max="5" width="15.140625" bestFit="1" customWidth="1"/>
    <col min="6" max="8" width="14" bestFit="1" customWidth="1"/>
    <col min="9" max="9" width="13.42578125" bestFit="1" customWidth="1"/>
    <col min="10" max="10" width="8" bestFit="1" customWidth="1"/>
    <col min="12" max="12" width="6.28515625" customWidth="1"/>
  </cols>
  <sheetData>
    <row r="1" spans="1:13" ht="15.75" thickBot="1" x14ac:dyDescent="0.3">
      <c r="A1" s="7" t="s">
        <v>405</v>
      </c>
    </row>
    <row r="2" spans="1:13" x14ac:dyDescent="0.2">
      <c r="A2" s="8" t="s">
        <v>406</v>
      </c>
      <c r="H2" s="574" t="s">
        <v>573</v>
      </c>
      <c r="I2" s="575"/>
      <c r="J2" s="576"/>
    </row>
    <row r="3" spans="1:13" ht="22.5" x14ac:dyDescent="0.2">
      <c r="C3" s="14"/>
      <c r="D3" s="14"/>
      <c r="E3" s="14"/>
      <c r="F3" s="145"/>
      <c r="G3" s="14"/>
      <c r="H3" s="116"/>
      <c r="I3" s="146"/>
      <c r="J3" s="117" t="s">
        <v>538</v>
      </c>
    </row>
    <row r="4" spans="1:13" x14ac:dyDescent="0.2">
      <c r="A4" s="1"/>
      <c r="B4" s="2" t="s">
        <v>407</v>
      </c>
      <c r="C4" s="3" t="s">
        <v>535</v>
      </c>
      <c r="D4" s="3" t="s">
        <v>449</v>
      </c>
      <c r="E4" s="3" t="s">
        <v>536</v>
      </c>
      <c r="F4" s="3" t="s">
        <v>479</v>
      </c>
      <c r="G4" s="3" t="s">
        <v>501</v>
      </c>
      <c r="H4" s="11" t="s">
        <v>537</v>
      </c>
      <c r="I4" s="97" t="s">
        <v>479</v>
      </c>
      <c r="J4" s="12" t="s">
        <v>18</v>
      </c>
    </row>
    <row r="5" spans="1:13" x14ac:dyDescent="0.2">
      <c r="A5" s="6"/>
      <c r="B5" s="6" t="s">
        <v>211</v>
      </c>
      <c r="C5" s="118">
        <v>2075269286.7199998</v>
      </c>
      <c r="D5" s="118">
        <v>2430506527.5099998</v>
      </c>
      <c r="E5" s="118">
        <v>2313220529.2600002</v>
      </c>
      <c r="F5" s="118">
        <v>2648823066.1900001</v>
      </c>
      <c r="G5" s="118">
        <v>2354409500.5</v>
      </c>
      <c r="H5" s="119">
        <f>'ICap '!G10</f>
        <v>1555181341.1499999</v>
      </c>
      <c r="I5" s="120">
        <f>'ICap '!L10</f>
        <v>1477311585.8099999</v>
      </c>
      <c r="J5" s="61">
        <f t="shared" ref="J5:J13" si="0">+H5/I5-1</f>
        <v>5.271044787569612E-2</v>
      </c>
    </row>
    <row r="6" spans="1:13" x14ac:dyDescent="0.2">
      <c r="A6" s="6"/>
      <c r="B6" s="6" t="s">
        <v>298</v>
      </c>
      <c r="C6" s="118">
        <v>1811995732.4200001</v>
      </c>
      <c r="D6" s="118">
        <v>1838420398.8499999</v>
      </c>
      <c r="E6" s="118">
        <v>1899831248.1999998</v>
      </c>
      <c r="F6" s="118">
        <v>1885498459.3</v>
      </c>
      <c r="G6" s="118">
        <v>1996110606.45</v>
      </c>
      <c r="H6" s="119">
        <f>DCap!K10</f>
        <v>1167985954.4200001</v>
      </c>
      <c r="I6" s="120">
        <f>DCap!N10</f>
        <v>1126510569.74</v>
      </c>
      <c r="J6" s="61">
        <f t="shared" si="0"/>
        <v>3.6817572594611825E-2</v>
      </c>
    </row>
    <row r="7" spans="1:13" x14ac:dyDescent="0.2">
      <c r="A7" s="9"/>
      <c r="B7" s="2" t="s">
        <v>408</v>
      </c>
      <c r="C7" s="121">
        <f>+C5-C6</f>
        <v>263273554.29999971</v>
      </c>
      <c r="D7" s="121">
        <f>+D5-D6</f>
        <v>592086128.65999985</v>
      </c>
      <c r="E7" s="121">
        <f>+E5-E6</f>
        <v>413389281.06000042</v>
      </c>
      <c r="F7" s="121">
        <f>+F5-F6</f>
        <v>763324606.8900001</v>
      </c>
      <c r="G7" s="121">
        <f>+G5-G6</f>
        <v>358298894.04999995</v>
      </c>
      <c r="H7" s="122">
        <f t="shared" ref="H7:I7" si="1">+H5-H6</f>
        <v>387195386.72999978</v>
      </c>
      <c r="I7" s="123">
        <f t="shared" si="1"/>
        <v>350801016.06999993</v>
      </c>
      <c r="J7" s="44">
        <f t="shared" si="0"/>
        <v>0.10374648017763333</v>
      </c>
    </row>
    <row r="8" spans="1:13" x14ac:dyDescent="0.2">
      <c r="A8" s="6"/>
      <c r="B8" s="6" t="s">
        <v>409</v>
      </c>
      <c r="C8" s="118">
        <v>6000200</v>
      </c>
      <c r="D8" s="118">
        <v>28408197.229999997</v>
      </c>
      <c r="E8" s="118">
        <v>23479180</v>
      </c>
      <c r="F8" s="118">
        <v>48611906.079999998</v>
      </c>
      <c r="G8" s="118">
        <v>29606729</v>
      </c>
      <c r="H8" s="119">
        <f>'ICap '!G13</f>
        <v>8896409.1400000006</v>
      </c>
      <c r="I8" s="120">
        <f>'ICap '!L13</f>
        <v>8505253.6699999999</v>
      </c>
      <c r="J8" s="61">
        <f t="shared" si="0"/>
        <v>4.5989865226441884E-2</v>
      </c>
      <c r="M8" s="531"/>
    </row>
    <row r="9" spans="1:13" x14ac:dyDescent="0.2">
      <c r="A9" s="6"/>
      <c r="B9" s="6" t="s">
        <v>410</v>
      </c>
      <c r="C9" s="118">
        <v>151630998.19</v>
      </c>
      <c r="D9" s="118">
        <v>334091750.25</v>
      </c>
      <c r="E9" s="118">
        <v>426289690.11000001</v>
      </c>
      <c r="F9" s="118">
        <v>613191186.36000001</v>
      </c>
      <c r="G9" s="118">
        <v>373850342.10000002</v>
      </c>
      <c r="H9" s="119">
        <f>DCap!K13</f>
        <v>235737652.81</v>
      </c>
      <c r="I9" s="120">
        <f>DCap!N13</f>
        <v>148302381.44999999</v>
      </c>
      <c r="J9" s="61">
        <f t="shared" si="0"/>
        <v>0.58957429075054146</v>
      </c>
    </row>
    <row r="10" spans="1:13" x14ac:dyDescent="0.2">
      <c r="A10" s="9"/>
      <c r="B10" s="2" t="s">
        <v>411</v>
      </c>
      <c r="C10" s="121">
        <f t="shared" ref="C10:I10" si="2">+C7+C8-C9</f>
        <v>117642756.10999972</v>
      </c>
      <c r="D10" s="121">
        <f t="shared" si="2"/>
        <v>286402575.63999987</v>
      </c>
      <c r="E10" s="121">
        <f>+E7+E8-E9</f>
        <v>10578770.950000405</v>
      </c>
      <c r="F10" s="121">
        <f t="shared" si="2"/>
        <v>198745326.61000013</v>
      </c>
      <c r="G10" s="121">
        <f>+G7+G8-G9</f>
        <v>14055280.949999928</v>
      </c>
      <c r="H10" s="122">
        <f t="shared" si="2"/>
        <v>160354143.05999976</v>
      </c>
      <c r="I10" s="123">
        <f t="shared" si="2"/>
        <v>211003888.28999996</v>
      </c>
      <c r="J10" s="44">
        <f t="shared" si="0"/>
        <v>-0.2400417624550506</v>
      </c>
    </row>
    <row r="11" spans="1:13" x14ac:dyDescent="0.2">
      <c r="A11" s="6"/>
      <c r="B11" s="6" t="s">
        <v>212</v>
      </c>
      <c r="C11" s="118">
        <v>1232200</v>
      </c>
      <c r="D11" s="118">
        <v>41248296.100000001</v>
      </c>
      <c r="E11" s="118">
        <v>237300010</v>
      </c>
      <c r="F11" s="118">
        <v>1753884.59</v>
      </c>
      <c r="G11" s="118">
        <v>166550000</v>
      </c>
      <c r="H11" s="119">
        <f>'ICap '!G16</f>
        <v>6318616.7300000004</v>
      </c>
      <c r="I11" s="120">
        <f>+'ICap '!L16</f>
        <v>1085154.48</v>
      </c>
      <c r="J11" s="61">
        <f t="shared" si="0"/>
        <v>4.8227808542061226</v>
      </c>
    </row>
    <row r="12" spans="1:13" ht="13.5" thickBot="1" x14ac:dyDescent="0.25">
      <c r="A12" s="6"/>
      <c r="B12" s="6" t="s">
        <v>2</v>
      </c>
      <c r="C12" s="118">
        <v>98971840.909999996</v>
      </c>
      <c r="D12" s="118">
        <v>112759752.78999999</v>
      </c>
      <c r="E12" s="118">
        <v>247878780.94999999</v>
      </c>
      <c r="F12" s="118">
        <v>148301777.84</v>
      </c>
      <c r="G12" s="118">
        <v>180605280.94999999</v>
      </c>
      <c r="H12" s="119">
        <f>+DCap!K16</f>
        <v>168623508.09</v>
      </c>
      <c r="I12" s="120">
        <f>DCap!N16</f>
        <v>133690132.18000001</v>
      </c>
      <c r="J12" s="292">
        <f t="shared" si="0"/>
        <v>0.26130107989545404</v>
      </c>
    </row>
    <row r="13" spans="1:13" ht="13.5" thickBot="1" x14ac:dyDescent="0.25">
      <c r="A13" s="5"/>
      <c r="B13" s="4" t="s">
        <v>412</v>
      </c>
      <c r="C13" s="124">
        <f t="shared" ref="C13:I13" si="3">+C10+C11-C12</f>
        <v>19903115.19999972</v>
      </c>
      <c r="D13" s="124">
        <f t="shared" si="3"/>
        <v>214891118.9499999</v>
      </c>
      <c r="E13" s="124">
        <f t="shared" si="3"/>
        <v>4.1723251342773438E-7</v>
      </c>
      <c r="F13" s="124">
        <f t="shared" si="3"/>
        <v>52197433.360000134</v>
      </c>
      <c r="G13" s="124">
        <f t="shared" si="3"/>
        <v>0</v>
      </c>
      <c r="H13" s="125">
        <f t="shared" si="3"/>
        <v>-1950748.3000002503</v>
      </c>
      <c r="I13" s="126">
        <f t="shared" si="3"/>
        <v>78398910.589999944</v>
      </c>
      <c r="J13" s="284">
        <f t="shared" si="0"/>
        <v>-1.0248823393758877</v>
      </c>
    </row>
    <row r="14" spans="1:13" ht="13.5" thickBot="1" x14ac:dyDescent="0.25"/>
    <row r="15" spans="1:13" x14ac:dyDescent="0.2">
      <c r="H15" s="577" t="s">
        <v>573</v>
      </c>
      <c r="I15" s="578"/>
    </row>
    <row r="16" spans="1:13" x14ac:dyDescent="0.2">
      <c r="A16" s="1"/>
      <c r="B16" s="2" t="s">
        <v>413</v>
      </c>
      <c r="C16" s="3" t="s">
        <v>481</v>
      </c>
      <c r="D16" s="3" t="s">
        <v>449</v>
      </c>
      <c r="E16" s="3" t="s">
        <v>482</v>
      </c>
      <c r="F16" s="3" t="s">
        <v>479</v>
      </c>
      <c r="G16" s="3" t="s">
        <v>501</v>
      </c>
      <c r="H16" s="127" t="s">
        <v>537</v>
      </c>
      <c r="I16" s="128" t="s">
        <v>479</v>
      </c>
    </row>
    <row r="17" spans="1:11" x14ac:dyDescent="0.2">
      <c r="B17" t="s">
        <v>414</v>
      </c>
      <c r="C17" s="129">
        <f t="shared" ref="C17:I17" si="4">+C7/C5</f>
        <v>0.12686235756715133</v>
      </c>
      <c r="D17" s="129">
        <f t="shared" si="4"/>
        <v>0.24360606398641479</v>
      </c>
      <c r="E17" s="129">
        <f t="shared" si="4"/>
        <v>0.17870725070568336</v>
      </c>
      <c r="F17" s="129">
        <f t="shared" si="4"/>
        <v>0.28817500747150576</v>
      </c>
      <c r="G17" s="129">
        <f t="shared" si="4"/>
        <v>0.15218206262500594</v>
      </c>
      <c r="H17" s="130">
        <f t="shared" si="4"/>
        <v>0.24897121415029511</v>
      </c>
      <c r="I17" s="131">
        <f t="shared" si="4"/>
        <v>0.23745905700567435</v>
      </c>
      <c r="K17" s="109" t="s">
        <v>154</v>
      </c>
    </row>
    <row r="18" spans="1:11" ht="37.5" thickBot="1" x14ac:dyDescent="0.25">
      <c r="A18" s="6"/>
      <c r="B18" s="132" t="s">
        <v>415</v>
      </c>
      <c r="C18" s="133">
        <f>+C10/(C5+C8)</f>
        <v>5.6524518742356693E-2</v>
      </c>
      <c r="D18" s="133">
        <f>+D10/(D5+D8)</f>
        <v>0.11647519645899207</v>
      </c>
      <c r="E18" s="133">
        <f>+E10/(E5+E8)</f>
        <v>4.5272274002852303E-3</v>
      </c>
      <c r="F18" s="133">
        <f>+F10/(F5+F8)</f>
        <v>7.367937639021116E-2</v>
      </c>
      <c r="G18" s="133">
        <f>+G10/(G5+G8)</f>
        <v>5.895631403880058E-3</v>
      </c>
      <c r="H18" s="134">
        <f t="shared" ref="H18:I18" si="5">+H10/(H5+H8)</f>
        <v>0.10252312778585851</v>
      </c>
      <c r="I18" s="135">
        <f t="shared" si="5"/>
        <v>0.14201204528267847</v>
      </c>
      <c r="J18" s="6"/>
    </row>
    <row r="19" spans="1:11" x14ac:dyDescent="0.2">
      <c r="A19" s="136"/>
      <c r="B19" s="136"/>
      <c r="C19" s="136"/>
      <c r="D19" s="136"/>
      <c r="E19" s="136"/>
      <c r="F19" s="136"/>
      <c r="G19" s="136"/>
      <c r="H19" s="136"/>
      <c r="I19" s="136"/>
    </row>
  </sheetData>
  <mergeCells count="2">
    <mergeCell ref="H2:J2"/>
    <mergeCell ref="H15:I15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P216"/>
  <sheetViews>
    <sheetView zoomScaleNormal="100" workbookViewId="0">
      <selection activeCell="K129" sqref="K129"/>
    </sheetView>
  </sheetViews>
  <sheetFormatPr defaultColWidth="11.42578125" defaultRowHeight="12.75" x14ac:dyDescent="0.2"/>
  <cols>
    <col min="1" max="1" width="0.7109375" customWidth="1"/>
    <col min="2" max="2" width="31.7109375" customWidth="1"/>
    <col min="3" max="3" width="13.5703125" customWidth="1"/>
    <col min="4" max="4" width="13.7109375" customWidth="1"/>
    <col min="5" max="5" width="11.28515625" customWidth="1"/>
    <col min="6" max="6" width="6.28515625" style="105" customWidth="1"/>
    <col min="7" max="7" width="12.28515625" customWidth="1"/>
    <col min="8" max="8" width="8.140625" style="105" customWidth="1"/>
    <col min="9" max="9" width="12.5703125" customWidth="1"/>
    <col min="10" max="10" width="8.42578125" style="105" customWidth="1"/>
    <col min="11" max="11" width="11.140625" customWidth="1"/>
    <col min="12" max="12" width="6.28515625" style="105" bestFit="1" customWidth="1"/>
    <col min="13" max="13" width="6.85546875" style="105" bestFit="1" customWidth="1"/>
    <col min="14" max="14" width="15.42578125" style="64" bestFit="1" customWidth="1"/>
    <col min="15" max="15" width="12.140625" customWidth="1"/>
    <col min="16" max="16" width="11.7109375" bestFit="1" customWidth="1"/>
  </cols>
  <sheetData>
    <row r="1" spans="1:16" ht="15.75" thickBot="1" x14ac:dyDescent="0.3">
      <c r="A1" s="7" t="s">
        <v>239</v>
      </c>
    </row>
    <row r="2" spans="1:16" x14ac:dyDescent="0.2">
      <c r="A2" s="8" t="s">
        <v>297</v>
      </c>
      <c r="C2" s="181" t="s">
        <v>501</v>
      </c>
      <c r="D2" s="591" t="s">
        <v>574</v>
      </c>
      <c r="E2" s="589"/>
      <c r="F2" s="589"/>
      <c r="G2" s="589"/>
      <c r="H2" s="589"/>
      <c r="I2" s="589"/>
      <c r="J2" s="590"/>
      <c r="K2" s="599" t="s">
        <v>575</v>
      </c>
      <c r="L2" s="600"/>
      <c r="M2" s="426"/>
    </row>
    <row r="3" spans="1:16" x14ac:dyDescent="0.2">
      <c r="C3" s="174">
        <v>1</v>
      </c>
      <c r="D3" s="165">
        <v>2</v>
      </c>
      <c r="E3" s="95">
        <v>3</v>
      </c>
      <c r="F3" s="96" t="s">
        <v>39</v>
      </c>
      <c r="G3" s="95">
        <v>4</v>
      </c>
      <c r="H3" s="96" t="s">
        <v>40</v>
      </c>
      <c r="I3" s="95">
        <v>5</v>
      </c>
      <c r="J3" s="166" t="s">
        <v>41</v>
      </c>
      <c r="K3" s="165" t="s">
        <v>42</v>
      </c>
      <c r="L3" s="16" t="s">
        <v>43</v>
      </c>
      <c r="M3" s="427" t="s">
        <v>368</v>
      </c>
    </row>
    <row r="4" spans="1:16" ht="25.5" x14ac:dyDescent="0.2">
      <c r="A4" s="1"/>
      <c r="B4" s="2" t="s">
        <v>156</v>
      </c>
      <c r="C4" s="175" t="s">
        <v>13</v>
      </c>
      <c r="D4" s="127" t="s">
        <v>356</v>
      </c>
      <c r="E4" s="97" t="s">
        <v>15</v>
      </c>
      <c r="F4" s="97" t="s">
        <v>18</v>
      </c>
      <c r="G4" s="97" t="s">
        <v>16</v>
      </c>
      <c r="H4" s="97" t="s">
        <v>18</v>
      </c>
      <c r="I4" s="97" t="s">
        <v>17</v>
      </c>
      <c r="J4" s="128" t="s">
        <v>18</v>
      </c>
      <c r="K4" s="97" t="s">
        <v>17</v>
      </c>
      <c r="L4" s="12" t="s">
        <v>18</v>
      </c>
      <c r="M4" s="157" t="s">
        <v>538</v>
      </c>
      <c r="N4" s="62" t="s">
        <v>169</v>
      </c>
    </row>
    <row r="5" spans="1:16" ht="15" customHeight="1" x14ac:dyDescent="0.2">
      <c r="A5" s="21"/>
      <c r="B5" s="21" t="s">
        <v>240</v>
      </c>
      <c r="C5" s="210">
        <v>14925213.640000001</v>
      </c>
      <c r="D5" s="215">
        <v>15595489.039999999</v>
      </c>
      <c r="E5" s="268">
        <v>9929965.0299999993</v>
      </c>
      <c r="F5" s="349">
        <f t="shared" ref="F5:F12" si="0">+E5/D5</f>
        <v>0.63672033653649374</v>
      </c>
      <c r="G5" s="268">
        <v>9929965.0299999993</v>
      </c>
      <c r="H5" s="49">
        <f>+G5/D5</f>
        <v>0.63672033653649374</v>
      </c>
      <c r="I5" s="268">
        <v>9929965.0299999993</v>
      </c>
      <c r="J5" s="170">
        <f>I5/D5</f>
        <v>0.63672033653649374</v>
      </c>
      <c r="K5" s="31">
        <v>10000402.470000001</v>
      </c>
      <c r="L5" s="53">
        <v>0.64939602402103125</v>
      </c>
      <c r="M5" s="158">
        <f>+I5/K5-1</f>
        <v>-7.0434605218444579E-3</v>
      </c>
      <c r="N5" s="63">
        <v>10</v>
      </c>
    </row>
    <row r="6" spans="1:16" ht="15" customHeight="1" x14ac:dyDescent="0.2">
      <c r="A6" s="23"/>
      <c r="B6" s="23" t="s">
        <v>241</v>
      </c>
      <c r="C6" s="210">
        <v>7647590.8899999997</v>
      </c>
      <c r="D6" s="215">
        <v>7714848.4000000004</v>
      </c>
      <c r="E6" s="268">
        <v>4883934.29</v>
      </c>
      <c r="F6" s="321">
        <f t="shared" si="0"/>
        <v>0.63305641754412179</v>
      </c>
      <c r="G6" s="268">
        <v>4883934.29</v>
      </c>
      <c r="H6" s="321">
        <f t="shared" ref="H6:H61" si="1">+G6/D6</f>
        <v>0.63305641754412179</v>
      </c>
      <c r="I6" s="268">
        <v>4883934.29</v>
      </c>
      <c r="J6" s="196">
        <f t="shared" ref="J6:J61" si="2">I6/D6</f>
        <v>0.63305641754412179</v>
      </c>
      <c r="K6" s="33">
        <v>4901389.33</v>
      </c>
      <c r="L6" s="55">
        <v>0.64223453875159842</v>
      </c>
      <c r="M6" s="159">
        <f>+I6/K6-1</f>
        <v>-3.5612433179227354E-3</v>
      </c>
      <c r="N6" s="64">
        <v>11</v>
      </c>
    </row>
    <row r="7" spans="1:16" ht="15" customHeight="1" x14ac:dyDescent="0.2">
      <c r="A7" s="23"/>
      <c r="B7" s="23" t="s">
        <v>242</v>
      </c>
      <c r="C7" s="210">
        <v>211435284.93000001</v>
      </c>
      <c r="D7" s="215">
        <v>212205291.94</v>
      </c>
      <c r="E7" s="268">
        <v>133465886.88</v>
      </c>
      <c r="F7" s="321">
        <f t="shared" si="0"/>
        <v>0.62894702417570636</v>
      </c>
      <c r="G7" s="268">
        <v>133465886.88</v>
      </c>
      <c r="H7" s="321">
        <f t="shared" si="1"/>
        <v>0.62894702417570636</v>
      </c>
      <c r="I7" s="268">
        <v>133465886.88</v>
      </c>
      <c r="J7" s="196">
        <f t="shared" si="2"/>
        <v>0.62894702417570636</v>
      </c>
      <c r="K7" s="33">
        <v>132698142.38</v>
      </c>
      <c r="L7" s="55">
        <v>0.64056008284926813</v>
      </c>
      <c r="M7" s="159">
        <f>+I7/K7-1</f>
        <v>5.7856461758254429E-3</v>
      </c>
      <c r="N7" s="64">
        <v>12</v>
      </c>
    </row>
    <row r="8" spans="1:16" ht="15" customHeight="1" x14ac:dyDescent="0.2">
      <c r="A8" s="23"/>
      <c r="B8" s="23" t="s">
        <v>243</v>
      </c>
      <c r="C8" s="210">
        <v>9078946.1799999997</v>
      </c>
      <c r="D8" s="215">
        <v>9293322.8599999994</v>
      </c>
      <c r="E8" s="268">
        <v>5599120.6900000004</v>
      </c>
      <c r="F8" s="321">
        <f>+E8/D8</f>
        <v>0.60248855811300206</v>
      </c>
      <c r="G8" s="268">
        <v>5599120.6900000004</v>
      </c>
      <c r="H8" s="321">
        <f>+G8/D8</f>
        <v>0.60248855811300206</v>
      </c>
      <c r="I8" s="268">
        <v>5599120.6900000004</v>
      </c>
      <c r="J8" s="196">
        <f>I8/D8</f>
        <v>0.60248855811300206</v>
      </c>
      <c r="K8" s="33">
        <v>5900697.5</v>
      </c>
      <c r="L8" s="55">
        <v>0.6381147329716188</v>
      </c>
      <c r="M8" s="269">
        <f>+I8/K8-1</f>
        <v>-5.1108671474855205E-2</v>
      </c>
      <c r="N8" s="64">
        <v>13</v>
      </c>
    </row>
    <row r="9" spans="1:16" ht="15" customHeight="1" x14ac:dyDescent="0.2">
      <c r="A9" s="25"/>
      <c r="B9" s="25" t="s">
        <v>245</v>
      </c>
      <c r="C9" s="210">
        <v>33397253.91</v>
      </c>
      <c r="D9" s="215">
        <v>29218862</v>
      </c>
      <c r="E9" s="268">
        <v>22498843.280000001</v>
      </c>
      <c r="F9" s="321">
        <f>+E9/D9</f>
        <v>0.77001093608642257</v>
      </c>
      <c r="G9" s="268">
        <v>22498843.280000001</v>
      </c>
      <c r="H9" s="321">
        <f>+G9/D9</f>
        <v>0.77001093608642257</v>
      </c>
      <c r="I9" s="268">
        <v>22498843.280000001</v>
      </c>
      <c r="J9" s="196">
        <f>I9/D9</f>
        <v>0.77001093608642257</v>
      </c>
      <c r="K9" s="35">
        <v>21422364.100000001</v>
      </c>
      <c r="L9" s="375">
        <v>0.74765306905967155</v>
      </c>
      <c r="M9" s="183">
        <f t="shared" ref="M9:M55" si="3">+I9/K9-1</f>
        <v>5.0250251324969186E-2</v>
      </c>
      <c r="N9" s="64">
        <v>15</v>
      </c>
      <c r="O9" s="417"/>
      <c r="P9" s="417"/>
    </row>
    <row r="10" spans="1:16" ht="15" customHeight="1" x14ac:dyDescent="0.2">
      <c r="A10" s="25"/>
      <c r="B10" s="25" t="s">
        <v>244</v>
      </c>
      <c r="C10" s="210">
        <v>79302175</v>
      </c>
      <c r="D10" s="215">
        <v>80864810.140000001</v>
      </c>
      <c r="E10" s="268">
        <v>53606744.93</v>
      </c>
      <c r="F10" s="457">
        <f>+E10/D10</f>
        <v>0.66291808312158862</v>
      </c>
      <c r="G10" s="268">
        <v>53197990.350000001</v>
      </c>
      <c r="H10" s="457">
        <f>+G10/D10</f>
        <v>0.65786329378501152</v>
      </c>
      <c r="I10" s="268">
        <v>52821371.079999998</v>
      </c>
      <c r="J10" s="459">
        <f>I10/D10</f>
        <v>0.65320589992793121</v>
      </c>
      <c r="K10" s="35">
        <v>52372195.280000001</v>
      </c>
      <c r="L10" s="375">
        <v>0.65460435572784126</v>
      </c>
      <c r="M10" s="160">
        <f t="shared" si="3"/>
        <v>8.5766082097293861E-3</v>
      </c>
      <c r="N10" s="64">
        <v>16</v>
      </c>
    </row>
    <row r="11" spans="1:16" ht="15" customHeight="1" x14ac:dyDescent="0.2">
      <c r="A11" s="9"/>
      <c r="B11" s="2" t="s">
        <v>0</v>
      </c>
      <c r="C11" s="179">
        <f>SUM(C5:C10)</f>
        <v>355786464.55000001</v>
      </c>
      <c r="D11" s="169">
        <f>SUM(D5:D10)</f>
        <v>354892624.38</v>
      </c>
      <c r="E11" s="92">
        <f>SUM(E5:E10)</f>
        <v>229984495.09999999</v>
      </c>
      <c r="F11" s="98">
        <f t="shared" si="0"/>
        <v>0.64803965847919376</v>
      </c>
      <c r="G11" s="92">
        <f>SUM(G5:G10)</f>
        <v>229575740.51999998</v>
      </c>
      <c r="H11" s="98">
        <f t="shared" si="1"/>
        <v>0.64688788875528336</v>
      </c>
      <c r="I11" s="92">
        <f>SUM(I5:I10)</f>
        <v>229199121.25</v>
      </c>
      <c r="J11" s="188">
        <f t="shared" si="2"/>
        <v>0.64582666841953262</v>
      </c>
      <c r="K11" s="92">
        <f>SUM(K5:K10)</f>
        <v>227295191.06</v>
      </c>
      <c r="L11" s="44">
        <v>0.65300000000000002</v>
      </c>
      <c r="M11" s="161">
        <f t="shared" si="3"/>
        <v>8.3764649006472514E-3</v>
      </c>
      <c r="N11" s="64">
        <v>1</v>
      </c>
    </row>
    <row r="12" spans="1:16" ht="15" customHeight="1" x14ac:dyDescent="0.2">
      <c r="A12" s="21"/>
      <c r="B12" s="21" t="s">
        <v>249</v>
      </c>
      <c r="C12" s="267">
        <v>22568354.18</v>
      </c>
      <c r="D12" s="215">
        <v>22070199.780000001</v>
      </c>
      <c r="E12" s="268">
        <v>21029686.399999999</v>
      </c>
      <c r="F12" s="49">
        <f t="shared" si="0"/>
        <v>0.95285437420720975</v>
      </c>
      <c r="G12" s="268">
        <v>20829334.140000001</v>
      </c>
      <c r="H12" s="49">
        <f t="shared" si="1"/>
        <v>0.94377642013351992</v>
      </c>
      <c r="I12" s="76">
        <v>14824856.609999999</v>
      </c>
      <c r="J12" s="170">
        <f t="shared" si="2"/>
        <v>0.67171374784900106</v>
      </c>
      <c r="K12" s="153">
        <v>14278128.02</v>
      </c>
      <c r="L12" s="53">
        <v>0.64198564132087788</v>
      </c>
      <c r="M12" s="158">
        <f t="shared" si="3"/>
        <v>3.8291335477183885E-2</v>
      </c>
      <c r="N12" s="63">
        <v>20</v>
      </c>
    </row>
    <row r="13" spans="1:16" ht="15" customHeight="1" x14ac:dyDescent="0.2">
      <c r="A13" s="266"/>
      <c r="B13" s="266" t="s">
        <v>250</v>
      </c>
      <c r="C13" s="267">
        <v>18088653.18</v>
      </c>
      <c r="D13" s="215">
        <v>18494040.370000001</v>
      </c>
      <c r="E13" s="268">
        <v>16390779.18</v>
      </c>
      <c r="F13" s="493">
        <f t="shared" ref="F13:F55" si="4">+E13/D13</f>
        <v>0.88627356986784811</v>
      </c>
      <c r="G13" s="268">
        <v>15203160.57</v>
      </c>
      <c r="H13" s="493">
        <f t="shared" si="1"/>
        <v>0.82205728255366617</v>
      </c>
      <c r="I13" s="76">
        <v>6185713.4199999999</v>
      </c>
      <c r="J13" s="509">
        <f t="shared" si="2"/>
        <v>0.33447063466099697</v>
      </c>
      <c r="K13" s="153">
        <v>5540332.3399999999</v>
      </c>
      <c r="L13" s="395">
        <v>0.38430191865464408</v>
      </c>
      <c r="M13" s="269">
        <f t="shared" si="3"/>
        <v>0.11648779177748758</v>
      </c>
      <c r="N13" s="63">
        <v>21</v>
      </c>
    </row>
    <row r="14" spans="1:16" ht="15" customHeight="1" x14ac:dyDescent="0.2">
      <c r="A14" s="65"/>
      <c r="B14" s="65" t="s">
        <v>251</v>
      </c>
      <c r="C14" s="211">
        <v>1505977.68</v>
      </c>
      <c r="D14" s="216">
        <v>1651749.58</v>
      </c>
      <c r="E14" s="78">
        <v>1336179.6499999999</v>
      </c>
      <c r="F14" s="494">
        <f t="shared" si="4"/>
        <v>0.80894807916342859</v>
      </c>
      <c r="G14" s="78">
        <v>998088.35</v>
      </c>
      <c r="H14" s="494">
        <f t="shared" si="1"/>
        <v>0.60426130091705543</v>
      </c>
      <c r="I14" s="78">
        <v>891110.40000000002</v>
      </c>
      <c r="J14" s="510">
        <f t="shared" si="2"/>
        <v>0.5394948549040951</v>
      </c>
      <c r="K14" s="66">
        <v>816579.87</v>
      </c>
      <c r="L14" s="408">
        <v>0.4830598660627603</v>
      </c>
      <c r="M14" s="182">
        <f t="shared" si="3"/>
        <v>9.127157396128327E-2</v>
      </c>
      <c r="N14" s="63">
        <v>220</v>
      </c>
    </row>
    <row r="15" spans="1:16" ht="15" customHeight="1" x14ac:dyDescent="0.2">
      <c r="A15" s="73"/>
      <c r="B15" s="73" t="s">
        <v>253</v>
      </c>
      <c r="C15" s="212">
        <v>10857573.289999999</v>
      </c>
      <c r="D15" s="217">
        <v>10914664.289999999</v>
      </c>
      <c r="E15" s="90">
        <v>10866251.59</v>
      </c>
      <c r="F15" s="495">
        <f t="shared" si="4"/>
        <v>0.99556443526674887</v>
      </c>
      <c r="G15" s="90">
        <v>10812105.949999999</v>
      </c>
      <c r="H15" s="495">
        <f t="shared" si="1"/>
        <v>0.99060361938076613</v>
      </c>
      <c r="I15" s="90">
        <v>4291784.2</v>
      </c>
      <c r="J15" s="511">
        <f t="shared" si="2"/>
        <v>0.39321266197185079</v>
      </c>
      <c r="K15" s="74">
        <v>3341941.01</v>
      </c>
      <c r="L15" s="79">
        <v>0.29012625390600211</v>
      </c>
      <c r="M15" s="269">
        <f t="shared" si="3"/>
        <v>0.28421901737876598</v>
      </c>
      <c r="N15" s="63">
        <v>22100</v>
      </c>
    </row>
    <row r="16" spans="1:16" ht="15" customHeight="1" x14ac:dyDescent="0.2">
      <c r="A16" s="75"/>
      <c r="B16" s="75" t="s">
        <v>255</v>
      </c>
      <c r="C16" s="267">
        <v>1153400</v>
      </c>
      <c r="D16" s="215">
        <v>1018400</v>
      </c>
      <c r="E16" s="268">
        <v>981021.8</v>
      </c>
      <c r="F16" s="147">
        <f>+E16/D16</f>
        <v>0.96329713275726636</v>
      </c>
      <c r="G16" s="268">
        <v>955629.8</v>
      </c>
      <c r="H16" s="147">
        <f>+G16/D16</f>
        <v>0.93836390416339366</v>
      </c>
      <c r="I16" s="76">
        <v>525254.53</v>
      </c>
      <c r="J16" s="221">
        <f>I16/D16</f>
        <v>0.51576446386488617</v>
      </c>
      <c r="K16" s="76">
        <v>500838.2</v>
      </c>
      <c r="L16" s="80">
        <v>0.46205914680938726</v>
      </c>
      <c r="M16" s="269">
        <f t="shared" si="3"/>
        <v>4.8750933934352592E-2</v>
      </c>
      <c r="N16" s="63">
        <v>22101</v>
      </c>
    </row>
    <row r="17" spans="1:14" ht="15" customHeight="1" x14ac:dyDescent="0.2">
      <c r="A17" s="75"/>
      <c r="B17" s="75" t="s">
        <v>254</v>
      </c>
      <c r="C17" s="267">
        <v>20646455.879999999</v>
      </c>
      <c r="D17" s="217">
        <v>19853576.760000002</v>
      </c>
      <c r="E17" s="268">
        <v>19270067.809999999</v>
      </c>
      <c r="F17" s="147">
        <f>+E17/D17</f>
        <v>0.97060937900239574</v>
      </c>
      <c r="G17" s="268">
        <v>19270067.809999999</v>
      </c>
      <c r="H17" s="147">
        <f>+G17/D17</f>
        <v>0.97060937900239574</v>
      </c>
      <c r="I17" s="76">
        <v>9686184.6899999995</v>
      </c>
      <c r="J17" s="221">
        <f>I17/D17</f>
        <v>0.48788109100397681</v>
      </c>
      <c r="K17" s="76">
        <v>9615235.9100000001</v>
      </c>
      <c r="L17" s="80">
        <v>0.61055249045511595</v>
      </c>
      <c r="M17" s="269">
        <f t="shared" si="3"/>
        <v>7.3787872356008144E-3</v>
      </c>
      <c r="N17" s="63">
        <v>22120</v>
      </c>
    </row>
    <row r="18" spans="1:14" ht="15" customHeight="1" x14ac:dyDescent="0.2">
      <c r="A18" s="75"/>
      <c r="B18" s="75" t="s">
        <v>256</v>
      </c>
      <c r="C18" s="267">
        <v>556922.39</v>
      </c>
      <c r="D18" s="217">
        <v>557222.39</v>
      </c>
      <c r="E18" s="268">
        <v>545372.49</v>
      </c>
      <c r="F18" s="147">
        <f>+E18/D18</f>
        <v>0.9787339844689299</v>
      </c>
      <c r="G18" s="268">
        <v>545372.49</v>
      </c>
      <c r="H18" s="147">
        <f>+G18/D18</f>
        <v>0.9787339844689299</v>
      </c>
      <c r="I18" s="76">
        <v>419938.3</v>
      </c>
      <c r="J18" s="221">
        <f>I18/D18</f>
        <v>0.75362782891764268</v>
      </c>
      <c r="K18" s="76">
        <v>259030.35</v>
      </c>
      <c r="L18" s="80">
        <v>0.49158953742954031</v>
      </c>
      <c r="M18" s="269">
        <f t="shared" si="3"/>
        <v>0.62119342385940479</v>
      </c>
      <c r="N18" s="63">
        <v>22121</v>
      </c>
    </row>
    <row r="19" spans="1:14" ht="15" customHeight="1" x14ac:dyDescent="0.2">
      <c r="A19" s="75"/>
      <c r="B19" s="75" t="s">
        <v>252</v>
      </c>
      <c r="C19" s="267">
        <v>1124173.03</v>
      </c>
      <c r="D19" s="217">
        <v>1124173.03</v>
      </c>
      <c r="E19" s="268">
        <v>914853.21</v>
      </c>
      <c r="F19" s="147">
        <f t="shared" si="4"/>
        <v>0.81380106583770284</v>
      </c>
      <c r="G19" s="268">
        <v>914853.21</v>
      </c>
      <c r="H19" s="147">
        <f t="shared" si="1"/>
        <v>0.81380106583770284</v>
      </c>
      <c r="I19" s="76">
        <v>452683.76</v>
      </c>
      <c r="J19" s="221">
        <f t="shared" si="2"/>
        <v>0.40268156940217648</v>
      </c>
      <c r="K19" s="76">
        <v>378671.38</v>
      </c>
      <c r="L19" s="80">
        <v>0.31631257613021296</v>
      </c>
      <c r="M19" s="269">
        <f t="shared" si="3"/>
        <v>0.19545279603650001</v>
      </c>
      <c r="N19" s="64" t="s">
        <v>257</v>
      </c>
    </row>
    <row r="20" spans="1:14" ht="15" customHeight="1" x14ac:dyDescent="0.2">
      <c r="A20" s="77"/>
      <c r="B20" s="77" t="s">
        <v>258</v>
      </c>
      <c r="C20" s="211">
        <v>5399766.2199999997</v>
      </c>
      <c r="D20" s="216">
        <v>5242918.5199999996</v>
      </c>
      <c r="E20" s="268">
        <v>4546379.91</v>
      </c>
      <c r="F20" s="494">
        <f t="shared" si="4"/>
        <v>0.86714677953835539</v>
      </c>
      <c r="G20" s="268">
        <v>3520149.0599999996</v>
      </c>
      <c r="H20" s="494">
        <f t="shared" si="1"/>
        <v>0.67141021676606183</v>
      </c>
      <c r="I20" s="78">
        <v>1353643.75</v>
      </c>
      <c r="J20" s="512">
        <f t="shared" si="2"/>
        <v>0.25818515867379915</v>
      </c>
      <c r="K20" s="78">
        <v>2053016.2999999989</v>
      </c>
      <c r="L20" s="81">
        <v>0.39313562838065347</v>
      </c>
      <c r="M20" s="270">
        <f t="shared" si="3"/>
        <v>-0.34065611169282939</v>
      </c>
      <c r="N20" s="64" t="s">
        <v>259</v>
      </c>
    </row>
    <row r="21" spans="1:14" ht="15" customHeight="1" x14ac:dyDescent="0.2">
      <c r="A21" s="73"/>
      <c r="B21" s="73" t="s">
        <v>260</v>
      </c>
      <c r="C21" s="212">
        <v>3726957.63</v>
      </c>
      <c r="D21" s="215">
        <v>3791009.34</v>
      </c>
      <c r="E21" s="74">
        <v>3785369.34</v>
      </c>
      <c r="F21" s="496">
        <f t="shared" si="4"/>
        <v>0.99851226955827022</v>
      </c>
      <c r="G21" s="74">
        <v>3763127.23</v>
      </c>
      <c r="H21" s="496">
        <f t="shared" si="1"/>
        <v>0.99264520144917401</v>
      </c>
      <c r="I21" s="74">
        <v>1890766.47</v>
      </c>
      <c r="J21" s="513">
        <f t="shared" si="2"/>
        <v>0.49875014815975105</v>
      </c>
      <c r="K21" s="74">
        <v>1938966.57</v>
      </c>
      <c r="L21" s="79">
        <v>0.52456428226645191</v>
      </c>
      <c r="M21" s="269">
        <f t="shared" si="3"/>
        <v>-2.4858654473862374E-2</v>
      </c>
      <c r="N21" s="63">
        <v>22200</v>
      </c>
    </row>
    <row r="22" spans="1:14" ht="15" customHeight="1" x14ac:dyDescent="0.2">
      <c r="A22" s="77"/>
      <c r="B22" s="77" t="s">
        <v>261</v>
      </c>
      <c r="C22" s="211">
        <v>823380.50999999978</v>
      </c>
      <c r="D22" s="216">
        <v>1211022.6900000004</v>
      </c>
      <c r="E22" s="78">
        <v>1084180.2800000003</v>
      </c>
      <c r="F22" s="497">
        <f t="shared" si="4"/>
        <v>0.89526008798398315</v>
      </c>
      <c r="G22" s="268">
        <v>1008571.1300000004</v>
      </c>
      <c r="H22" s="497">
        <f t="shared" si="1"/>
        <v>0.83282595638236967</v>
      </c>
      <c r="I22" s="66">
        <v>542527.28</v>
      </c>
      <c r="J22" s="512">
        <f t="shared" si="2"/>
        <v>0.4479910116300132</v>
      </c>
      <c r="K22" s="78">
        <v>412554.40000000014</v>
      </c>
      <c r="L22" s="81">
        <v>0.43958432122431662</v>
      </c>
      <c r="M22" s="269">
        <f t="shared" si="3"/>
        <v>0.31504422204683746</v>
      </c>
      <c r="N22" s="64" t="s">
        <v>262</v>
      </c>
    </row>
    <row r="23" spans="1:14" ht="15" customHeight="1" x14ac:dyDescent="0.2">
      <c r="A23" s="73"/>
      <c r="B23" s="73" t="s">
        <v>263</v>
      </c>
      <c r="C23" s="212">
        <v>622330.44999999995</v>
      </c>
      <c r="D23" s="218">
        <v>695974</v>
      </c>
      <c r="E23" s="90">
        <v>669878.42000000004</v>
      </c>
      <c r="F23" s="496">
        <f t="shared" si="4"/>
        <v>0.96250494989755375</v>
      </c>
      <c r="G23" s="74">
        <v>620988.93999999994</v>
      </c>
      <c r="H23" s="496">
        <f t="shared" si="1"/>
        <v>0.89225882001339119</v>
      </c>
      <c r="I23" s="74">
        <v>218963.52</v>
      </c>
      <c r="J23" s="511">
        <f t="shared" si="2"/>
        <v>0.31461451146163505</v>
      </c>
      <c r="K23" s="74">
        <v>306611.78000000003</v>
      </c>
      <c r="L23" s="79">
        <v>0.50360295510612929</v>
      </c>
      <c r="M23" s="269">
        <f t="shared" ref="M23:M25" si="5">+I23/K23-1</f>
        <v>-0.28586070633033089</v>
      </c>
      <c r="N23" s="63">
        <v>223</v>
      </c>
    </row>
    <row r="24" spans="1:14" ht="15" customHeight="1" x14ac:dyDescent="0.2">
      <c r="A24" s="75"/>
      <c r="B24" s="75" t="s">
        <v>264</v>
      </c>
      <c r="C24" s="212">
        <v>2466584.48</v>
      </c>
      <c r="D24" s="471">
        <v>2466661.62</v>
      </c>
      <c r="E24" s="268">
        <v>2080580.68</v>
      </c>
      <c r="F24" s="147">
        <f t="shared" si="4"/>
        <v>0.84348037976931745</v>
      </c>
      <c r="G24" s="90">
        <v>2080580.6</v>
      </c>
      <c r="H24" s="147">
        <f t="shared" si="1"/>
        <v>0.84348034733681876</v>
      </c>
      <c r="I24" s="90">
        <v>1565623.49</v>
      </c>
      <c r="J24" s="221">
        <f t="shared" si="2"/>
        <v>0.63471352426523742</v>
      </c>
      <c r="K24" s="76">
        <v>1841408.83</v>
      </c>
      <c r="L24" s="80">
        <v>0.76834884839918605</v>
      </c>
      <c r="M24" s="269">
        <f t="shared" si="5"/>
        <v>-0.14976866381161003</v>
      </c>
      <c r="N24" s="63">
        <v>224</v>
      </c>
    </row>
    <row r="25" spans="1:14" ht="15" customHeight="1" x14ac:dyDescent="0.2">
      <c r="A25" s="77"/>
      <c r="B25" s="77" t="s">
        <v>265</v>
      </c>
      <c r="C25" s="211">
        <v>844814.86</v>
      </c>
      <c r="D25" s="185">
        <v>632492</v>
      </c>
      <c r="E25" s="78">
        <v>609798.71</v>
      </c>
      <c r="F25" s="494">
        <f t="shared" si="4"/>
        <v>0.96412082682468703</v>
      </c>
      <c r="G25" s="66">
        <v>483080.99</v>
      </c>
      <c r="H25" s="494">
        <f t="shared" si="1"/>
        <v>0.76377407145070608</v>
      </c>
      <c r="I25" s="66">
        <v>483080.99</v>
      </c>
      <c r="J25" s="512">
        <f t="shared" si="2"/>
        <v>0.76377407145070608</v>
      </c>
      <c r="K25" s="78">
        <v>531342.62</v>
      </c>
      <c r="L25" s="81">
        <v>0.86577605937812074</v>
      </c>
      <c r="M25" s="269">
        <f t="shared" si="5"/>
        <v>-9.082958562593757E-2</v>
      </c>
      <c r="N25" s="63">
        <v>225</v>
      </c>
    </row>
    <row r="26" spans="1:14" ht="15" customHeight="1" x14ac:dyDescent="0.2">
      <c r="A26" s="73"/>
      <c r="B26" s="73" t="s">
        <v>267</v>
      </c>
      <c r="C26" s="212">
        <v>1326385.93</v>
      </c>
      <c r="D26" s="215">
        <v>1101828.02</v>
      </c>
      <c r="E26" s="90">
        <v>846104.77</v>
      </c>
      <c r="F26" s="496">
        <f t="shared" si="4"/>
        <v>0.76791001376058665</v>
      </c>
      <c r="G26" s="90">
        <v>417098.4</v>
      </c>
      <c r="H26" s="496">
        <f t="shared" si="1"/>
        <v>0.37855127336478522</v>
      </c>
      <c r="I26" s="90">
        <v>417098.4</v>
      </c>
      <c r="J26" s="511">
        <f t="shared" si="2"/>
        <v>0.37855127336478522</v>
      </c>
      <c r="K26" s="74">
        <v>435343.35999999999</v>
      </c>
      <c r="L26" s="79">
        <v>0.43265565117621518</v>
      </c>
      <c r="M26" s="269">
        <f t="shared" si="3"/>
        <v>-4.1909356329679515E-2</v>
      </c>
      <c r="N26" s="63">
        <v>22601</v>
      </c>
    </row>
    <row r="27" spans="1:14" ht="15" customHeight="1" x14ac:dyDescent="0.2">
      <c r="A27" s="75"/>
      <c r="B27" s="75" t="s">
        <v>266</v>
      </c>
      <c r="C27" s="212">
        <v>13040585.99</v>
      </c>
      <c r="D27" s="215">
        <v>12907974.91</v>
      </c>
      <c r="E27" s="90">
        <v>11991025.52</v>
      </c>
      <c r="F27" s="147">
        <f t="shared" si="4"/>
        <v>0.92896256799433141</v>
      </c>
      <c r="G27" s="90">
        <v>11559750.02</v>
      </c>
      <c r="H27" s="147">
        <f t="shared" si="1"/>
        <v>0.89555101405135895</v>
      </c>
      <c r="I27" s="90">
        <v>8485282.4499999993</v>
      </c>
      <c r="J27" s="221">
        <f t="shared" si="2"/>
        <v>0.65736744215595933</v>
      </c>
      <c r="K27" s="76">
        <v>6369276.0099999998</v>
      </c>
      <c r="L27" s="80">
        <v>0.48176126321408902</v>
      </c>
      <c r="M27" s="269">
        <f t="shared" si="3"/>
        <v>0.33222087356204866</v>
      </c>
      <c r="N27" s="63">
        <v>22602</v>
      </c>
    </row>
    <row r="28" spans="1:14" ht="15" customHeight="1" x14ac:dyDescent="0.2">
      <c r="A28" s="75"/>
      <c r="B28" s="75" t="s">
        <v>268</v>
      </c>
      <c r="C28" s="212">
        <v>643129.06000000006</v>
      </c>
      <c r="D28" s="471">
        <v>890147.5</v>
      </c>
      <c r="E28" s="268">
        <v>652832.16</v>
      </c>
      <c r="F28" s="147">
        <f t="shared" si="4"/>
        <v>0.73339773464510094</v>
      </c>
      <c r="G28" s="90">
        <v>335670.45</v>
      </c>
      <c r="H28" s="147">
        <f t="shared" si="1"/>
        <v>0.37709531285545372</v>
      </c>
      <c r="I28" s="90">
        <v>315928.69</v>
      </c>
      <c r="J28" s="221">
        <f t="shared" si="2"/>
        <v>0.35491723562667987</v>
      </c>
      <c r="K28" s="76">
        <v>192316.47</v>
      </c>
      <c r="L28" s="80">
        <v>0.30870954936969014</v>
      </c>
      <c r="M28" s="269">
        <f t="shared" si="3"/>
        <v>0.6427542061270155</v>
      </c>
      <c r="N28" s="63">
        <v>22606</v>
      </c>
    </row>
    <row r="29" spans="1:14" ht="15" customHeight="1" x14ac:dyDescent="0.2">
      <c r="A29" s="75"/>
      <c r="B29" s="75" t="s">
        <v>269</v>
      </c>
      <c r="C29" s="212">
        <v>17342647.079999998</v>
      </c>
      <c r="D29" s="471">
        <v>24119919.960000001</v>
      </c>
      <c r="E29" s="268">
        <v>19104728.079999998</v>
      </c>
      <c r="F29" s="147">
        <f t="shared" si="4"/>
        <v>0.7920726151530727</v>
      </c>
      <c r="G29" s="90">
        <v>15095677.369999999</v>
      </c>
      <c r="H29" s="147">
        <f t="shared" si="1"/>
        <v>0.62585934758632589</v>
      </c>
      <c r="I29" s="90">
        <v>8798873.4499999993</v>
      </c>
      <c r="J29" s="221">
        <f t="shared" si="2"/>
        <v>0.36479695888675739</v>
      </c>
      <c r="K29" s="76">
        <v>6883276.5800000001</v>
      </c>
      <c r="L29" s="80">
        <v>0.36091687613572238</v>
      </c>
      <c r="M29" s="269">
        <f t="shared" si="3"/>
        <v>0.27829723936503492</v>
      </c>
      <c r="N29" s="63">
        <v>22610</v>
      </c>
    </row>
    <row r="30" spans="1:14" ht="15" customHeight="1" x14ac:dyDescent="0.2">
      <c r="A30" s="77"/>
      <c r="B30" s="77" t="s">
        <v>270</v>
      </c>
      <c r="C30" s="211">
        <v>16396084.009999998</v>
      </c>
      <c r="D30" s="185">
        <v>10695967.469999991</v>
      </c>
      <c r="E30" s="78">
        <v>6024890.1799999997</v>
      </c>
      <c r="F30" s="494">
        <f t="shared" si="4"/>
        <v>0.56328613534947525</v>
      </c>
      <c r="G30" s="66">
        <v>4909820.3700000029</v>
      </c>
      <c r="H30" s="494">
        <f t="shared" si="1"/>
        <v>0.45903471413605623</v>
      </c>
      <c r="I30" s="66">
        <v>3201483.9600000028</v>
      </c>
      <c r="J30" s="512">
        <f t="shared" si="2"/>
        <v>0.29931691256349768</v>
      </c>
      <c r="K30" s="78">
        <v>1353921.2300000014</v>
      </c>
      <c r="L30" s="81">
        <v>0.21542117779725856</v>
      </c>
      <c r="M30" s="202">
        <f t="shared" si="3"/>
        <v>1.364601343905361</v>
      </c>
      <c r="N30" s="64" t="s">
        <v>271</v>
      </c>
    </row>
    <row r="31" spans="1:14" ht="15" customHeight="1" x14ac:dyDescent="0.2">
      <c r="A31" s="73"/>
      <c r="B31" s="73" t="s">
        <v>272</v>
      </c>
      <c r="C31" s="210">
        <v>11908878.640000001</v>
      </c>
      <c r="D31" s="215">
        <v>11852711.24</v>
      </c>
      <c r="E31" s="76">
        <v>11543301.5</v>
      </c>
      <c r="F31" s="495">
        <f t="shared" si="4"/>
        <v>0.97389544605154832</v>
      </c>
      <c r="G31" s="76">
        <v>11524188.130000001</v>
      </c>
      <c r="H31" s="147">
        <f t="shared" si="1"/>
        <v>0.97228287238692579</v>
      </c>
      <c r="I31" s="76">
        <v>6021936.6399999997</v>
      </c>
      <c r="J31" s="511">
        <f t="shared" si="2"/>
        <v>0.50806406383017555</v>
      </c>
      <c r="K31" s="74">
        <v>5765508.1699999999</v>
      </c>
      <c r="L31" s="79">
        <v>0.50298121222449499</v>
      </c>
      <c r="M31" s="269">
        <f t="shared" si="3"/>
        <v>4.4476299822848064E-2</v>
      </c>
      <c r="N31" s="63">
        <v>22700</v>
      </c>
    </row>
    <row r="32" spans="1:14" ht="15" customHeight="1" x14ac:dyDescent="0.2">
      <c r="A32" s="75"/>
      <c r="B32" s="75" t="s">
        <v>273</v>
      </c>
      <c r="C32" s="210">
        <v>2874262.5</v>
      </c>
      <c r="D32" s="215">
        <v>5097267.18</v>
      </c>
      <c r="E32" s="76">
        <v>4098149.44</v>
      </c>
      <c r="F32" s="147">
        <f t="shared" si="4"/>
        <v>0.80398952915001021</v>
      </c>
      <c r="G32" s="76">
        <v>3040668.73</v>
      </c>
      <c r="H32" s="147">
        <f t="shared" si="1"/>
        <v>0.59652920332106274</v>
      </c>
      <c r="I32" s="76">
        <v>1832265.22</v>
      </c>
      <c r="J32" s="221">
        <f t="shared" si="2"/>
        <v>0.35946030594378225</v>
      </c>
      <c r="K32" s="76">
        <v>1449135.08</v>
      </c>
      <c r="L32" s="80">
        <v>0.37320481875980188</v>
      </c>
      <c r="M32" s="269">
        <f t="shared" si="3"/>
        <v>0.26438538773072828</v>
      </c>
      <c r="N32" s="63">
        <v>22703</v>
      </c>
    </row>
    <row r="33" spans="1:14" ht="15" customHeight="1" x14ac:dyDescent="0.2">
      <c r="A33" s="75"/>
      <c r="B33" s="75" t="s">
        <v>274</v>
      </c>
      <c r="C33" s="210">
        <v>2461274.11</v>
      </c>
      <c r="D33" s="215">
        <v>2371122.2400000002</v>
      </c>
      <c r="E33" s="76">
        <v>1504014.8</v>
      </c>
      <c r="F33" s="147">
        <f t="shared" si="4"/>
        <v>0.63430504536113663</v>
      </c>
      <c r="G33" s="76">
        <v>1396129.3699999999</v>
      </c>
      <c r="H33" s="147">
        <f t="shared" si="1"/>
        <v>0.58880531186785201</v>
      </c>
      <c r="I33" s="76">
        <v>780404.9</v>
      </c>
      <c r="J33" s="221">
        <f t="shared" si="2"/>
        <v>0.32912891913999337</v>
      </c>
      <c r="K33" s="76">
        <v>656082.41</v>
      </c>
      <c r="L33" s="80">
        <v>0.27119819376251075</v>
      </c>
      <c r="M33" s="269">
        <f t="shared" si="3"/>
        <v>0.18949218589780514</v>
      </c>
      <c r="N33" s="63" t="s">
        <v>275</v>
      </c>
    </row>
    <row r="34" spans="1:14" ht="15" customHeight="1" x14ac:dyDescent="0.2">
      <c r="A34" s="75"/>
      <c r="B34" s="75" t="s">
        <v>276</v>
      </c>
      <c r="C34" s="210">
        <v>3735000</v>
      </c>
      <c r="D34" s="215">
        <v>3597602</v>
      </c>
      <c r="E34" s="76">
        <v>2087223.45</v>
      </c>
      <c r="F34" s="147">
        <f t="shared" si="4"/>
        <v>0.58017074984948303</v>
      </c>
      <c r="G34" s="76">
        <v>2087223.45</v>
      </c>
      <c r="H34" s="147">
        <f t="shared" si="1"/>
        <v>0.58017074984948303</v>
      </c>
      <c r="I34" s="76">
        <v>1903511.26</v>
      </c>
      <c r="J34" s="221">
        <f t="shared" si="2"/>
        <v>0.52910557087749011</v>
      </c>
      <c r="K34" s="76">
        <v>1496090.56</v>
      </c>
      <c r="L34" s="80">
        <v>0.37437361526431029</v>
      </c>
      <c r="M34" s="269">
        <f t="shared" si="3"/>
        <v>0.2723235550660783</v>
      </c>
      <c r="N34" s="64">
        <v>22708</v>
      </c>
    </row>
    <row r="35" spans="1:14" ht="15" customHeight="1" x14ac:dyDescent="0.2">
      <c r="A35" s="75"/>
      <c r="B35" s="75" t="s">
        <v>277</v>
      </c>
      <c r="C35" s="210">
        <v>15900827.689999999</v>
      </c>
      <c r="D35" s="215">
        <v>16264666.710000001</v>
      </c>
      <c r="E35" s="76">
        <v>16033191.310000001</v>
      </c>
      <c r="F35" s="147">
        <f t="shared" si="4"/>
        <v>0.98576820514510255</v>
      </c>
      <c r="G35" s="76">
        <v>15536008.970000001</v>
      </c>
      <c r="H35" s="147">
        <f t="shared" si="1"/>
        <v>0.95519995872082641</v>
      </c>
      <c r="I35" s="76">
        <v>7543923.5599999996</v>
      </c>
      <c r="J35" s="221">
        <f t="shared" si="2"/>
        <v>0.46382281878310921</v>
      </c>
      <c r="K35" s="76">
        <v>7757315.7699999996</v>
      </c>
      <c r="L35" s="80">
        <v>0.58621765016526517</v>
      </c>
      <c r="M35" s="269">
        <f t="shared" si="3"/>
        <v>-2.7508511491211363E-2</v>
      </c>
      <c r="N35" s="63">
        <v>22712</v>
      </c>
    </row>
    <row r="36" spans="1:14" ht="15" customHeight="1" x14ac:dyDescent="0.2">
      <c r="A36" s="75"/>
      <c r="B36" s="75" t="s">
        <v>278</v>
      </c>
      <c r="C36" s="210">
        <v>11600000</v>
      </c>
      <c r="D36" s="215">
        <v>12516606.189999999</v>
      </c>
      <c r="E36" s="76">
        <v>12516606.189999999</v>
      </c>
      <c r="F36" s="147">
        <f t="shared" si="4"/>
        <v>1</v>
      </c>
      <c r="G36" s="76">
        <v>12516606.189999999</v>
      </c>
      <c r="H36" s="147">
        <f t="shared" si="1"/>
        <v>1</v>
      </c>
      <c r="I36" s="76">
        <v>4968854.6500000004</v>
      </c>
      <c r="J36" s="221">
        <f t="shared" si="2"/>
        <v>0.39698098466737813</v>
      </c>
      <c r="K36" s="76"/>
      <c r="L36" s="80" t="s">
        <v>135</v>
      </c>
      <c r="M36" s="269" t="s">
        <v>135</v>
      </c>
      <c r="N36" s="63">
        <v>22714</v>
      </c>
    </row>
    <row r="37" spans="1:14" ht="15" customHeight="1" x14ac:dyDescent="0.2">
      <c r="A37" s="75"/>
      <c r="B37" s="75" t="s">
        <v>279</v>
      </c>
      <c r="C37" s="210"/>
      <c r="D37" s="215"/>
      <c r="E37" s="76"/>
      <c r="F37" s="147" t="s">
        <v>135</v>
      </c>
      <c r="G37" s="76"/>
      <c r="H37" s="147" t="s">
        <v>135</v>
      </c>
      <c r="I37" s="76"/>
      <c r="J37" s="221" t="s">
        <v>135</v>
      </c>
      <c r="K37" s="76"/>
      <c r="L37" s="80" t="s">
        <v>135</v>
      </c>
      <c r="M37" s="269" t="s">
        <v>135</v>
      </c>
      <c r="N37" s="63">
        <v>22715</v>
      </c>
    </row>
    <row r="38" spans="1:14" ht="15" customHeight="1" x14ac:dyDescent="0.2">
      <c r="A38" s="75"/>
      <c r="B38" s="75" t="s">
        <v>280</v>
      </c>
      <c r="C38" s="210">
        <v>13595150.939999999</v>
      </c>
      <c r="D38" s="215">
        <v>13619840.1</v>
      </c>
      <c r="E38" s="76">
        <v>13293025.49</v>
      </c>
      <c r="F38" s="147">
        <f t="shared" si="4"/>
        <v>0.9760045193188428</v>
      </c>
      <c r="G38" s="76">
        <v>13293025.49</v>
      </c>
      <c r="H38" s="147">
        <f t="shared" si="1"/>
        <v>0.9760045193188428</v>
      </c>
      <c r="I38" s="76">
        <v>6332508.54</v>
      </c>
      <c r="J38" s="221">
        <f t="shared" si="2"/>
        <v>0.46494734839067603</v>
      </c>
      <c r="K38" s="76">
        <v>6639156.29</v>
      </c>
      <c r="L38" s="80">
        <v>0.48636370540489177</v>
      </c>
      <c r="M38" s="269">
        <f t="shared" si="3"/>
        <v>-4.6187758896695574E-2</v>
      </c>
      <c r="N38" s="63">
        <v>22716</v>
      </c>
    </row>
    <row r="39" spans="1:14" ht="15" customHeight="1" x14ac:dyDescent="0.2">
      <c r="A39" s="75"/>
      <c r="B39" s="75" t="s">
        <v>487</v>
      </c>
      <c r="C39" s="210">
        <v>209726</v>
      </c>
      <c r="D39" s="215">
        <v>200846.19</v>
      </c>
      <c r="E39" s="76">
        <v>196444.27</v>
      </c>
      <c r="F39" s="147">
        <f t="shared" si="4"/>
        <v>0.97808312918457641</v>
      </c>
      <c r="G39" s="76">
        <v>196444.27</v>
      </c>
      <c r="H39" s="147">
        <f t="shared" si="1"/>
        <v>0.97808312918457641</v>
      </c>
      <c r="I39" s="76">
        <v>97939.87</v>
      </c>
      <c r="J39" s="221">
        <f t="shared" si="2"/>
        <v>0.48763618568019634</v>
      </c>
      <c r="K39" s="76">
        <v>102187.38</v>
      </c>
      <c r="L39" s="80">
        <v>0.49713629696888439</v>
      </c>
      <c r="M39" s="269">
        <f t="shared" si="3"/>
        <v>-4.156589590612858E-2</v>
      </c>
      <c r="N39" s="63" t="s">
        <v>488</v>
      </c>
    </row>
    <row r="40" spans="1:14" ht="15" customHeight="1" x14ac:dyDescent="0.2">
      <c r="A40" s="75"/>
      <c r="B40" s="75" t="s">
        <v>489</v>
      </c>
      <c r="C40" s="210">
        <v>120000.38</v>
      </c>
      <c r="D40" s="215">
        <v>126553.12</v>
      </c>
      <c r="E40" s="76">
        <v>126553.12</v>
      </c>
      <c r="F40" s="147">
        <f t="shared" si="4"/>
        <v>1</v>
      </c>
      <c r="G40" s="76">
        <v>126553.12</v>
      </c>
      <c r="H40" s="147">
        <f t="shared" si="1"/>
        <v>1</v>
      </c>
      <c r="I40" s="76">
        <v>101053.14</v>
      </c>
      <c r="J40" s="221">
        <f t="shared" si="2"/>
        <v>0.79850374293419235</v>
      </c>
      <c r="K40" s="76">
        <v>92004.68</v>
      </c>
      <c r="L40" s="80">
        <v>0.77726500609065974</v>
      </c>
      <c r="M40" s="269">
        <f t="shared" si="3"/>
        <v>9.8347823175951588E-2</v>
      </c>
      <c r="N40" s="63" t="s">
        <v>490</v>
      </c>
    </row>
    <row r="41" spans="1:14" ht="15" customHeight="1" x14ac:dyDescent="0.2">
      <c r="A41" s="75"/>
      <c r="B41" s="75" t="s">
        <v>286</v>
      </c>
      <c r="C41" s="210">
        <v>63029764.009999998</v>
      </c>
      <c r="D41" s="215">
        <v>61288775.640000001</v>
      </c>
      <c r="E41" s="76">
        <v>55918276.280000001</v>
      </c>
      <c r="F41" s="147">
        <f t="shared" ref="F41:F51" si="6">+E41/D41</f>
        <v>0.9123738514284343</v>
      </c>
      <c r="G41" s="76">
        <v>53436605.329999998</v>
      </c>
      <c r="H41" s="147">
        <f t="shared" ref="H41:H51" si="7">+G41/D41</f>
        <v>0.87188240867916278</v>
      </c>
      <c r="I41" s="76">
        <v>29532671.600000001</v>
      </c>
      <c r="J41" s="221">
        <f t="shared" ref="J41:J51" si="8">I41/D41</f>
        <v>0.48186101438002232</v>
      </c>
      <c r="K41" s="76">
        <v>26497075.120000001</v>
      </c>
      <c r="L41" s="80">
        <v>0.46043489962608897</v>
      </c>
      <c r="M41" s="269">
        <f t="shared" si="3"/>
        <v>0.11456345525883083</v>
      </c>
      <c r="N41" s="63">
        <v>22719</v>
      </c>
    </row>
    <row r="42" spans="1:14" ht="15" customHeight="1" x14ac:dyDescent="0.2">
      <c r="A42" s="75"/>
      <c r="B42" s="75" t="s">
        <v>281</v>
      </c>
      <c r="C42" s="210">
        <v>1550000</v>
      </c>
      <c r="D42" s="215">
        <v>1837500</v>
      </c>
      <c r="E42" s="76">
        <v>1837500</v>
      </c>
      <c r="F42" s="147">
        <f t="shared" si="6"/>
        <v>1</v>
      </c>
      <c r="G42" s="76">
        <v>1817500</v>
      </c>
      <c r="H42" s="147">
        <f t="shared" si="7"/>
        <v>0.98911564625850346</v>
      </c>
      <c r="I42" s="76">
        <v>1361053.42</v>
      </c>
      <c r="J42" s="221">
        <f t="shared" si="8"/>
        <v>0.74070934421768708</v>
      </c>
      <c r="K42" s="76">
        <v>712730.08</v>
      </c>
      <c r="L42" s="80">
        <v>0.41395379044223768</v>
      </c>
      <c r="M42" s="269">
        <f t="shared" si="3"/>
        <v>0.90963375644255118</v>
      </c>
      <c r="N42" s="63">
        <v>22720</v>
      </c>
    </row>
    <row r="43" spans="1:14" ht="15" customHeight="1" x14ac:dyDescent="0.2">
      <c r="A43" s="75"/>
      <c r="B43" s="75" t="s">
        <v>283</v>
      </c>
      <c r="C43" s="210">
        <v>2113545.42</v>
      </c>
      <c r="D43" s="215">
        <v>1581101.12</v>
      </c>
      <c r="E43" s="76">
        <v>1415138.13</v>
      </c>
      <c r="F43" s="147">
        <f t="shared" si="6"/>
        <v>0.895033285410613</v>
      </c>
      <c r="G43" s="76">
        <v>1415138.13</v>
      </c>
      <c r="H43" s="147">
        <f t="shared" si="7"/>
        <v>0.895033285410613</v>
      </c>
      <c r="I43" s="76">
        <v>462995.11</v>
      </c>
      <c r="J43" s="221">
        <f t="shared" si="8"/>
        <v>0.29283080262443933</v>
      </c>
      <c r="K43" s="76">
        <v>597187.17000000004</v>
      </c>
      <c r="L43" s="80">
        <v>0.42296696651929228</v>
      </c>
      <c r="M43" s="269">
        <f t="shared" si="3"/>
        <v>-0.22470687037700432</v>
      </c>
      <c r="N43" s="63">
        <v>22721</v>
      </c>
    </row>
    <row r="44" spans="1:14" ht="15" customHeight="1" x14ac:dyDescent="0.2">
      <c r="A44" s="75"/>
      <c r="B44" s="75" t="s">
        <v>282</v>
      </c>
      <c r="C44" s="210">
        <v>2650000</v>
      </c>
      <c r="D44" s="215">
        <v>2674806.98</v>
      </c>
      <c r="E44" s="76">
        <v>2674806.98</v>
      </c>
      <c r="F44" s="147">
        <f t="shared" si="6"/>
        <v>1</v>
      </c>
      <c r="G44" s="76">
        <v>2674806.98</v>
      </c>
      <c r="H44" s="147">
        <f t="shared" si="7"/>
        <v>1</v>
      </c>
      <c r="I44" s="76">
        <v>697379.83999999997</v>
      </c>
      <c r="J44" s="221">
        <f t="shared" si="8"/>
        <v>0.26072155681304526</v>
      </c>
      <c r="K44" s="76">
        <v>350054.17</v>
      </c>
      <c r="L44" s="80">
        <v>0.12402515854295611</v>
      </c>
      <c r="M44" s="269">
        <f t="shared" si="3"/>
        <v>0.99220549208141118</v>
      </c>
      <c r="N44" s="63">
        <v>22723</v>
      </c>
    </row>
    <row r="45" spans="1:14" ht="15" customHeight="1" x14ac:dyDescent="0.2">
      <c r="A45" s="75"/>
      <c r="B45" s="75" t="s">
        <v>285</v>
      </c>
      <c r="C45" s="210">
        <v>9307905.2899999991</v>
      </c>
      <c r="D45" s="215">
        <v>8928450.7899999991</v>
      </c>
      <c r="E45" s="76">
        <v>8624623.1899999995</v>
      </c>
      <c r="F45" s="147">
        <f t="shared" si="6"/>
        <v>0.96597084901444596</v>
      </c>
      <c r="G45" s="76">
        <v>8624623.1899999995</v>
      </c>
      <c r="H45" s="147">
        <f t="shared" si="7"/>
        <v>0.96597084901444596</v>
      </c>
      <c r="I45" s="76">
        <v>3431982.51</v>
      </c>
      <c r="J45" s="221">
        <f t="shared" si="8"/>
        <v>0.38438723477581044</v>
      </c>
      <c r="K45" s="76">
        <v>3859737.06</v>
      </c>
      <c r="L45" s="80">
        <v>0.42048492186509318</v>
      </c>
      <c r="M45" s="269">
        <f t="shared" si="3"/>
        <v>-0.1108247902254772</v>
      </c>
      <c r="N45" s="63">
        <v>22724</v>
      </c>
    </row>
    <row r="46" spans="1:14" ht="15" customHeight="1" x14ac:dyDescent="0.2">
      <c r="A46" s="75"/>
      <c r="B46" s="75" t="s">
        <v>492</v>
      </c>
      <c r="C46" s="210">
        <v>30380.83</v>
      </c>
      <c r="D46" s="215">
        <v>152839.13</v>
      </c>
      <c r="E46" s="76">
        <v>94965.9</v>
      </c>
      <c r="F46" s="147">
        <f t="shared" si="6"/>
        <v>0.62134546303685445</v>
      </c>
      <c r="G46" s="76">
        <v>80609.62</v>
      </c>
      <c r="H46" s="147">
        <f t="shared" si="7"/>
        <v>0.52741480535776408</v>
      </c>
      <c r="I46" s="76">
        <v>10643.72</v>
      </c>
      <c r="J46" s="221">
        <f t="shared" si="8"/>
        <v>6.9640019542115947E-2</v>
      </c>
      <c r="K46" s="76">
        <v>30002.46</v>
      </c>
      <c r="L46" s="80">
        <v>0.55322235742277781</v>
      </c>
      <c r="M46" s="269">
        <f t="shared" si="3"/>
        <v>-0.64523842378258323</v>
      </c>
      <c r="N46" s="63" t="s">
        <v>491</v>
      </c>
    </row>
    <row r="47" spans="1:14" ht="15" customHeight="1" x14ac:dyDescent="0.2">
      <c r="A47" s="75"/>
      <c r="B47" s="75" t="s">
        <v>493</v>
      </c>
      <c r="C47" s="210">
        <v>19644.86</v>
      </c>
      <c r="D47" s="215">
        <v>19644.86</v>
      </c>
      <c r="E47" s="76">
        <v>19644.86</v>
      </c>
      <c r="F47" s="147">
        <f t="shared" si="6"/>
        <v>1</v>
      </c>
      <c r="G47" s="76">
        <v>19644.86</v>
      </c>
      <c r="H47" s="147">
        <f t="shared" si="7"/>
        <v>1</v>
      </c>
      <c r="I47" s="76">
        <v>19644.849999999999</v>
      </c>
      <c r="J47" s="221">
        <f t="shared" si="8"/>
        <v>0.99999949096099428</v>
      </c>
      <c r="K47" s="76">
        <v>27767.8</v>
      </c>
      <c r="L47" s="80">
        <v>0.58333373597824112</v>
      </c>
      <c r="M47" s="269">
        <f t="shared" si="3"/>
        <v>-0.29253127723478278</v>
      </c>
      <c r="N47" s="63" t="s">
        <v>494</v>
      </c>
    </row>
    <row r="48" spans="1:14" ht="15" customHeight="1" x14ac:dyDescent="0.2">
      <c r="A48" s="75"/>
      <c r="B48" s="75" t="s">
        <v>287</v>
      </c>
      <c r="C48" s="210">
        <v>261303122.13999999</v>
      </c>
      <c r="D48" s="215">
        <v>259496368.96000001</v>
      </c>
      <c r="E48" s="76">
        <v>256436783.59999999</v>
      </c>
      <c r="F48" s="147">
        <f t="shared" si="6"/>
        <v>0.98820952534996109</v>
      </c>
      <c r="G48" s="76">
        <v>256436783.59999999</v>
      </c>
      <c r="H48" s="147">
        <f t="shared" si="7"/>
        <v>0.98820952534996109</v>
      </c>
      <c r="I48" s="76">
        <v>120843359.25</v>
      </c>
      <c r="J48" s="221">
        <f t="shared" si="8"/>
        <v>0.46568420103260622</v>
      </c>
      <c r="K48" s="76">
        <v>125121756.58</v>
      </c>
      <c r="L48" s="80">
        <v>0.48392934854559883</v>
      </c>
      <c r="M48" s="269">
        <f t="shared" si="3"/>
        <v>-3.4193872008698056E-2</v>
      </c>
      <c r="N48" s="63">
        <v>22727</v>
      </c>
    </row>
    <row r="49" spans="1:14" ht="15" customHeight="1" x14ac:dyDescent="0.2">
      <c r="A49" s="75"/>
      <c r="B49" s="75" t="s">
        <v>284</v>
      </c>
      <c r="C49" s="210">
        <v>1874554.49</v>
      </c>
      <c r="D49" s="215">
        <v>1462321.84</v>
      </c>
      <c r="E49" s="76">
        <v>1440157.98</v>
      </c>
      <c r="F49" s="147">
        <f t="shared" si="6"/>
        <v>0.98484337757001561</v>
      </c>
      <c r="G49" s="76">
        <v>1209110.23</v>
      </c>
      <c r="H49" s="147">
        <f t="shared" si="7"/>
        <v>0.82684276260279332</v>
      </c>
      <c r="I49" s="76">
        <v>444733.65</v>
      </c>
      <c r="J49" s="221">
        <f t="shared" si="8"/>
        <v>0.3041284331771999</v>
      </c>
      <c r="K49" s="76">
        <v>566429.89</v>
      </c>
      <c r="L49" s="80">
        <v>0.46020271103428007</v>
      </c>
      <c r="M49" s="269">
        <f t="shared" si="3"/>
        <v>-0.21484784286365954</v>
      </c>
      <c r="N49" s="63">
        <v>22729</v>
      </c>
    </row>
    <row r="50" spans="1:14" ht="15" customHeight="1" x14ac:dyDescent="0.2">
      <c r="A50" s="75"/>
      <c r="B50" s="75" t="s">
        <v>289</v>
      </c>
      <c r="C50" s="210">
        <v>50122831.859999999</v>
      </c>
      <c r="D50" s="215">
        <v>47406784.5</v>
      </c>
      <c r="E50" s="76">
        <v>42917959.340000004</v>
      </c>
      <c r="F50" s="147">
        <f t="shared" si="6"/>
        <v>0.90531260014059811</v>
      </c>
      <c r="G50" s="76">
        <v>42823923</v>
      </c>
      <c r="H50" s="147">
        <f t="shared" si="7"/>
        <v>0.90332899503023667</v>
      </c>
      <c r="I50" s="76">
        <v>22808039.059999999</v>
      </c>
      <c r="J50" s="221">
        <f t="shared" si="8"/>
        <v>0.48111339548878279</v>
      </c>
      <c r="K50" s="76">
        <v>22596039.559999999</v>
      </c>
      <c r="L50" s="80">
        <v>0.51764362516402018</v>
      </c>
      <c r="M50" s="269">
        <f t="shared" si="3"/>
        <v>9.3821529846886964E-3</v>
      </c>
      <c r="N50" s="63">
        <v>22731</v>
      </c>
    </row>
    <row r="51" spans="1:14" ht="15" customHeight="1" x14ac:dyDescent="0.2">
      <c r="A51" s="75"/>
      <c r="B51" s="75" t="s">
        <v>288</v>
      </c>
      <c r="C51" s="210">
        <v>4217686.7</v>
      </c>
      <c r="D51" s="215">
        <v>4219513.26</v>
      </c>
      <c r="E51" s="76">
        <v>4133678.45</v>
      </c>
      <c r="F51" s="147">
        <f t="shared" si="6"/>
        <v>0.97965765131876859</v>
      </c>
      <c r="G51" s="76">
        <v>4133678.45</v>
      </c>
      <c r="H51" s="147">
        <f t="shared" si="7"/>
        <v>0.97965765131876859</v>
      </c>
      <c r="I51" s="76">
        <v>2119473.11</v>
      </c>
      <c r="J51" s="221">
        <f t="shared" si="8"/>
        <v>0.50230274901423111</v>
      </c>
      <c r="K51" s="76">
        <v>2296141.1</v>
      </c>
      <c r="L51" s="80">
        <v>0.5538031258687991</v>
      </c>
      <c r="M51" s="269">
        <f t="shared" si="3"/>
        <v>-7.6941260273595602E-2</v>
      </c>
      <c r="N51" s="63">
        <v>22732</v>
      </c>
    </row>
    <row r="52" spans="1:14" ht="15" customHeight="1" x14ac:dyDescent="0.2">
      <c r="A52" s="77"/>
      <c r="B52" s="77" t="s">
        <v>290</v>
      </c>
      <c r="C52" s="211">
        <v>2249365.83</v>
      </c>
      <c r="D52" s="216">
        <v>3907495.5999999996</v>
      </c>
      <c r="E52" s="78">
        <v>3353416.6100000003</v>
      </c>
      <c r="F52" s="494">
        <f t="shared" si="4"/>
        <v>0.85820099451935417</v>
      </c>
      <c r="G52" s="78">
        <v>2516199.63</v>
      </c>
      <c r="H52" s="494">
        <f t="shared" si="1"/>
        <v>0.64394176924984892</v>
      </c>
      <c r="I52" s="78">
        <v>1626157.3</v>
      </c>
      <c r="J52" s="512">
        <f t="shared" si="2"/>
        <v>0.4161635652257677</v>
      </c>
      <c r="K52" s="78">
        <v>1070605.2300000191</v>
      </c>
      <c r="L52" s="80">
        <v>0.32775408860054128</v>
      </c>
      <c r="M52" s="202">
        <f t="shared" si="3"/>
        <v>0.51891402585430213</v>
      </c>
      <c r="N52" s="64" t="s">
        <v>291</v>
      </c>
    </row>
    <row r="53" spans="1:14" ht="15" customHeight="1" x14ac:dyDescent="0.2">
      <c r="A53" s="73"/>
      <c r="B53" s="73" t="s">
        <v>292</v>
      </c>
      <c r="C53" s="210">
        <v>2085705.4</v>
      </c>
      <c r="D53" s="215">
        <v>1763194.59</v>
      </c>
      <c r="E53" s="76">
        <v>1578747.26</v>
      </c>
      <c r="F53" s="495">
        <f t="shared" si="4"/>
        <v>0.89539025865545552</v>
      </c>
      <c r="G53" s="568">
        <v>819520.14</v>
      </c>
      <c r="H53" s="495">
        <f t="shared" si="1"/>
        <v>0.46479279408406077</v>
      </c>
      <c r="I53" s="76">
        <v>819520.14</v>
      </c>
      <c r="J53" s="513">
        <f t="shared" si="2"/>
        <v>0.46479279408406077</v>
      </c>
      <c r="K53" s="90">
        <v>1127389.8700000001</v>
      </c>
      <c r="L53" s="79">
        <v>0.54505352926757555</v>
      </c>
      <c r="M53" s="203">
        <f t="shared" si="3"/>
        <v>-0.27308186652413335</v>
      </c>
      <c r="N53" s="63">
        <v>230</v>
      </c>
    </row>
    <row r="54" spans="1:14" ht="15" customHeight="1" x14ac:dyDescent="0.2">
      <c r="A54" s="75"/>
      <c r="B54" s="75" t="s">
        <v>293</v>
      </c>
      <c r="C54" s="210">
        <v>1009644.36</v>
      </c>
      <c r="D54" s="215">
        <v>1100000.52</v>
      </c>
      <c r="E54" s="76">
        <v>460288.66</v>
      </c>
      <c r="F54" s="147">
        <f t="shared" si="4"/>
        <v>0.41844403855372719</v>
      </c>
      <c r="G54" s="569">
        <v>413627.92</v>
      </c>
      <c r="H54" s="147">
        <f t="shared" si="1"/>
        <v>0.37602520406081258</v>
      </c>
      <c r="I54" s="76">
        <v>369578.22</v>
      </c>
      <c r="J54" s="221">
        <f t="shared" si="2"/>
        <v>0.3359800411730714</v>
      </c>
      <c r="K54" s="76">
        <v>561677.23</v>
      </c>
      <c r="L54" s="80">
        <v>0.4886175464480601</v>
      </c>
      <c r="M54" s="269">
        <f t="shared" si="3"/>
        <v>-0.34200960932669466</v>
      </c>
      <c r="N54" s="63">
        <v>231</v>
      </c>
    </row>
    <row r="55" spans="1:14" ht="15" customHeight="1" x14ac:dyDescent="0.2">
      <c r="A55" s="77"/>
      <c r="B55" s="77" t="s">
        <v>294</v>
      </c>
      <c r="C55" s="211">
        <v>365380.73</v>
      </c>
      <c r="D55" s="216">
        <v>310360.12</v>
      </c>
      <c r="E55" s="78">
        <v>263610</v>
      </c>
      <c r="F55" s="494">
        <f t="shared" si="4"/>
        <v>0.84936814691268969</v>
      </c>
      <c r="G55" s="570">
        <v>164444.24</v>
      </c>
      <c r="H55" s="494">
        <f t="shared" si="1"/>
        <v>0.5298497758023808</v>
      </c>
      <c r="I55" s="78">
        <v>164444.24</v>
      </c>
      <c r="J55" s="512">
        <f t="shared" si="2"/>
        <v>0.5298497758023808</v>
      </c>
      <c r="K55" s="78">
        <v>131080.10999999999</v>
      </c>
      <c r="L55" s="80">
        <v>0.40140504509494651</v>
      </c>
      <c r="M55" s="202">
        <f t="shared" si="3"/>
        <v>0.25453236192737405</v>
      </c>
      <c r="N55" s="63">
        <v>233</v>
      </c>
    </row>
    <row r="56" spans="1:14" ht="15" customHeight="1" x14ac:dyDescent="0.2">
      <c r="A56" s="59"/>
      <c r="B56" s="59" t="s">
        <v>295</v>
      </c>
      <c r="C56" s="194"/>
      <c r="D56" s="560"/>
      <c r="E56" s="247"/>
      <c r="F56" s="86" t="s">
        <v>135</v>
      </c>
      <c r="G56" s="60" t="s">
        <v>135</v>
      </c>
      <c r="H56" s="86" t="s">
        <v>135</v>
      </c>
      <c r="I56" s="247"/>
      <c r="J56" s="190" t="s">
        <v>135</v>
      </c>
      <c r="K56" s="35">
        <v>100</v>
      </c>
      <c r="L56" s="522">
        <v>1.7161013544218394E-5</v>
      </c>
      <c r="M56" s="203" t="s">
        <v>135</v>
      </c>
      <c r="N56" s="63">
        <v>27</v>
      </c>
    </row>
    <row r="57" spans="1:14" ht="15" customHeight="1" x14ac:dyDescent="0.2">
      <c r="A57" s="9"/>
      <c r="B57" s="91" t="s">
        <v>246</v>
      </c>
      <c r="C57" s="179">
        <f>SUM(C12:C56)</f>
        <v>603468828.03000009</v>
      </c>
      <c r="D57" s="169">
        <f>SUM(D12:D56)</f>
        <v>601236315.11000013</v>
      </c>
      <c r="E57" s="92">
        <f>SUM(E12:E56)</f>
        <v>565298086.99000001</v>
      </c>
      <c r="F57" s="98">
        <f>+E57/D57</f>
        <v>0.94022611872101403</v>
      </c>
      <c r="G57" s="92">
        <f>SUM(G12:G56)</f>
        <v>549626189.91999996</v>
      </c>
      <c r="H57" s="98">
        <f t="shared" si="1"/>
        <v>0.91416000016473098</v>
      </c>
      <c r="I57" s="92">
        <f>SUM(I12:I56)</f>
        <v>278844872.16000009</v>
      </c>
      <c r="J57" s="188">
        <f t="shared" si="2"/>
        <v>0.46378581125623392</v>
      </c>
      <c r="K57" s="92">
        <f>SUM(K12:K56)</f>
        <v>266552045</v>
      </c>
      <c r="L57" s="44">
        <v>0.47299999999999998</v>
      </c>
      <c r="M57" s="161">
        <f>+I57/K57-1</f>
        <v>4.6117924775253893E-2</v>
      </c>
    </row>
    <row r="58" spans="1:14" ht="15" customHeight="1" x14ac:dyDescent="0.2">
      <c r="A58" s="75"/>
      <c r="B58" s="89" t="s">
        <v>352</v>
      </c>
      <c r="C58" s="210">
        <v>33425949.170000002</v>
      </c>
      <c r="D58" s="215">
        <v>33425949.170000002</v>
      </c>
      <c r="E58" s="76">
        <v>18160262.379999999</v>
      </c>
      <c r="F58" s="495">
        <f>+E58/D58</f>
        <v>0.54329833051678744</v>
      </c>
      <c r="G58" s="90">
        <v>18160262.379999999</v>
      </c>
      <c r="H58" s="495">
        <f t="shared" si="1"/>
        <v>0.54329833051678744</v>
      </c>
      <c r="I58" s="90">
        <v>18160262.379999999</v>
      </c>
      <c r="J58" s="513">
        <f t="shared" si="2"/>
        <v>0.54329833051678744</v>
      </c>
      <c r="K58" s="90">
        <v>23664898.059999999</v>
      </c>
      <c r="L58" s="115">
        <v>0.62644085650835868</v>
      </c>
      <c r="M58" s="203">
        <f>+I58/K58-1</f>
        <v>-0.23260762273488533</v>
      </c>
      <c r="N58" s="63" t="s">
        <v>354</v>
      </c>
    </row>
    <row r="59" spans="1:14" ht="15" customHeight="1" x14ac:dyDescent="0.2">
      <c r="A59" s="75"/>
      <c r="B59" s="75" t="s">
        <v>353</v>
      </c>
      <c r="C59" s="210">
        <v>1031803.03</v>
      </c>
      <c r="D59" s="215">
        <v>1031803.03</v>
      </c>
      <c r="E59" s="76">
        <v>98007.9</v>
      </c>
      <c r="F59" s="147">
        <f>+E59/D59</f>
        <v>9.4987024800654046E-2</v>
      </c>
      <c r="G59" s="76">
        <v>98007.9</v>
      </c>
      <c r="H59" s="147">
        <f t="shared" si="1"/>
        <v>9.4987024800654046E-2</v>
      </c>
      <c r="I59" s="76">
        <v>98007.9</v>
      </c>
      <c r="J59" s="221">
        <f t="shared" si="2"/>
        <v>9.4987024800654046E-2</v>
      </c>
      <c r="K59" s="76">
        <v>54985.299999999996</v>
      </c>
      <c r="L59" s="80">
        <v>3.4203282137381885E-2</v>
      </c>
      <c r="M59" s="203">
        <f t="shared" ref="M59:M60" si="9">+I59/K59-1</f>
        <v>0.78243821530481794</v>
      </c>
      <c r="N59" s="63" t="s">
        <v>355</v>
      </c>
    </row>
    <row r="60" spans="1:14" ht="15" customHeight="1" x14ac:dyDescent="0.2">
      <c r="A60" s="75"/>
      <c r="B60" s="87" t="s">
        <v>189</v>
      </c>
      <c r="C60" s="472">
        <v>250000</v>
      </c>
      <c r="D60" s="218">
        <v>250000</v>
      </c>
      <c r="E60" s="88">
        <v>7401.02</v>
      </c>
      <c r="F60" s="279">
        <f>+E60/D60</f>
        <v>2.9604080000000001E-2</v>
      </c>
      <c r="G60" s="88">
        <v>7401.02</v>
      </c>
      <c r="H60" s="279">
        <f t="shared" si="1"/>
        <v>2.9604080000000001E-2</v>
      </c>
      <c r="I60" s="88">
        <v>7401.02</v>
      </c>
      <c r="J60" s="222">
        <f t="shared" si="2"/>
        <v>2.9604080000000001E-2</v>
      </c>
      <c r="K60" s="88">
        <v>18422.05</v>
      </c>
      <c r="L60" s="396">
        <v>7.3688199999999995E-2</v>
      </c>
      <c r="M60" s="203">
        <f t="shared" si="9"/>
        <v>-0.59825209463659035</v>
      </c>
      <c r="N60" s="63">
        <v>352</v>
      </c>
    </row>
    <row r="61" spans="1:14" ht="15" customHeight="1" thickBot="1" x14ac:dyDescent="0.25">
      <c r="A61" s="9"/>
      <c r="B61" s="2" t="s">
        <v>2</v>
      </c>
      <c r="C61" s="184">
        <f>SUM(C58:C60)</f>
        <v>34707752.200000003</v>
      </c>
      <c r="D61" s="187">
        <f t="shared" ref="D61:I61" si="10">SUM(D58:D60)</f>
        <v>34707752.200000003</v>
      </c>
      <c r="E61" s="192">
        <f t="shared" si="10"/>
        <v>18265671.299999997</v>
      </c>
      <c r="F61" s="444">
        <f>+E61/D61</f>
        <v>0.52627064970228743</v>
      </c>
      <c r="G61" s="192">
        <f t="shared" si="10"/>
        <v>18265671.299999997</v>
      </c>
      <c r="H61" s="444">
        <f t="shared" si="1"/>
        <v>0.52627064970228743</v>
      </c>
      <c r="I61" s="192">
        <f t="shared" si="10"/>
        <v>18265671.299999997</v>
      </c>
      <c r="J61" s="193">
        <f t="shared" si="2"/>
        <v>0.52627064970228743</v>
      </c>
      <c r="K61" s="213">
        <f>SUM(K58:K60)</f>
        <v>23738305.41</v>
      </c>
      <c r="L61" s="204">
        <v>0.59899999999999998</v>
      </c>
      <c r="M61" s="205">
        <f>+I61/K61-1</f>
        <v>-0.23054021824551141</v>
      </c>
      <c r="N61" s="64">
        <v>3</v>
      </c>
    </row>
    <row r="63" spans="1:14" ht="15.75" thickBot="1" x14ac:dyDescent="0.3">
      <c r="A63" s="7" t="s">
        <v>239</v>
      </c>
    </row>
    <row r="64" spans="1:14" x14ac:dyDescent="0.2">
      <c r="A64" s="8" t="s">
        <v>296</v>
      </c>
      <c r="C64" s="181" t="s">
        <v>501</v>
      </c>
      <c r="D64" s="591" t="s">
        <v>574</v>
      </c>
      <c r="E64" s="589"/>
      <c r="F64" s="589"/>
      <c r="G64" s="589"/>
      <c r="H64" s="589"/>
      <c r="I64" s="589"/>
      <c r="J64" s="590"/>
      <c r="K64" s="599" t="s">
        <v>575</v>
      </c>
      <c r="L64" s="600"/>
      <c r="M64" s="426"/>
    </row>
    <row r="65" spans="1:16" x14ac:dyDescent="0.2">
      <c r="C65" s="174">
        <v>1</v>
      </c>
      <c r="D65" s="165">
        <v>2</v>
      </c>
      <c r="E65" s="95">
        <v>3</v>
      </c>
      <c r="F65" s="96" t="s">
        <v>39</v>
      </c>
      <c r="G65" s="95">
        <v>4</v>
      </c>
      <c r="H65" s="96" t="s">
        <v>40</v>
      </c>
      <c r="I65" s="95">
        <v>5</v>
      </c>
      <c r="J65" s="166" t="s">
        <v>41</v>
      </c>
      <c r="K65" s="165" t="s">
        <v>42</v>
      </c>
      <c r="L65" s="16" t="s">
        <v>43</v>
      </c>
      <c r="M65" s="427" t="s">
        <v>368</v>
      </c>
    </row>
    <row r="66" spans="1:16" ht="25.5" x14ac:dyDescent="0.2">
      <c r="A66" s="1"/>
      <c r="B66" s="2" t="s">
        <v>156</v>
      </c>
      <c r="C66" s="175" t="s">
        <v>13</v>
      </c>
      <c r="D66" s="127" t="s">
        <v>356</v>
      </c>
      <c r="E66" s="97" t="s">
        <v>15</v>
      </c>
      <c r="F66" s="97" t="s">
        <v>18</v>
      </c>
      <c r="G66" s="97" t="s">
        <v>16</v>
      </c>
      <c r="H66" s="97" t="s">
        <v>18</v>
      </c>
      <c r="I66" s="97" t="s">
        <v>17</v>
      </c>
      <c r="J66" s="128" t="s">
        <v>18</v>
      </c>
      <c r="K66" s="97" t="s">
        <v>17</v>
      </c>
      <c r="L66" s="12" t="s">
        <v>18</v>
      </c>
      <c r="M66" s="157" t="s">
        <v>538</v>
      </c>
      <c r="N66" s="62" t="s">
        <v>169</v>
      </c>
      <c r="P66" s="418"/>
    </row>
    <row r="67" spans="1:16" ht="15" customHeight="1" x14ac:dyDescent="0.2">
      <c r="A67" s="21"/>
      <c r="B67" s="21" t="s">
        <v>299</v>
      </c>
      <c r="C67" s="212">
        <v>24587855.940000001</v>
      </c>
      <c r="D67" s="215">
        <v>24724800.41</v>
      </c>
      <c r="E67" s="90">
        <v>24724800.41</v>
      </c>
      <c r="F67" s="498">
        <f t="shared" ref="F67:F84" si="11">+E67/D67</f>
        <v>1</v>
      </c>
      <c r="G67" s="90">
        <v>24724800.41</v>
      </c>
      <c r="H67" s="498">
        <f>+G67/D67</f>
        <v>1</v>
      </c>
      <c r="I67" s="90">
        <v>14836944.470000001</v>
      </c>
      <c r="J67" s="403">
        <f>I67/D67</f>
        <v>0.60008348799447397</v>
      </c>
      <c r="K67" s="153">
        <v>15100000</v>
      </c>
      <c r="L67" s="53">
        <v>0.629931845929804</v>
      </c>
      <c r="M67" s="159">
        <f t="shared" ref="M67:M96" si="12">+I67/K67-1</f>
        <v>-1.7420896026489996E-2</v>
      </c>
      <c r="N67" s="64" t="s">
        <v>370</v>
      </c>
      <c r="P67" s="417"/>
    </row>
    <row r="68" spans="1:16" ht="15" customHeight="1" x14ac:dyDescent="0.2">
      <c r="A68" s="23"/>
      <c r="B68" s="23" t="s">
        <v>300</v>
      </c>
      <c r="C68" s="212">
        <v>858841</v>
      </c>
      <c r="D68" s="215">
        <v>867511.29</v>
      </c>
      <c r="E68" s="90">
        <v>867511.29</v>
      </c>
      <c r="F68" s="499">
        <f t="shared" si="11"/>
        <v>1</v>
      </c>
      <c r="G68" s="90">
        <v>867511.29</v>
      </c>
      <c r="H68" s="499">
        <f t="shared" ref="H68:H88" si="13">+G68/D68</f>
        <v>1</v>
      </c>
      <c r="I68" s="90">
        <v>653670.29</v>
      </c>
      <c r="J68" s="514">
        <f t="shared" ref="J68:J88" si="14">I68/D68</f>
        <v>0.75350061438393501</v>
      </c>
      <c r="K68" s="150">
        <v>645000</v>
      </c>
      <c r="L68" s="55">
        <v>0.75101211982194604</v>
      </c>
      <c r="M68" s="159">
        <f t="shared" si="12"/>
        <v>1.3442310077519393E-2</v>
      </c>
      <c r="N68" s="64" t="s">
        <v>371</v>
      </c>
      <c r="P68" s="417"/>
    </row>
    <row r="69" spans="1:16" ht="15" customHeight="1" x14ac:dyDescent="0.2">
      <c r="A69" s="23"/>
      <c r="B69" s="23" t="s">
        <v>301</v>
      </c>
      <c r="C69" s="212">
        <v>43098862</v>
      </c>
      <c r="D69" s="215">
        <v>47329559.310000002</v>
      </c>
      <c r="E69" s="90">
        <v>45282016.5</v>
      </c>
      <c r="F69" s="499">
        <f t="shared" si="11"/>
        <v>0.95673860395384269</v>
      </c>
      <c r="G69" s="90">
        <v>45282016.5</v>
      </c>
      <c r="H69" s="499">
        <f t="shared" si="13"/>
        <v>0.95673860395384269</v>
      </c>
      <c r="I69" s="90">
        <v>33798886.840000004</v>
      </c>
      <c r="J69" s="514">
        <f t="shared" si="14"/>
        <v>0.71411792826177489</v>
      </c>
      <c r="K69" s="150">
        <v>33733902</v>
      </c>
      <c r="L69" s="55">
        <v>0.80855488741977799</v>
      </c>
      <c r="M69" s="159">
        <f t="shared" si="12"/>
        <v>1.9263955886277273E-3</v>
      </c>
      <c r="N69" s="64" t="s">
        <v>372</v>
      </c>
      <c r="P69" s="417"/>
    </row>
    <row r="70" spans="1:16" ht="15" customHeight="1" x14ac:dyDescent="0.2">
      <c r="A70" s="23"/>
      <c r="B70" s="23" t="s">
        <v>302</v>
      </c>
      <c r="C70" s="212">
        <v>32481396.359999999</v>
      </c>
      <c r="D70" s="215">
        <v>44737191.650000006</v>
      </c>
      <c r="E70" s="90">
        <v>43252856.859999999</v>
      </c>
      <c r="F70" s="499">
        <f t="shared" si="11"/>
        <v>0.96682101099209239</v>
      </c>
      <c r="G70" s="90">
        <v>43252856.859999999</v>
      </c>
      <c r="H70" s="499">
        <f t="shared" si="13"/>
        <v>0.96682101099209239</v>
      </c>
      <c r="I70" s="90">
        <v>24650142.949999999</v>
      </c>
      <c r="J70" s="514">
        <f t="shared" si="14"/>
        <v>0.55099889020414172</v>
      </c>
      <c r="K70" s="150">
        <v>19708005.039999999</v>
      </c>
      <c r="L70" s="55">
        <v>0.59207165912477577</v>
      </c>
      <c r="M70" s="159">
        <f t="shared" si="12"/>
        <v>0.25076804577476408</v>
      </c>
      <c r="N70" s="64" t="s">
        <v>547</v>
      </c>
      <c r="P70" s="418"/>
    </row>
    <row r="71" spans="1:16" ht="15" customHeight="1" x14ac:dyDescent="0.2">
      <c r="A71" s="23"/>
      <c r="B71" s="23" t="s">
        <v>303</v>
      </c>
      <c r="C71" s="212">
        <v>97214659.010000005</v>
      </c>
      <c r="D71" s="215">
        <v>109216626.73</v>
      </c>
      <c r="E71" s="90">
        <v>108914659.01000001</v>
      </c>
      <c r="F71" s="499">
        <f t="shared" si="11"/>
        <v>0.99723514881349973</v>
      </c>
      <c r="G71" s="90">
        <v>108914659.01000001</v>
      </c>
      <c r="H71" s="499">
        <f t="shared" si="13"/>
        <v>0.99723514881349973</v>
      </c>
      <c r="I71" s="90">
        <v>73700000</v>
      </c>
      <c r="J71" s="514">
        <f t="shared" si="14"/>
        <v>0.67480567937881408</v>
      </c>
      <c r="K71" s="150">
        <v>68375413.060000002</v>
      </c>
      <c r="L71" s="55">
        <v>0.73265588458784159</v>
      </c>
      <c r="M71" s="159">
        <f t="shared" si="12"/>
        <v>7.7872830330511178E-2</v>
      </c>
      <c r="N71" s="64" t="s">
        <v>469</v>
      </c>
      <c r="P71" s="417"/>
    </row>
    <row r="72" spans="1:16" ht="15" customHeight="1" x14ac:dyDescent="0.2">
      <c r="A72" s="23"/>
      <c r="B72" s="23" t="s">
        <v>304</v>
      </c>
      <c r="C72" s="212">
        <v>2215090.08</v>
      </c>
      <c r="D72" s="215">
        <v>2259052.9900000002</v>
      </c>
      <c r="E72" s="90">
        <v>2259052.9900000002</v>
      </c>
      <c r="F72" s="499">
        <f t="shared" si="11"/>
        <v>1</v>
      </c>
      <c r="G72" s="90">
        <v>2259052.9900000002</v>
      </c>
      <c r="H72" s="499">
        <f t="shared" si="13"/>
        <v>1</v>
      </c>
      <c r="I72" s="90">
        <v>2259052.9900000002</v>
      </c>
      <c r="J72" s="514">
        <f t="shared" si="14"/>
        <v>1</v>
      </c>
      <c r="K72" s="150">
        <v>2197510</v>
      </c>
      <c r="L72" s="55">
        <v>1</v>
      </c>
      <c r="M72" s="159">
        <f t="shared" si="12"/>
        <v>2.8005783818958907E-2</v>
      </c>
      <c r="N72" s="64" t="s">
        <v>373</v>
      </c>
      <c r="P72" s="417"/>
    </row>
    <row r="73" spans="1:16" ht="15" customHeight="1" x14ac:dyDescent="0.2">
      <c r="A73" s="23"/>
      <c r="B73" s="23" t="s">
        <v>305</v>
      </c>
      <c r="C73" s="212">
        <v>7713147</v>
      </c>
      <c r="D73" s="215">
        <v>7800060</v>
      </c>
      <c r="E73" s="90">
        <v>7753760</v>
      </c>
      <c r="F73" s="499">
        <f t="shared" si="11"/>
        <v>0.99406414822450084</v>
      </c>
      <c r="G73" s="90">
        <v>7753760</v>
      </c>
      <c r="H73" s="499">
        <f t="shared" si="13"/>
        <v>0.99406414822450084</v>
      </c>
      <c r="I73" s="90">
        <v>4840613</v>
      </c>
      <c r="J73" s="514">
        <f t="shared" si="14"/>
        <v>0.62058663651305246</v>
      </c>
      <c r="K73" s="150">
        <v>5700000</v>
      </c>
      <c r="L73" s="55">
        <v>0.73899797320082194</v>
      </c>
      <c r="M73" s="159">
        <f t="shared" si="12"/>
        <v>-0.15076964912280699</v>
      </c>
      <c r="N73" s="64" t="s">
        <v>374</v>
      </c>
      <c r="P73" s="417"/>
    </row>
    <row r="74" spans="1:16" ht="15" customHeight="1" x14ac:dyDescent="0.2">
      <c r="A74" s="23"/>
      <c r="B74" s="23" t="s">
        <v>306</v>
      </c>
      <c r="C74" s="212">
        <v>22591226.289999999</v>
      </c>
      <c r="D74" s="215">
        <v>23554958.300000001</v>
      </c>
      <c r="E74" s="90">
        <v>23523967.289999999</v>
      </c>
      <c r="F74" s="499">
        <f t="shared" si="11"/>
        <v>0.99868431055554019</v>
      </c>
      <c r="G74" s="90">
        <v>23523967.289999999</v>
      </c>
      <c r="H74" s="499">
        <f t="shared" si="13"/>
        <v>0.99868431055554019</v>
      </c>
      <c r="I74" s="90">
        <v>15132741</v>
      </c>
      <c r="J74" s="514">
        <f t="shared" si="14"/>
        <v>0.64244397325042168</v>
      </c>
      <c r="K74" s="150">
        <v>12644252.41</v>
      </c>
      <c r="L74" s="55">
        <v>0.5589495689729026</v>
      </c>
      <c r="M74" s="159">
        <f t="shared" si="12"/>
        <v>0.19680788624813594</v>
      </c>
      <c r="N74" s="64" t="s">
        <v>375</v>
      </c>
      <c r="P74" s="417"/>
    </row>
    <row r="75" spans="1:16" ht="15" customHeight="1" x14ac:dyDescent="0.2">
      <c r="A75" s="70"/>
      <c r="B75" s="70" t="s">
        <v>307</v>
      </c>
      <c r="C75" s="473">
        <v>8663077.6099999994</v>
      </c>
      <c r="D75" s="216">
        <v>9349587.6999999993</v>
      </c>
      <c r="E75" s="66">
        <v>9318077.6099999994</v>
      </c>
      <c r="F75" s="500">
        <f t="shared" si="11"/>
        <v>0.99662978828467486</v>
      </c>
      <c r="G75" s="66">
        <v>9318077.6099999994</v>
      </c>
      <c r="H75" s="500">
        <f t="shared" si="13"/>
        <v>0.99662978828467486</v>
      </c>
      <c r="I75" s="66">
        <v>5705000</v>
      </c>
      <c r="J75" s="515">
        <f t="shared" si="14"/>
        <v>0.61018733478482701</v>
      </c>
      <c r="K75" s="71">
        <v>5429700</v>
      </c>
      <c r="L75" s="72">
        <v>0.57412338450477496</v>
      </c>
      <c r="M75" s="206">
        <f t="shared" si="12"/>
        <v>5.0702617087500235E-2</v>
      </c>
      <c r="N75" s="376" t="s">
        <v>376</v>
      </c>
      <c r="P75" s="417"/>
    </row>
    <row r="76" spans="1:16" ht="15" customHeight="1" x14ac:dyDescent="0.2">
      <c r="A76" s="73"/>
      <c r="B76" s="73" t="s">
        <v>308</v>
      </c>
      <c r="C76" s="215">
        <v>103023093</v>
      </c>
      <c r="D76" s="215">
        <v>104970541.61</v>
      </c>
      <c r="E76" s="90">
        <v>104970541.61</v>
      </c>
      <c r="F76" s="423">
        <f t="shared" si="11"/>
        <v>1</v>
      </c>
      <c r="G76" s="90">
        <v>104970541.61</v>
      </c>
      <c r="H76" s="423">
        <f t="shared" si="13"/>
        <v>1</v>
      </c>
      <c r="I76" s="90">
        <v>77877758.469999999</v>
      </c>
      <c r="J76" s="319">
        <f t="shared" si="14"/>
        <v>0.7419010826803335</v>
      </c>
      <c r="K76" s="90">
        <v>77296072.819999993</v>
      </c>
      <c r="L76" s="79">
        <v>0.75033252634031111</v>
      </c>
      <c r="M76" s="158">
        <f t="shared" si="12"/>
        <v>7.5254230749157713E-3</v>
      </c>
      <c r="N76" s="377" t="s">
        <v>445</v>
      </c>
      <c r="P76" s="417"/>
    </row>
    <row r="77" spans="1:16" ht="15" customHeight="1" x14ac:dyDescent="0.2">
      <c r="A77" s="75"/>
      <c r="B77" s="75" t="s">
        <v>309</v>
      </c>
      <c r="C77" s="215">
        <v>47794228</v>
      </c>
      <c r="D77" s="215">
        <v>47494228</v>
      </c>
      <c r="E77" s="90">
        <v>47494228</v>
      </c>
      <c r="F77" s="501">
        <f t="shared" si="11"/>
        <v>1</v>
      </c>
      <c r="G77" s="90">
        <v>47494228</v>
      </c>
      <c r="H77" s="501">
        <f t="shared" si="13"/>
        <v>1</v>
      </c>
      <c r="I77" s="90">
        <v>25500000</v>
      </c>
      <c r="J77" s="516">
        <f t="shared" si="14"/>
        <v>0.53690734798342232</v>
      </c>
      <c r="K77" s="76">
        <v>26300000</v>
      </c>
      <c r="L77" s="80">
        <v>0.54912671313962924</v>
      </c>
      <c r="M77" s="159">
        <f t="shared" si="12"/>
        <v>-3.041825095057038E-2</v>
      </c>
      <c r="N77" s="64" t="s">
        <v>377</v>
      </c>
      <c r="P77" s="417"/>
    </row>
    <row r="78" spans="1:16" ht="15" customHeight="1" x14ac:dyDescent="0.2">
      <c r="A78" s="75"/>
      <c r="B78" s="75" t="s">
        <v>310</v>
      </c>
      <c r="C78" s="215">
        <v>2040648.37</v>
      </c>
      <c r="D78" s="215">
        <v>2040648.37</v>
      </c>
      <c r="E78" s="90">
        <v>1726096.42</v>
      </c>
      <c r="F78" s="501">
        <f t="shared" si="11"/>
        <v>0.84585685871985861</v>
      </c>
      <c r="G78" s="90">
        <v>1726096.42</v>
      </c>
      <c r="H78" s="501">
        <f t="shared" si="13"/>
        <v>0.84585685871985861</v>
      </c>
      <c r="I78" s="90">
        <v>1294500</v>
      </c>
      <c r="J78" s="516">
        <f t="shared" si="14"/>
        <v>0.63435720677345309</v>
      </c>
      <c r="K78" s="76">
        <v>4580969.08</v>
      </c>
      <c r="L78" s="80">
        <v>0.93848795781732641</v>
      </c>
      <c r="M78" s="159">
        <f t="shared" si="12"/>
        <v>-0.71741787001976443</v>
      </c>
      <c r="N78" s="64" t="s">
        <v>378</v>
      </c>
      <c r="P78" s="417"/>
    </row>
    <row r="79" spans="1:16" ht="15" customHeight="1" x14ac:dyDescent="0.2">
      <c r="A79" s="77"/>
      <c r="B79" s="77" t="s">
        <v>311</v>
      </c>
      <c r="C79" s="473">
        <v>617526</v>
      </c>
      <c r="D79" s="216">
        <v>947526</v>
      </c>
      <c r="E79" s="66">
        <v>947526</v>
      </c>
      <c r="F79" s="502">
        <f t="shared" si="11"/>
        <v>1</v>
      </c>
      <c r="G79" s="66">
        <v>947526</v>
      </c>
      <c r="H79" s="502">
        <f t="shared" si="13"/>
        <v>1</v>
      </c>
      <c r="I79" s="66">
        <v>835351</v>
      </c>
      <c r="J79" s="517">
        <f t="shared" si="14"/>
        <v>0.88161274730192096</v>
      </c>
      <c r="K79" s="78">
        <v>617526</v>
      </c>
      <c r="L79" s="81">
        <v>1</v>
      </c>
      <c r="M79" s="159">
        <f t="shared" si="12"/>
        <v>0.35273818430317094</v>
      </c>
      <c r="N79" s="64" t="s">
        <v>379</v>
      </c>
      <c r="P79" s="417"/>
    </row>
    <row r="80" spans="1:16" ht="15" customHeight="1" x14ac:dyDescent="0.2">
      <c r="A80" s="73"/>
      <c r="B80" s="73" t="s">
        <v>312</v>
      </c>
      <c r="C80" s="215">
        <v>30350633.390000001</v>
      </c>
      <c r="D80" s="215">
        <v>32754741.609999999</v>
      </c>
      <c r="E80" s="90">
        <v>18422511.170000002</v>
      </c>
      <c r="F80" s="423">
        <f t="shared" si="11"/>
        <v>0.56243799414908591</v>
      </c>
      <c r="G80" s="90">
        <v>18422511.170000002</v>
      </c>
      <c r="H80" s="423">
        <f t="shared" si="13"/>
        <v>0.56243799414908591</v>
      </c>
      <c r="I80" s="90">
        <v>18409311.640000001</v>
      </c>
      <c r="J80" s="274">
        <f t="shared" si="14"/>
        <v>0.56203501340946771</v>
      </c>
      <c r="K80" s="74">
        <v>21628559.289999999</v>
      </c>
      <c r="L80" s="79">
        <v>0.63078108330242555</v>
      </c>
      <c r="M80" s="200">
        <f t="shared" si="12"/>
        <v>-0.1488424451594621</v>
      </c>
      <c r="N80" s="378" t="s">
        <v>475</v>
      </c>
      <c r="P80" s="417"/>
    </row>
    <row r="81" spans="1:16" ht="15" customHeight="1" x14ac:dyDescent="0.2">
      <c r="A81" s="75"/>
      <c r="B81" s="75" t="s">
        <v>313</v>
      </c>
      <c r="C81" s="215">
        <v>17159000</v>
      </c>
      <c r="D81" s="215">
        <v>17159000</v>
      </c>
      <c r="E81" s="90">
        <v>17159000</v>
      </c>
      <c r="F81" s="501">
        <f t="shared" si="11"/>
        <v>1</v>
      </c>
      <c r="G81" s="90">
        <v>17159000</v>
      </c>
      <c r="H81" s="501">
        <f t="shared" si="13"/>
        <v>1</v>
      </c>
      <c r="I81" s="90">
        <v>13000000</v>
      </c>
      <c r="J81" s="516">
        <f t="shared" si="14"/>
        <v>0.75761990792004197</v>
      </c>
      <c r="K81" s="76">
        <v>12600000</v>
      </c>
      <c r="L81" s="80">
        <v>0.76712328767123283</v>
      </c>
      <c r="M81" s="201">
        <f t="shared" si="12"/>
        <v>3.1746031746031855E-2</v>
      </c>
      <c r="N81" s="64" t="s">
        <v>380</v>
      </c>
      <c r="P81" s="417"/>
    </row>
    <row r="82" spans="1:16" ht="15" customHeight="1" x14ac:dyDescent="0.2">
      <c r="A82" s="75"/>
      <c r="B82" s="75" t="s">
        <v>314</v>
      </c>
      <c r="C82" s="215">
        <v>52736587</v>
      </c>
      <c r="D82" s="215">
        <v>54479482</v>
      </c>
      <c r="E82" s="90">
        <v>2536680.8199999998</v>
      </c>
      <c r="F82" s="501">
        <f t="shared" si="11"/>
        <v>4.6562131776509912E-2</v>
      </c>
      <c r="G82" s="90">
        <v>2536680.8199999998</v>
      </c>
      <c r="H82" s="501">
        <f t="shared" si="13"/>
        <v>4.6562131776509912E-2</v>
      </c>
      <c r="I82" s="90">
        <v>1636680.82</v>
      </c>
      <c r="J82" s="516">
        <f t="shared" si="14"/>
        <v>3.0042150914724189E-2</v>
      </c>
      <c r="K82" s="76">
        <v>0</v>
      </c>
      <c r="L82" s="80">
        <v>0</v>
      </c>
      <c r="M82" s="201" t="s">
        <v>135</v>
      </c>
      <c r="N82" s="63" t="s">
        <v>381</v>
      </c>
      <c r="P82" s="417"/>
    </row>
    <row r="83" spans="1:16" ht="15" customHeight="1" x14ac:dyDescent="0.2">
      <c r="A83" s="75"/>
      <c r="B83" s="75" t="s">
        <v>315</v>
      </c>
      <c r="C83" s="215">
        <v>2726590</v>
      </c>
      <c r="D83" s="215">
        <v>2726590</v>
      </c>
      <c r="E83" s="90">
        <v>2726590</v>
      </c>
      <c r="F83" s="501">
        <f t="shared" si="11"/>
        <v>1</v>
      </c>
      <c r="G83" s="90">
        <v>2726590</v>
      </c>
      <c r="H83" s="501">
        <f t="shared" si="13"/>
        <v>1</v>
      </c>
      <c r="I83" s="90">
        <v>2272000</v>
      </c>
      <c r="J83" s="516">
        <f t="shared" si="14"/>
        <v>0.83327526324089796</v>
      </c>
      <c r="K83" s="76">
        <v>2529000</v>
      </c>
      <c r="L83" s="80">
        <v>0.9275321922254538</v>
      </c>
      <c r="M83" s="201">
        <f t="shared" si="12"/>
        <v>-0.10162119414788451</v>
      </c>
      <c r="N83" s="64" t="s">
        <v>382</v>
      </c>
      <c r="P83" s="417"/>
    </row>
    <row r="84" spans="1:16" ht="15" customHeight="1" x14ac:dyDescent="0.2">
      <c r="A84" s="75"/>
      <c r="B84" s="75" t="s">
        <v>316</v>
      </c>
      <c r="C84" s="215">
        <v>2730474</v>
      </c>
      <c r="D84" s="215">
        <v>3225498.46</v>
      </c>
      <c r="E84" s="90">
        <v>2809833.85</v>
      </c>
      <c r="F84" s="501">
        <f t="shared" si="11"/>
        <v>0.87113166688661203</v>
      </c>
      <c r="G84" s="90">
        <v>2809833.85</v>
      </c>
      <c r="H84" s="501">
        <f t="shared" si="13"/>
        <v>0.87113166688661203</v>
      </c>
      <c r="I84" s="90">
        <v>1572808.18</v>
      </c>
      <c r="J84" s="516">
        <f t="shared" si="14"/>
        <v>0.48761709221215999</v>
      </c>
      <c r="K84" s="76">
        <v>1795808.19</v>
      </c>
      <c r="L84" s="80">
        <v>0.65046703849199194</v>
      </c>
      <c r="M84" s="201">
        <f t="shared" si="12"/>
        <v>-0.12417807828351646</v>
      </c>
      <c r="N84" s="64" t="s">
        <v>383</v>
      </c>
      <c r="P84" s="417"/>
    </row>
    <row r="85" spans="1:16" ht="15" customHeight="1" x14ac:dyDescent="0.2">
      <c r="A85" s="75"/>
      <c r="B85" s="75" t="s">
        <v>317</v>
      </c>
      <c r="C85" s="215"/>
      <c r="D85" s="215"/>
      <c r="E85" s="90"/>
      <c r="F85" s="501" t="s">
        <v>135</v>
      </c>
      <c r="G85" s="90"/>
      <c r="H85" s="501" t="s">
        <v>135</v>
      </c>
      <c r="I85" s="90"/>
      <c r="J85" s="516" t="s">
        <v>135</v>
      </c>
      <c r="K85" s="76"/>
      <c r="L85" s="80" t="s">
        <v>135</v>
      </c>
      <c r="M85" s="201" t="s">
        <v>135</v>
      </c>
      <c r="N85" s="64" t="s">
        <v>384</v>
      </c>
      <c r="P85" s="418"/>
    </row>
    <row r="86" spans="1:16" ht="15" customHeight="1" x14ac:dyDescent="0.2">
      <c r="A86" s="75"/>
      <c r="B86" s="75" t="s">
        <v>318</v>
      </c>
      <c r="C86" s="215"/>
      <c r="D86" s="215"/>
      <c r="E86" s="90"/>
      <c r="F86" s="501" t="s">
        <v>135</v>
      </c>
      <c r="G86" s="90"/>
      <c r="H86" s="501" t="s">
        <v>135</v>
      </c>
      <c r="I86" s="90"/>
      <c r="J86" s="516" t="s">
        <v>135</v>
      </c>
      <c r="K86" s="76"/>
      <c r="L86" s="80" t="s">
        <v>135</v>
      </c>
      <c r="M86" s="201" t="s">
        <v>135</v>
      </c>
      <c r="N86" s="64" t="s">
        <v>385</v>
      </c>
      <c r="P86" s="417"/>
    </row>
    <row r="87" spans="1:16" ht="15" customHeight="1" x14ac:dyDescent="0.2">
      <c r="A87" s="75"/>
      <c r="B87" s="75" t="s">
        <v>319</v>
      </c>
      <c r="C87" s="215">
        <v>4843478</v>
      </c>
      <c r="D87" s="215">
        <v>4843478</v>
      </c>
      <c r="E87" s="90">
        <v>4843478</v>
      </c>
      <c r="F87" s="501">
        <f t="shared" ref="F87:F88" si="15">+E87/D87</f>
        <v>1</v>
      </c>
      <c r="G87" s="90">
        <v>4843478</v>
      </c>
      <c r="H87" s="501">
        <f t="shared" si="13"/>
        <v>1</v>
      </c>
      <c r="I87" s="90">
        <v>4140000</v>
      </c>
      <c r="J87" s="516">
        <f t="shared" si="14"/>
        <v>0.85475767619879761</v>
      </c>
      <c r="K87" s="76">
        <v>3727731.69</v>
      </c>
      <c r="L87" s="80">
        <v>0.74239713538033891</v>
      </c>
      <c r="M87" s="201">
        <f t="shared" si="12"/>
        <v>0.11059495271774789</v>
      </c>
      <c r="N87" s="64" t="s">
        <v>386</v>
      </c>
      <c r="P87" s="418"/>
    </row>
    <row r="88" spans="1:16" ht="15" customHeight="1" x14ac:dyDescent="0.2">
      <c r="A88" s="75"/>
      <c r="B88" s="75" t="s">
        <v>320</v>
      </c>
      <c r="C88" s="215">
        <v>0</v>
      </c>
      <c r="D88" s="215">
        <v>45000</v>
      </c>
      <c r="E88" s="90">
        <v>45000</v>
      </c>
      <c r="F88" s="501">
        <f t="shared" si="15"/>
        <v>1</v>
      </c>
      <c r="G88" s="90">
        <v>45000</v>
      </c>
      <c r="H88" s="501">
        <f t="shared" si="13"/>
        <v>1</v>
      </c>
      <c r="I88" s="90">
        <v>45000</v>
      </c>
      <c r="J88" s="516">
        <f t="shared" si="14"/>
        <v>1</v>
      </c>
      <c r="K88" s="76"/>
      <c r="L88" s="80" t="s">
        <v>135</v>
      </c>
      <c r="M88" s="201" t="s">
        <v>135</v>
      </c>
      <c r="N88" s="64" t="s">
        <v>387</v>
      </c>
      <c r="P88" s="417"/>
    </row>
    <row r="89" spans="1:16" ht="15" customHeight="1" x14ac:dyDescent="0.2">
      <c r="A89" s="75"/>
      <c r="B89" s="82" t="s">
        <v>321</v>
      </c>
      <c r="C89" s="215"/>
      <c r="D89" s="215"/>
      <c r="E89" s="90"/>
      <c r="F89" s="501" t="s">
        <v>135</v>
      </c>
      <c r="G89" s="90"/>
      <c r="H89" s="501" t="s">
        <v>135</v>
      </c>
      <c r="I89" s="90"/>
      <c r="J89" s="516" t="s">
        <v>135</v>
      </c>
      <c r="K89" s="76"/>
      <c r="L89" s="80" t="s">
        <v>135</v>
      </c>
      <c r="M89" s="201" t="s">
        <v>135</v>
      </c>
      <c r="N89" s="64" t="s">
        <v>388</v>
      </c>
      <c r="P89" s="417"/>
    </row>
    <row r="90" spans="1:16" ht="15" customHeight="1" x14ac:dyDescent="0.2">
      <c r="A90" s="75"/>
      <c r="B90" s="82" t="s">
        <v>422</v>
      </c>
      <c r="C90" s="215"/>
      <c r="D90" s="215"/>
      <c r="E90" s="90"/>
      <c r="F90" s="501" t="s">
        <v>135</v>
      </c>
      <c r="G90" s="90"/>
      <c r="H90" s="501" t="s">
        <v>135</v>
      </c>
      <c r="I90" s="90"/>
      <c r="J90" s="516" t="s">
        <v>135</v>
      </c>
      <c r="K90" s="76"/>
      <c r="L90" s="80" t="s">
        <v>135</v>
      </c>
      <c r="M90" s="201" t="s">
        <v>135</v>
      </c>
      <c r="N90" s="64">
        <v>44438</v>
      </c>
      <c r="P90" s="417"/>
    </row>
    <row r="91" spans="1:16" ht="15" customHeight="1" x14ac:dyDescent="0.2">
      <c r="A91" s="75"/>
      <c r="B91" s="82" t="s">
        <v>477</v>
      </c>
      <c r="C91" s="215"/>
      <c r="D91" s="215"/>
      <c r="E91" s="90"/>
      <c r="F91" s="501" t="s">
        <v>135</v>
      </c>
      <c r="G91" s="90"/>
      <c r="H91" s="501" t="s">
        <v>135</v>
      </c>
      <c r="I91" s="90"/>
      <c r="J91" s="516" t="s">
        <v>135</v>
      </c>
      <c r="K91" s="76">
        <v>1962488.72</v>
      </c>
      <c r="L91" s="80">
        <v>1</v>
      </c>
      <c r="M91" s="201">
        <f t="shared" si="12"/>
        <v>-1</v>
      </c>
      <c r="N91" s="64" t="s">
        <v>495</v>
      </c>
      <c r="P91" s="417"/>
    </row>
    <row r="92" spans="1:16" ht="15" customHeight="1" x14ac:dyDescent="0.2">
      <c r="A92" s="75"/>
      <c r="B92" s="75" t="s">
        <v>322</v>
      </c>
      <c r="C92" s="215">
        <v>12029885</v>
      </c>
      <c r="D92" s="215">
        <v>12029885</v>
      </c>
      <c r="E92" s="90">
        <v>0</v>
      </c>
      <c r="F92" s="501" t="s">
        <v>135</v>
      </c>
      <c r="G92" s="90">
        <v>0</v>
      </c>
      <c r="H92" s="501" t="s">
        <v>135</v>
      </c>
      <c r="I92" s="90">
        <v>0</v>
      </c>
      <c r="J92" s="516" t="s">
        <v>135</v>
      </c>
      <c r="K92" s="76">
        <v>0</v>
      </c>
      <c r="L92" s="80">
        <v>0</v>
      </c>
      <c r="M92" s="201" t="s">
        <v>135</v>
      </c>
      <c r="N92" s="64" t="s">
        <v>390</v>
      </c>
      <c r="P92" s="418"/>
    </row>
    <row r="93" spans="1:16" ht="15" customHeight="1" x14ac:dyDescent="0.2">
      <c r="A93" s="75"/>
      <c r="B93" s="75" t="s">
        <v>323</v>
      </c>
      <c r="C93" s="210">
        <v>4129996.75</v>
      </c>
      <c r="D93" s="215">
        <v>3923505.94</v>
      </c>
      <c r="E93" s="90">
        <v>3883860.49</v>
      </c>
      <c r="F93" s="501">
        <f>+E93/D93</f>
        <v>0.98989540206991511</v>
      </c>
      <c r="G93" s="76">
        <v>3883860.49</v>
      </c>
      <c r="H93" s="501">
        <f>+G93/D93</f>
        <v>0.98989540206991511</v>
      </c>
      <c r="I93" s="76">
        <v>1941968.28</v>
      </c>
      <c r="J93" s="516">
        <f>I93/D93</f>
        <v>0.49495739517091186</v>
      </c>
      <c r="K93" s="76">
        <v>1576639.65</v>
      </c>
      <c r="L93" s="80">
        <v>0.39382673508212052</v>
      </c>
      <c r="M93" s="201">
        <f t="shared" si="12"/>
        <v>0.23171346096744427</v>
      </c>
      <c r="N93" s="64" t="s">
        <v>391</v>
      </c>
      <c r="P93" s="418"/>
    </row>
    <row r="94" spans="1:16" ht="15" customHeight="1" x14ac:dyDescent="0.2">
      <c r="A94" s="87"/>
      <c r="B94" s="138" t="s">
        <v>389</v>
      </c>
      <c r="C94" s="215"/>
      <c r="D94" s="215"/>
      <c r="E94" s="90"/>
      <c r="F94" s="147" t="s">
        <v>135</v>
      </c>
      <c r="G94" s="90"/>
      <c r="H94" s="495" t="s">
        <v>135</v>
      </c>
      <c r="I94" s="90"/>
      <c r="J94" s="516" t="s">
        <v>135</v>
      </c>
      <c r="K94" s="76"/>
      <c r="L94" s="80" t="s">
        <v>135</v>
      </c>
      <c r="M94" s="201" t="s">
        <v>135</v>
      </c>
      <c r="N94" s="137" t="s">
        <v>392</v>
      </c>
      <c r="P94" s="418"/>
    </row>
    <row r="95" spans="1:16" ht="15" customHeight="1" x14ac:dyDescent="0.2">
      <c r="A95" s="77"/>
      <c r="B95" s="77" t="s">
        <v>324</v>
      </c>
      <c r="C95" s="211">
        <v>479279.81</v>
      </c>
      <c r="D95" s="216">
        <v>578549.01</v>
      </c>
      <c r="E95" s="78">
        <v>578549.01</v>
      </c>
      <c r="F95" s="502">
        <f>+E95/D95</f>
        <v>1</v>
      </c>
      <c r="G95" s="78">
        <v>578549.01</v>
      </c>
      <c r="H95" s="502">
        <f>+G95/D95</f>
        <v>1</v>
      </c>
      <c r="I95" s="78">
        <v>22335.91</v>
      </c>
      <c r="J95" s="517">
        <f>I95/D95</f>
        <v>3.8606772484149614E-2</v>
      </c>
      <c r="K95" s="216">
        <v>117250.02</v>
      </c>
      <c r="L95" s="81">
        <v>0.25000004264392323</v>
      </c>
      <c r="M95" s="202" t="s">
        <v>135</v>
      </c>
      <c r="N95" s="64" t="s">
        <v>393</v>
      </c>
      <c r="P95" s="417"/>
    </row>
    <row r="96" spans="1:16" ht="15" customHeight="1" x14ac:dyDescent="0.2">
      <c r="A96" s="59"/>
      <c r="B96" s="59" t="s">
        <v>496</v>
      </c>
      <c r="C96" s="211">
        <v>8561000</v>
      </c>
      <c r="D96" s="215">
        <v>8609487.9199999999</v>
      </c>
      <c r="E96" s="90">
        <v>8561000</v>
      </c>
      <c r="F96" s="503">
        <f>+E96/D96</f>
        <v>0.99436808316004932</v>
      </c>
      <c r="G96" s="88">
        <v>8561000</v>
      </c>
      <c r="H96" s="502">
        <f>+G96/D96</f>
        <v>0.99436808316004932</v>
      </c>
      <c r="I96" s="60">
        <v>7000000</v>
      </c>
      <c r="J96" s="517">
        <f>I96/D96</f>
        <v>0.81305648663945163</v>
      </c>
      <c r="K96" s="475">
        <v>14688000</v>
      </c>
      <c r="L96" s="69"/>
      <c r="M96" s="536">
        <f t="shared" si="12"/>
        <v>-0.52342047930283231</v>
      </c>
      <c r="N96" s="64">
        <v>44453</v>
      </c>
      <c r="P96" s="418"/>
    </row>
    <row r="97" spans="1:16" ht="15" customHeight="1" x14ac:dyDescent="0.2">
      <c r="A97" s="73"/>
      <c r="B97" s="271" t="s">
        <v>369</v>
      </c>
      <c r="C97" s="209"/>
      <c r="D97" s="272"/>
      <c r="E97" s="74"/>
      <c r="F97" s="273" t="s">
        <v>135</v>
      </c>
      <c r="G97" s="74"/>
      <c r="H97" s="273" t="s">
        <v>135</v>
      </c>
      <c r="I97" s="74"/>
      <c r="J97" s="274" t="s">
        <v>135</v>
      </c>
      <c r="K97" s="90"/>
      <c r="L97" s="115" t="s">
        <v>135</v>
      </c>
      <c r="M97" s="203" t="s">
        <v>135</v>
      </c>
      <c r="N97" s="64">
        <v>449</v>
      </c>
      <c r="P97" s="418"/>
    </row>
    <row r="98" spans="1:16" ht="15" customHeight="1" x14ac:dyDescent="0.2">
      <c r="A98" s="141"/>
      <c r="B98" s="142" t="s">
        <v>350</v>
      </c>
      <c r="C98" s="219">
        <f>SUM(C67:C97)</f>
        <v>528646574.61000001</v>
      </c>
      <c r="D98" s="558">
        <f>SUM(D67:D97)</f>
        <v>565667510.30000007</v>
      </c>
      <c r="E98" s="143">
        <f>SUM(E67:E97)</f>
        <v>482601597.33000004</v>
      </c>
      <c r="F98" s="504">
        <f>E98/D98</f>
        <v>0.85315417368420843</v>
      </c>
      <c r="G98" s="143">
        <f>SUM(G67:G97)</f>
        <v>482601597.33000004</v>
      </c>
      <c r="H98" s="508">
        <f>+G98/D98</f>
        <v>0.85315417368420843</v>
      </c>
      <c r="I98" s="143">
        <f>SUM(I67:I97)</f>
        <v>331124765.83999997</v>
      </c>
      <c r="J98" s="518">
        <f>I98/D98</f>
        <v>0.58536995639786515</v>
      </c>
      <c r="K98" s="143">
        <f>+SUM(K67:K97)</f>
        <v>332953827.96999997</v>
      </c>
      <c r="L98" s="144">
        <v>0.61199999999999999</v>
      </c>
      <c r="M98" s="281">
        <f>+I98/K98-1</f>
        <v>-5.4934407606954672E-3</v>
      </c>
      <c r="P98" s="418"/>
    </row>
    <row r="99" spans="1:16" ht="15" customHeight="1" x14ac:dyDescent="0.2">
      <c r="A99" s="89"/>
      <c r="B99" s="275" t="s">
        <v>447</v>
      </c>
      <c r="C99" s="212">
        <v>4032000</v>
      </c>
      <c r="D99" s="557">
        <v>1087121</v>
      </c>
      <c r="E99" s="90">
        <v>55121</v>
      </c>
      <c r="F99" s="423">
        <f>+E99/D99</f>
        <v>5.0703647524056657E-2</v>
      </c>
      <c r="G99" s="90">
        <v>55121</v>
      </c>
      <c r="H99" s="423">
        <f>+G99/D99</f>
        <v>5.0703647524056657E-2</v>
      </c>
      <c r="I99" s="90">
        <v>0</v>
      </c>
      <c r="J99" s="319" t="s">
        <v>135</v>
      </c>
      <c r="K99" s="287">
        <v>4000000</v>
      </c>
      <c r="L99" s="115">
        <v>1</v>
      </c>
      <c r="M99" s="425" t="s">
        <v>135</v>
      </c>
      <c r="N99" s="137" t="s">
        <v>478</v>
      </c>
      <c r="P99" s="418"/>
    </row>
    <row r="100" spans="1:16" ht="15" customHeight="1" x14ac:dyDescent="0.2">
      <c r="A100" s="75"/>
      <c r="B100" s="276" t="s">
        <v>404</v>
      </c>
      <c r="C100" s="212">
        <v>40000</v>
      </c>
      <c r="D100" s="277">
        <v>40000</v>
      </c>
      <c r="E100" s="90">
        <v>36232.42</v>
      </c>
      <c r="F100" s="423">
        <f>+E100/D100</f>
        <v>0.90581049999999996</v>
      </c>
      <c r="G100" s="90">
        <v>36232.42</v>
      </c>
      <c r="H100" s="423">
        <f>+G100/D100</f>
        <v>0.90581049999999996</v>
      </c>
      <c r="I100" s="90">
        <v>0</v>
      </c>
      <c r="J100" s="319" t="s">
        <v>135</v>
      </c>
      <c r="K100" s="287"/>
      <c r="L100" s="309" t="s">
        <v>135</v>
      </c>
      <c r="M100" s="424"/>
      <c r="N100" s="137">
        <v>46101</v>
      </c>
      <c r="P100" s="418"/>
    </row>
    <row r="101" spans="1:16" ht="15" customHeight="1" x14ac:dyDescent="0.2">
      <c r="A101" s="75"/>
      <c r="B101" s="276" t="s">
        <v>419</v>
      </c>
      <c r="C101" s="212"/>
      <c r="D101" s="277"/>
      <c r="E101" s="90"/>
      <c r="F101" s="501" t="s">
        <v>135</v>
      </c>
      <c r="G101" s="90"/>
      <c r="H101" s="423" t="s">
        <v>135</v>
      </c>
      <c r="I101" s="90"/>
      <c r="J101" s="319" t="s">
        <v>135</v>
      </c>
      <c r="K101" s="76"/>
      <c r="L101" s="80" t="s">
        <v>135</v>
      </c>
      <c r="M101" s="201" t="s">
        <v>135</v>
      </c>
      <c r="N101" s="137">
        <v>46102</v>
      </c>
      <c r="P101" s="418"/>
    </row>
    <row r="102" spans="1:16" ht="15" customHeight="1" x14ac:dyDescent="0.2">
      <c r="A102" s="89"/>
      <c r="B102" s="275" t="s">
        <v>443</v>
      </c>
      <c r="C102" s="212"/>
      <c r="D102" s="277"/>
      <c r="E102" s="90"/>
      <c r="F102" s="501" t="s">
        <v>135</v>
      </c>
      <c r="G102" s="90"/>
      <c r="H102" s="423" t="s">
        <v>135</v>
      </c>
      <c r="I102" s="90"/>
      <c r="J102" s="319" t="s">
        <v>135</v>
      </c>
      <c r="K102" s="90"/>
      <c r="L102" s="115" t="s">
        <v>135</v>
      </c>
      <c r="M102" s="201" t="s">
        <v>135</v>
      </c>
      <c r="N102" s="137">
        <v>462</v>
      </c>
      <c r="P102" s="418"/>
    </row>
    <row r="103" spans="1:16" ht="15" customHeight="1" x14ac:dyDescent="0.2">
      <c r="A103" s="89"/>
      <c r="B103" s="89" t="s">
        <v>325</v>
      </c>
      <c r="C103" s="212"/>
      <c r="D103" s="277"/>
      <c r="E103" s="90"/>
      <c r="F103" s="86" t="s">
        <v>135</v>
      </c>
      <c r="G103" s="90"/>
      <c r="H103" s="86" t="s">
        <v>135</v>
      </c>
      <c r="I103" s="90"/>
      <c r="J103" s="190" t="s">
        <v>135</v>
      </c>
      <c r="K103" s="90"/>
      <c r="L103" s="115" t="s">
        <v>135</v>
      </c>
      <c r="M103" s="201" t="s">
        <v>135</v>
      </c>
      <c r="N103" s="64">
        <v>463</v>
      </c>
      <c r="P103" s="418"/>
    </row>
    <row r="104" spans="1:16" ht="15" customHeight="1" x14ac:dyDescent="0.2">
      <c r="A104" s="75"/>
      <c r="B104" s="75" t="s">
        <v>326</v>
      </c>
      <c r="C104" s="212">
        <v>54878421</v>
      </c>
      <c r="D104" s="277">
        <v>54878421</v>
      </c>
      <c r="E104" s="90">
        <v>54878421</v>
      </c>
      <c r="F104" s="501">
        <f t="shared" ref="F104:F113" si="16">+E104/D104</f>
        <v>1</v>
      </c>
      <c r="G104" s="90">
        <v>54878421</v>
      </c>
      <c r="H104" s="501">
        <f t="shared" ref="H104:H109" si="17">+G104/D104</f>
        <v>1</v>
      </c>
      <c r="I104" s="90">
        <v>30679854.370000001</v>
      </c>
      <c r="J104" s="516">
        <f t="shared" ref="J104:J111" si="18">I104/D104</f>
        <v>0.55905133221671954</v>
      </c>
      <c r="K104" s="76">
        <v>28394221.989999998</v>
      </c>
      <c r="L104" s="80">
        <v>0.51739792535775808</v>
      </c>
      <c r="M104" s="201">
        <f t="shared" ref="M104" si="19">+I104/K104-1</f>
        <v>8.0496390455951472E-2</v>
      </c>
      <c r="N104" s="64">
        <v>46401</v>
      </c>
      <c r="P104" s="418"/>
    </row>
    <row r="105" spans="1:16" ht="15" customHeight="1" x14ac:dyDescent="0.2">
      <c r="A105" s="75"/>
      <c r="B105" s="75" t="s">
        <v>327</v>
      </c>
      <c r="C105" s="212">
        <v>910000</v>
      </c>
      <c r="D105" s="277">
        <v>1997000</v>
      </c>
      <c r="E105" s="90">
        <v>1891160.19</v>
      </c>
      <c r="F105" s="501">
        <f t="shared" si="16"/>
        <v>0.94700059589384078</v>
      </c>
      <c r="G105" s="90">
        <v>1891160.19</v>
      </c>
      <c r="H105" s="501">
        <f t="shared" si="17"/>
        <v>0.94700059589384078</v>
      </c>
      <c r="I105" s="90">
        <v>1891160.19</v>
      </c>
      <c r="J105" s="516">
        <f t="shared" si="18"/>
        <v>0.94700059589384078</v>
      </c>
      <c r="K105" s="76">
        <v>0</v>
      </c>
      <c r="L105" s="80">
        <v>0</v>
      </c>
      <c r="M105" s="201" t="s">
        <v>135</v>
      </c>
      <c r="N105" s="64">
        <v>46410</v>
      </c>
      <c r="P105" s="418"/>
    </row>
    <row r="106" spans="1:16" ht="15" customHeight="1" x14ac:dyDescent="0.2">
      <c r="A106" s="77"/>
      <c r="B106" s="77" t="s">
        <v>328</v>
      </c>
      <c r="C106" s="211">
        <v>89194580.229999989</v>
      </c>
      <c r="D106" s="474">
        <v>92299280.229999989</v>
      </c>
      <c r="E106" s="90">
        <v>89387229.569999993</v>
      </c>
      <c r="F106" s="502">
        <f t="shared" si="16"/>
        <v>0.96844990933034936</v>
      </c>
      <c r="G106" s="90">
        <v>89387229.569999993</v>
      </c>
      <c r="H106" s="502">
        <f t="shared" si="17"/>
        <v>0.96844990933034936</v>
      </c>
      <c r="I106" s="90">
        <v>69222143.629999995</v>
      </c>
      <c r="J106" s="517">
        <f t="shared" si="18"/>
        <v>0.74997490183569981</v>
      </c>
      <c r="K106" s="78">
        <v>64311749.050000012</v>
      </c>
      <c r="L106" s="81">
        <v>0.72469760480251877</v>
      </c>
      <c r="M106" s="202">
        <f>+I106/K106-1</f>
        <v>7.6352993854704954E-2</v>
      </c>
      <c r="N106" s="64" t="s">
        <v>334</v>
      </c>
      <c r="P106" s="418"/>
    </row>
    <row r="107" spans="1:16" ht="15" customHeight="1" x14ac:dyDescent="0.2">
      <c r="A107" s="67"/>
      <c r="B107" s="67" t="s">
        <v>329</v>
      </c>
      <c r="C107" s="473">
        <v>5830790</v>
      </c>
      <c r="D107" s="475">
        <v>5830790</v>
      </c>
      <c r="E107" s="68">
        <v>5830790</v>
      </c>
      <c r="F107" s="505">
        <f t="shared" si="16"/>
        <v>1</v>
      </c>
      <c r="G107" s="68">
        <v>5830790</v>
      </c>
      <c r="H107" s="505">
        <f t="shared" si="17"/>
        <v>1</v>
      </c>
      <c r="I107" s="68">
        <v>3887193.34</v>
      </c>
      <c r="J107" s="519">
        <f t="shared" si="18"/>
        <v>0.66666666781002226</v>
      </c>
      <c r="K107" s="68">
        <v>5830790</v>
      </c>
      <c r="L107" s="69">
        <v>1</v>
      </c>
      <c r="M107" s="203"/>
      <c r="N107" s="64">
        <v>465</v>
      </c>
      <c r="P107" s="418"/>
    </row>
    <row r="108" spans="1:16" ht="15" customHeight="1" x14ac:dyDescent="0.2">
      <c r="A108" s="73"/>
      <c r="B108" s="73" t="s">
        <v>330</v>
      </c>
      <c r="C108" s="210">
        <v>116594341</v>
      </c>
      <c r="D108" s="215">
        <v>116257341</v>
      </c>
      <c r="E108" s="76">
        <v>100924325</v>
      </c>
      <c r="F108" s="423">
        <f t="shared" si="16"/>
        <v>0.86811141672335346</v>
      </c>
      <c r="G108" s="76">
        <v>100924325</v>
      </c>
      <c r="H108" s="423">
        <f t="shared" si="17"/>
        <v>0.86811141672335346</v>
      </c>
      <c r="I108" s="76">
        <v>75693243.780000001</v>
      </c>
      <c r="J108" s="274">
        <f t="shared" si="18"/>
        <v>0.65108356280056334</v>
      </c>
      <c r="K108" s="74">
        <v>63135000</v>
      </c>
      <c r="L108" s="79">
        <v>0.70014386023959707</v>
      </c>
      <c r="M108" s="200">
        <f>+I108/K108-1</f>
        <v>0.19891096507483974</v>
      </c>
      <c r="N108" s="64">
        <v>46701</v>
      </c>
      <c r="P108" s="418"/>
    </row>
    <row r="109" spans="1:16" ht="15" customHeight="1" x14ac:dyDescent="0.2">
      <c r="A109" s="75"/>
      <c r="B109" s="75" t="s">
        <v>331</v>
      </c>
      <c r="C109" s="210">
        <v>59615875.520000003</v>
      </c>
      <c r="D109" s="215">
        <v>63343114.420000002</v>
      </c>
      <c r="E109" s="76">
        <v>62661615.590000004</v>
      </c>
      <c r="F109" s="501">
        <f t="shared" si="16"/>
        <v>0.98924115373485932</v>
      </c>
      <c r="G109" s="76">
        <v>62661615.590000004</v>
      </c>
      <c r="H109" s="501">
        <f t="shared" si="17"/>
        <v>0.98924115373485932</v>
      </c>
      <c r="I109" s="76">
        <v>47740438.039999999</v>
      </c>
      <c r="J109" s="516">
        <f t="shared" si="18"/>
        <v>0.75367999311581679</v>
      </c>
      <c r="K109" s="76">
        <v>46534196.200000003</v>
      </c>
      <c r="L109" s="80">
        <v>0.74983347249949617</v>
      </c>
      <c r="M109" s="201">
        <f>+I109/K109-1</f>
        <v>2.592162191468117E-2</v>
      </c>
      <c r="N109" s="64">
        <v>46703</v>
      </c>
      <c r="P109" s="418"/>
    </row>
    <row r="110" spans="1:16" ht="15" customHeight="1" x14ac:dyDescent="0.2">
      <c r="A110" s="75"/>
      <c r="B110" s="75" t="s">
        <v>342</v>
      </c>
      <c r="C110" s="210"/>
      <c r="D110" s="215"/>
      <c r="E110" s="76"/>
      <c r="F110" s="501" t="s">
        <v>135</v>
      </c>
      <c r="G110" s="76"/>
      <c r="H110" s="501" t="s">
        <v>135</v>
      </c>
      <c r="I110" s="76"/>
      <c r="J110" s="516" t="s">
        <v>135</v>
      </c>
      <c r="K110" s="76">
        <v>0</v>
      </c>
      <c r="L110" s="80">
        <v>0</v>
      </c>
      <c r="M110" s="201"/>
      <c r="N110" s="64" t="s">
        <v>401</v>
      </c>
      <c r="P110" s="418"/>
    </row>
    <row r="111" spans="1:16" ht="15" customHeight="1" x14ac:dyDescent="0.2">
      <c r="A111" s="75"/>
      <c r="B111" s="75" t="s">
        <v>343</v>
      </c>
      <c r="C111" s="210">
        <v>1514016</v>
      </c>
      <c r="D111" s="215">
        <v>1827592.94</v>
      </c>
      <c r="E111" s="76">
        <v>1827592.94</v>
      </c>
      <c r="F111" s="501">
        <f t="shared" si="16"/>
        <v>1</v>
      </c>
      <c r="G111" s="76">
        <v>1827592.94</v>
      </c>
      <c r="H111" s="501">
        <f t="shared" ref="H111:H113" si="20">+G111/D111</f>
        <v>1</v>
      </c>
      <c r="I111" s="76">
        <v>1635592.94</v>
      </c>
      <c r="J111" s="516">
        <f t="shared" si="18"/>
        <v>0.89494378326937507</v>
      </c>
      <c r="K111" s="76">
        <v>950000</v>
      </c>
      <c r="L111" s="80">
        <v>0.63249001331557919</v>
      </c>
      <c r="M111" s="201">
        <f>+I111/K111-1</f>
        <v>0.72167677894736837</v>
      </c>
      <c r="N111" s="64" t="s">
        <v>402</v>
      </c>
      <c r="P111" s="418"/>
    </row>
    <row r="112" spans="1:16" ht="15" customHeight="1" x14ac:dyDescent="0.2">
      <c r="A112" s="75"/>
      <c r="B112" s="75" t="s">
        <v>341</v>
      </c>
      <c r="C112" s="210">
        <v>271003.62</v>
      </c>
      <c r="D112" s="215">
        <v>271003.62</v>
      </c>
      <c r="E112" s="76">
        <v>0</v>
      </c>
      <c r="F112" s="501">
        <f t="shared" si="16"/>
        <v>0</v>
      </c>
      <c r="G112" s="76">
        <v>0</v>
      </c>
      <c r="H112" s="501">
        <f t="shared" si="20"/>
        <v>0</v>
      </c>
      <c r="I112" s="76">
        <v>0</v>
      </c>
      <c r="J112" s="516">
        <f>I112/D112</f>
        <v>0</v>
      </c>
      <c r="K112" s="76">
        <v>0</v>
      </c>
      <c r="L112" s="80">
        <v>0</v>
      </c>
      <c r="M112" s="201"/>
      <c r="N112" s="64" t="s">
        <v>397</v>
      </c>
      <c r="P112" s="418"/>
    </row>
    <row r="113" spans="1:16" ht="15" customHeight="1" x14ac:dyDescent="0.2">
      <c r="A113" s="75"/>
      <c r="B113" s="75" t="s">
        <v>338</v>
      </c>
      <c r="C113" s="210">
        <v>15540453.550000001</v>
      </c>
      <c r="D113" s="215">
        <v>15540453.550000001</v>
      </c>
      <c r="E113" s="76">
        <v>15409576.619999999</v>
      </c>
      <c r="F113" s="501">
        <f t="shared" si="16"/>
        <v>0.99157830692785653</v>
      </c>
      <c r="G113" s="76">
        <v>15409576.619999999</v>
      </c>
      <c r="H113" s="501">
        <f t="shared" si="20"/>
        <v>0.99157830692785653</v>
      </c>
      <c r="I113" s="76">
        <v>12655000</v>
      </c>
      <c r="J113" s="516">
        <f>I113/D113</f>
        <v>0.81432629744580387</v>
      </c>
      <c r="K113" s="76">
        <v>12563540</v>
      </c>
      <c r="L113" s="80">
        <v>0.81490854027152071</v>
      </c>
      <c r="M113" s="201">
        <f>+I113/K113-1</f>
        <v>7.2797953443057839E-3</v>
      </c>
      <c r="N113" s="64" t="s">
        <v>394</v>
      </c>
      <c r="P113" s="418"/>
    </row>
    <row r="114" spans="1:16" ht="15" customHeight="1" x14ac:dyDescent="0.2">
      <c r="A114" s="75"/>
      <c r="B114" s="75" t="s">
        <v>340</v>
      </c>
      <c r="C114" s="210"/>
      <c r="D114" s="215"/>
      <c r="E114" s="76"/>
      <c r="F114" s="147" t="s">
        <v>135</v>
      </c>
      <c r="G114" s="76"/>
      <c r="H114" s="147" t="s">
        <v>135</v>
      </c>
      <c r="I114" s="76"/>
      <c r="J114" s="221" t="s">
        <v>135</v>
      </c>
      <c r="K114" s="76"/>
      <c r="L114" s="80" t="s">
        <v>135</v>
      </c>
      <c r="M114" s="201"/>
      <c r="N114" s="64" t="s">
        <v>395</v>
      </c>
      <c r="P114" s="418"/>
    </row>
    <row r="115" spans="1:16" ht="15" customHeight="1" x14ac:dyDescent="0.2">
      <c r="A115" s="75"/>
      <c r="B115" s="75" t="s">
        <v>339</v>
      </c>
      <c r="C115" s="210">
        <v>2248848</v>
      </c>
      <c r="D115" s="215">
        <v>2248848</v>
      </c>
      <c r="E115" s="76">
        <v>2248848</v>
      </c>
      <c r="F115" s="501">
        <f t="shared" ref="F115:F129" si="21">+E115/D115</f>
        <v>1</v>
      </c>
      <c r="G115" s="76">
        <v>2248848</v>
      </c>
      <c r="H115" s="501">
        <f t="shared" ref="H115:H129" si="22">+G115/D115</f>
        <v>1</v>
      </c>
      <c r="I115" s="76">
        <v>2248848</v>
      </c>
      <c r="J115" s="516">
        <f t="shared" ref="J115:J129" si="23">I115/D115</f>
        <v>1</v>
      </c>
      <c r="K115" s="76">
        <v>2231000</v>
      </c>
      <c r="L115" s="80">
        <v>1</v>
      </c>
      <c r="M115" s="201">
        <f>+I115/K115-1</f>
        <v>8.0000000000000071E-3</v>
      </c>
      <c r="N115" s="64" t="s">
        <v>396</v>
      </c>
      <c r="P115" s="418"/>
    </row>
    <row r="116" spans="1:16" ht="15" customHeight="1" x14ac:dyDescent="0.2">
      <c r="A116" s="75"/>
      <c r="B116" s="75" t="s">
        <v>337</v>
      </c>
      <c r="C116" s="210">
        <v>1919978</v>
      </c>
      <c r="D116" s="215">
        <v>2169978</v>
      </c>
      <c r="E116" s="76">
        <v>2169976.6</v>
      </c>
      <c r="F116" s="501">
        <f t="shared" si="21"/>
        <v>0.99999935483216884</v>
      </c>
      <c r="G116" s="76">
        <v>2169976.6</v>
      </c>
      <c r="H116" s="501">
        <f t="shared" si="22"/>
        <v>0.99999935483216884</v>
      </c>
      <c r="I116" s="76">
        <v>1436893.35</v>
      </c>
      <c r="J116" s="516">
        <f t="shared" si="23"/>
        <v>0.66216954734103295</v>
      </c>
      <c r="K116" s="76">
        <v>1288570.6000000001</v>
      </c>
      <c r="L116" s="80">
        <v>0.6257648505992397</v>
      </c>
      <c r="M116" s="201">
        <f>+I116/K116-1</f>
        <v>0.11510642102186708</v>
      </c>
      <c r="N116" s="64" t="s">
        <v>400</v>
      </c>
      <c r="P116" s="418"/>
    </row>
    <row r="117" spans="1:16" ht="15" customHeight="1" x14ac:dyDescent="0.2">
      <c r="A117" s="75"/>
      <c r="B117" s="75" t="s">
        <v>335</v>
      </c>
      <c r="C117" s="210">
        <v>155101.56</v>
      </c>
      <c r="D117" s="215">
        <v>155101.56</v>
      </c>
      <c r="E117" s="76">
        <v>155101.56</v>
      </c>
      <c r="F117" s="501">
        <f t="shared" si="21"/>
        <v>1</v>
      </c>
      <c r="G117" s="76">
        <v>155101.56</v>
      </c>
      <c r="H117" s="501">
        <f t="shared" si="22"/>
        <v>1</v>
      </c>
      <c r="I117" s="76">
        <v>155101.56</v>
      </c>
      <c r="J117" s="516">
        <f t="shared" si="23"/>
        <v>1</v>
      </c>
      <c r="K117" s="76">
        <v>155101.56</v>
      </c>
      <c r="L117" s="80">
        <v>0.76216398537681973</v>
      </c>
      <c r="M117" s="201">
        <f t="shared" ref="M117:M119" si="24">+I117/K117-1</f>
        <v>0</v>
      </c>
      <c r="N117" s="64" t="s">
        <v>398</v>
      </c>
      <c r="P117" s="418"/>
    </row>
    <row r="118" spans="1:16" ht="15" customHeight="1" x14ac:dyDescent="0.2">
      <c r="A118" s="75"/>
      <c r="B118" s="75" t="s">
        <v>336</v>
      </c>
      <c r="C118" s="210">
        <v>1008512.45</v>
      </c>
      <c r="D118" s="215">
        <v>1008512.45</v>
      </c>
      <c r="E118" s="76">
        <v>1008512.45</v>
      </c>
      <c r="F118" s="501">
        <f t="shared" si="21"/>
        <v>1</v>
      </c>
      <c r="G118" s="76">
        <v>1008512.45</v>
      </c>
      <c r="H118" s="501">
        <f t="shared" si="22"/>
        <v>1</v>
      </c>
      <c r="I118" s="76">
        <v>670000</v>
      </c>
      <c r="J118" s="516">
        <f t="shared" si="23"/>
        <v>0.66434479812321601</v>
      </c>
      <c r="K118" s="76">
        <v>1008512.45</v>
      </c>
      <c r="L118" s="80">
        <v>1</v>
      </c>
      <c r="M118" s="201">
        <f t="shared" si="24"/>
        <v>-0.33565520187678399</v>
      </c>
      <c r="N118" s="64" t="s">
        <v>399</v>
      </c>
      <c r="P118" s="418"/>
    </row>
    <row r="119" spans="1:16" ht="15" customHeight="1" x14ac:dyDescent="0.2">
      <c r="A119" s="75"/>
      <c r="B119" s="75" t="s">
        <v>333</v>
      </c>
      <c r="C119" s="210">
        <v>2541014</v>
      </c>
      <c r="D119" s="215">
        <v>10541014</v>
      </c>
      <c r="E119" s="76">
        <v>10541014</v>
      </c>
      <c r="F119" s="501">
        <f t="shared" si="21"/>
        <v>1</v>
      </c>
      <c r="G119" s="76">
        <v>10541014</v>
      </c>
      <c r="H119" s="501">
        <f t="shared" si="22"/>
        <v>1</v>
      </c>
      <c r="I119" s="76">
        <v>9905000</v>
      </c>
      <c r="J119" s="516">
        <f t="shared" si="23"/>
        <v>0.93966292047425415</v>
      </c>
      <c r="K119" s="76">
        <v>1905000</v>
      </c>
      <c r="L119" s="80">
        <v>0.74970071003150707</v>
      </c>
      <c r="M119" s="201">
        <f t="shared" si="24"/>
        <v>4.1994750656167978</v>
      </c>
      <c r="N119" s="64">
        <v>46743</v>
      </c>
      <c r="P119" s="418"/>
    </row>
    <row r="120" spans="1:16" ht="15" customHeight="1" x14ac:dyDescent="0.2">
      <c r="A120" s="75"/>
      <c r="B120" s="75" t="s">
        <v>332</v>
      </c>
      <c r="C120" s="210">
        <v>1136412.6100000001</v>
      </c>
      <c r="D120" s="215">
        <v>1136412.6100000001</v>
      </c>
      <c r="E120" s="76">
        <v>1136412.6100000001</v>
      </c>
      <c r="F120" s="501">
        <f t="shared" si="21"/>
        <v>1</v>
      </c>
      <c r="G120" s="76">
        <v>1136412.6100000001</v>
      </c>
      <c r="H120" s="501">
        <f t="shared" si="22"/>
        <v>1</v>
      </c>
      <c r="I120" s="76">
        <v>1136412.6100000001</v>
      </c>
      <c r="J120" s="516">
        <f t="shared" si="23"/>
        <v>1</v>
      </c>
      <c r="K120" s="76">
        <v>831000</v>
      </c>
      <c r="L120" s="80">
        <v>0.7502709846076987</v>
      </c>
      <c r="M120" s="201">
        <f>+I120/K120-1</f>
        <v>0.36752419975932615</v>
      </c>
      <c r="N120" s="64">
        <v>46746</v>
      </c>
      <c r="P120" s="418"/>
    </row>
    <row r="121" spans="1:16" ht="15" customHeight="1" x14ac:dyDescent="0.2">
      <c r="A121" s="75"/>
      <c r="B121" s="75" t="s">
        <v>344</v>
      </c>
      <c r="C121" s="210">
        <v>1890399</v>
      </c>
      <c r="D121" s="215">
        <v>1781899</v>
      </c>
      <c r="E121" s="76">
        <v>1132899</v>
      </c>
      <c r="F121" s="501">
        <f t="shared" si="21"/>
        <v>0.63578182601819744</v>
      </c>
      <c r="G121" s="76">
        <v>1132899</v>
      </c>
      <c r="H121" s="501">
        <f t="shared" si="22"/>
        <v>0.63578182601819744</v>
      </c>
      <c r="I121" s="76">
        <v>930000</v>
      </c>
      <c r="J121" s="516">
        <f t="shared" si="23"/>
        <v>0.52191510293232113</v>
      </c>
      <c r="K121" s="76">
        <v>1236246.8999999999</v>
      </c>
      <c r="L121" s="80">
        <v>0.65396083049134068</v>
      </c>
      <c r="M121" s="201">
        <f>+I121/K121-1</f>
        <v>-0.24772308832483214</v>
      </c>
      <c r="N121" s="64" t="s">
        <v>403</v>
      </c>
      <c r="P121" s="418"/>
    </row>
    <row r="122" spans="1:16" ht="15" customHeight="1" x14ac:dyDescent="0.2">
      <c r="A122" s="77"/>
      <c r="B122" s="77" t="s">
        <v>345</v>
      </c>
      <c r="C122" s="473">
        <v>2186196.83</v>
      </c>
      <c r="D122" s="185">
        <v>4402335.82</v>
      </c>
      <c r="E122" s="78">
        <v>4284356.6899999995</v>
      </c>
      <c r="F122" s="501">
        <f t="shared" si="21"/>
        <v>0.97320078821247202</v>
      </c>
      <c r="G122" s="76">
        <v>4284356.6899999995</v>
      </c>
      <c r="H122" s="502">
        <f t="shared" si="22"/>
        <v>0.97320078821247202</v>
      </c>
      <c r="I122" s="76">
        <v>4156856.68</v>
      </c>
      <c r="J122" s="517">
        <f t="shared" si="23"/>
        <v>0.94423888816369306</v>
      </c>
      <c r="K122" s="78">
        <v>4365619.5499999821</v>
      </c>
      <c r="L122" s="81">
        <v>0.80602134202982512</v>
      </c>
      <c r="M122" s="202">
        <f>+I122/K122-1</f>
        <v>-4.7819757908126204E-2</v>
      </c>
      <c r="N122" s="64" t="s">
        <v>346</v>
      </c>
      <c r="P122" s="418"/>
    </row>
    <row r="123" spans="1:16" ht="15" customHeight="1" x14ac:dyDescent="0.2">
      <c r="A123" s="73"/>
      <c r="B123" s="73" t="s">
        <v>347</v>
      </c>
      <c r="C123" s="472">
        <v>1126444.52</v>
      </c>
      <c r="D123" s="215">
        <v>1088355.78</v>
      </c>
      <c r="E123" s="90">
        <v>684400</v>
      </c>
      <c r="F123" s="273">
        <f t="shared" si="21"/>
        <v>0.62883848515050844</v>
      </c>
      <c r="G123" s="74">
        <v>684400</v>
      </c>
      <c r="H123" s="273">
        <f t="shared" si="22"/>
        <v>0.62883848515050844</v>
      </c>
      <c r="I123" s="74">
        <v>394400</v>
      </c>
      <c r="J123" s="274">
        <f t="shared" si="23"/>
        <v>0.36238149991724211</v>
      </c>
      <c r="K123" s="74">
        <v>552194</v>
      </c>
      <c r="L123" s="79">
        <v>0.6805995192933264</v>
      </c>
      <c r="M123" s="523">
        <v>-1</v>
      </c>
      <c r="N123" s="64">
        <v>47</v>
      </c>
      <c r="P123" s="418"/>
    </row>
    <row r="124" spans="1:16" ht="15" customHeight="1" x14ac:dyDescent="0.2">
      <c r="A124" s="75"/>
      <c r="B124" s="75" t="s">
        <v>348</v>
      </c>
      <c r="C124" s="210">
        <v>104263033.93000001</v>
      </c>
      <c r="D124" s="215">
        <v>82538066.560000002</v>
      </c>
      <c r="E124" s="76">
        <v>62650917.060000002</v>
      </c>
      <c r="F124" s="501">
        <f t="shared" si="21"/>
        <v>0.75905481762716975</v>
      </c>
      <c r="G124" s="90">
        <v>55654521.700000003</v>
      </c>
      <c r="H124" s="501">
        <f t="shared" si="22"/>
        <v>0.67428913735873197</v>
      </c>
      <c r="I124" s="76">
        <v>46029571.270000003</v>
      </c>
      <c r="J124" s="516">
        <f t="shared" si="23"/>
        <v>0.55767687793533893</v>
      </c>
      <c r="K124" s="76">
        <v>36591752.469999999</v>
      </c>
      <c r="L124" s="80">
        <v>0.53451746542797851</v>
      </c>
      <c r="M124" s="201">
        <f>+I124/K124-1</f>
        <v>0.25792202239391693</v>
      </c>
      <c r="N124" s="64">
        <v>48</v>
      </c>
      <c r="P124" s="418"/>
    </row>
    <row r="125" spans="1:16" ht="15" customHeight="1" x14ac:dyDescent="0.2">
      <c r="A125" s="77"/>
      <c r="B125" s="77" t="s">
        <v>349</v>
      </c>
      <c r="C125" s="473">
        <v>125828.35</v>
      </c>
      <c r="D125" s="185">
        <v>106133.81</v>
      </c>
      <c r="E125" s="78">
        <v>83814.11</v>
      </c>
      <c r="F125" s="502">
        <f t="shared" si="21"/>
        <v>0.78970226358593931</v>
      </c>
      <c r="G125" s="78">
        <v>83814.11</v>
      </c>
      <c r="H125" s="502">
        <f t="shared" si="22"/>
        <v>0.78970226358593931</v>
      </c>
      <c r="I125" s="78">
        <v>83814.11</v>
      </c>
      <c r="J125" s="517">
        <f t="shared" si="23"/>
        <v>0.78970226358593931</v>
      </c>
      <c r="K125" s="78">
        <v>86705.53</v>
      </c>
      <c r="L125" s="81">
        <v>0.6926910417113219</v>
      </c>
      <c r="M125" s="201">
        <f>+I125/K125-1</f>
        <v>-3.3347584635028404E-2</v>
      </c>
      <c r="N125" s="64">
        <v>49</v>
      </c>
      <c r="P125" s="418"/>
    </row>
    <row r="126" spans="1:16" ht="15" customHeight="1" x14ac:dyDescent="0.2">
      <c r="A126" s="65"/>
      <c r="B126" s="65" t="s">
        <v>486</v>
      </c>
      <c r="C126" s="473">
        <v>6477736.8899999997</v>
      </c>
      <c r="D126" s="185">
        <v>840947.94</v>
      </c>
      <c r="E126" s="66">
        <v>0</v>
      </c>
      <c r="F126" s="503" t="s">
        <v>135</v>
      </c>
      <c r="G126" s="66">
        <v>0</v>
      </c>
      <c r="H126" s="503" t="s">
        <v>135</v>
      </c>
      <c r="I126" s="66">
        <v>0</v>
      </c>
      <c r="J126" s="520" t="s">
        <v>135</v>
      </c>
      <c r="K126" s="66"/>
      <c r="L126" s="408">
        <v>0</v>
      </c>
      <c r="M126" s="183" t="s">
        <v>135</v>
      </c>
      <c r="N126" s="64">
        <v>5</v>
      </c>
      <c r="P126" s="417"/>
    </row>
    <row r="127" spans="1:16" ht="15" customHeight="1" x14ac:dyDescent="0.2">
      <c r="A127" s="83"/>
      <c r="B127" s="84" t="s">
        <v>351</v>
      </c>
      <c r="C127" s="220">
        <f>SUM(C99:C126)</f>
        <v>473500987.06</v>
      </c>
      <c r="D127" s="223">
        <f>SUM(D99:D126)</f>
        <v>461389723.29000002</v>
      </c>
      <c r="E127" s="85">
        <f>SUM(E99:E126)</f>
        <v>418998316.41000003</v>
      </c>
      <c r="F127" s="506">
        <f t="shared" si="21"/>
        <v>0.90812234269605641</v>
      </c>
      <c r="G127" s="85">
        <f>SUM(G99:G126)</f>
        <v>412001921.05000001</v>
      </c>
      <c r="H127" s="506">
        <f t="shared" si="22"/>
        <v>0.89295859932069188</v>
      </c>
      <c r="I127" s="85">
        <f>SUM(I99:I126)</f>
        <v>310551523.87</v>
      </c>
      <c r="J127" s="521">
        <f t="shared" si="23"/>
        <v>0.67307854552019841</v>
      </c>
      <c r="K127" s="85">
        <f>SUM(K99:K126)</f>
        <v>275971200.29999995</v>
      </c>
      <c r="L127" s="506">
        <v>0.66700000000000004</v>
      </c>
      <c r="M127" s="207">
        <f>+I127/K127-1</f>
        <v>0.12530410250203228</v>
      </c>
      <c r="P127" s="417"/>
    </row>
    <row r="128" spans="1:16" ht="21" customHeight="1" thickBot="1" x14ac:dyDescent="0.25">
      <c r="A128" s="9"/>
      <c r="B128" s="2" t="s">
        <v>3</v>
      </c>
      <c r="C128" s="179">
        <f>C98+C127</f>
        <v>1002147561.6700001</v>
      </c>
      <c r="D128" s="169">
        <f>D98+D127</f>
        <v>1027057233.5900002</v>
      </c>
      <c r="E128" s="92">
        <f>E98+E127</f>
        <v>901599913.74000001</v>
      </c>
      <c r="F128" s="98">
        <f t="shared" si="21"/>
        <v>0.87784778126582719</v>
      </c>
      <c r="G128" s="92">
        <f>G98+G127</f>
        <v>894603518.38000011</v>
      </c>
      <c r="H128" s="98">
        <f t="shared" si="22"/>
        <v>0.87103570192771229</v>
      </c>
      <c r="I128" s="92">
        <f>I98+I127</f>
        <v>641676289.71000004</v>
      </c>
      <c r="J128" s="188">
        <f t="shared" si="23"/>
        <v>0.62477169599114701</v>
      </c>
      <c r="K128" s="92">
        <f>K98+K127</f>
        <v>608925028.26999998</v>
      </c>
      <c r="L128" s="44">
        <v>0.63800000000000001</v>
      </c>
      <c r="M128" s="161">
        <f>+I128/K128-1</f>
        <v>5.3785375735086349E-2</v>
      </c>
      <c r="P128" s="417"/>
    </row>
    <row r="129" spans="1:16" s="6" customFormat="1" ht="19.5" customHeight="1" thickBot="1" x14ac:dyDescent="0.25">
      <c r="A129" s="5"/>
      <c r="B129" s="4" t="s">
        <v>298</v>
      </c>
      <c r="C129" s="180">
        <f>+C11+C57+C61+C128</f>
        <v>1996110606.4500003</v>
      </c>
      <c r="D129" s="171">
        <f>+D11+D57+D61+D128</f>
        <v>2017893925.2800002</v>
      </c>
      <c r="E129" s="172">
        <f>+E11+E57+E61+E128</f>
        <v>1715148167.1300001</v>
      </c>
      <c r="F129" s="199">
        <f t="shared" si="21"/>
        <v>0.84996943875134989</v>
      </c>
      <c r="G129" s="172">
        <f>+G11+G57+G61+G128</f>
        <v>1692071120.1199999</v>
      </c>
      <c r="H129" s="199">
        <f t="shared" si="22"/>
        <v>0.83853323453818829</v>
      </c>
      <c r="I129" s="172">
        <f>+I11+I57+I61+I128</f>
        <v>1167985954.4200001</v>
      </c>
      <c r="J129" s="191">
        <f t="shared" si="23"/>
        <v>0.57881434687303102</v>
      </c>
      <c r="K129" s="164">
        <f>+K11+K57+K61+K128</f>
        <v>1126510569.74</v>
      </c>
      <c r="L129" s="208">
        <v>0.59</v>
      </c>
      <c r="M129" s="163">
        <f>+I129/K129-1</f>
        <v>3.6817572594611825E-2</v>
      </c>
      <c r="N129" s="14"/>
      <c r="P129" s="419"/>
    </row>
    <row r="130" spans="1:16" x14ac:dyDescent="0.2">
      <c r="P130" s="418"/>
    </row>
    <row r="131" spans="1:16" x14ac:dyDescent="0.2">
      <c r="P131" s="418"/>
    </row>
    <row r="132" spans="1:16" x14ac:dyDescent="0.2">
      <c r="P132" s="418"/>
    </row>
    <row r="133" spans="1:16" x14ac:dyDescent="0.2">
      <c r="C133" s="406"/>
      <c r="D133" s="406"/>
      <c r="E133" s="406"/>
      <c r="F133" s="507"/>
      <c r="G133" s="406"/>
      <c r="H133" s="507"/>
      <c r="I133" s="406"/>
      <c r="J133" s="507"/>
      <c r="K133" s="406"/>
      <c r="P133" s="417"/>
    </row>
    <row r="134" spans="1:16" x14ac:dyDescent="0.2">
      <c r="C134" s="47"/>
      <c r="D134" s="47"/>
      <c r="P134" s="418"/>
    </row>
    <row r="135" spans="1:16" x14ac:dyDescent="0.2">
      <c r="I135" s="407"/>
      <c r="K135" s="407"/>
      <c r="P135" s="418"/>
    </row>
    <row r="136" spans="1:16" x14ac:dyDescent="0.2">
      <c r="P136" s="418"/>
    </row>
    <row r="137" spans="1:16" x14ac:dyDescent="0.2">
      <c r="P137" s="418"/>
    </row>
    <row r="138" spans="1:16" x14ac:dyDescent="0.2">
      <c r="P138" s="418"/>
    </row>
    <row r="139" spans="1:16" x14ac:dyDescent="0.2">
      <c r="P139" s="418"/>
    </row>
    <row r="140" spans="1:16" x14ac:dyDescent="0.2">
      <c r="P140" s="418"/>
    </row>
    <row r="141" spans="1:16" x14ac:dyDescent="0.2">
      <c r="C141" s="47"/>
      <c r="D141" s="397"/>
      <c r="P141" s="418"/>
    </row>
    <row r="142" spans="1:16" x14ac:dyDescent="0.2">
      <c r="P142" s="418"/>
    </row>
    <row r="143" spans="1:16" x14ac:dyDescent="0.2">
      <c r="P143" s="418"/>
    </row>
    <row r="144" spans="1:16" x14ac:dyDescent="0.2">
      <c r="P144" s="417"/>
    </row>
    <row r="145" spans="16:16" x14ac:dyDescent="0.2">
      <c r="P145" s="417"/>
    </row>
    <row r="146" spans="16:16" x14ac:dyDescent="0.2">
      <c r="P146" s="417"/>
    </row>
    <row r="147" spans="16:16" x14ac:dyDescent="0.2">
      <c r="P147" s="417"/>
    </row>
    <row r="148" spans="16:16" x14ac:dyDescent="0.2">
      <c r="P148" s="417"/>
    </row>
    <row r="149" spans="16:16" x14ac:dyDescent="0.2">
      <c r="P149" s="418"/>
    </row>
    <row r="150" spans="16:16" x14ac:dyDescent="0.2">
      <c r="P150" s="418"/>
    </row>
    <row r="151" spans="16:16" x14ac:dyDescent="0.2">
      <c r="P151" s="418"/>
    </row>
    <row r="152" spans="16:16" x14ac:dyDescent="0.2">
      <c r="P152" s="418"/>
    </row>
    <row r="153" spans="16:16" x14ac:dyDescent="0.2">
      <c r="P153" s="418"/>
    </row>
    <row r="154" spans="16:16" x14ac:dyDescent="0.2">
      <c r="P154" s="417"/>
    </row>
    <row r="155" spans="16:16" x14ac:dyDescent="0.2">
      <c r="P155" s="417"/>
    </row>
    <row r="156" spans="16:16" x14ac:dyDescent="0.2">
      <c r="P156" s="418"/>
    </row>
    <row r="157" spans="16:16" x14ac:dyDescent="0.2">
      <c r="P157" s="417"/>
    </row>
    <row r="158" spans="16:16" x14ac:dyDescent="0.2">
      <c r="P158" s="418"/>
    </row>
    <row r="159" spans="16:16" x14ac:dyDescent="0.2">
      <c r="P159" s="417"/>
    </row>
    <row r="160" spans="16:16" x14ac:dyDescent="0.2">
      <c r="P160" s="418"/>
    </row>
    <row r="161" spans="16:16" x14ac:dyDescent="0.2">
      <c r="P161" s="418"/>
    </row>
    <row r="162" spans="16:16" x14ac:dyDescent="0.2">
      <c r="P162" s="418"/>
    </row>
    <row r="163" spans="16:16" x14ac:dyDescent="0.2">
      <c r="P163" s="417"/>
    </row>
    <row r="164" spans="16:16" x14ac:dyDescent="0.2">
      <c r="P164" s="418"/>
    </row>
    <row r="165" spans="16:16" x14ac:dyDescent="0.2">
      <c r="P165" s="418"/>
    </row>
    <row r="166" spans="16:16" x14ac:dyDescent="0.2">
      <c r="P166" s="418"/>
    </row>
    <row r="167" spans="16:16" x14ac:dyDescent="0.2">
      <c r="P167" s="418"/>
    </row>
    <row r="168" spans="16:16" x14ac:dyDescent="0.2">
      <c r="P168" s="418"/>
    </row>
    <row r="169" spans="16:16" x14ac:dyDescent="0.2">
      <c r="P169" s="418"/>
    </row>
    <row r="170" spans="16:16" x14ac:dyDescent="0.2">
      <c r="P170" s="418"/>
    </row>
    <row r="171" spans="16:16" x14ac:dyDescent="0.2">
      <c r="P171" s="418"/>
    </row>
    <row r="172" spans="16:16" x14ac:dyDescent="0.2">
      <c r="P172" s="418"/>
    </row>
    <row r="173" spans="16:16" x14ac:dyDescent="0.2">
      <c r="P173" s="418"/>
    </row>
    <row r="174" spans="16:16" x14ac:dyDescent="0.2">
      <c r="P174" s="418"/>
    </row>
    <row r="175" spans="16:16" x14ac:dyDescent="0.2">
      <c r="P175" s="418"/>
    </row>
    <row r="176" spans="16:16" x14ac:dyDescent="0.2">
      <c r="P176" s="418"/>
    </row>
    <row r="177" spans="16:16" x14ac:dyDescent="0.2">
      <c r="P177" s="418"/>
    </row>
    <row r="178" spans="16:16" x14ac:dyDescent="0.2">
      <c r="P178" s="418"/>
    </row>
    <row r="179" spans="16:16" x14ac:dyDescent="0.2">
      <c r="P179" s="418"/>
    </row>
    <row r="180" spans="16:16" x14ac:dyDescent="0.2">
      <c r="P180" s="417"/>
    </row>
    <row r="181" spans="16:16" x14ac:dyDescent="0.2">
      <c r="P181" s="418"/>
    </row>
    <row r="182" spans="16:16" x14ac:dyDescent="0.2">
      <c r="P182" s="418"/>
    </row>
    <row r="183" spans="16:16" x14ac:dyDescent="0.2">
      <c r="P183" s="418"/>
    </row>
    <row r="184" spans="16:16" x14ac:dyDescent="0.2">
      <c r="P184" s="418"/>
    </row>
    <row r="185" spans="16:16" x14ac:dyDescent="0.2">
      <c r="P185" s="418"/>
    </row>
    <row r="186" spans="16:16" x14ac:dyDescent="0.2">
      <c r="P186" s="418"/>
    </row>
    <row r="187" spans="16:16" x14ac:dyDescent="0.2">
      <c r="P187" s="418"/>
    </row>
    <row r="188" spans="16:16" x14ac:dyDescent="0.2">
      <c r="P188" s="418"/>
    </row>
    <row r="189" spans="16:16" x14ac:dyDescent="0.2">
      <c r="P189" s="418"/>
    </row>
    <row r="190" spans="16:16" x14ac:dyDescent="0.2">
      <c r="P190" s="418"/>
    </row>
    <row r="191" spans="16:16" x14ac:dyDescent="0.2">
      <c r="P191" s="418"/>
    </row>
    <row r="192" spans="16:16" x14ac:dyDescent="0.2">
      <c r="P192" s="418"/>
    </row>
    <row r="193" spans="16:16" x14ac:dyDescent="0.2">
      <c r="P193" s="418"/>
    </row>
    <row r="194" spans="16:16" x14ac:dyDescent="0.2">
      <c r="P194" s="418"/>
    </row>
    <row r="195" spans="16:16" x14ac:dyDescent="0.2">
      <c r="P195" s="418"/>
    </row>
    <row r="196" spans="16:16" x14ac:dyDescent="0.2">
      <c r="P196" s="418"/>
    </row>
    <row r="197" spans="16:16" x14ac:dyDescent="0.2">
      <c r="P197" s="418"/>
    </row>
    <row r="198" spans="16:16" x14ac:dyDescent="0.2">
      <c r="P198" s="418"/>
    </row>
    <row r="199" spans="16:16" x14ac:dyDescent="0.2">
      <c r="P199" s="418"/>
    </row>
    <row r="200" spans="16:16" x14ac:dyDescent="0.2">
      <c r="P200" s="418"/>
    </row>
    <row r="201" spans="16:16" x14ac:dyDescent="0.2">
      <c r="P201" s="418"/>
    </row>
    <row r="202" spans="16:16" x14ac:dyDescent="0.2">
      <c r="P202" s="417"/>
    </row>
    <row r="203" spans="16:16" x14ac:dyDescent="0.2">
      <c r="P203" s="417"/>
    </row>
    <row r="204" spans="16:16" x14ac:dyDescent="0.2">
      <c r="P204" s="417"/>
    </row>
    <row r="205" spans="16:16" x14ac:dyDescent="0.2">
      <c r="P205" s="418"/>
    </row>
    <row r="206" spans="16:16" x14ac:dyDescent="0.2">
      <c r="P206" s="418"/>
    </row>
    <row r="207" spans="16:16" x14ac:dyDescent="0.2">
      <c r="P207" s="418"/>
    </row>
    <row r="208" spans="16:16" x14ac:dyDescent="0.2">
      <c r="P208" s="418"/>
    </row>
    <row r="209" spans="16:16" x14ac:dyDescent="0.2">
      <c r="P209" s="418"/>
    </row>
    <row r="210" spans="16:16" x14ac:dyDescent="0.2">
      <c r="P210" s="418"/>
    </row>
    <row r="211" spans="16:16" x14ac:dyDescent="0.2">
      <c r="P211" s="418"/>
    </row>
    <row r="212" spans="16:16" x14ac:dyDescent="0.2">
      <c r="P212" s="417"/>
    </row>
    <row r="213" spans="16:16" x14ac:dyDescent="0.2">
      <c r="P213" s="417"/>
    </row>
    <row r="214" spans="16:16" x14ac:dyDescent="0.2">
      <c r="P214" s="417"/>
    </row>
    <row r="215" spans="16:16" x14ac:dyDescent="0.2">
      <c r="P215" s="418"/>
    </row>
    <row r="216" spans="16:16" x14ac:dyDescent="0.2">
      <c r="P216" s="418"/>
    </row>
  </sheetData>
  <sortState ref="B16:N18">
    <sortCondition ref="N16:N18"/>
  </sortState>
  <mergeCells count="4">
    <mergeCell ref="K2:L2"/>
    <mergeCell ref="K64:L64"/>
    <mergeCell ref="D2:J2"/>
    <mergeCell ref="D64:J64"/>
  </mergeCells>
  <hyperlinks>
    <hyperlink ref="B89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2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rowBreaks count="1" manualBreakCount="1">
    <brk id="6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32"/>
  <sheetViews>
    <sheetView zoomScale="85" zoomScaleNormal="85" workbookViewId="0">
      <selection activeCell="M23" sqref="M23"/>
    </sheetView>
  </sheetViews>
  <sheetFormatPr defaultColWidth="11.42578125" defaultRowHeight="12.75" x14ac:dyDescent="0.2"/>
  <cols>
    <col min="1" max="1" width="0.7109375" customWidth="1"/>
    <col min="2" max="2" width="31.7109375" customWidth="1"/>
    <col min="3" max="3" width="13.5703125" customWidth="1"/>
    <col min="4" max="4" width="13.7109375" customWidth="1"/>
    <col min="5" max="5" width="11.28515625" customWidth="1"/>
    <col min="6" max="6" width="6.28515625" style="105" customWidth="1"/>
    <col min="7" max="7" width="12.28515625" customWidth="1"/>
    <col min="8" max="8" width="8.140625" style="105" customWidth="1"/>
    <col min="9" max="9" width="12.5703125" customWidth="1"/>
    <col min="10" max="10" width="8.42578125" style="105" customWidth="1"/>
    <col min="11" max="11" width="11.140625" customWidth="1"/>
    <col min="12" max="12" width="6.28515625" style="105" bestFit="1" customWidth="1"/>
    <col min="13" max="13" width="6.85546875" style="105" bestFit="1" customWidth="1"/>
    <col min="14" max="14" width="15.42578125" style="64" bestFit="1" customWidth="1"/>
    <col min="15" max="15" width="12.140625" customWidth="1"/>
    <col min="16" max="16" width="11.7109375" bestFit="1" customWidth="1"/>
  </cols>
  <sheetData>
    <row r="2" spans="1:14" ht="15" x14ac:dyDescent="0.25">
      <c r="A2" s="7" t="s">
        <v>239</v>
      </c>
      <c r="F2"/>
      <c r="H2"/>
      <c r="J2"/>
      <c r="L2"/>
      <c r="M2"/>
      <c r="N2"/>
    </row>
    <row r="3" spans="1:14" x14ac:dyDescent="0.2">
      <c r="F3"/>
      <c r="H3"/>
      <c r="J3"/>
      <c r="L3"/>
      <c r="M3"/>
      <c r="N3"/>
    </row>
    <row r="4" spans="1:14" x14ac:dyDescent="0.2">
      <c r="F4"/>
      <c r="H4"/>
      <c r="J4"/>
      <c r="L4"/>
      <c r="M4"/>
      <c r="N4"/>
    </row>
    <row r="5" spans="1:14" ht="15" customHeight="1" x14ac:dyDescent="0.2">
      <c r="F5"/>
      <c r="H5"/>
      <c r="J5"/>
      <c r="L5"/>
      <c r="M5"/>
      <c r="N5"/>
    </row>
    <row r="6" spans="1:14" ht="15" customHeight="1" x14ac:dyDescent="0.2">
      <c r="F6"/>
      <c r="H6"/>
      <c r="J6"/>
      <c r="L6"/>
      <c r="M6"/>
      <c r="N6"/>
    </row>
    <row r="7" spans="1:14" ht="15" customHeight="1" x14ac:dyDescent="0.2">
      <c r="F7"/>
      <c r="H7"/>
      <c r="J7"/>
      <c r="L7"/>
      <c r="M7"/>
      <c r="N7"/>
    </row>
    <row r="8" spans="1:14" ht="15" customHeight="1" x14ac:dyDescent="0.2">
      <c r="F8"/>
      <c r="H8"/>
      <c r="J8"/>
      <c r="L8"/>
      <c r="M8"/>
      <c r="N8"/>
    </row>
    <row r="9" spans="1:14" ht="15" customHeight="1" x14ac:dyDescent="0.2">
      <c r="F9"/>
      <c r="H9"/>
      <c r="J9"/>
      <c r="L9"/>
      <c r="M9"/>
      <c r="N9"/>
    </row>
    <row r="10" spans="1:14" ht="15" customHeight="1" x14ac:dyDescent="0.2">
      <c r="F10"/>
      <c r="H10"/>
      <c r="J10"/>
      <c r="L10"/>
      <c r="M10"/>
      <c r="N10"/>
    </row>
    <row r="11" spans="1:14" ht="15" customHeight="1" x14ac:dyDescent="0.2">
      <c r="F11"/>
      <c r="H11"/>
      <c r="J11"/>
      <c r="L11"/>
      <c r="M11"/>
      <c r="N11"/>
    </row>
    <row r="12" spans="1:14" ht="15" customHeight="1" x14ac:dyDescent="0.2">
      <c r="F12"/>
      <c r="H12"/>
      <c r="J12"/>
      <c r="L12"/>
      <c r="M12"/>
      <c r="N12"/>
    </row>
    <row r="13" spans="1:14" ht="15" customHeight="1" x14ac:dyDescent="0.2">
      <c r="F13"/>
      <c r="H13"/>
      <c r="J13"/>
      <c r="L13"/>
      <c r="M13"/>
      <c r="N13"/>
    </row>
    <row r="14" spans="1:14" ht="15" customHeight="1" x14ac:dyDescent="0.2">
      <c r="F14"/>
      <c r="H14"/>
      <c r="J14"/>
      <c r="L14"/>
      <c r="M14"/>
      <c r="N14"/>
    </row>
    <row r="15" spans="1:14" ht="15" customHeight="1" x14ac:dyDescent="0.2">
      <c r="F15"/>
      <c r="H15"/>
      <c r="J15"/>
      <c r="L15"/>
      <c r="M15"/>
      <c r="N15"/>
    </row>
    <row r="16" spans="1:14" ht="15" customHeight="1" x14ac:dyDescent="0.2">
      <c r="F16"/>
      <c r="H16"/>
      <c r="J16"/>
      <c r="L16"/>
      <c r="M16"/>
      <c r="N16"/>
    </row>
    <row r="17" spans="6:14" ht="15" customHeight="1" x14ac:dyDescent="0.2">
      <c r="F17"/>
      <c r="H17"/>
      <c r="J17"/>
      <c r="L17"/>
      <c r="M17"/>
      <c r="N17"/>
    </row>
    <row r="18" spans="6:14" ht="15" customHeight="1" x14ac:dyDescent="0.2">
      <c r="F18"/>
      <c r="H18"/>
      <c r="J18"/>
      <c r="L18"/>
      <c r="M18"/>
      <c r="N18"/>
    </row>
    <row r="19" spans="6:14" ht="15" customHeight="1" x14ac:dyDescent="0.2">
      <c r="F19"/>
      <c r="H19"/>
      <c r="J19"/>
      <c r="L19"/>
      <c r="M19"/>
      <c r="N19"/>
    </row>
    <row r="20" spans="6:14" ht="15" customHeight="1" x14ac:dyDescent="0.2">
      <c r="F20"/>
      <c r="H20"/>
      <c r="J20"/>
      <c r="L20"/>
      <c r="M20"/>
      <c r="N20"/>
    </row>
    <row r="21" spans="6:14" ht="15" customHeight="1" x14ac:dyDescent="0.2">
      <c r="F21"/>
      <c r="H21"/>
      <c r="J21"/>
      <c r="L21"/>
      <c r="M21"/>
      <c r="N21"/>
    </row>
    <row r="22" spans="6:14" ht="15" customHeight="1" x14ac:dyDescent="0.2">
      <c r="F22"/>
      <c r="H22"/>
      <c r="J22"/>
      <c r="L22"/>
      <c r="M22"/>
      <c r="N22"/>
    </row>
    <row r="23" spans="6:14" ht="15" customHeight="1" x14ac:dyDescent="0.2">
      <c r="F23"/>
      <c r="H23"/>
      <c r="J23"/>
      <c r="L23"/>
      <c r="M23"/>
      <c r="N23"/>
    </row>
    <row r="24" spans="6:14" ht="15" customHeight="1" x14ac:dyDescent="0.2">
      <c r="F24"/>
      <c r="H24"/>
      <c r="J24"/>
      <c r="L24"/>
      <c r="M24"/>
      <c r="N24"/>
    </row>
    <row r="25" spans="6:14" ht="15" customHeight="1" x14ac:dyDescent="0.2">
      <c r="F25"/>
      <c r="H25"/>
      <c r="J25"/>
      <c r="L25"/>
      <c r="M25"/>
      <c r="N25"/>
    </row>
    <row r="26" spans="6:14" ht="15" customHeight="1" x14ac:dyDescent="0.2">
      <c r="F26"/>
      <c r="H26"/>
      <c r="J26"/>
      <c r="L26"/>
      <c r="M26"/>
      <c r="N26"/>
    </row>
    <row r="27" spans="6:14" ht="15" customHeight="1" x14ac:dyDescent="0.2">
      <c r="F27"/>
      <c r="H27"/>
      <c r="J27"/>
      <c r="L27"/>
      <c r="M27"/>
      <c r="N27"/>
    </row>
    <row r="28" spans="6:14" ht="15" customHeight="1" x14ac:dyDescent="0.2">
      <c r="F28"/>
      <c r="H28"/>
      <c r="J28"/>
      <c r="L28"/>
      <c r="M28"/>
      <c r="N28"/>
    </row>
    <row r="29" spans="6:14" ht="15" customHeight="1" x14ac:dyDescent="0.2">
      <c r="F29"/>
      <c r="H29"/>
      <c r="J29"/>
      <c r="L29"/>
      <c r="M29"/>
      <c r="N29"/>
    </row>
    <row r="30" spans="6:14" ht="15" customHeight="1" x14ac:dyDescent="0.2">
      <c r="F30"/>
      <c r="H30"/>
      <c r="J30"/>
      <c r="L30"/>
      <c r="M30"/>
      <c r="N30"/>
    </row>
    <row r="31" spans="6:14" ht="15" customHeight="1" x14ac:dyDescent="0.2">
      <c r="F31"/>
      <c r="H31"/>
      <c r="J31"/>
      <c r="L31"/>
      <c r="M31"/>
      <c r="N31"/>
    </row>
    <row r="32" spans="6:14" ht="15" customHeight="1" x14ac:dyDescent="0.2">
      <c r="F32"/>
      <c r="H32"/>
      <c r="J32"/>
      <c r="L32"/>
      <c r="M32"/>
      <c r="N32"/>
    </row>
    <row r="33" spans="6:14" ht="15" customHeight="1" x14ac:dyDescent="0.2">
      <c r="F33"/>
      <c r="H33"/>
      <c r="J33"/>
      <c r="L33"/>
      <c r="M33"/>
      <c r="N33"/>
    </row>
    <row r="34" spans="6:14" ht="15" customHeight="1" x14ac:dyDescent="0.2">
      <c r="F34"/>
      <c r="H34"/>
      <c r="J34"/>
      <c r="L34"/>
      <c r="M34"/>
      <c r="N34"/>
    </row>
    <row r="35" spans="6:14" ht="15" customHeight="1" x14ac:dyDescent="0.2">
      <c r="F35"/>
      <c r="H35"/>
      <c r="J35"/>
      <c r="L35"/>
      <c r="M35"/>
      <c r="N35"/>
    </row>
    <row r="36" spans="6:14" ht="15" customHeight="1" x14ac:dyDescent="0.2">
      <c r="F36"/>
      <c r="H36"/>
      <c r="J36"/>
      <c r="L36"/>
      <c r="M36"/>
      <c r="N36"/>
    </row>
    <row r="37" spans="6:14" ht="15" customHeight="1" x14ac:dyDescent="0.2">
      <c r="F37"/>
      <c r="H37"/>
      <c r="J37"/>
      <c r="L37"/>
      <c r="M37"/>
      <c r="N37"/>
    </row>
    <row r="38" spans="6:14" ht="15" customHeight="1" x14ac:dyDescent="0.2">
      <c r="F38"/>
      <c r="H38"/>
      <c r="J38"/>
      <c r="L38"/>
      <c r="M38"/>
      <c r="N38"/>
    </row>
    <row r="39" spans="6:14" ht="15" customHeight="1" x14ac:dyDescent="0.2">
      <c r="F39"/>
      <c r="H39"/>
      <c r="J39"/>
      <c r="L39"/>
      <c r="M39"/>
      <c r="N39"/>
    </row>
    <row r="40" spans="6:14" ht="15" customHeight="1" x14ac:dyDescent="0.2">
      <c r="F40"/>
      <c r="H40"/>
      <c r="J40"/>
      <c r="L40"/>
      <c r="M40"/>
      <c r="N40"/>
    </row>
    <row r="41" spans="6:14" ht="15" customHeight="1" x14ac:dyDescent="0.2">
      <c r="F41"/>
      <c r="H41"/>
      <c r="J41"/>
      <c r="L41"/>
      <c r="M41"/>
      <c r="N41"/>
    </row>
    <row r="42" spans="6:14" ht="15" customHeight="1" x14ac:dyDescent="0.2">
      <c r="F42"/>
      <c r="H42"/>
      <c r="J42"/>
      <c r="L42"/>
      <c r="M42"/>
      <c r="N42"/>
    </row>
    <row r="43" spans="6:14" ht="15" customHeight="1" x14ac:dyDescent="0.2">
      <c r="F43"/>
      <c r="H43"/>
      <c r="J43"/>
      <c r="L43"/>
      <c r="M43"/>
      <c r="N43"/>
    </row>
    <row r="44" spans="6:14" ht="15" customHeight="1" x14ac:dyDescent="0.2">
      <c r="F44"/>
      <c r="H44"/>
      <c r="J44"/>
      <c r="L44"/>
      <c r="M44"/>
      <c r="N44"/>
    </row>
    <row r="45" spans="6:14" ht="15" customHeight="1" x14ac:dyDescent="0.2">
      <c r="F45"/>
      <c r="H45"/>
      <c r="J45"/>
      <c r="L45"/>
      <c r="M45"/>
      <c r="N45"/>
    </row>
    <row r="46" spans="6:14" ht="15" customHeight="1" x14ac:dyDescent="0.2">
      <c r="F46"/>
      <c r="H46"/>
      <c r="J46"/>
      <c r="L46"/>
      <c r="M46"/>
      <c r="N46"/>
    </row>
    <row r="47" spans="6:14" x14ac:dyDescent="0.2">
      <c r="F47"/>
      <c r="H47"/>
      <c r="J47"/>
      <c r="L47"/>
      <c r="M47"/>
      <c r="N47"/>
    </row>
    <row r="48" spans="6:14" x14ac:dyDescent="0.2">
      <c r="F48"/>
      <c r="H48"/>
      <c r="J48"/>
      <c r="L48"/>
      <c r="M48"/>
      <c r="N48"/>
    </row>
    <row r="49" spans="3:16" x14ac:dyDescent="0.2">
      <c r="F49"/>
      <c r="H49"/>
      <c r="J49"/>
      <c r="L49"/>
      <c r="M49"/>
      <c r="N49"/>
    </row>
    <row r="50" spans="3:16" x14ac:dyDescent="0.2">
      <c r="F50"/>
      <c r="H50"/>
      <c r="J50"/>
      <c r="L50"/>
      <c r="M50"/>
      <c r="N50"/>
    </row>
    <row r="51" spans="3:16" x14ac:dyDescent="0.2">
      <c r="F51"/>
      <c r="H51"/>
      <c r="J51"/>
      <c r="L51"/>
      <c r="M51"/>
      <c r="N51"/>
    </row>
    <row r="52" spans="3:16" x14ac:dyDescent="0.2">
      <c r="F52"/>
      <c r="H52"/>
      <c r="J52"/>
      <c r="L52"/>
      <c r="M52"/>
      <c r="N52"/>
    </row>
    <row r="53" spans="3:16" x14ac:dyDescent="0.2">
      <c r="F53"/>
      <c r="H53"/>
      <c r="J53"/>
      <c r="L53"/>
      <c r="M53"/>
      <c r="N53"/>
    </row>
    <row r="54" spans="3:16" x14ac:dyDescent="0.2">
      <c r="F54"/>
      <c r="H54"/>
      <c r="J54"/>
      <c r="L54"/>
      <c r="M54"/>
      <c r="N54"/>
    </row>
    <row r="55" spans="3:16" x14ac:dyDescent="0.2">
      <c r="P55" s="418"/>
    </row>
    <row r="56" spans="3:16" x14ac:dyDescent="0.2">
      <c r="P56" s="418"/>
    </row>
    <row r="57" spans="3:16" x14ac:dyDescent="0.2">
      <c r="C57" s="47"/>
      <c r="D57" s="397"/>
      <c r="P57" s="418"/>
    </row>
    <row r="58" spans="3:16" x14ac:dyDescent="0.2">
      <c r="P58" s="418"/>
    </row>
    <row r="59" spans="3:16" x14ac:dyDescent="0.2">
      <c r="P59" s="418"/>
    </row>
    <row r="60" spans="3:16" x14ac:dyDescent="0.2">
      <c r="P60" s="417"/>
    </row>
    <row r="61" spans="3:16" x14ac:dyDescent="0.2">
      <c r="P61" s="417"/>
    </row>
    <row r="62" spans="3:16" x14ac:dyDescent="0.2">
      <c r="P62" s="417"/>
    </row>
    <row r="63" spans="3:16" x14ac:dyDescent="0.2">
      <c r="P63" s="417"/>
    </row>
    <row r="64" spans="3:16" x14ac:dyDescent="0.2">
      <c r="P64" s="417"/>
    </row>
    <row r="65" spans="16:16" customFormat="1" x14ac:dyDescent="0.2">
      <c r="P65" s="418"/>
    </row>
    <row r="66" spans="16:16" customFormat="1" x14ac:dyDescent="0.2">
      <c r="P66" s="418"/>
    </row>
    <row r="67" spans="16:16" customFormat="1" x14ac:dyDescent="0.2">
      <c r="P67" s="418"/>
    </row>
    <row r="68" spans="16:16" customFormat="1" x14ac:dyDescent="0.2">
      <c r="P68" s="418"/>
    </row>
    <row r="69" spans="16:16" customFormat="1" x14ac:dyDescent="0.2">
      <c r="P69" s="418"/>
    </row>
    <row r="70" spans="16:16" customFormat="1" x14ac:dyDescent="0.2">
      <c r="P70" s="417"/>
    </row>
    <row r="71" spans="16:16" customFormat="1" x14ac:dyDescent="0.2">
      <c r="P71" s="417"/>
    </row>
    <row r="72" spans="16:16" customFormat="1" x14ac:dyDescent="0.2">
      <c r="P72" s="418"/>
    </row>
    <row r="73" spans="16:16" customFormat="1" x14ac:dyDescent="0.2">
      <c r="P73" s="417"/>
    </row>
    <row r="74" spans="16:16" customFormat="1" x14ac:dyDescent="0.2">
      <c r="P74" s="418"/>
    </row>
    <row r="75" spans="16:16" customFormat="1" x14ac:dyDescent="0.2">
      <c r="P75" s="417"/>
    </row>
    <row r="76" spans="16:16" customFormat="1" x14ac:dyDescent="0.2">
      <c r="P76" s="418"/>
    </row>
    <row r="77" spans="16:16" customFormat="1" x14ac:dyDescent="0.2">
      <c r="P77" s="418"/>
    </row>
    <row r="78" spans="16:16" customFormat="1" x14ac:dyDescent="0.2">
      <c r="P78" s="418"/>
    </row>
    <row r="79" spans="16:16" customFormat="1" x14ac:dyDescent="0.2">
      <c r="P79" s="417"/>
    </row>
    <row r="80" spans="16:16" customFormat="1" x14ac:dyDescent="0.2">
      <c r="P80" s="418"/>
    </row>
    <row r="81" spans="16:16" customFormat="1" x14ac:dyDescent="0.2">
      <c r="P81" s="418"/>
    </row>
    <row r="82" spans="16:16" customFormat="1" x14ac:dyDescent="0.2">
      <c r="P82" s="418"/>
    </row>
    <row r="83" spans="16:16" customFormat="1" x14ac:dyDescent="0.2">
      <c r="P83" s="418"/>
    </row>
    <row r="84" spans="16:16" customFormat="1" x14ac:dyDescent="0.2">
      <c r="P84" s="418"/>
    </row>
    <row r="85" spans="16:16" customFormat="1" x14ac:dyDescent="0.2">
      <c r="P85" s="418"/>
    </row>
    <row r="86" spans="16:16" customFormat="1" x14ac:dyDescent="0.2">
      <c r="P86" s="418"/>
    </row>
    <row r="87" spans="16:16" customFormat="1" x14ac:dyDescent="0.2">
      <c r="P87" s="418"/>
    </row>
    <row r="88" spans="16:16" customFormat="1" x14ac:dyDescent="0.2">
      <c r="P88" s="418"/>
    </row>
    <row r="89" spans="16:16" customFormat="1" x14ac:dyDescent="0.2">
      <c r="P89" s="418"/>
    </row>
    <row r="90" spans="16:16" customFormat="1" x14ac:dyDescent="0.2">
      <c r="P90" s="418"/>
    </row>
    <row r="91" spans="16:16" customFormat="1" x14ac:dyDescent="0.2">
      <c r="P91" s="418"/>
    </row>
    <row r="92" spans="16:16" customFormat="1" x14ac:dyDescent="0.2">
      <c r="P92" s="418"/>
    </row>
    <row r="93" spans="16:16" customFormat="1" x14ac:dyDescent="0.2">
      <c r="P93" s="418"/>
    </row>
    <row r="94" spans="16:16" customFormat="1" x14ac:dyDescent="0.2">
      <c r="P94" s="418"/>
    </row>
    <row r="95" spans="16:16" customFormat="1" x14ac:dyDescent="0.2">
      <c r="P95" s="418"/>
    </row>
    <row r="96" spans="16:16" customFormat="1" x14ac:dyDescent="0.2">
      <c r="P96" s="417"/>
    </row>
    <row r="97" spans="16:16" customFormat="1" x14ac:dyDescent="0.2">
      <c r="P97" s="418"/>
    </row>
    <row r="98" spans="16:16" customFormat="1" x14ac:dyDescent="0.2">
      <c r="P98" s="418"/>
    </row>
    <row r="99" spans="16:16" customFormat="1" x14ac:dyDescent="0.2">
      <c r="P99" s="418"/>
    </row>
    <row r="100" spans="16:16" customFormat="1" x14ac:dyDescent="0.2">
      <c r="P100" s="418"/>
    </row>
    <row r="101" spans="16:16" customFormat="1" x14ac:dyDescent="0.2">
      <c r="P101" s="418"/>
    </row>
    <row r="102" spans="16:16" customFormat="1" x14ac:dyDescent="0.2">
      <c r="P102" s="418"/>
    </row>
    <row r="103" spans="16:16" customFormat="1" x14ac:dyDescent="0.2">
      <c r="P103" s="418"/>
    </row>
    <row r="104" spans="16:16" customFormat="1" x14ac:dyDescent="0.2">
      <c r="P104" s="418"/>
    </row>
    <row r="105" spans="16:16" customFormat="1" x14ac:dyDescent="0.2">
      <c r="P105" s="418"/>
    </row>
    <row r="106" spans="16:16" customFormat="1" x14ac:dyDescent="0.2">
      <c r="P106" s="418"/>
    </row>
    <row r="107" spans="16:16" customFormat="1" x14ac:dyDescent="0.2">
      <c r="P107" s="418"/>
    </row>
    <row r="108" spans="16:16" customFormat="1" x14ac:dyDescent="0.2">
      <c r="P108" s="418"/>
    </row>
    <row r="109" spans="16:16" customFormat="1" x14ac:dyDescent="0.2">
      <c r="P109" s="418"/>
    </row>
    <row r="110" spans="16:16" customFormat="1" x14ac:dyDescent="0.2">
      <c r="P110" s="418"/>
    </row>
    <row r="111" spans="16:16" customFormat="1" x14ac:dyDescent="0.2">
      <c r="P111" s="418"/>
    </row>
    <row r="112" spans="16:16" customFormat="1" x14ac:dyDescent="0.2">
      <c r="P112" s="418"/>
    </row>
    <row r="113" spans="16:16" customFormat="1" x14ac:dyDescent="0.2">
      <c r="P113" s="418"/>
    </row>
    <row r="114" spans="16:16" customFormat="1" x14ac:dyDescent="0.2">
      <c r="P114" s="418"/>
    </row>
    <row r="115" spans="16:16" customFormat="1" x14ac:dyDescent="0.2">
      <c r="P115" s="418"/>
    </row>
    <row r="116" spans="16:16" customFormat="1" x14ac:dyDescent="0.2">
      <c r="P116" s="418"/>
    </row>
    <row r="117" spans="16:16" customFormat="1" x14ac:dyDescent="0.2">
      <c r="P117" s="418"/>
    </row>
    <row r="118" spans="16:16" customFormat="1" x14ac:dyDescent="0.2">
      <c r="P118" s="417"/>
    </row>
    <row r="119" spans="16:16" customFormat="1" x14ac:dyDescent="0.2">
      <c r="P119" s="417"/>
    </row>
    <row r="120" spans="16:16" customFormat="1" x14ac:dyDescent="0.2">
      <c r="P120" s="417"/>
    </row>
    <row r="121" spans="16:16" customFormat="1" x14ac:dyDescent="0.2">
      <c r="P121" s="418"/>
    </row>
    <row r="122" spans="16:16" customFormat="1" x14ac:dyDescent="0.2">
      <c r="P122" s="418"/>
    </row>
    <row r="123" spans="16:16" customFormat="1" x14ac:dyDescent="0.2">
      <c r="P123" s="418"/>
    </row>
    <row r="124" spans="16:16" customFormat="1" x14ac:dyDescent="0.2">
      <c r="P124" s="418"/>
    </row>
    <row r="125" spans="16:16" customFormat="1" x14ac:dyDescent="0.2">
      <c r="P125" s="418"/>
    </row>
    <row r="126" spans="16:16" customFormat="1" x14ac:dyDescent="0.2">
      <c r="P126" s="418"/>
    </row>
    <row r="127" spans="16:16" customFormat="1" x14ac:dyDescent="0.2">
      <c r="P127" s="418"/>
    </row>
    <row r="128" spans="16:16" customFormat="1" x14ac:dyDescent="0.2">
      <c r="P128" s="417"/>
    </row>
    <row r="129" spans="16:16" customFormat="1" x14ac:dyDescent="0.2">
      <c r="P129" s="417"/>
    </row>
    <row r="130" spans="16:16" customFormat="1" x14ac:dyDescent="0.2">
      <c r="P130" s="417"/>
    </row>
    <row r="131" spans="16:16" customFormat="1" x14ac:dyDescent="0.2">
      <c r="P131" s="418"/>
    </row>
    <row r="132" spans="16:16" customFormat="1" x14ac:dyDescent="0.2">
      <c r="P132" s="41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71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R161"/>
  <sheetViews>
    <sheetView topLeftCell="A114" zoomScale="88" zoomScaleNormal="88" workbookViewId="0">
      <selection activeCell="G157" sqref="G157"/>
    </sheetView>
  </sheetViews>
  <sheetFormatPr defaultColWidth="11.42578125" defaultRowHeight="12.75" x14ac:dyDescent="0.2"/>
  <cols>
    <col min="1" max="1" width="6.85546875" customWidth="1"/>
    <col min="2" max="2" width="43.7109375" bestFit="1" customWidth="1"/>
    <col min="3" max="5" width="12.7109375" customWidth="1"/>
    <col min="6" max="6" width="6.7109375" style="105" customWidth="1"/>
    <col min="7" max="7" width="12.7109375" customWidth="1"/>
    <col min="8" max="8" width="6.7109375" style="105" customWidth="1"/>
    <col min="9" max="9" width="12.7109375" customWidth="1"/>
    <col min="10" max="10" width="6.7109375" style="105" customWidth="1"/>
    <col min="11" max="11" width="15.42578125" bestFit="1" customWidth="1"/>
    <col min="12" max="12" width="6" style="105" bestFit="1" customWidth="1"/>
    <col min="13" max="13" width="8.85546875" style="105" bestFit="1" customWidth="1"/>
    <col min="14" max="14" width="16.5703125" bestFit="1" customWidth="1"/>
    <col min="15" max="15" width="20.42578125" style="294" bestFit="1" customWidth="1"/>
    <col min="16" max="18" width="15.5703125" bestFit="1" customWidth="1"/>
  </cols>
  <sheetData>
    <row r="1" spans="1:16" ht="15" customHeight="1" thickBot="1" x14ac:dyDescent="0.3">
      <c r="A1" s="7" t="s">
        <v>19</v>
      </c>
      <c r="K1" s="105"/>
    </row>
    <row r="2" spans="1:16" ht="12.75" customHeight="1" x14ac:dyDescent="0.2">
      <c r="A2" s="8" t="s">
        <v>456</v>
      </c>
      <c r="C2" s="181" t="s">
        <v>501</v>
      </c>
      <c r="D2" s="591" t="s">
        <v>574</v>
      </c>
      <c r="E2" s="589"/>
      <c r="F2" s="589"/>
      <c r="G2" s="589"/>
      <c r="H2" s="589"/>
      <c r="I2" s="589"/>
      <c r="J2" s="590"/>
      <c r="K2" s="585" t="s">
        <v>575</v>
      </c>
      <c r="L2" s="586"/>
      <c r="M2" s="224"/>
      <c r="O2"/>
    </row>
    <row r="3" spans="1:16" ht="12.75" customHeight="1" x14ac:dyDescent="0.2">
      <c r="A3" s="8" t="s">
        <v>480</v>
      </c>
      <c r="C3" s="174" t="s">
        <v>466</v>
      </c>
      <c r="D3" s="165">
        <v>2</v>
      </c>
      <c r="E3" s="95">
        <v>3</v>
      </c>
      <c r="F3" s="96" t="s">
        <v>39</v>
      </c>
      <c r="G3" s="95">
        <v>4</v>
      </c>
      <c r="H3" s="96" t="s">
        <v>40</v>
      </c>
      <c r="I3" s="95">
        <v>5</v>
      </c>
      <c r="J3" s="166" t="s">
        <v>41</v>
      </c>
      <c r="K3" s="95" t="s">
        <v>42</v>
      </c>
      <c r="L3" s="16" t="s">
        <v>43</v>
      </c>
      <c r="M3" s="156" t="s">
        <v>368</v>
      </c>
      <c r="O3"/>
    </row>
    <row r="4" spans="1:16" ht="14.1" customHeight="1" x14ac:dyDescent="0.2">
      <c r="A4" s="1"/>
      <c r="B4" s="2" t="s">
        <v>442</v>
      </c>
      <c r="C4" s="288" t="s">
        <v>13</v>
      </c>
      <c r="D4" s="289" t="s">
        <v>14</v>
      </c>
      <c r="E4" s="97" t="s">
        <v>15</v>
      </c>
      <c r="F4" s="97" t="s">
        <v>18</v>
      </c>
      <c r="G4" s="97" t="s">
        <v>16</v>
      </c>
      <c r="H4" s="97" t="s">
        <v>18</v>
      </c>
      <c r="I4" s="97" t="s">
        <v>17</v>
      </c>
      <c r="J4" s="128" t="s">
        <v>18</v>
      </c>
      <c r="K4" s="97" t="s">
        <v>17</v>
      </c>
      <c r="L4" s="12" t="s">
        <v>18</v>
      </c>
      <c r="M4" s="286" t="s">
        <v>539</v>
      </c>
      <c r="O4"/>
    </row>
    <row r="5" spans="1:16" ht="14.1" customHeight="1" x14ac:dyDescent="0.2">
      <c r="A5" s="17" t="s">
        <v>56</v>
      </c>
      <c r="B5" s="13" t="s">
        <v>99</v>
      </c>
      <c r="C5" s="226">
        <v>199301489.00999999</v>
      </c>
      <c r="D5" s="233">
        <v>199301489.00999999</v>
      </c>
      <c r="E5" s="33">
        <v>171199131.56</v>
      </c>
      <c r="F5" s="86">
        <f>+E5/D5</f>
        <v>0.8589957476504857</v>
      </c>
      <c r="G5" s="33">
        <v>171199131.56</v>
      </c>
      <c r="H5" s="86">
        <f>+G5/D5</f>
        <v>0.8589957476504857</v>
      </c>
      <c r="I5" s="33">
        <v>171199131.56</v>
      </c>
      <c r="J5" s="190">
        <f>+I5/D5</f>
        <v>0.8589957476504857</v>
      </c>
      <c r="K5" s="463">
        <v>147713620.66999999</v>
      </c>
      <c r="L5" s="196">
        <v>0.83789851119569125</v>
      </c>
      <c r="M5" s="183">
        <f>+I5/K5-1</f>
        <v>0.15899353616460243</v>
      </c>
      <c r="O5"/>
    </row>
    <row r="6" spans="1:16" ht="14.1" customHeight="1" x14ac:dyDescent="0.2">
      <c r="A6" s="18">
        <v>0</v>
      </c>
      <c r="B6" s="2" t="s">
        <v>99</v>
      </c>
      <c r="C6" s="228">
        <f>SUBTOTAL(9,C5:C5)</f>
        <v>199301489.00999999</v>
      </c>
      <c r="D6" s="235">
        <f>SUBTOTAL(9,D5:D5)</f>
        <v>199301489.00999999</v>
      </c>
      <c r="E6" s="230">
        <f>SUBTOTAL(9,E5:E5)</f>
        <v>171199131.56</v>
      </c>
      <c r="F6" s="98">
        <f t="shared" ref="F6:F75" si="0">+E6/D6</f>
        <v>0.8589957476504857</v>
      </c>
      <c r="G6" s="230">
        <f>SUBTOTAL(9,G5:G5)</f>
        <v>171199131.56</v>
      </c>
      <c r="H6" s="98">
        <f t="shared" ref="H6:H75" si="1">+G6/D6</f>
        <v>0.8589957476504857</v>
      </c>
      <c r="I6" s="230">
        <f>SUBTOTAL(9,I5:I5)</f>
        <v>171199131.56</v>
      </c>
      <c r="J6" s="188">
        <f t="shared" ref="J6:J75" si="2">+I6/D6</f>
        <v>0.8589957476504857</v>
      </c>
      <c r="K6" s="92">
        <f>SUBTOTAL(9,K5:K5)</f>
        <v>147713620.66999999</v>
      </c>
      <c r="L6" s="44">
        <v>0.83799999999999997</v>
      </c>
      <c r="M6" s="161">
        <f t="shared" ref="M6:M76" si="3">+I6/K6-1</f>
        <v>0.15899353616460243</v>
      </c>
      <c r="O6"/>
    </row>
    <row r="7" spans="1:16" ht="14.1" customHeight="1" x14ac:dyDescent="0.2">
      <c r="A7" s="38" t="s">
        <v>57</v>
      </c>
      <c r="B7" s="39" t="s">
        <v>572</v>
      </c>
      <c r="C7" s="226">
        <v>7623547.1299999999</v>
      </c>
      <c r="D7" s="233">
        <v>8838839.3699999992</v>
      </c>
      <c r="E7" s="33">
        <v>6983639</v>
      </c>
      <c r="F7" s="49">
        <f t="shared" si="0"/>
        <v>0.79010814742298008</v>
      </c>
      <c r="G7" s="33">
        <v>6509428.0199999996</v>
      </c>
      <c r="H7" s="49">
        <f t="shared" si="1"/>
        <v>0.73645732742849923</v>
      </c>
      <c r="I7" s="33">
        <v>5817916.79</v>
      </c>
      <c r="J7" s="170">
        <f t="shared" si="2"/>
        <v>0.65822180339046032</v>
      </c>
      <c r="K7" s="460">
        <v>5679501.8300000001</v>
      </c>
      <c r="L7" s="196">
        <v>0.6056711715811649</v>
      </c>
      <c r="M7" s="158">
        <f t="shared" si="3"/>
        <v>2.4370968465732501E-2</v>
      </c>
    </row>
    <row r="8" spans="1:16" ht="14.1" customHeight="1" x14ac:dyDescent="0.2">
      <c r="A8" s="40" t="s">
        <v>58</v>
      </c>
      <c r="B8" s="41" t="s">
        <v>110</v>
      </c>
      <c r="C8" s="226">
        <v>167280142.05000001</v>
      </c>
      <c r="D8" s="233">
        <v>174559679.72</v>
      </c>
      <c r="E8" s="33">
        <v>115580341.90000001</v>
      </c>
      <c r="F8" s="321">
        <f t="shared" si="0"/>
        <v>0.66212508000355541</v>
      </c>
      <c r="G8" s="33">
        <v>113997058.41</v>
      </c>
      <c r="H8" s="321">
        <f t="shared" si="1"/>
        <v>0.65305492421191069</v>
      </c>
      <c r="I8" s="33">
        <v>108428405.94</v>
      </c>
      <c r="J8" s="196">
        <f t="shared" si="2"/>
        <v>0.62115378599412563</v>
      </c>
      <c r="K8" s="461">
        <v>108661355.88</v>
      </c>
      <c r="L8" s="196">
        <v>0.63740356624749395</v>
      </c>
      <c r="M8" s="269">
        <f t="shared" si="3"/>
        <v>-2.143815877442723E-3</v>
      </c>
      <c r="N8" s="54" t="s">
        <v>154</v>
      </c>
    </row>
    <row r="9" spans="1:16" ht="14.1" customHeight="1" x14ac:dyDescent="0.2">
      <c r="A9" s="40" t="s">
        <v>59</v>
      </c>
      <c r="B9" s="41" t="s">
        <v>126</v>
      </c>
      <c r="C9" s="226">
        <v>51836587</v>
      </c>
      <c r="D9" s="233">
        <v>51836587</v>
      </c>
      <c r="E9" s="33">
        <v>0</v>
      </c>
      <c r="F9" s="321" t="s">
        <v>135</v>
      </c>
      <c r="G9" s="33">
        <v>0</v>
      </c>
      <c r="H9" s="321" t="s">
        <v>135</v>
      </c>
      <c r="I9" s="33">
        <v>0</v>
      </c>
      <c r="J9" s="196" t="s">
        <v>135</v>
      </c>
      <c r="K9" s="461">
        <v>7625324.5599999996</v>
      </c>
      <c r="L9" s="196">
        <v>0.10021667401249906</v>
      </c>
      <c r="M9" s="158">
        <f t="shared" si="3"/>
        <v>-1</v>
      </c>
      <c r="O9" s="317"/>
    </row>
    <row r="10" spans="1:16" ht="14.1" customHeight="1" x14ac:dyDescent="0.2">
      <c r="A10" s="40">
        <v>134</v>
      </c>
      <c r="B10" s="41" t="s">
        <v>502</v>
      </c>
      <c r="C10" s="226">
        <v>15868431.810000001</v>
      </c>
      <c r="D10" s="233">
        <v>20134410.289999999</v>
      </c>
      <c r="E10" s="33">
        <v>18179385.670000002</v>
      </c>
      <c r="F10" s="321">
        <f t="shared" si="0"/>
        <v>0.90290132207293972</v>
      </c>
      <c r="G10" s="33">
        <v>16401111.25</v>
      </c>
      <c r="H10" s="321">
        <f t="shared" si="1"/>
        <v>0.81458115801612585</v>
      </c>
      <c r="I10" s="33">
        <v>7214781.5700000003</v>
      </c>
      <c r="J10" s="196">
        <f t="shared" si="2"/>
        <v>0.35833091042071941</v>
      </c>
      <c r="K10" s="461"/>
      <c r="L10" s="196"/>
      <c r="M10" s="159" t="s">
        <v>135</v>
      </c>
      <c r="N10" t="s">
        <v>548</v>
      </c>
      <c r="O10" s="317"/>
    </row>
    <row r="11" spans="1:16" ht="14.1" customHeight="1" x14ac:dyDescent="0.2">
      <c r="A11" s="40" t="s">
        <v>60</v>
      </c>
      <c r="B11" s="41" t="s">
        <v>509</v>
      </c>
      <c r="C11" s="226">
        <v>1692440.07</v>
      </c>
      <c r="D11" s="233">
        <v>329402.94</v>
      </c>
      <c r="E11" s="33">
        <v>281832.28000000003</v>
      </c>
      <c r="F11" s="321">
        <f t="shared" si="0"/>
        <v>0.85558519908777997</v>
      </c>
      <c r="G11" s="33">
        <v>281832.28000000003</v>
      </c>
      <c r="H11" s="321">
        <f t="shared" si="1"/>
        <v>0.85558519908777997</v>
      </c>
      <c r="I11" s="33">
        <v>281832.28000000003</v>
      </c>
      <c r="J11" s="196">
        <f t="shared" si="2"/>
        <v>0.85558519908777997</v>
      </c>
      <c r="K11" s="461"/>
      <c r="L11" s="196"/>
      <c r="M11" s="159" t="s">
        <v>135</v>
      </c>
      <c r="N11" t="s">
        <v>548</v>
      </c>
      <c r="O11" s="316"/>
    </row>
    <row r="12" spans="1:16" ht="14.1" customHeight="1" x14ac:dyDescent="0.2">
      <c r="A12" s="40">
        <v>136</v>
      </c>
      <c r="B12" s="41" t="s">
        <v>503</v>
      </c>
      <c r="C12" s="226">
        <v>39090866.25</v>
      </c>
      <c r="D12" s="233">
        <v>43583557.030000001</v>
      </c>
      <c r="E12" s="33">
        <v>29207062.219999999</v>
      </c>
      <c r="F12" s="321">
        <f t="shared" si="0"/>
        <v>0.67013947943477425</v>
      </c>
      <c r="G12" s="33">
        <v>28534474.739999998</v>
      </c>
      <c r="H12" s="321">
        <f t="shared" si="1"/>
        <v>0.65470734112772799</v>
      </c>
      <c r="I12" s="33">
        <v>26920630</v>
      </c>
      <c r="J12" s="196">
        <f t="shared" si="2"/>
        <v>0.61767858877304671</v>
      </c>
      <c r="K12" s="461">
        <v>26603861.129999999</v>
      </c>
      <c r="L12" s="196">
        <v>0.60243311532774202</v>
      </c>
      <c r="M12" s="159">
        <f>+I12/K12-1</f>
        <v>1.1906875789649662E-2</v>
      </c>
      <c r="N12" t="s">
        <v>549</v>
      </c>
      <c r="O12" s="316"/>
    </row>
    <row r="13" spans="1:16" ht="14.1" customHeight="1" x14ac:dyDescent="0.2">
      <c r="A13" s="40" t="s">
        <v>61</v>
      </c>
      <c r="B13" s="41" t="s">
        <v>541</v>
      </c>
      <c r="C13" s="226">
        <v>19474656.210000001</v>
      </c>
      <c r="D13" s="233">
        <v>24743713.460000001</v>
      </c>
      <c r="E13" s="33">
        <v>21072346.420000002</v>
      </c>
      <c r="F13" s="321">
        <f t="shared" si="0"/>
        <v>0.85162425009750342</v>
      </c>
      <c r="G13" s="33">
        <v>20676425.280000001</v>
      </c>
      <c r="H13" s="321">
        <f t="shared" si="1"/>
        <v>0.83562337211126114</v>
      </c>
      <c r="I13" s="33">
        <v>14405107.189999999</v>
      </c>
      <c r="J13" s="196">
        <f t="shared" si="2"/>
        <v>0.58217240566121553</v>
      </c>
      <c r="K13" s="461">
        <v>13028880.1</v>
      </c>
      <c r="L13" s="196">
        <v>0.5425192284133501</v>
      </c>
      <c r="M13" s="159">
        <f t="shared" si="3"/>
        <v>0.10562896269188937</v>
      </c>
      <c r="O13" s="316"/>
      <c r="P13" s="316"/>
    </row>
    <row r="14" spans="1:16" ht="14.1" customHeight="1" x14ac:dyDescent="0.2">
      <c r="A14" s="40" t="s">
        <v>62</v>
      </c>
      <c r="B14" s="41" t="s">
        <v>510</v>
      </c>
      <c r="C14" s="226">
        <v>248187563.34999999</v>
      </c>
      <c r="D14" s="233">
        <v>232556091.25999999</v>
      </c>
      <c r="E14" s="33">
        <v>190829458.55000001</v>
      </c>
      <c r="F14" s="321">
        <f t="shared" si="0"/>
        <v>0.82057389903690292</v>
      </c>
      <c r="G14" s="33">
        <v>190510074.88999999</v>
      </c>
      <c r="H14" s="321">
        <f t="shared" si="1"/>
        <v>0.81920053720290587</v>
      </c>
      <c r="I14" s="33">
        <v>182397321.16999999</v>
      </c>
      <c r="J14" s="196">
        <f t="shared" si="2"/>
        <v>0.78431538895310204</v>
      </c>
      <c r="K14" s="461">
        <v>131624649.15000001</v>
      </c>
      <c r="L14" s="196">
        <v>0.4489831152381864</v>
      </c>
      <c r="M14" s="159">
        <f t="shared" si="3"/>
        <v>0.38573832749319803</v>
      </c>
      <c r="O14" s="316"/>
      <c r="P14" s="316"/>
    </row>
    <row r="15" spans="1:16" ht="14.1" customHeight="1" x14ac:dyDescent="0.2">
      <c r="A15" s="40">
        <v>152</v>
      </c>
      <c r="B15" s="41" t="s">
        <v>504</v>
      </c>
      <c r="C15" s="226">
        <v>31658076.68</v>
      </c>
      <c r="D15" s="233">
        <v>32269870.550000001</v>
      </c>
      <c r="E15" s="33">
        <v>29660976.629999999</v>
      </c>
      <c r="F15" s="321">
        <f t="shared" si="0"/>
        <v>0.91915387711401897</v>
      </c>
      <c r="G15" s="33">
        <v>29631660.780000001</v>
      </c>
      <c r="H15" s="321">
        <f t="shared" si="1"/>
        <v>0.91824541824819939</v>
      </c>
      <c r="I15" s="33">
        <v>23650123.219999999</v>
      </c>
      <c r="J15" s="196">
        <f t="shared" si="2"/>
        <v>0.73288559318376312</v>
      </c>
      <c r="K15" s="461">
        <v>9020145.0500000007</v>
      </c>
      <c r="L15" s="196">
        <v>8.049344125063361E-2</v>
      </c>
      <c r="M15" s="159">
        <f t="shared" si="3"/>
        <v>1.6219227173070787</v>
      </c>
      <c r="N15" t="s">
        <v>550</v>
      </c>
      <c r="O15" s="316"/>
      <c r="P15" s="316"/>
    </row>
    <row r="16" spans="1:16" ht="14.1" customHeight="1" x14ac:dyDescent="0.2">
      <c r="A16" s="40" t="s">
        <v>63</v>
      </c>
      <c r="B16" s="41" t="s">
        <v>511</v>
      </c>
      <c r="C16" s="226">
        <v>76359469.819999993</v>
      </c>
      <c r="D16" s="233">
        <v>105263973.70999999</v>
      </c>
      <c r="E16" s="33">
        <v>63355236.090000004</v>
      </c>
      <c r="F16" s="321">
        <f t="shared" si="0"/>
        <v>0.60187007821443572</v>
      </c>
      <c r="G16" s="33">
        <v>60525957.07</v>
      </c>
      <c r="H16" s="321">
        <f t="shared" si="1"/>
        <v>0.57499213583507425</v>
      </c>
      <c r="I16" s="33">
        <v>43606954.890000001</v>
      </c>
      <c r="J16" s="196">
        <f t="shared" si="2"/>
        <v>0.41426286081633429</v>
      </c>
      <c r="K16" s="461">
        <v>26709112.039999999</v>
      </c>
      <c r="L16" s="196">
        <v>0.49108716556320331</v>
      </c>
      <c r="M16" s="159">
        <f t="shared" si="3"/>
        <v>0.63266209766515336</v>
      </c>
      <c r="N16" t="s">
        <v>551</v>
      </c>
      <c r="O16" s="316"/>
    </row>
    <row r="17" spans="1:15" ht="14.1" customHeight="1" x14ac:dyDescent="0.2">
      <c r="A17" s="40">
        <v>160</v>
      </c>
      <c r="B17" s="41" t="s">
        <v>168</v>
      </c>
      <c r="C17" s="226">
        <v>22800419.210000001</v>
      </c>
      <c r="D17" s="233">
        <v>24503303.52</v>
      </c>
      <c r="E17" s="33">
        <v>23565182.82</v>
      </c>
      <c r="F17" s="321">
        <f t="shared" si="0"/>
        <v>0.96171452150383352</v>
      </c>
      <c r="G17" s="33">
        <v>23565182.82</v>
      </c>
      <c r="H17" s="321">
        <f t="shared" si="1"/>
        <v>0.96171452150383352</v>
      </c>
      <c r="I17" s="33">
        <v>14277044.210000001</v>
      </c>
      <c r="J17" s="196">
        <f t="shared" si="2"/>
        <v>0.58265793419841705</v>
      </c>
      <c r="K17" s="461">
        <v>16994472.59</v>
      </c>
      <c r="L17" s="196">
        <v>0.68544613191443604</v>
      </c>
      <c r="M17" s="159">
        <f t="shared" si="3"/>
        <v>-0.15990071863712951</v>
      </c>
      <c r="N17" t="s">
        <v>552</v>
      </c>
      <c r="O17" s="316"/>
    </row>
    <row r="18" spans="1:15" ht="14.1" customHeight="1" x14ac:dyDescent="0.2">
      <c r="A18" s="40" t="s">
        <v>64</v>
      </c>
      <c r="B18" s="41" t="s">
        <v>512</v>
      </c>
      <c r="C18" s="226">
        <v>2253145.13</v>
      </c>
      <c r="D18" s="233">
        <v>2357517.0699999998</v>
      </c>
      <c r="E18" s="33">
        <v>2322128.63</v>
      </c>
      <c r="F18" s="321">
        <f t="shared" si="0"/>
        <v>0.98498910550836438</v>
      </c>
      <c r="G18" s="33">
        <v>2322128.63</v>
      </c>
      <c r="H18" s="321">
        <f t="shared" si="1"/>
        <v>0.98498910550836438</v>
      </c>
      <c r="I18" s="33">
        <v>2012772.59</v>
      </c>
      <c r="J18" s="196">
        <f t="shared" si="2"/>
        <v>0.85376798141274979</v>
      </c>
      <c r="K18" s="461"/>
      <c r="L18" s="196"/>
      <c r="M18" s="159" t="s">
        <v>135</v>
      </c>
      <c r="N18" t="s">
        <v>548</v>
      </c>
    </row>
    <row r="19" spans="1:15" ht="14.1" customHeight="1" x14ac:dyDescent="0.2">
      <c r="A19" s="40" t="s">
        <v>65</v>
      </c>
      <c r="B19" s="41" t="s">
        <v>125</v>
      </c>
      <c r="C19" s="226">
        <v>158630554.56</v>
      </c>
      <c r="D19" s="233">
        <v>148610880.38</v>
      </c>
      <c r="E19" s="33">
        <v>145329953.19999999</v>
      </c>
      <c r="F19" s="321">
        <f t="shared" si="0"/>
        <v>0.97792269871754589</v>
      </c>
      <c r="G19" s="33">
        <v>145329953.19999999</v>
      </c>
      <c r="H19" s="321">
        <f t="shared" si="1"/>
        <v>0.97792269871754589</v>
      </c>
      <c r="I19" s="33">
        <v>71455352.430000007</v>
      </c>
      <c r="J19" s="196">
        <f t="shared" si="2"/>
        <v>0.48082180959622689</v>
      </c>
      <c r="K19" s="461">
        <v>71990690.560000002</v>
      </c>
      <c r="L19" s="196">
        <v>0.47492832185681089</v>
      </c>
      <c r="M19" s="159">
        <f t="shared" si="3"/>
        <v>-7.4362132914091994E-3</v>
      </c>
    </row>
    <row r="20" spans="1:15" ht="14.1" customHeight="1" x14ac:dyDescent="0.2">
      <c r="A20" s="40" t="s">
        <v>66</v>
      </c>
      <c r="B20" s="41" t="s">
        <v>102</v>
      </c>
      <c r="C20" s="226">
        <v>168939654.47999999</v>
      </c>
      <c r="D20" s="233">
        <v>177046843.99000001</v>
      </c>
      <c r="E20" s="33">
        <v>176327192.41</v>
      </c>
      <c r="F20" s="321">
        <f t="shared" si="0"/>
        <v>0.99593524762271013</v>
      </c>
      <c r="G20" s="33">
        <v>176321773.28999999</v>
      </c>
      <c r="H20" s="321">
        <f t="shared" si="1"/>
        <v>0.99590463922620964</v>
      </c>
      <c r="I20" s="33">
        <v>86001937.310000002</v>
      </c>
      <c r="J20" s="196">
        <f t="shared" si="2"/>
        <v>0.48575809300987921</v>
      </c>
      <c r="K20" s="461">
        <v>87159637.319999993</v>
      </c>
      <c r="L20" s="196">
        <v>0.50413732874168438</v>
      </c>
      <c r="M20" s="159">
        <f t="shared" si="3"/>
        <v>-1.3282524406906138E-2</v>
      </c>
    </row>
    <row r="21" spans="1:15" ht="14.1" customHeight="1" x14ac:dyDescent="0.2">
      <c r="A21" s="40" t="s">
        <v>67</v>
      </c>
      <c r="B21" s="41" t="s">
        <v>526</v>
      </c>
      <c r="C21" s="226">
        <v>12029885</v>
      </c>
      <c r="D21" s="233">
        <v>12029885</v>
      </c>
      <c r="E21" s="33">
        <v>0</v>
      </c>
      <c r="F21" s="321" t="s">
        <v>135</v>
      </c>
      <c r="G21" s="33">
        <v>0</v>
      </c>
      <c r="H21" s="321" t="s">
        <v>135</v>
      </c>
      <c r="I21" s="33">
        <v>0</v>
      </c>
      <c r="J21" s="196" t="s">
        <v>135</v>
      </c>
      <c r="K21" s="461">
        <v>0</v>
      </c>
      <c r="L21" s="196" t="s">
        <v>135</v>
      </c>
      <c r="M21" s="159" t="s">
        <v>135</v>
      </c>
    </row>
    <row r="22" spans="1:15" ht="14.1" customHeight="1" x14ac:dyDescent="0.2">
      <c r="A22" s="40" t="s">
        <v>68</v>
      </c>
      <c r="B22" s="41" t="s">
        <v>103</v>
      </c>
      <c r="C22" s="226">
        <v>36992943.420000002</v>
      </c>
      <c r="D22" s="233">
        <v>38765185.689999998</v>
      </c>
      <c r="E22" s="33">
        <v>37692245.560000002</v>
      </c>
      <c r="F22" s="321">
        <f t="shared" si="0"/>
        <v>0.97232206912201702</v>
      </c>
      <c r="G22" s="33">
        <v>37691844.869999997</v>
      </c>
      <c r="H22" s="321">
        <f t="shared" si="1"/>
        <v>0.97231173278561434</v>
      </c>
      <c r="I22" s="33">
        <v>21796556.82</v>
      </c>
      <c r="J22" s="196">
        <f t="shared" si="2"/>
        <v>0.56227144103743365</v>
      </c>
      <c r="K22" s="461">
        <v>17419273.77</v>
      </c>
      <c r="L22" s="196">
        <v>0.53719512572562733</v>
      </c>
      <c r="M22" s="159">
        <f t="shared" si="3"/>
        <v>0.25128964087691696</v>
      </c>
    </row>
    <row r="23" spans="1:15" ht="14.1" customHeight="1" x14ac:dyDescent="0.2">
      <c r="A23" s="40" t="s">
        <v>69</v>
      </c>
      <c r="B23" s="41" t="s">
        <v>116</v>
      </c>
      <c r="C23" s="226">
        <v>1332914.3600000001</v>
      </c>
      <c r="D23" s="233">
        <v>2398914.36</v>
      </c>
      <c r="E23" s="33">
        <v>2394485.81</v>
      </c>
      <c r="F23" s="321">
        <f t="shared" si="0"/>
        <v>0.99815393576617728</v>
      </c>
      <c r="G23" s="33">
        <v>2246729.81</v>
      </c>
      <c r="H23" s="321">
        <f t="shared" si="1"/>
        <v>0.93656107423526369</v>
      </c>
      <c r="I23" s="33">
        <v>861278.65</v>
      </c>
      <c r="J23" s="196">
        <f t="shared" si="2"/>
        <v>0.35902851071348796</v>
      </c>
      <c r="K23" s="461">
        <v>743797.52</v>
      </c>
      <c r="L23" s="196">
        <v>0.47832637942122186</v>
      </c>
      <c r="M23" s="159">
        <f t="shared" si="3"/>
        <v>0.1579477301833434</v>
      </c>
    </row>
    <row r="24" spans="1:15" ht="14.1" customHeight="1" x14ac:dyDescent="0.2">
      <c r="A24" s="40" t="s">
        <v>70</v>
      </c>
      <c r="B24" s="41" t="s">
        <v>113</v>
      </c>
      <c r="C24" s="226">
        <v>54635171.149999999</v>
      </c>
      <c r="D24" s="233">
        <v>53917222.43</v>
      </c>
      <c r="E24" s="33">
        <v>48640086.090000004</v>
      </c>
      <c r="F24" s="321">
        <f t="shared" si="0"/>
        <v>0.90212521895297493</v>
      </c>
      <c r="G24" s="33">
        <v>48335755.479999997</v>
      </c>
      <c r="H24" s="321">
        <f t="shared" si="1"/>
        <v>0.89648081450697237</v>
      </c>
      <c r="I24" s="33">
        <v>26310848.68</v>
      </c>
      <c r="J24" s="196">
        <f t="shared" si="2"/>
        <v>0.487985980994459</v>
      </c>
      <c r="K24" s="461">
        <v>26730821.93</v>
      </c>
      <c r="L24" s="196">
        <v>0.51175998616021467</v>
      </c>
      <c r="M24" s="159">
        <f t="shared" si="3"/>
        <v>-1.5711198522057601E-2</v>
      </c>
    </row>
    <row r="25" spans="1:15" ht="14.1" customHeight="1" x14ac:dyDescent="0.2">
      <c r="A25" s="42">
        <v>172</v>
      </c>
      <c r="B25" s="43" t="s">
        <v>505</v>
      </c>
      <c r="C25" s="226">
        <v>3147933.73</v>
      </c>
      <c r="D25" s="233">
        <v>3459051.65</v>
      </c>
      <c r="E25" s="33">
        <v>2843802.95</v>
      </c>
      <c r="F25" s="321">
        <f t="shared" si="0"/>
        <v>0.82213370534666641</v>
      </c>
      <c r="G25" s="33">
        <v>2461891.2000000002</v>
      </c>
      <c r="H25" s="321">
        <f t="shared" si="1"/>
        <v>0.71172432478711334</v>
      </c>
      <c r="I25" s="33">
        <v>1469357.65</v>
      </c>
      <c r="J25" s="196">
        <f t="shared" si="2"/>
        <v>0.4247862705374752</v>
      </c>
      <c r="K25" s="35"/>
      <c r="L25" s="459"/>
      <c r="M25" s="159" t="s">
        <v>135</v>
      </c>
      <c r="N25" t="s">
        <v>548</v>
      </c>
    </row>
    <row r="26" spans="1:15" ht="14.1" customHeight="1" x14ac:dyDescent="0.2">
      <c r="A26" s="42" t="s">
        <v>71</v>
      </c>
      <c r="B26" s="43" t="s">
        <v>137</v>
      </c>
      <c r="C26" s="226">
        <v>2411275.08</v>
      </c>
      <c r="D26" s="233">
        <v>2963347.26</v>
      </c>
      <c r="E26" s="33">
        <v>2851853.59</v>
      </c>
      <c r="F26" s="457">
        <f t="shared" si="0"/>
        <v>0.96237576624752375</v>
      </c>
      <c r="G26" s="33">
        <v>2828305.67</v>
      </c>
      <c r="H26" s="457">
        <f t="shared" si="1"/>
        <v>0.95442937389659832</v>
      </c>
      <c r="I26" s="33">
        <v>1676428.95</v>
      </c>
      <c r="J26" s="459">
        <f t="shared" si="2"/>
        <v>0.5657213964184542</v>
      </c>
      <c r="K26" s="462">
        <v>2244007.9900000002</v>
      </c>
      <c r="L26" s="459">
        <v>0.37485364013678207</v>
      </c>
      <c r="M26" s="159">
        <f t="shared" si="3"/>
        <v>-0.25293093541970868</v>
      </c>
    </row>
    <row r="27" spans="1:15" ht="14.1" customHeight="1" x14ac:dyDescent="0.2">
      <c r="A27" s="18">
        <v>1</v>
      </c>
      <c r="B27" s="2" t="s">
        <v>130</v>
      </c>
      <c r="C27" s="228">
        <f>SUBTOTAL(9,C7:C26)</f>
        <v>1122245676.49</v>
      </c>
      <c r="D27" s="235">
        <f>SUBTOTAL(9,D7:D26)</f>
        <v>1160168276.6800001</v>
      </c>
      <c r="E27" s="230">
        <f>SUBTOTAL(9,E7:E26)</f>
        <v>917117209.81999993</v>
      </c>
      <c r="F27" s="98">
        <f t="shared" si="0"/>
        <v>0.79050360904925954</v>
      </c>
      <c r="G27" s="230">
        <f>SUBTOTAL(9,G7:G26)</f>
        <v>908171587.68999982</v>
      </c>
      <c r="H27" s="98">
        <f t="shared" si="1"/>
        <v>0.78279298438401756</v>
      </c>
      <c r="I27" s="230">
        <f>SUBTOTAL(9,I7:I26)</f>
        <v>638584650.33999991</v>
      </c>
      <c r="J27" s="188">
        <f t="shared" si="2"/>
        <v>0.55042416102550928</v>
      </c>
      <c r="K27" s="92">
        <f>SUBTOTAL(9,K7:K26)</f>
        <v>552235531.41999996</v>
      </c>
      <c r="L27" s="44">
        <v>0.44400000000000001</v>
      </c>
      <c r="M27" s="161">
        <f t="shared" si="3"/>
        <v>0.15636284521201449</v>
      </c>
    </row>
    <row r="28" spans="1:15" ht="14.1" customHeight="1" x14ac:dyDescent="0.2">
      <c r="A28" s="38" t="s">
        <v>72</v>
      </c>
      <c r="B28" s="39" t="s">
        <v>104</v>
      </c>
      <c r="C28" s="226">
        <v>708758.5</v>
      </c>
      <c r="D28" s="233">
        <v>654494.4</v>
      </c>
      <c r="E28" s="33">
        <v>392035.28</v>
      </c>
      <c r="F28" s="49">
        <f t="shared" si="0"/>
        <v>0.59898951007067447</v>
      </c>
      <c r="G28" s="33">
        <v>392035.28</v>
      </c>
      <c r="H28" s="49">
        <f t="shared" si="1"/>
        <v>0.59898951007067447</v>
      </c>
      <c r="I28" s="33">
        <v>392035.28</v>
      </c>
      <c r="J28" s="170">
        <f t="shared" si="2"/>
        <v>0.59898951007067447</v>
      </c>
      <c r="K28" s="460">
        <v>462569.82</v>
      </c>
      <c r="L28" s="170">
        <v>0.65490018633168401</v>
      </c>
      <c r="M28" s="158">
        <f t="shared" si="3"/>
        <v>-0.15248409418496001</v>
      </c>
    </row>
    <row r="29" spans="1:15" ht="14.1" customHeight="1" x14ac:dyDescent="0.2">
      <c r="A29" s="40" t="s">
        <v>73</v>
      </c>
      <c r="B29" s="41" t="s">
        <v>542</v>
      </c>
      <c r="C29" s="226">
        <v>21205708.129999999</v>
      </c>
      <c r="D29" s="233">
        <v>21648961.559999999</v>
      </c>
      <c r="E29" s="33">
        <v>14257487.41</v>
      </c>
      <c r="F29" s="321">
        <f t="shared" si="0"/>
        <v>0.65857604164917738</v>
      </c>
      <c r="G29" s="33">
        <v>13472401.24</v>
      </c>
      <c r="H29" s="321">
        <f t="shared" si="1"/>
        <v>0.62231166158530515</v>
      </c>
      <c r="I29" s="33">
        <v>12353320.130000001</v>
      </c>
      <c r="J29" s="196">
        <f t="shared" si="2"/>
        <v>0.57061952351676681</v>
      </c>
      <c r="K29" s="461">
        <v>12281079.189999999</v>
      </c>
      <c r="L29" s="196">
        <v>0.50413363434187763</v>
      </c>
      <c r="M29" s="159">
        <f t="shared" si="3"/>
        <v>5.8822957561273093E-3</v>
      </c>
    </row>
    <row r="30" spans="1:15" ht="14.1" customHeight="1" x14ac:dyDescent="0.2">
      <c r="A30" s="40" t="s">
        <v>74</v>
      </c>
      <c r="B30" s="41" t="s">
        <v>513</v>
      </c>
      <c r="C30" s="226">
        <v>180790299.88999999</v>
      </c>
      <c r="D30" s="233">
        <v>182381678.27000001</v>
      </c>
      <c r="E30" s="33">
        <v>166003739.87</v>
      </c>
      <c r="F30" s="321">
        <f t="shared" si="0"/>
        <v>0.91019965077986664</v>
      </c>
      <c r="G30" s="33">
        <v>164415661.34</v>
      </c>
      <c r="H30" s="321">
        <f t="shared" si="1"/>
        <v>0.90149220524551321</v>
      </c>
      <c r="I30" s="33">
        <v>112745905.01000001</v>
      </c>
      <c r="J30" s="196">
        <f t="shared" si="2"/>
        <v>0.61818657487672435</v>
      </c>
      <c r="K30" s="462">
        <v>111368878.62</v>
      </c>
      <c r="L30" s="196">
        <v>0.51963740773052325</v>
      </c>
      <c r="M30" s="159">
        <f t="shared" si="3"/>
        <v>1.2364552890027136E-2</v>
      </c>
      <c r="N30" t="s">
        <v>553</v>
      </c>
    </row>
    <row r="31" spans="1:15" ht="14.1" customHeight="1" x14ac:dyDescent="0.2">
      <c r="A31" s="40" t="s">
        <v>75</v>
      </c>
      <c r="B31" s="41" t="s">
        <v>105</v>
      </c>
      <c r="C31" s="226">
        <v>29950298.399999999</v>
      </c>
      <c r="D31" s="233">
        <v>31577123.289999999</v>
      </c>
      <c r="E31" s="33">
        <v>25643741.329999998</v>
      </c>
      <c r="F31" s="321">
        <f t="shared" si="0"/>
        <v>0.81209871762197494</v>
      </c>
      <c r="G31" s="33">
        <v>19318382.23</v>
      </c>
      <c r="H31" s="321">
        <f t="shared" si="1"/>
        <v>0.61178410878605405</v>
      </c>
      <c r="I31" s="33">
        <v>12896249.16</v>
      </c>
      <c r="J31" s="196">
        <f t="shared" si="2"/>
        <v>0.40840481387625482</v>
      </c>
      <c r="K31" s="461">
        <v>12020267.34</v>
      </c>
      <c r="L31" s="196">
        <v>0.41083178408564353</v>
      </c>
      <c r="M31" s="159">
        <f t="shared" si="3"/>
        <v>7.2875402453403293E-2</v>
      </c>
    </row>
    <row r="32" spans="1:15" ht="14.1" customHeight="1" x14ac:dyDescent="0.2">
      <c r="A32" s="293">
        <v>234</v>
      </c>
      <c r="B32" s="41" t="s">
        <v>450</v>
      </c>
      <c r="C32" s="226">
        <v>8908528.6099999994</v>
      </c>
      <c r="D32" s="233">
        <v>9604078.6999999993</v>
      </c>
      <c r="E32" s="33">
        <v>9429865.8300000001</v>
      </c>
      <c r="F32" s="321">
        <f t="shared" si="0"/>
        <v>0.98186053285881558</v>
      </c>
      <c r="G32" s="33">
        <v>9399552.8499999996</v>
      </c>
      <c r="H32" s="321">
        <f t="shared" si="1"/>
        <v>0.97870427175903929</v>
      </c>
      <c r="I32" s="33">
        <v>5784387.2400000002</v>
      </c>
      <c r="J32" s="196">
        <f t="shared" si="2"/>
        <v>0.6022844481688806</v>
      </c>
      <c r="K32" s="461">
        <v>5503440.8799999999</v>
      </c>
      <c r="L32" s="459">
        <v>0.56966294910303794</v>
      </c>
      <c r="M32" s="159">
        <f t="shared" si="3"/>
        <v>5.1049219229552412E-2</v>
      </c>
    </row>
    <row r="33" spans="1:15" ht="14.1" customHeight="1" x14ac:dyDescent="0.2">
      <c r="A33" s="293">
        <v>239</v>
      </c>
      <c r="B33" s="41" t="s">
        <v>497</v>
      </c>
      <c r="C33" s="226">
        <v>2850236.89</v>
      </c>
      <c r="D33" s="233">
        <v>733688.94</v>
      </c>
      <c r="E33" s="33">
        <v>0</v>
      </c>
      <c r="F33" s="321" t="s">
        <v>135</v>
      </c>
      <c r="G33" s="33">
        <v>0</v>
      </c>
      <c r="H33" s="321" t="s">
        <v>135</v>
      </c>
      <c r="I33" s="33">
        <v>0</v>
      </c>
      <c r="J33" s="196" t="s">
        <v>135</v>
      </c>
      <c r="K33" s="464">
        <v>0</v>
      </c>
      <c r="L33" s="459" t="s">
        <v>135</v>
      </c>
      <c r="M33" s="159" t="s">
        <v>135</v>
      </c>
    </row>
    <row r="34" spans="1:15" ht="14.1" customHeight="1" x14ac:dyDescent="0.2">
      <c r="A34" s="18">
        <v>2</v>
      </c>
      <c r="B34" s="2" t="s">
        <v>129</v>
      </c>
      <c r="C34" s="228">
        <f>SUBTOTAL(9,C28:C33)</f>
        <v>244413830.41999996</v>
      </c>
      <c r="D34" s="235">
        <f>SUBTOTAL(9,D28:D33)</f>
        <v>246600025.16</v>
      </c>
      <c r="E34" s="230">
        <f>SUBTOTAL(9,E28:E33)</f>
        <v>215726869.72</v>
      </c>
      <c r="F34" s="303">
        <f t="shared" si="0"/>
        <v>0.87480473523890045</v>
      </c>
      <c r="G34" s="230">
        <f>SUBTOTAL(9,G28:G33)</f>
        <v>206998032.94</v>
      </c>
      <c r="H34" s="263">
        <f>G34/D34</f>
        <v>0.83940799602795957</v>
      </c>
      <c r="I34" s="230">
        <f>SUBTOTAL(9,I28:I33)</f>
        <v>144171896.82000002</v>
      </c>
      <c r="J34" s="318">
        <f>I34/D34</f>
        <v>0.58463861358674984</v>
      </c>
      <c r="K34" s="92">
        <f>SUBTOTAL(9,K28:K33)</f>
        <v>141636235.84999999</v>
      </c>
      <c r="L34" s="44">
        <v>0.59</v>
      </c>
      <c r="M34" s="161">
        <f>+I34/K34-1</f>
        <v>1.7902628905539508E-2</v>
      </c>
    </row>
    <row r="35" spans="1:15" ht="14.1" customHeight="1" x14ac:dyDescent="0.2">
      <c r="A35" s="38">
        <v>311</v>
      </c>
      <c r="B35" s="39" t="s">
        <v>506</v>
      </c>
      <c r="C35" s="227">
        <v>16774924.1</v>
      </c>
      <c r="D35" s="234">
        <v>17942724.100000001</v>
      </c>
      <c r="E35" s="35">
        <v>16097170.369999999</v>
      </c>
      <c r="F35" s="49">
        <f t="shared" si="0"/>
        <v>0.89714194345773823</v>
      </c>
      <c r="G35" s="35">
        <v>15991097.34</v>
      </c>
      <c r="H35" s="49">
        <f t="shared" si="1"/>
        <v>0.89123018616777361</v>
      </c>
      <c r="I35" s="35">
        <v>13165791.35</v>
      </c>
      <c r="J35" s="170">
        <f t="shared" si="2"/>
        <v>0.73376769751478255</v>
      </c>
      <c r="K35" s="461">
        <v>2231000</v>
      </c>
      <c r="L35" s="170">
        <v>1</v>
      </c>
      <c r="M35" s="158">
        <f t="shared" si="3"/>
        <v>4.9012959883460328</v>
      </c>
      <c r="N35" t="s">
        <v>554</v>
      </c>
    </row>
    <row r="36" spans="1:15" ht="14.1" customHeight="1" x14ac:dyDescent="0.2">
      <c r="A36" s="38" t="s">
        <v>76</v>
      </c>
      <c r="B36" s="39" t="s">
        <v>138</v>
      </c>
      <c r="C36" s="227">
        <v>2248848</v>
      </c>
      <c r="D36" s="234">
        <v>2248848</v>
      </c>
      <c r="E36" s="35">
        <v>2248848</v>
      </c>
      <c r="F36" s="49">
        <f t="shared" si="0"/>
        <v>1</v>
      </c>
      <c r="G36" s="35">
        <v>2248848</v>
      </c>
      <c r="H36" s="49">
        <f t="shared" si="1"/>
        <v>1</v>
      </c>
      <c r="I36" s="35">
        <v>2248848</v>
      </c>
      <c r="J36" s="170">
        <f t="shared" si="2"/>
        <v>1</v>
      </c>
      <c r="K36" s="460">
        <v>13055601.189999999</v>
      </c>
      <c r="L36" s="170">
        <v>0.75282227078955799</v>
      </c>
      <c r="M36" s="158">
        <f t="shared" si="3"/>
        <v>-0.82774841485488115</v>
      </c>
    </row>
    <row r="37" spans="1:15" ht="14.1" customHeight="1" x14ac:dyDescent="0.2">
      <c r="A37" s="40" t="s">
        <v>77</v>
      </c>
      <c r="B37" s="41" t="s">
        <v>543</v>
      </c>
      <c r="C37" s="227">
        <v>20329827.850000001</v>
      </c>
      <c r="D37" s="234">
        <v>34227370.659999996</v>
      </c>
      <c r="E37" s="35">
        <v>33329827.850000001</v>
      </c>
      <c r="F37" s="321">
        <f t="shared" si="0"/>
        <v>0.97377704472494253</v>
      </c>
      <c r="G37" s="35">
        <v>33329827.850000001</v>
      </c>
      <c r="H37" s="321">
        <f t="shared" si="1"/>
        <v>0.97377704472494253</v>
      </c>
      <c r="I37" s="35">
        <v>10189092.039999999</v>
      </c>
      <c r="J37" s="196">
        <f t="shared" si="2"/>
        <v>0.29768842430854725</v>
      </c>
      <c r="K37" s="461">
        <v>49530821.299999997</v>
      </c>
      <c r="L37" s="196">
        <v>0.65146941884247411</v>
      </c>
      <c r="M37" s="159">
        <f t="shared" si="3"/>
        <v>-0.79428784396110952</v>
      </c>
    </row>
    <row r="38" spans="1:15" ht="14.1" customHeight="1" x14ac:dyDescent="0.2">
      <c r="A38" s="293">
        <v>323</v>
      </c>
      <c r="B38" s="41" t="s">
        <v>514</v>
      </c>
      <c r="C38" s="227">
        <v>39307154.049999997</v>
      </c>
      <c r="D38" s="234">
        <v>39307154.049999997</v>
      </c>
      <c r="E38" s="35">
        <v>39307154.049999997</v>
      </c>
      <c r="F38" s="321">
        <f t="shared" si="0"/>
        <v>1</v>
      </c>
      <c r="G38" s="35">
        <v>39307154.049999997</v>
      </c>
      <c r="H38" s="321">
        <f t="shared" si="1"/>
        <v>1</v>
      </c>
      <c r="I38" s="35">
        <v>39307154.049999997</v>
      </c>
      <c r="J38" s="196">
        <f t="shared" si="2"/>
        <v>1</v>
      </c>
      <c r="K38" s="33">
        <v>21607175.559999999</v>
      </c>
      <c r="L38" s="524">
        <v>0.73815516815971938</v>
      </c>
      <c r="M38" s="159">
        <f t="shared" si="3"/>
        <v>0.81917131838216051</v>
      </c>
      <c r="N38" t="s">
        <v>555</v>
      </c>
    </row>
    <row r="39" spans="1:15" ht="14.1" customHeight="1" x14ac:dyDescent="0.2">
      <c r="A39" s="40" t="s">
        <v>78</v>
      </c>
      <c r="B39" s="41" t="s">
        <v>508</v>
      </c>
      <c r="C39" s="227">
        <v>7463831</v>
      </c>
      <c r="D39" s="234">
        <v>7492248.5</v>
      </c>
      <c r="E39" s="35">
        <v>7492248.5</v>
      </c>
      <c r="F39" s="321">
        <f t="shared" si="0"/>
        <v>1</v>
      </c>
      <c r="G39" s="35">
        <v>7492248.5</v>
      </c>
      <c r="H39" s="321">
        <f t="shared" si="1"/>
        <v>1</v>
      </c>
      <c r="I39" s="35">
        <v>2831944.45</v>
      </c>
      <c r="J39" s="196">
        <f t="shared" si="2"/>
        <v>0.3779832516233278</v>
      </c>
      <c r="K39" s="33">
        <v>211896.2</v>
      </c>
      <c r="L39" s="196">
        <v>9.3792739205209349E-2</v>
      </c>
      <c r="M39" s="159" t="s">
        <v>135</v>
      </c>
      <c r="N39" t="s">
        <v>548</v>
      </c>
    </row>
    <row r="40" spans="1:15" ht="14.1" customHeight="1" x14ac:dyDescent="0.2">
      <c r="A40" s="40" t="s">
        <v>507</v>
      </c>
      <c r="B40" s="41" t="s">
        <v>118</v>
      </c>
      <c r="C40" s="227">
        <v>14209859.460000001</v>
      </c>
      <c r="D40" s="234">
        <v>16394823.199999999</v>
      </c>
      <c r="E40" s="35">
        <v>15690402.18</v>
      </c>
      <c r="F40" s="321">
        <f t="shared" si="0"/>
        <v>0.95703393617565824</v>
      </c>
      <c r="G40" s="35">
        <v>15608425.810000001</v>
      </c>
      <c r="H40" s="321">
        <f t="shared" si="1"/>
        <v>0.95203379869323634</v>
      </c>
      <c r="I40" s="35">
        <v>5479495.7199999997</v>
      </c>
      <c r="J40" s="196">
        <f t="shared" si="2"/>
        <v>0.33422109242385728</v>
      </c>
      <c r="K40" s="33">
        <v>3289087.1</v>
      </c>
      <c r="L40" s="196">
        <v>0.45327636194949211</v>
      </c>
      <c r="M40" s="159">
        <f t="shared" si="3"/>
        <v>0.66596248545683068</v>
      </c>
      <c r="N40" t="s">
        <v>556</v>
      </c>
    </row>
    <row r="41" spans="1:15" ht="14.1" customHeight="1" x14ac:dyDescent="0.2">
      <c r="A41" s="40">
        <v>328</v>
      </c>
      <c r="B41" s="41" t="s">
        <v>451</v>
      </c>
      <c r="C41" s="227">
        <v>9039781.6799999997</v>
      </c>
      <c r="D41" s="234">
        <v>9039781.6799999997</v>
      </c>
      <c r="E41" s="35">
        <v>9039781.6799999997</v>
      </c>
      <c r="F41" s="321">
        <f t="shared" si="0"/>
        <v>1</v>
      </c>
      <c r="G41" s="35">
        <v>9039781.6799999997</v>
      </c>
      <c r="H41" s="321">
        <f t="shared" si="1"/>
        <v>1</v>
      </c>
      <c r="I41" s="35">
        <v>4033372.18</v>
      </c>
      <c r="J41" s="196">
        <f t="shared" si="2"/>
        <v>0.44618026438886299</v>
      </c>
      <c r="K41" s="33">
        <v>2733695.96</v>
      </c>
      <c r="L41" s="196">
        <v>0.49090736645294025</v>
      </c>
      <c r="M41" s="159" t="s">
        <v>135</v>
      </c>
      <c r="N41" t="s">
        <v>557</v>
      </c>
    </row>
    <row r="42" spans="1:15" ht="14.1" customHeight="1" x14ac:dyDescent="0.2">
      <c r="A42" s="40">
        <v>329</v>
      </c>
      <c r="B42" s="41" t="s">
        <v>530</v>
      </c>
      <c r="C42" s="227">
        <v>28919222.559999999</v>
      </c>
      <c r="D42" s="234">
        <v>28919222.559999999</v>
      </c>
      <c r="E42" s="35">
        <v>28919222.559999999</v>
      </c>
      <c r="F42" s="321">
        <f t="shared" si="0"/>
        <v>1</v>
      </c>
      <c r="G42" s="35">
        <v>28919222.559999999</v>
      </c>
      <c r="H42" s="321">
        <f t="shared" si="1"/>
        <v>1</v>
      </c>
      <c r="I42" s="35">
        <v>22250000</v>
      </c>
      <c r="J42" s="196">
        <f t="shared" si="2"/>
        <v>0.76938444502914749</v>
      </c>
      <c r="K42" s="33">
        <v>3633372.18</v>
      </c>
      <c r="L42" s="524">
        <v>0.35562982423297407</v>
      </c>
      <c r="M42" s="159">
        <f t="shared" si="3"/>
        <v>5.1237877370437728</v>
      </c>
      <c r="N42" t="s">
        <v>558</v>
      </c>
    </row>
    <row r="43" spans="1:15" ht="14.1" customHeight="1" x14ac:dyDescent="0.2">
      <c r="A43" s="293" t="s">
        <v>452</v>
      </c>
      <c r="B43" s="41" t="s">
        <v>571</v>
      </c>
      <c r="C43" s="227">
        <v>23154846.73</v>
      </c>
      <c r="D43" s="234">
        <v>20103805.210000001</v>
      </c>
      <c r="E43" s="35">
        <v>18989799.109999999</v>
      </c>
      <c r="F43" s="321">
        <f t="shared" si="0"/>
        <v>0.94458730134104785</v>
      </c>
      <c r="G43" s="35">
        <v>18989799.109999999</v>
      </c>
      <c r="H43" s="321">
        <f t="shared" si="1"/>
        <v>0.94458730134104785</v>
      </c>
      <c r="I43" s="35">
        <v>14051166.529999999</v>
      </c>
      <c r="J43" s="196">
        <f t="shared" si="2"/>
        <v>0.69893069412603992</v>
      </c>
      <c r="K43" s="33">
        <v>12257406.18</v>
      </c>
      <c r="L43" s="196">
        <v>0.53723749895497575</v>
      </c>
      <c r="M43" s="159">
        <f t="shared" si="3"/>
        <v>0.14634094062468272</v>
      </c>
    </row>
    <row r="44" spans="1:15" ht="14.1" customHeight="1" x14ac:dyDescent="0.2">
      <c r="A44" s="40" t="s">
        <v>79</v>
      </c>
      <c r="B44" s="41" t="s">
        <v>114</v>
      </c>
      <c r="C44" s="227">
        <v>12497819.630000001</v>
      </c>
      <c r="D44" s="234">
        <v>12618617.039999999</v>
      </c>
      <c r="E44" s="35">
        <v>12602841.67</v>
      </c>
      <c r="F44" s="321">
        <f t="shared" si="0"/>
        <v>0.99874983368224957</v>
      </c>
      <c r="G44" s="35">
        <v>12546880.060000001</v>
      </c>
      <c r="H44" s="321">
        <f t="shared" si="1"/>
        <v>0.9943149887366739</v>
      </c>
      <c r="I44" s="35">
        <v>12501326.32</v>
      </c>
      <c r="J44" s="196">
        <f t="shared" si="2"/>
        <v>0.99070494653826191</v>
      </c>
      <c r="K44" s="33">
        <v>12235260.890000001</v>
      </c>
      <c r="L44" s="196">
        <v>0.99281594147418761</v>
      </c>
      <c r="M44" s="159">
        <f t="shared" si="3"/>
        <v>2.1745791315120888E-2</v>
      </c>
    </row>
    <row r="45" spans="1:15" ht="14.1" customHeight="1" x14ac:dyDescent="0.2">
      <c r="A45" s="40" t="s">
        <v>80</v>
      </c>
      <c r="B45" s="41" t="s">
        <v>515</v>
      </c>
      <c r="C45" s="227">
        <v>64496879.130000003</v>
      </c>
      <c r="D45" s="234">
        <v>64624921.130000003</v>
      </c>
      <c r="E45" s="35">
        <v>64624921.130000003</v>
      </c>
      <c r="F45" s="321">
        <f t="shared" si="0"/>
        <v>1</v>
      </c>
      <c r="G45" s="35">
        <v>64624921.130000003</v>
      </c>
      <c r="H45" s="321">
        <f t="shared" si="1"/>
        <v>1</v>
      </c>
      <c r="I45" s="35">
        <v>54905369.799999997</v>
      </c>
      <c r="J45" s="196">
        <f t="shared" si="2"/>
        <v>0.84960056956281493</v>
      </c>
      <c r="K45" s="33">
        <v>45087100</v>
      </c>
      <c r="L45" s="196">
        <v>0.97140268957489984</v>
      </c>
      <c r="M45" s="159">
        <f t="shared" si="3"/>
        <v>0.21776228233796346</v>
      </c>
      <c r="N45" t="s">
        <v>559</v>
      </c>
      <c r="O45" s="316"/>
    </row>
    <row r="46" spans="1:15" ht="14.1" customHeight="1" x14ac:dyDescent="0.2">
      <c r="A46" s="40" t="s">
        <v>81</v>
      </c>
      <c r="B46" s="41" t="s">
        <v>106</v>
      </c>
      <c r="C46" s="227">
        <v>16590471.789999999</v>
      </c>
      <c r="D46" s="234">
        <v>16430693.710000001</v>
      </c>
      <c r="E46" s="35">
        <v>16137050.279999999</v>
      </c>
      <c r="F46" s="321">
        <f t="shared" si="0"/>
        <v>0.98212836078726939</v>
      </c>
      <c r="G46" s="35">
        <v>15839357.74</v>
      </c>
      <c r="H46" s="321">
        <f t="shared" si="1"/>
        <v>0.9640102858444678</v>
      </c>
      <c r="I46" s="35">
        <v>1791445.41</v>
      </c>
      <c r="J46" s="196">
        <f t="shared" si="2"/>
        <v>0.10903041841195638</v>
      </c>
      <c r="K46" s="33">
        <v>21658823.140000001</v>
      </c>
      <c r="L46" s="524">
        <v>0.77385275720650937</v>
      </c>
      <c r="M46" s="159">
        <f t="shared" si="3"/>
        <v>-0.91728796165792048</v>
      </c>
      <c r="O46" s="316"/>
    </row>
    <row r="47" spans="1:15" ht="14.1" customHeight="1" x14ac:dyDescent="0.2">
      <c r="A47" s="293">
        <v>336</v>
      </c>
      <c r="B47" s="41" t="s">
        <v>516</v>
      </c>
      <c r="C47" s="227">
        <v>211322.62</v>
      </c>
      <c r="D47" s="234">
        <v>211322.62</v>
      </c>
      <c r="E47" s="35">
        <v>211322.62</v>
      </c>
      <c r="F47" s="321">
        <f t="shared" si="0"/>
        <v>1</v>
      </c>
      <c r="G47" s="35">
        <v>211322.62</v>
      </c>
      <c r="H47" s="321">
        <f t="shared" si="1"/>
        <v>1</v>
      </c>
      <c r="I47" s="35">
        <v>211322.62</v>
      </c>
      <c r="J47" s="196">
        <f t="shared" si="2"/>
        <v>1</v>
      </c>
      <c r="K47" s="33">
        <v>0</v>
      </c>
      <c r="L47" s="196" t="s">
        <v>135</v>
      </c>
      <c r="M47" s="159" t="s">
        <v>135</v>
      </c>
    </row>
    <row r="48" spans="1:15" ht="14.1" customHeight="1" x14ac:dyDescent="0.2">
      <c r="A48" s="293">
        <v>337</v>
      </c>
      <c r="B48" s="41" t="s">
        <v>517</v>
      </c>
      <c r="C48" s="227">
        <v>13215052.93</v>
      </c>
      <c r="D48" s="234">
        <v>12277576.57</v>
      </c>
      <c r="E48" s="35">
        <v>11201946.130000001</v>
      </c>
      <c r="F48" s="321">
        <f t="shared" si="0"/>
        <v>0.91239065512095607</v>
      </c>
      <c r="G48" s="35">
        <v>11057299.85</v>
      </c>
      <c r="H48" s="321">
        <f t="shared" si="1"/>
        <v>0.90060931707143888</v>
      </c>
      <c r="I48" s="35">
        <v>8289464.0599999996</v>
      </c>
      <c r="J48" s="196">
        <f t="shared" si="2"/>
        <v>0.67517103336623696</v>
      </c>
      <c r="K48" s="33">
        <v>0</v>
      </c>
      <c r="L48" s="196" t="s">
        <v>135</v>
      </c>
      <c r="M48" s="159" t="s">
        <v>135</v>
      </c>
    </row>
    <row r="49" spans="1:18" ht="14.1" customHeight="1" x14ac:dyDescent="0.2">
      <c r="A49" s="293">
        <v>338</v>
      </c>
      <c r="B49" s="41" t="s">
        <v>518</v>
      </c>
      <c r="C49" s="227">
        <v>6508517.5999999996</v>
      </c>
      <c r="D49" s="234">
        <v>6720996.5300000003</v>
      </c>
      <c r="E49" s="35">
        <v>6421402.6799999997</v>
      </c>
      <c r="F49" s="321">
        <f t="shared" si="0"/>
        <v>0.95542419213241281</v>
      </c>
      <c r="G49" s="35">
        <v>6116443.25</v>
      </c>
      <c r="H49" s="321">
        <f t="shared" si="1"/>
        <v>0.91005005324708887</v>
      </c>
      <c r="I49" s="35">
        <v>2357132.63</v>
      </c>
      <c r="J49" s="196">
        <f t="shared" si="2"/>
        <v>0.3507117760705048</v>
      </c>
      <c r="K49" s="33">
        <v>2159713.39</v>
      </c>
      <c r="L49" s="196">
        <v>0.31688613332220961</v>
      </c>
      <c r="M49" s="159">
        <f t="shared" si="3"/>
        <v>9.1409925462377917E-2</v>
      </c>
    </row>
    <row r="50" spans="1:18" ht="14.1" customHeight="1" x14ac:dyDescent="0.2">
      <c r="A50" s="293" t="s">
        <v>82</v>
      </c>
      <c r="B50" s="41" t="s">
        <v>119</v>
      </c>
      <c r="C50" s="227">
        <v>13397166.07</v>
      </c>
      <c r="D50" s="234">
        <v>15833394.109999999</v>
      </c>
      <c r="E50" s="35">
        <v>15510177.34</v>
      </c>
      <c r="F50" s="457">
        <f t="shared" si="0"/>
        <v>0.9795863876213462</v>
      </c>
      <c r="G50" s="35">
        <v>15457606.109999999</v>
      </c>
      <c r="H50" s="457">
        <f t="shared" si="1"/>
        <v>0.97626611215578463</v>
      </c>
      <c r="I50" s="35">
        <v>12066196.609999999</v>
      </c>
      <c r="J50" s="459">
        <f t="shared" si="2"/>
        <v>0.76207265013249892</v>
      </c>
      <c r="K50" s="33">
        <v>10447118.52</v>
      </c>
      <c r="L50" s="459">
        <v>0.64510934090253036</v>
      </c>
      <c r="M50" s="159">
        <f t="shared" si="3"/>
        <v>0.15497843610182382</v>
      </c>
    </row>
    <row r="51" spans="1:18" ht="14.1" customHeight="1" x14ac:dyDescent="0.2">
      <c r="A51" s="293">
        <v>342</v>
      </c>
      <c r="B51" s="41" t="s">
        <v>519</v>
      </c>
      <c r="C51" s="227">
        <v>5026210.57</v>
      </c>
      <c r="D51" s="234">
        <v>4672811.7300000004</v>
      </c>
      <c r="E51" s="35">
        <v>4668710.57</v>
      </c>
      <c r="F51" s="457">
        <f t="shared" si="0"/>
        <v>0.99912233570771314</v>
      </c>
      <c r="G51" s="35">
        <v>4667210.57</v>
      </c>
      <c r="H51" s="457">
        <f t="shared" si="1"/>
        <v>0.99880132983658643</v>
      </c>
      <c r="I51" s="35">
        <v>3915545.72</v>
      </c>
      <c r="J51" s="459">
        <f t="shared" si="2"/>
        <v>0.83794210985684203</v>
      </c>
      <c r="K51" s="33">
        <v>3059366.8</v>
      </c>
      <c r="L51" s="459">
        <v>0.67911927525195592</v>
      </c>
      <c r="M51" s="159">
        <f t="shared" si="3"/>
        <v>0.27985494253255294</v>
      </c>
    </row>
    <row r="52" spans="1:18" ht="14.1" customHeight="1" x14ac:dyDescent="0.2">
      <c r="A52" s="293">
        <v>343</v>
      </c>
      <c r="B52" s="41" t="s">
        <v>454</v>
      </c>
      <c r="C52" s="227">
        <v>7608676.7199999997</v>
      </c>
      <c r="D52" s="234">
        <v>7608676.7199999997</v>
      </c>
      <c r="E52" s="35">
        <v>7608676.7199999997</v>
      </c>
      <c r="F52" s="457">
        <f t="shared" si="0"/>
        <v>1</v>
      </c>
      <c r="G52" s="35">
        <v>7608676.7199999997</v>
      </c>
      <c r="H52" s="457">
        <f t="shared" si="1"/>
        <v>1</v>
      </c>
      <c r="I52" s="35">
        <v>0</v>
      </c>
      <c r="J52" s="459">
        <f t="shared" si="2"/>
        <v>0</v>
      </c>
      <c r="K52" s="33">
        <v>0</v>
      </c>
      <c r="L52" s="459" t="s">
        <v>135</v>
      </c>
      <c r="M52" s="159" t="s">
        <v>135</v>
      </c>
    </row>
    <row r="53" spans="1:18" ht="14.1" customHeight="1" x14ac:dyDescent="0.2">
      <c r="A53" s="18">
        <v>3</v>
      </c>
      <c r="B53" s="2" t="s">
        <v>128</v>
      </c>
      <c r="C53" s="228">
        <f>SUBTOTAL(9,C35:C52)</f>
        <v>301000412.49000001</v>
      </c>
      <c r="D53" s="235">
        <f>SUBTOTAL(9,D35:D52)</f>
        <v>316674988.12</v>
      </c>
      <c r="E53" s="230">
        <f>SUBTOTAL(9,E35:E52)</f>
        <v>310101503.44</v>
      </c>
      <c r="F53" s="98">
        <f t="shared" si="0"/>
        <v>0.97924217280617987</v>
      </c>
      <c r="G53" s="230">
        <f>SUBTOTAL(9,G35:G52)</f>
        <v>309056122.95000005</v>
      </c>
      <c r="H53" s="98">
        <f t="shared" si="1"/>
        <v>0.97594105800640973</v>
      </c>
      <c r="I53" s="230">
        <f>SUBTOTAL(9,I35:I52)</f>
        <v>209594667.48999998</v>
      </c>
      <c r="J53" s="188">
        <f t="shared" si="2"/>
        <v>0.66186050478535652</v>
      </c>
      <c r="K53" s="92">
        <f>SUBTOTAL(9,K35:K52)</f>
        <v>203197438.41</v>
      </c>
      <c r="L53" s="44">
        <v>0.64900000000000002</v>
      </c>
      <c r="M53" s="161">
        <f t="shared" si="3"/>
        <v>3.1482823455146303E-2</v>
      </c>
    </row>
    <row r="54" spans="1:18" ht="14.1" customHeight="1" x14ac:dyDescent="0.2">
      <c r="A54" s="38">
        <v>430</v>
      </c>
      <c r="B54" s="39" t="s">
        <v>569</v>
      </c>
      <c r="C54" s="227">
        <v>3157718.66</v>
      </c>
      <c r="D54" s="234">
        <v>2998031.14</v>
      </c>
      <c r="E54" s="35">
        <v>2264065.48</v>
      </c>
      <c r="F54" s="457">
        <f t="shared" si="0"/>
        <v>0.75518411059599599</v>
      </c>
      <c r="G54" s="35">
        <v>2212080.83</v>
      </c>
      <c r="H54" s="457">
        <f t="shared" si="1"/>
        <v>0.73784451418339836</v>
      </c>
      <c r="I54" s="35">
        <v>2183522.85</v>
      </c>
      <c r="J54" s="196">
        <f t="shared" si="2"/>
        <v>0.7283189360067821</v>
      </c>
      <c r="K54" s="460">
        <v>1546733.19</v>
      </c>
      <c r="L54" s="196">
        <v>0.44425709313739281</v>
      </c>
      <c r="M54" s="158">
        <f t="shared" si="3"/>
        <v>0.4116997450607498</v>
      </c>
    </row>
    <row r="55" spans="1:18" ht="14.1" customHeight="1" x14ac:dyDescent="0.2">
      <c r="A55" s="38" t="s">
        <v>83</v>
      </c>
      <c r="B55" s="39" t="s">
        <v>107</v>
      </c>
      <c r="C55" s="227">
        <v>25783615.18</v>
      </c>
      <c r="D55" s="234">
        <v>26605865.390000001</v>
      </c>
      <c r="E55" s="35">
        <v>24207905.489999998</v>
      </c>
      <c r="F55" s="49">
        <f t="shared" si="0"/>
        <v>0.90987100532722032</v>
      </c>
      <c r="G55" s="35">
        <v>22686558.879999999</v>
      </c>
      <c r="H55" s="49">
        <f t="shared" si="1"/>
        <v>0.85269013232423929</v>
      </c>
      <c r="I55" s="35">
        <v>12538070.189999999</v>
      </c>
      <c r="J55" s="170">
        <f t="shared" si="2"/>
        <v>0.47125210949584523</v>
      </c>
      <c r="K55" s="460">
        <v>11327706.890000001</v>
      </c>
      <c r="L55" s="170">
        <v>0.37173316108988669</v>
      </c>
      <c r="M55" s="158">
        <f t="shared" si="3"/>
        <v>0.10684980744589145</v>
      </c>
    </row>
    <row r="56" spans="1:18" ht="14.1" customHeight="1" x14ac:dyDescent="0.2">
      <c r="A56" s="40" t="s">
        <v>84</v>
      </c>
      <c r="B56" s="41" t="s">
        <v>520</v>
      </c>
      <c r="C56" s="227">
        <v>4243112</v>
      </c>
      <c r="D56" s="234">
        <v>8281488.04</v>
      </c>
      <c r="E56" s="35">
        <v>5798534.3600000003</v>
      </c>
      <c r="F56" s="321">
        <f t="shared" si="0"/>
        <v>0.70018024924902267</v>
      </c>
      <c r="G56" s="35">
        <v>5646665.3099999996</v>
      </c>
      <c r="H56" s="321">
        <f t="shared" si="1"/>
        <v>0.6818418722246925</v>
      </c>
      <c r="I56" s="35">
        <v>5265750.25</v>
      </c>
      <c r="J56" s="196">
        <f t="shared" si="2"/>
        <v>0.63584590408947805</v>
      </c>
      <c r="K56" s="461">
        <v>3467512</v>
      </c>
      <c r="L56" s="196">
        <v>0.47728666025978356</v>
      </c>
      <c r="M56" s="159">
        <f t="shared" si="3"/>
        <v>0.51859611444747711</v>
      </c>
    </row>
    <row r="57" spans="1:18" ht="14.1" customHeight="1" x14ac:dyDescent="0.2">
      <c r="A57" s="40" t="s">
        <v>85</v>
      </c>
      <c r="B57" s="41" t="s">
        <v>108</v>
      </c>
      <c r="C57" s="227">
        <v>67192674.75</v>
      </c>
      <c r="D57" s="234">
        <v>68471414.439999998</v>
      </c>
      <c r="E57" s="35">
        <v>45470901.060000002</v>
      </c>
      <c r="F57" s="321">
        <f t="shared" si="0"/>
        <v>0.66408590258998024</v>
      </c>
      <c r="G57" s="35">
        <v>45345175.340000004</v>
      </c>
      <c r="H57" s="321">
        <f t="shared" si="1"/>
        <v>0.66224972436833462</v>
      </c>
      <c r="I57" s="35">
        <v>34063189.399999999</v>
      </c>
      <c r="J57" s="196">
        <f t="shared" si="2"/>
        <v>0.49748044024778876</v>
      </c>
      <c r="K57" s="461">
        <v>34032943.350000001</v>
      </c>
      <c r="L57" s="196">
        <v>0.66668895555492225</v>
      </c>
      <c r="M57" s="159">
        <f t="shared" si="3"/>
        <v>8.8872859714017594E-4</v>
      </c>
      <c r="O57" s="320"/>
      <c r="P57" s="320"/>
    </row>
    <row r="58" spans="1:18" ht="14.1" customHeight="1" x14ac:dyDescent="0.2">
      <c r="A58" s="40" t="s">
        <v>86</v>
      </c>
      <c r="B58" s="41" t="s">
        <v>521</v>
      </c>
      <c r="C58" s="227">
        <v>133403395</v>
      </c>
      <c r="D58" s="234">
        <v>134218044.80000001</v>
      </c>
      <c r="E58" s="35">
        <v>118840151.8</v>
      </c>
      <c r="F58" s="321">
        <f t="shared" si="0"/>
        <v>0.88542603922658236</v>
      </c>
      <c r="G58" s="35">
        <v>118840151.8</v>
      </c>
      <c r="H58" s="321">
        <f t="shared" si="1"/>
        <v>0.88542603922658236</v>
      </c>
      <c r="I58" s="35">
        <v>86120117.489999995</v>
      </c>
      <c r="J58" s="196">
        <f t="shared" si="2"/>
        <v>0.64164336187677784</v>
      </c>
      <c r="K58" s="461">
        <v>70948828.689999998</v>
      </c>
      <c r="L58" s="196">
        <v>0.66353003986623493</v>
      </c>
      <c r="M58" s="159">
        <f t="shared" si="3"/>
        <v>0.21383423912871935</v>
      </c>
      <c r="O58" s="320"/>
      <c r="P58" s="320"/>
    </row>
    <row r="59" spans="1:18" ht="14.1" customHeight="1" x14ac:dyDescent="0.2">
      <c r="A59" s="40">
        <v>491</v>
      </c>
      <c r="B59" s="41" t="s">
        <v>533</v>
      </c>
      <c r="C59" s="227">
        <v>17459000</v>
      </c>
      <c r="D59" s="234">
        <v>17459000</v>
      </c>
      <c r="E59" s="35">
        <v>17459000</v>
      </c>
      <c r="F59" s="321">
        <f t="shared" si="0"/>
        <v>1</v>
      </c>
      <c r="G59" s="35">
        <v>17459000</v>
      </c>
      <c r="H59" s="321">
        <f t="shared" si="1"/>
        <v>1</v>
      </c>
      <c r="I59" s="35">
        <v>13000000</v>
      </c>
      <c r="J59" s="196">
        <f t="shared" si="2"/>
        <v>0.74460163812360391</v>
      </c>
      <c r="K59" s="461">
        <v>12637691.83</v>
      </c>
      <c r="L59" s="196">
        <v>0.73474952500000001</v>
      </c>
      <c r="M59" s="159">
        <f t="shared" si="3"/>
        <v>2.8668856217868299E-2</v>
      </c>
      <c r="O59" s="320"/>
      <c r="P59" s="320"/>
    </row>
    <row r="60" spans="1:18" ht="14.1" customHeight="1" x14ac:dyDescent="0.2">
      <c r="A60" s="40" t="s">
        <v>87</v>
      </c>
      <c r="B60" s="41" t="s">
        <v>522</v>
      </c>
      <c r="C60" s="227">
        <v>1138067.27</v>
      </c>
      <c r="D60" s="234">
        <v>1052506.8400000001</v>
      </c>
      <c r="E60" s="35">
        <v>668044.9</v>
      </c>
      <c r="F60" s="321">
        <f t="shared" si="0"/>
        <v>0.63471787033707061</v>
      </c>
      <c r="G60" s="35">
        <v>582211.13</v>
      </c>
      <c r="H60" s="321">
        <f t="shared" si="1"/>
        <v>0.55316612479212013</v>
      </c>
      <c r="I60" s="35">
        <v>558039.52</v>
      </c>
      <c r="J60" s="196">
        <f t="shared" si="2"/>
        <v>0.53020037380469653</v>
      </c>
      <c r="K60" s="461">
        <v>643739.39</v>
      </c>
      <c r="L60" s="196">
        <v>0.51405703034304873</v>
      </c>
      <c r="M60" s="159">
        <f>+I60/K60-1</f>
        <v>-0.13312820581011831</v>
      </c>
    </row>
    <row r="61" spans="1:18" ht="14.1" customHeight="1" x14ac:dyDescent="0.2">
      <c r="A61" s="18">
        <v>4</v>
      </c>
      <c r="B61" s="2" t="s">
        <v>127</v>
      </c>
      <c r="C61" s="228">
        <f>SUBTOTAL(9,C54:C60)</f>
        <v>252377582.86000001</v>
      </c>
      <c r="D61" s="235">
        <f>SUBTOTAL(9,D54:D60)</f>
        <v>259086350.65000001</v>
      </c>
      <c r="E61" s="230">
        <f>SUBTOTAL(9,E54:E60)</f>
        <v>214708603.09</v>
      </c>
      <c r="F61" s="98">
        <f t="shared" si="0"/>
        <v>0.82871445196296756</v>
      </c>
      <c r="G61" s="230">
        <f>SUBTOTAL(9,G54:G60)</f>
        <v>212771843.28999999</v>
      </c>
      <c r="H61" s="98">
        <f t="shared" si="1"/>
        <v>0.82123910717872461</v>
      </c>
      <c r="I61" s="230">
        <f>SUBTOTAL(9,I54:I60)</f>
        <v>153728689.70000002</v>
      </c>
      <c r="J61" s="188">
        <f t="shared" si="2"/>
        <v>0.59334924172702652</v>
      </c>
      <c r="K61" s="92">
        <f>SUBTOTAL(9,K54:K60)</f>
        <v>134605155.34</v>
      </c>
      <c r="L61" s="44">
        <v>0.61799999999999999</v>
      </c>
      <c r="M61" s="161">
        <f t="shared" si="3"/>
        <v>0.14207133680501127</v>
      </c>
    </row>
    <row r="62" spans="1:18" ht="14.1" customHeight="1" x14ac:dyDescent="0.2">
      <c r="A62" s="38" t="s">
        <v>88</v>
      </c>
      <c r="B62" s="39" t="s">
        <v>117</v>
      </c>
      <c r="C62" s="227">
        <v>27475672.920000002</v>
      </c>
      <c r="D62" s="234">
        <v>28200037.629999999</v>
      </c>
      <c r="E62" s="35">
        <v>20467377.289999999</v>
      </c>
      <c r="F62" s="49">
        <f t="shared" si="0"/>
        <v>0.72579255242646279</v>
      </c>
      <c r="G62" s="35">
        <v>19058227.07</v>
      </c>
      <c r="H62" s="49">
        <f t="shared" si="1"/>
        <v>0.67582275314857443</v>
      </c>
      <c r="I62" s="35">
        <v>18178065.07</v>
      </c>
      <c r="J62" s="170">
        <f t="shared" si="2"/>
        <v>0.64461137635723076</v>
      </c>
      <c r="K62" s="460">
        <v>17817808.120000001</v>
      </c>
      <c r="L62" s="170">
        <v>0.64469687209982218</v>
      </c>
      <c r="M62" s="158">
        <f t="shared" si="3"/>
        <v>2.021892634457223E-2</v>
      </c>
    </row>
    <row r="63" spans="1:18" ht="14.1" customHeight="1" x14ac:dyDescent="0.2">
      <c r="A63" s="40" t="s">
        <v>89</v>
      </c>
      <c r="B63" s="41" t="s">
        <v>568</v>
      </c>
      <c r="C63" s="227">
        <v>55247619.460000001</v>
      </c>
      <c r="D63" s="234">
        <v>58843495.350000001</v>
      </c>
      <c r="E63" s="35">
        <v>42348629.689999998</v>
      </c>
      <c r="F63" s="321">
        <f t="shared" si="0"/>
        <v>0.71968242943610239</v>
      </c>
      <c r="G63" s="35">
        <v>39581488.369999997</v>
      </c>
      <c r="H63" s="321">
        <f t="shared" si="1"/>
        <v>0.67265698841596766</v>
      </c>
      <c r="I63" s="35">
        <v>33840174.520000003</v>
      </c>
      <c r="J63" s="196">
        <f t="shared" si="2"/>
        <v>0.57508777000277234</v>
      </c>
      <c r="K63" s="461">
        <v>32204522.399999999</v>
      </c>
      <c r="L63" s="196">
        <v>0.52491598392156391</v>
      </c>
      <c r="M63" s="159">
        <f t="shared" si="3"/>
        <v>5.0789516443814797E-2</v>
      </c>
    </row>
    <row r="64" spans="1:18" ht="14.1" customHeight="1" x14ac:dyDescent="0.2">
      <c r="A64" s="40" t="s">
        <v>90</v>
      </c>
      <c r="B64" s="41" t="s">
        <v>120</v>
      </c>
      <c r="C64" s="227">
        <v>6330784.5</v>
      </c>
      <c r="D64" s="234">
        <v>6755736.3799999999</v>
      </c>
      <c r="E64" s="35">
        <v>4547019.01</v>
      </c>
      <c r="F64" s="321">
        <f t="shared" si="0"/>
        <v>0.67306045621632138</v>
      </c>
      <c r="G64" s="35">
        <v>4119643.41</v>
      </c>
      <c r="H64" s="321">
        <f t="shared" si="1"/>
        <v>0.60979931398684928</v>
      </c>
      <c r="I64" s="35">
        <v>3887106.47</v>
      </c>
      <c r="J64" s="196">
        <f t="shared" si="2"/>
        <v>0.57537864880393697</v>
      </c>
      <c r="K64" s="461">
        <v>3572293.67</v>
      </c>
      <c r="L64" s="196">
        <v>0.54588314504847002</v>
      </c>
      <c r="M64" s="159">
        <f t="shared" si="3"/>
        <v>8.8126237393019391E-2</v>
      </c>
      <c r="Q64" s="294"/>
      <c r="R64" s="294"/>
    </row>
    <row r="65" spans="1:18" ht="14.1" customHeight="1" x14ac:dyDescent="0.2">
      <c r="A65" s="40" t="s">
        <v>91</v>
      </c>
      <c r="B65" s="41" t="s">
        <v>115</v>
      </c>
      <c r="C65" s="227">
        <v>2703306.46</v>
      </c>
      <c r="D65" s="234">
        <v>1666324.38</v>
      </c>
      <c r="E65" s="35">
        <v>1209189.32</v>
      </c>
      <c r="F65" s="321">
        <f t="shared" si="0"/>
        <v>0.72566262278416649</v>
      </c>
      <c r="G65" s="35">
        <v>1095111.1299999999</v>
      </c>
      <c r="H65" s="321">
        <f t="shared" si="1"/>
        <v>0.65720164881702081</v>
      </c>
      <c r="I65" s="35">
        <v>885171.91</v>
      </c>
      <c r="J65" s="196">
        <f t="shared" si="2"/>
        <v>0.53121224212058882</v>
      </c>
      <c r="K65" s="461">
        <v>979966.04</v>
      </c>
      <c r="L65" s="196">
        <v>0.58960581698303249</v>
      </c>
      <c r="M65" s="159">
        <f t="shared" si="3"/>
        <v>-9.6732056143496559E-2</v>
      </c>
      <c r="Q65" s="294"/>
      <c r="R65" s="294"/>
    </row>
    <row r="66" spans="1:18" ht="14.1" customHeight="1" x14ac:dyDescent="0.2">
      <c r="A66" s="40" t="s">
        <v>92</v>
      </c>
      <c r="B66" s="41" t="s">
        <v>109</v>
      </c>
      <c r="C66" s="227">
        <v>9126336.0500000007</v>
      </c>
      <c r="D66" s="234">
        <v>9075068.4800000004</v>
      </c>
      <c r="E66" s="35">
        <v>8579101.9800000004</v>
      </c>
      <c r="F66" s="321">
        <f t="shared" si="0"/>
        <v>0.94534845647798349</v>
      </c>
      <c r="G66" s="35">
        <v>7826051.4100000001</v>
      </c>
      <c r="H66" s="321">
        <f t="shared" si="1"/>
        <v>0.86236830358331351</v>
      </c>
      <c r="I66" s="35">
        <v>6596686.96</v>
      </c>
      <c r="J66" s="196">
        <f t="shared" si="2"/>
        <v>0.72690216878671965</v>
      </c>
      <c r="K66" s="461">
        <v>6208690.6699999999</v>
      </c>
      <c r="L66" s="196">
        <v>0.69707472204388587</v>
      </c>
      <c r="M66" s="159">
        <f t="shared" si="3"/>
        <v>6.2492449796987648E-2</v>
      </c>
      <c r="Q66" s="294"/>
      <c r="R66" s="294"/>
    </row>
    <row r="67" spans="1:18" ht="14.1" customHeight="1" x14ac:dyDescent="0.2">
      <c r="A67" s="40" t="s">
        <v>93</v>
      </c>
      <c r="B67" s="41" t="s">
        <v>124</v>
      </c>
      <c r="C67" s="227">
        <v>36104377.189999998</v>
      </c>
      <c r="D67" s="234">
        <v>36895379.020000003</v>
      </c>
      <c r="E67" s="35">
        <v>31352931.289999999</v>
      </c>
      <c r="F67" s="321">
        <f t="shared" si="0"/>
        <v>0.84977935239544256</v>
      </c>
      <c r="G67" s="35">
        <v>30267864.140000001</v>
      </c>
      <c r="H67" s="321">
        <f t="shared" si="1"/>
        <v>0.8203700556536524</v>
      </c>
      <c r="I67" s="35">
        <v>22550180.890000001</v>
      </c>
      <c r="J67" s="196">
        <f t="shared" si="2"/>
        <v>0.61119255280657636</v>
      </c>
      <c r="K67" s="461">
        <v>20000506.82</v>
      </c>
      <c r="L67" s="196">
        <v>0.53137087677896733</v>
      </c>
      <c r="M67" s="159">
        <f t="shared" si="3"/>
        <v>0.12748047301733334</v>
      </c>
      <c r="Q67" s="294"/>
      <c r="R67" s="294"/>
    </row>
    <row r="68" spans="1:18" ht="14.1" customHeight="1" x14ac:dyDescent="0.2">
      <c r="A68" s="40" t="s">
        <v>94</v>
      </c>
      <c r="B68" s="41" t="s">
        <v>523</v>
      </c>
      <c r="C68" s="227">
        <v>59952489.780000001</v>
      </c>
      <c r="D68" s="234">
        <v>56609973.07</v>
      </c>
      <c r="E68" s="35">
        <v>55104207.170000002</v>
      </c>
      <c r="F68" s="321">
        <f t="shared" si="0"/>
        <v>0.97340104899647151</v>
      </c>
      <c r="G68" s="35">
        <v>55101891.630000003</v>
      </c>
      <c r="H68" s="321">
        <f t="shared" si="1"/>
        <v>0.97336014560305106</v>
      </c>
      <c r="I68" s="35">
        <v>27333785.420000002</v>
      </c>
      <c r="J68" s="196">
        <f t="shared" si="2"/>
        <v>0.48284399263361111</v>
      </c>
      <c r="K68" s="461">
        <v>23535634.52</v>
      </c>
      <c r="L68" s="196">
        <v>0.45210326838209719</v>
      </c>
      <c r="M68" s="159">
        <f t="shared" si="3"/>
        <v>0.16137873388424806</v>
      </c>
    </row>
    <row r="69" spans="1:18" ht="14.1" customHeight="1" x14ac:dyDescent="0.2">
      <c r="A69" s="40" t="s">
        <v>95</v>
      </c>
      <c r="B69" s="41" t="s">
        <v>122</v>
      </c>
      <c r="C69" s="227">
        <v>26939471.629999999</v>
      </c>
      <c r="D69" s="234">
        <v>7761126.0800000001</v>
      </c>
      <c r="E69" s="35">
        <v>517349.18</v>
      </c>
      <c r="F69" s="321">
        <f t="shared" si="0"/>
        <v>6.6659035643446218E-2</v>
      </c>
      <c r="G69" s="35">
        <v>517349.18</v>
      </c>
      <c r="H69" s="321">
        <f t="shared" si="1"/>
        <v>6.6659035643446218E-2</v>
      </c>
      <c r="I69" s="35">
        <v>517349.18</v>
      </c>
      <c r="J69" s="196">
        <f t="shared" si="2"/>
        <v>6.6659035643446218E-2</v>
      </c>
      <c r="K69" s="461">
        <v>104500.63</v>
      </c>
      <c r="L69" s="196">
        <v>1.1634934553954493E-2</v>
      </c>
      <c r="M69" s="159">
        <f t="shared" si="3"/>
        <v>3.9506800102544837</v>
      </c>
    </row>
    <row r="70" spans="1:18" ht="14.1" customHeight="1" x14ac:dyDescent="0.2">
      <c r="A70" s="293">
        <v>931</v>
      </c>
      <c r="B70" s="41" t="s">
        <v>455</v>
      </c>
      <c r="C70" s="227">
        <v>5447022.2999999998</v>
      </c>
      <c r="D70" s="234">
        <v>5667710.6500000004</v>
      </c>
      <c r="E70" s="35">
        <v>3449823.15</v>
      </c>
      <c r="F70" s="321">
        <f t="shared" si="0"/>
        <v>0.60868018200611562</v>
      </c>
      <c r="G70" s="35">
        <v>3329894.17</v>
      </c>
      <c r="H70" s="321">
        <f t="shared" si="1"/>
        <v>0.58752014272288222</v>
      </c>
      <c r="I70" s="35">
        <v>3130196.03</v>
      </c>
      <c r="J70" s="196">
        <f t="shared" si="2"/>
        <v>0.55228578579606913</v>
      </c>
      <c r="K70" s="461">
        <v>3027085.45</v>
      </c>
      <c r="L70" s="196">
        <v>0.58632862455073087</v>
      </c>
      <c r="M70" s="159">
        <f t="shared" si="3"/>
        <v>3.4062659182613864E-2</v>
      </c>
    </row>
    <row r="71" spans="1:18" ht="14.1" customHeight="1" x14ac:dyDescent="0.2">
      <c r="A71" s="40" t="s">
        <v>96</v>
      </c>
      <c r="B71" s="41" t="s">
        <v>111</v>
      </c>
      <c r="C71" s="227">
        <v>26643946.690000001</v>
      </c>
      <c r="D71" s="234">
        <v>28488652.16</v>
      </c>
      <c r="E71" s="35">
        <v>27360327.329999998</v>
      </c>
      <c r="F71" s="321">
        <f t="shared" si="0"/>
        <v>0.96039388512790902</v>
      </c>
      <c r="G71" s="35">
        <v>27283296.23</v>
      </c>
      <c r="H71" s="321">
        <f t="shared" si="1"/>
        <v>0.9576899628936324</v>
      </c>
      <c r="I71" s="35">
        <v>17394441.899999999</v>
      </c>
      <c r="J71" s="196">
        <f t="shared" si="2"/>
        <v>0.61057440704137544</v>
      </c>
      <c r="K71" s="461">
        <v>16066229.960000001</v>
      </c>
      <c r="L71" s="196">
        <v>0.60957336504444459</v>
      </c>
      <c r="M71" s="159">
        <f t="shared" si="3"/>
        <v>8.2671040020392939E-2</v>
      </c>
    </row>
    <row r="72" spans="1:18" ht="14.1" customHeight="1" x14ac:dyDescent="0.2">
      <c r="A72" s="40" t="s">
        <v>97</v>
      </c>
      <c r="B72" s="41" t="s">
        <v>112</v>
      </c>
      <c r="C72" s="227">
        <v>85426699.129999995</v>
      </c>
      <c r="D72" s="234">
        <v>90355670.730000004</v>
      </c>
      <c r="E72" s="35">
        <v>83299357.5</v>
      </c>
      <c r="F72" s="321">
        <f t="shared" si="0"/>
        <v>0.92190514249973732</v>
      </c>
      <c r="G72" s="35">
        <v>81641461.409999996</v>
      </c>
      <c r="H72" s="321">
        <f t="shared" si="1"/>
        <v>0.90355658643673031</v>
      </c>
      <c r="I72" s="35">
        <v>51281131.469999999</v>
      </c>
      <c r="J72" s="196">
        <f t="shared" si="2"/>
        <v>0.56754746055992222</v>
      </c>
      <c r="K72" s="461">
        <v>40787350.439999998</v>
      </c>
      <c r="L72" s="196">
        <v>0.22895979843922903</v>
      </c>
      <c r="M72" s="159">
        <f t="shared" si="3"/>
        <v>0.25728028216583509</v>
      </c>
    </row>
    <row r="73" spans="1:18" ht="14.1" customHeight="1" x14ac:dyDescent="0.2">
      <c r="A73" s="40" t="s">
        <v>98</v>
      </c>
      <c r="B73" s="41" t="s">
        <v>121</v>
      </c>
      <c r="C73" s="227">
        <v>732282.55</v>
      </c>
      <c r="D73" s="234">
        <v>732282.55</v>
      </c>
      <c r="E73" s="35">
        <v>541645.96</v>
      </c>
      <c r="F73" s="321">
        <f t="shared" si="0"/>
        <v>0.73966798744555629</v>
      </c>
      <c r="G73" s="35">
        <v>541645.96</v>
      </c>
      <c r="H73" s="321">
        <f t="shared" si="1"/>
        <v>0.73966798744555629</v>
      </c>
      <c r="I73" s="35">
        <v>541645.96</v>
      </c>
      <c r="J73" s="196">
        <f t="shared" si="2"/>
        <v>0.73966798744555629</v>
      </c>
      <c r="K73" s="461">
        <v>528763.91</v>
      </c>
      <c r="L73" s="196">
        <v>0.68410077005661474</v>
      </c>
      <c r="M73" s="159">
        <f t="shared" si="3"/>
        <v>2.4362574215778032E-2</v>
      </c>
    </row>
    <row r="74" spans="1:18" ht="14.1" customHeight="1" x14ac:dyDescent="0.2">
      <c r="A74" s="290">
        <v>943</v>
      </c>
      <c r="B74" s="43" t="s">
        <v>123</v>
      </c>
      <c r="C74" s="227">
        <v>89097229.569999993</v>
      </c>
      <c r="D74" s="234">
        <v>91911529.569999993</v>
      </c>
      <c r="E74" s="35">
        <v>89097229.569999993</v>
      </c>
      <c r="F74" s="321">
        <f t="shared" si="0"/>
        <v>0.96938033766637921</v>
      </c>
      <c r="G74" s="35">
        <v>89097229.569999993</v>
      </c>
      <c r="H74" s="321">
        <f t="shared" si="1"/>
        <v>0.96938033766637921</v>
      </c>
      <c r="I74" s="35">
        <v>68932143.629999995</v>
      </c>
      <c r="J74" s="196">
        <f t="shared" si="2"/>
        <v>0.7499836413613501</v>
      </c>
      <c r="K74" s="462">
        <v>64281749.049999997</v>
      </c>
      <c r="L74" s="86">
        <v>0.72539747840391267</v>
      </c>
      <c r="M74" s="159">
        <f t="shared" si="3"/>
        <v>7.2343933522760917E-2</v>
      </c>
      <c r="N74" t="s">
        <v>560</v>
      </c>
    </row>
    <row r="75" spans="1:18" ht="14.1" customHeight="1" thickBot="1" x14ac:dyDescent="0.25">
      <c r="A75" s="18">
        <v>9</v>
      </c>
      <c r="B75" s="2" t="s">
        <v>545</v>
      </c>
      <c r="C75" s="228">
        <f>SUBTOTAL(9,C62:C74)</f>
        <v>431227238.23000002</v>
      </c>
      <c r="D75" s="235">
        <f>SUBTOTAL(9,D62:D74)</f>
        <v>422962986.05000001</v>
      </c>
      <c r="E75" s="230">
        <f>SUBTOTAL(9,E62:E74)</f>
        <v>367874188.44</v>
      </c>
      <c r="F75" s="98">
        <f t="shared" si="0"/>
        <v>0.86975503902961437</v>
      </c>
      <c r="G75" s="230">
        <f>SUBTOTAL(9,G62:G74)</f>
        <v>359461153.67999995</v>
      </c>
      <c r="H75" s="98">
        <f t="shared" si="1"/>
        <v>0.84986432746033891</v>
      </c>
      <c r="I75" s="230">
        <f>SUBTOTAL(9,I62:I74)</f>
        <v>255068079.41</v>
      </c>
      <c r="J75" s="188">
        <f t="shared" si="2"/>
        <v>0.60305059265835492</v>
      </c>
      <c r="K75" s="92">
        <f>SUBTOTAL(9,K62:K74)</f>
        <v>229115101.68000001</v>
      </c>
      <c r="L75" s="44">
        <v>0.45500000000000002</v>
      </c>
      <c r="M75" s="573">
        <f t="shared" si="3"/>
        <v>0.11327484543663102</v>
      </c>
    </row>
    <row r="76" spans="1:18" s="6" customFormat="1" ht="14.1" customHeight="1" thickBot="1" x14ac:dyDescent="0.25">
      <c r="A76" s="5"/>
      <c r="B76" s="4" t="s">
        <v>11</v>
      </c>
      <c r="C76" s="229">
        <f>SUBTOTAL(9,C5:C74)</f>
        <v>2550566229.5000014</v>
      </c>
      <c r="D76" s="236">
        <f>SUBTOTAL(9,D5:D74)</f>
        <v>2604794115.670001</v>
      </c>
      <c r="E76" s="237">
        <f>SUBTOTAL(9,E5:E74)</f>
        <v>2196727506.0699997</v>
      </c>
      <c r="F76" s="199">
        <f>+E76/D76</f>
        <v>0.84334016759898922</v>
      </c>
      <c r="G76" s="237">
        <f>SUBTOTAL(9,G5:G74)</f>
        <v>2167657872.1099997</v>
      </c>
      <c r="H76" s="199">
        <f>+G76/D76</f>
        <v>0.83218011706558159</v>
      </c>
      <c r="I76" s="237">
        <f>SUBTOTAL(9,I5:I74)</f>
        <v>1572347115.3200002</v>
      </c>
      <c r="J76" s="191">
        <f>+I76/D76</f>
        <v>0.60363585200881165</v>
      </c>
      <c r="K76" s="164">
        <f>SUBTOTAL(9,K5:K74)</f>
        <v>1408503083.3700004</v>
      </c>
      <c r="L76" s="208">
        <v>0.52300000000000002</v>
      </c>
      <c r="M76" s="161">
        <f t="shared" si="3"/>
        <v>0.11632493665401489</v>
      </c>
      <c r="O76" s="295"/>
      <c r="P76" s="47" t="s">
        <v>154</v>
      </c>
    </row>
    <row r="77" spans="1:18" s="313" customFormat="1" ht="14.1" customHeight="1" x14ac:dyDescent="0.2">
      <c r="A77" s="285"/>
      <c r="B77" s="310"/>
      <c r="C77" s="311"/>
      <c r="D77" s="311"/>
      <c r="E77" s="311"/>
      <c r="F77" s="312"/>
      <c r="G77" s="311"/>
      <c r="H77" s="312"/>
      <c r="I77" s="311"/>
      <c r="J77" s="312"/>
      <c r="K77" s="311"/>
      <c r="L77" s="312"/>
      <c r="M77" s="312"/>
      <c r="O77" s="314"/>
      <c r="P77" s="315"/>
    </row>
    <row r="78" spans="1:18" ht="15.75" thickBot="1" x14ac:dyDescent="0.3">
      <c r="A78" s="7" t="s">
        <v>19</v>
      </c>
      <c r="K78" s="105"/>
    </row>
    <row r="79" spans="1:18" ht="12.75" customHeight="1" x14ac:dyDescent="0.2">
      <c r="A79" s="601" t="s">
        <v>499</v>
      </c>
      <c r="B79" s="602"/>
      <c r="C79" s="181" t="s">
        <v>501</v>
      </c>
      <c r="D79" s="588" t="s">
        <v>574</v>
      </c>
      <c r="E79" s="589"/>
      <c r="F79" s="589"/>
      <c r="G79" s="589"/>
      <c r="H79" s="589"/>
      <c r="I79" s="589"/>
      <c r="J79" s="590"/>
      <c r="K79" s="587" t="s">
        <v>575</v>
      </c>
      <c r="L79" s="586"/>
      <c r="M79" s="224"/>
    </row>
    <row r="80" spans="1:18" ht="12.75" customHeight="1" x14ac:dyDescent="0.2">
      <c r="C80" s="174" t="s">
        <v>466</v>
      </c>
      <c r="D80" s="165">
        <v>2</v>
      </c>
      <c r="E80" s="95">
        <v>3</v>
      </c>
      <c r="F80" s="96" t="s">
        <v>39</v>
      </c>
      <c r="G80" s="95">
        <v>4</v>
      </c>
      <c r="H80" s="96" t="s">
        <v>40</v>
      </c>
      <c r="I80" s="95">
        <v>5</v>
      </c>
      <c r="J80" s="166" t="s">
        <v>41</v>
      </c>
      <c r="K80" s="95" t="s">
        <v>42</v>
      </c>
      <c r="L80" s="16" t="s">
        <v>43</v>
      </c>
      <c r="M80" s="156" t="s">
        <v>368</v>
      </c>
    </row>
    <row r="81" spans="1:16" ht="14.1" customHeight="1" x14ac:dyDescent="0.2">
      <c r="A81" s="1"/>
      <c r="B81" s="2" t="s">
        <v>442</v>
      </c>
      <c r="C81" s="288" t="s">
        <v>13</v>
      </c>
      <c r="D81" s="289" t="s">
        <v>14</v>
      </c>
      <c r="E81" s="97" t="s">
        <v>15</v>
      </c>
      <c r="F81" s="97" t="s">
        <v>18</v>
      </c>
      <c r="G81" s="97" t="s">
        <v>16</v>
      </c>
      <c r="H81" s="97" t="s">
        <v>18</v>
      </c>
      <c r="I81" s="97" t="s">
        <v>17</v>
      </c>
      <c r="J81" s="128" t="s">
        <v>18</v>
      </c>
      <c r="K81" s="97" t="s">
        <v>17</v>
      </c>
      <c r="L81" s="12" t="s">
        <v>18</v>
      </c>
      <c r="M81" s="286" t="s">
        <v>539</v>
      </c>
    </row>
    <row r="82" spans="1:16" ht="14.1" customHeight="1" x14ac:dyDescent="0.2">
      <c r="A82" s="17" t="s">
        <v>56</v>
      </c>
      <c r="B82" s="13" t="s">
        <v>99</v>
      </c>
      <c r="C82" s="226">
        <v>36667752.200000003</v>
      </c>
      <c r="D82" s="33">
        <v>36667752.200000003</v>
      </c>
      <c r="E82" s="33">
        <v>19502894.75</v>
      </c>
      <c r="F82" s="86">
        <f>+E82/D82</f>
        <v>0.53188138295534781</v>
      </c>
      <c r="G82" s="33">
        <v>19502894.75</v>
      </c>
      <c r="H82" s="86">
        <f>+G82/D82</f>
        <v>0.53188138295534781</v>
      </c>
      <c r="I82" s="33">
        <v>19502894.75</v>
      </c>
      <c r="J82" s="190">
        <f>+I82/D82</f>
        <v>0.53188138295534781</v>
      </c>
      <c r="K82" s="463">
        <v>24486133.859999999</v>
      </c>
      <c r="L82" s="61">
        <v>0.58868893366514596</v>
      </c>
      <c r="M82" s="183">
        <f>+I82/K82-1</f>
        <v>-0.2035126957359531</v>
      </c>
    </row>
    <row r="83" spans="1:16" ht="14.1" customHeight="1" x14ac:dyDescent="0.2">
      <c r="A83" s="18">
        <v>0</v>
      </c>
      <c r="B83" s="2" t="s">
        <v>99</v>
      </c>
      <c r="C83" s="228">
        <f>SUBTOTAL(9,C82:C82)</f>
        <v>36667752.200000003</v>
      </c>
      <c r="D83" s="235">
        <f>SUBTOTAL(9,D82:D82)</f>
        <v>36667752.200000003</v>
      </c>
      <c r="E83" s="230">
        <f>SUBTOTAL(9,E82:E82)</f>
        <v>19502894.75</v>
      </c>
      <c r="F83" s="98">
        <f t="shared" ref="F83:F109" si="4">+E83/D83</f>
        <v>0.53188138295534781</v>
      </c>
      <c r="G83" s="230">
        <f>SUBTOTAL(9,G82:G82)</f>
        <v>19502894.75</v>
      </c>
      <c r="H83" s="98">
        <f t="shared" ref="H83:H109" si="5">+G83/D83</f>
        <v>0.53188138295534781</v>
      </c>
      <c r="I83" s="230">
        <f>SUBTOTAL(9,I82:I82)</f>
        <v>19502894.75</v>
      </c>
      <c r="J83" s="188">
        <f t="shared" ref="J83:J109" si="6">+I83/D83</f>
        <v>0.53188138295534781</v>
      </c>
      <c r="K83" s="230">
        <f>SUBTOTAL(9,K82:K82)</f>
        <v>24486133.859999999</v>
      </c>
      <c r="L83" s="44">
        <v>0.58899999999999997</v>
      </c>
      <c r="M83" s="161">
        <f t="shared" ref="M83:M109" si="7">+I83/K83-1</f>
        <v>-0.2035126957359531</v>
      </c>
    </row>
    <row r="84" spans="1:16" ht="14.1" customHeight="1" x14ac:dyDescent="0.2">
      <c r="A84" s="38" t="s">
        <v>57</v>
      </c>
      <c r="B84" s="39" t="s">
        <v>540</v>
      </c>
      <c r="C84" s="226">
        <v>7424467.5899999999</v>
      </c>
      <c r="D84" s="33">
        <v>7742112.6100000003</v>
      </c>
      <c r="E84" s="33">
        <v>6244298.5899999999</v>
      </c>
      <c r="F84" s="49">
        <f t="shared" si="4"/>
        <v>0.80653678195466072</v>
      </c>
      <c r="G84" s="33">
        <v>6110977.1299999999</v>
      </c>
      <c r="H84" s="49">
        <f t="shared" si="5"/>
        <v>0.78931648735086013</v>
      </c>
      <c r="I84" s="33">
        <v>5797262.8300000001</v>
      </c>
      <c r="J84" s="170">
        <f t="shared" si="6"/>
        <v>0.74879598399434799</v>
      </c>
      <c r="K84" s="460">
        <v>5197035.18</v>
      </c>
      <c r="L84" s="53">
        <v>0.63452051387027908</v>
      </c>
      <c r="M84" s="158">
        <f t="shared" si="7"/>
        <v>0.11549424416249576</v>
      </c>
    </row>
    <row r="85" spans="1:16" ht="14.1" customHeight="1" x14ac:dyDescent="0.2">
      <c r="A85" s="40" t="s">
        <v>58</v>
      </c>
      <c r="B85" s="41" t="s">
        <v>110</v>
      </c>
      <c r="C85" s="226">
        <v>167280142.05000001</v>
      </c>
      <c r="D85" s="33">
        <v>172720179.72</v>
      </c>
      <c r="E85" s="33">
        <v>113978952.43000001</v>
      </c>
      <c r="F85" s="321">
        <f t="shared" si="4"/>
        <v>0.65990524451036048</v>
      </c>
      <c r="G85" s="33">
        <v>113263243.27</v>
      </c>
      <c r="H85" s="321">
        <f t="shared" si="5"/>
        <v>0.65576149500083436</v>
      </c>
      <c r="I85" s="33">
        <v>108322199.79000001</v>
      </c>
      <c r="J85" s="196">
        <f t="shared" si="6"/>
        <v>0.62715427905183518</v>
      </c>
      <c r="K85" s="461">
        <v>108414434.59999999</v>
      </c>
      <c r="L85" s="55">
        <v>0.64448109412647003</v>
      </c>
      <c r="M85" s="159">
        <f t="shared" si="7"/>
        <v>-8.5076134317618735E-4</v>
      </c>
      <c r="N85" s="54" t="s">
        <v>154</v>
      </c>
    </row>
    <row r="86" spans="1:16" ht="14.1" customHeight="1" x14ac:dyDescent="0.2">
      <c r="A86" s="40" t="s">
        <v>59</v>
      </c>
      <c r="B86" s="41" t="s">
        <v>126</v>
      </c>
      <c r="C86" s="226">
        <v>51836587</v>
      </c>
      <c r="D86" s="33">
        <v>51836587</v>
      </c>
      <c r="E86" s="33">
        <v>0</v>
      </c>
      <c r="F86" s="321" t="s">
        <v>135</v>
      </c>
      <c r="G86" s="33">
        <v>0</v>
      </c>
      <c r="H86" s="321" t="s">
        <v>135</v>
      </c>
      <c r="I86" s="33">
        <v>0</v>
      </c>
      <c r="J86" s="196" t="s">
        <v>135</v>
      </c>
      <c r="K86" s="461">
        <v>7099309.79</v>
      </c>
      <c r="L86" s="55">
        <v>0.10305645906348343</v>
      </c>
      <c r="M86" s="159">
        <f t="shared" si="7"/>
        <v>-1</v>
      </c>
    </row>
    <row r="87" spans="1:16" ht="14.1" customHeight="1" x14ac:dyDescent="0.2">
      <c r="A87" s="40">
        <v>134</v>
      </c>
      <c r="B87" s="41" t="s">
        <v>502</v>
      </c>
      <c r="C87" s="226">
        <v>15463303.810000001</v>
      </c>
      <c r="D87" s="33">
        <v>15806522.75</v>
      </c>
      <c r="E87" s="33">
        <v>14561187.9</v>
      </c>
      <c r="F87" s="321">
        <f t="shared" si="4"/>
        <v>0.92121386406760464</v>
      </c>
      <c r="G87" s="33">
        <v>14376802.9</v>
      </c>
      <c r="H87" s="321">
        <f t="shared" si="5"/>
        <v>0.9095487430972129</v>
      </c>
      <c r="I87" s="33">
        <v>6323348.7599999998</v>
      </c>
      <c r="J87" s="196">
        <f t="shared" si="6"/>
        <v>0.4000467946057269</v>
      </c>
      <c r="K87" s="467"/>
      <c r="L87" s="55"/>
      <c r="M87" s="159" t="s">
        <v>135</v>
      </c>
      <c r="N87" t="s">
        <v>548</v>
      </c>
    </row>
    <row r="88" spans="1:16" ht="14.1" customHeight="1" x14ac:dyDescent="0.2">
      <c r="A88" s="40" t="s">
        <v>60</v>
      </c>
      <c r="B88" s="41" t="s">
        <v>509</v>
      </c>
      <c r="C88" s="226">
        <v>1692440.07</v>
      </c>
      <c r="D88" s="33">
        <v>329402.94</v>
      </c>
      <c r="E88" s="33">
        <v>281832.28000000003</v>
      </c>
      <c r="F88" s="321">
        <f t="shared" si="4"/>
        <v>0.85558519908777997</v>
      </c>
      <c r="G88" s="33">
        <v>281832.28000000003</v>
      </c>
      <c r="H88" s="321">
        <f t="shared" si="5"/>
        <v>0.85558519908777997</v>
      </c>
      <c r="I88" s="33">
        <v>281832.28000000003</v>
      </c>
      <c r="J88" s="196">
        <f t="shared" si="6"/>
        <v>0.85558519908777997</v>
      </c>
      <c r="K88" s="467"/>
      <c r="L88" s="55"/>
      <c r="M88" s="159" t="s">
        <v>135</v>
      </c>
      <c r="N88" t="s">
        <v>548</v>
      </c>
      <c r="O88" s="316"/>
    </row>
    <row r="89" spans="1:16" ht="14.1" customHeight="1" x14ac:dyDescent="0.2">
      <c r="A89" s="40">
        <v>136</v>
      </c>
      <c r="B89" s="41" t="s">
        <v>503</v>
      </c>
      <c r="C89" s="226">
        <v>38450866.25</v>
      </c>
      <c r="D89" s="33">
        <v>42704735.630000003</v>
      </c>
      <c r="E89" s="33">
        <v>28339300.210000001</v>
      </c>
      <c r="F89" s="321">
        <f t="shared" si="4"/>
        <v>0.66361024818267911</v>
      </c>
      <c r="G89" s="33">
        <v>27715622.329999998</v>
      </c>
      <c r="H89" s="321">
        <f t="shared" si="5"/>
        <v>0.64900582853696021</v>
      </c>
      <c r="I89" s="33">
        <v>26859852.91</v>
      </c>
      <c r="J89" s="196">
        <f t="shared" si="6"/>
        <v>0.62896661257237707</v>
      </c>
      <c r="K89" s="461">
        <v>26393254.260000002</v>
      </c>
      <c r="L89" s="55">
        <v>0.63651653768515926</v>
      </c>
      <c r="M89" s="159">
        <f t="shared" si="7"/>
        <v>1.767870855952558E-2</v>
      </c>
      <c r="N89" t="s">
        <v>561</v>
      </c>
      <c r="O89" s="316"/>
    </row>
    <row r="90" spans="1:16" ht="14.1" customHeight="1" x14ac:dyDescent="0.2">
      <c r="A90" s="40" t="s">
        <v>61</v>
      </c>
      <c r="B90" s="41" t="s">
        <v>541</v>
      </c>
      <c r="C90" s="226">
        <v>19474656.210000001</v>
      </c>
      <c r="D90" s="33">
        <v>23931906.210000001</v>
      </c>
      <c r="E90" s="33">
        <v>20260539.170000002</v>
      </c>
      <c r="F90" s="321">
        <f t="shared" si="4"/>
        <v>0.84659111531759601</v>
      </c>
      <c r="G90" s="33">
        <v>19864618.030000001</v>
      </c>
      <c r="H90" s="321">
        <f t="shared" si="5"/>
        <v>0.83004746281763075</v>
      </c>
      <c r="I90" s="33">
        <v>14185598.33</v>
      </c>
      <c r="J90" s="196">
        <f t="shared" si="6"/>
        <v>0.59274836720162793</v>
      </c>
      <c r="K90" s="461">
        <v>13019418.960000001</v>
      </c>
      <c r="L90" s="55">
        <v>0.67005792110493623</v>
      </c>
      <c r="M90" s="159">
        <f t="shared" si="7"/>
        <v>8.957230530662641E-2</v>
      </c>
      <c r="O90" s="316"/>
      <c r="P90" s="316"/>
    </row>
    <row r="91" spans="1:16" ht="14.1" customHeight="1" x14ac:dyDescent="0.2">
      <c r="A91" s="40" t="s">
        <v>62</v>
      </c>
      <c r="B91" s="41" t="s">
        <v>510</v>
      </c>
      <c r="C91" s="226">
        <v>27557934.539999999</v>
      </c>
      <c r="D91" s="33">
        <v>27139573.809999999</v>
      </c>
      <c r="E91" s="33">
        <v>22715170.84</v>
      </c>
      <c r="F91" s="321">
        <f t="shared" si="4"/>
        <v>0.83697595986677731</v>
      </c>
      <c r="G91" s="33">
        <v>22630835.32</v>
      </c>
      <c r="H91" s="321">
        <f t="shared" si="5"/>
        <v>0.83386848586624884</v>
      </c>
      <c r="I91" s="33">
        <v>18997549.329999998</v>
      </c>
      <c r="J91" s="196">
        <f t="shared" si="6"/>
        <v>0.69999438690522309</v>
      </c>
      <c r="K91" s="461">
        <v>22633535.699999999</v>
      </c>
      <c r="L91" s="55">
        <v>0.74187766605033589</v>
      </c>
      <c r="M91" s="159">
        <f t="shared" si="7"/>
        <v>-0.1606459732228227</v>
      </c>
      <c r="O91" s="316"/>
      <c r="P91" s="316"/>
    </row>
    <row r="92" spans="1:16" ht="14.1" customHeight="1" x14ac:dyDescent="0.2">
      <c r="A92" s="40">
        <v>152</v>
      </c>
      <c r="B92" s="41" t="s">
        <v>504</v>
      </c>
      <c r="C92" s="226">
        <v>23402734.940000001</v>
      </c>
      <c r="D92" s="33">
        <v>23381637.940000001</v>
      </c>
      <c r="E92" s="33">
        <v>21405634.890000001</v>
      </c>
      <c r="F92" s="321">
        <f t="shared" si="4"/>
        <v>0.91548910922876092</v>
      </c>
      <c r="G92" s="33">
        <v>21376319.039999999</v>
      </c>
      <c r="H92" s="321">
        <f t="shared" si="5"/>
        <v>0.91423531126664936</v>
      </c>
      <c r="I92" s="33">
        <v>15394781.48</v>
      </c>
      <c r="J92" s="196">
        <f t="shared" si="6"/>
        <v>0.65841330361477657</v>
      </c>
      <c r="K92" s="461">
        <v>4203575.33</v>
      </c>
      <c r="L92" s="55">
        <v>0.81783638111666734</v>
      </c>
      <c r="M92" s="159">
        <f t="shared" si="7"/>
        <v>2.6623065536927109</v>
      </c>
      <c r="N92" t="s">
        <v>562</v>
      </c>
      <c r="O92" s="316"/>
      <c r="P92" s="316"/>
    </row>
    <row r="93" spans="1:16" ht="14.1" customHeight="1" x14ac:dyDescent="0.2">
      <c r="A93" s="40" t="s">
        <v>63</v>
      </c>
      <c r="B93" s="41" t="s">
        <v>101</v>
      </c>
      <c r="C93" s="226">
        <v>27896547.940000001</v>
      </c>
      <c r="D93" s="33">
        <v>28487485.59</v>
      </c>
      <c r="E93" s="33">
        <v>25202639.969999999</v>
      </c>
      <c r="F93" s="321">
        <f t="shared" si="4"/>
        <v>0.88469162679794089</v>
      </c>
      <c r="G93" s="33">
        <v>23705749.140000001</v>
      </c>
      <c r="H93" s="321">
        <f t="shared" si="5"/>
        <v>0.83214606866958662</v>
      </c>
      <c r="I93" s="33">
        <v>12997119.23</v>
      </c>
      <c r="J93" s="196">
        <f t="shared" si="6"/>
        <v>0.45623960700000832</v>
      </c>
      <c r="K93" s="461">
        <v>18733411.59</v>
      </c>
      <c r="L93" s="55">
        <v>0.54749999999999999</v>
      </c>
      <c r="M93" s="159">
        <f t="shared" si="7"/>
        <v>-0.30620649807652034</v>
      </c>
      <c r="N93" t="s">
        <v>563</v>
      </c>
      <c r="O93" s="317"/>
    </row>
    <row r="94" spans="1:16" ht="14.1" customHeight="1" x14ac:dyDescent="0.2">
      <c r="A94" s="40" t="s">
        <v>524</v>
      </c>
      <c r="B94" s="41" t="s">
        <v>168</v>
      </c>
      <c r="C94" s="226">
        <v>20724083.260000002</v>
      </c>
      <c r="D94" s="33">
        <v>21689177.370000001</v>
      </c>
      <c r="E94" s="33">
        <v>21600525.379999999</v>
      </c>
      <c r="F94" s="321">
        <f t="shared" si="4"/>
        <v>0.99591261630223815</v>
      </c>
      <c r="G94" s="33">
        <v>21600525.379999999</v>
      </c>
      <c r="H94" s="321">
        <f t="shared" si="5"/>
        <v>0.99591261630223815</v>
      </c>
      <c r="I94" s="33">
        <v>12312386.77</v>
      </c>
      <c r="J94" s="196">
        <f t="shared" si="6"/>
        <v>0.56767421649795835</v>
      </c>
      <c r="K94" s="461">
        <v>16618731.15</v>
      </c>
      <c r="L94" s="55">
        <v>0.72307849991405093</v>
      </c>
      <c r="M94" s="159">
        <f t="shared" si="7"/>
        <v>-0.25912594295744418</v>
      </c>
      <c r="N94" t="s">
        <v>564</v>
      </c>
      <c r="O94" s="316"/>
      <c r="P94" s="316"/>
    </row>
    <row r="95" spans="1:16" ht="14.1" customHeight="1" x14ac:dyDescent="0.2">
      <c r="A95" s="40" t="s">
        <v>64</v>
      </c>
      <c r="B95" s="41" t="s">
        <v>512</v>
      </c>
      <c r="C95" s="226">
        <v>2253145.13</v>
      </c>
      <c r="D95" s="33">
        <v>2321056.5499999998</v>
      </c>
      <c r="E95" s="33">
        <v>2285668.11</v>
      </c>
      <c r="F95" s="321">
        <f t="shared" si="4"/>
        <v>0.98475330555819507</v>
      </c>
      <c r="G95" s="33">
        <v>2285668.11</v>
      </c>
      <c r="H95" s="321">
        <f t="shared" si="5"/>
        <v>0.98475330555819507</v>
      </c>
      <c r="I95" s="33">
        <v>2012772.59</v>
      </c>
      <c r="J95" s="196">
        <f t="shared" si="6"/>
        <v>0.86717947048726596</v>
      </c>
      <c r="K95" s="461"/>
      <c r="L95" s="55"/>
      <c r="M95" s="159" t="s">
        <v>135</v>
      </c>
      <c r="N95" t="s">
        <v>548</v>
      </c>
    </row>
    <row r="96" spans="1:16" ht="14.1" customHeight="1" x14ac:dyDescent="0.2">
      <c r="A96" s="40" t="s">
        <v>65</v>
      </c>
      <c r="B96" s="41" t="s">
        <v>525</v>
      </c>
      <c r="C96" s="226">
        <v>158630554.56</v>
      </c>
      <c r="D96" s="33">
        <v>148610880.38</v>
      </c>
      <c r="E96" s="33">
        <v>145329953.19999999</v>
      </c>
      <c r="F96" s="321">
        <f t="shared" si="4"/>
        <v>0.97792269871754589</v>
      </c>
      <c r="G96" s="33">
        <v>145329953.19999999</v>
      </c>
      <c r="H96" s="321">
        <f t="shared" si="5"/>
        <v>0.97792269871754589</v>
      </c>
      <c r="I96" s="33">
        <v>71455352.430000007</v>
      </c>
      <c r="J96" s="196">
        <f t="shared" si="6"/>
        <v>0.48082180959622689</v>
      </c>
      <c r="K96" s="461">
        <v>71990690.560000002</v>
      </c>
      <c r="L96" s="55">
        <v>0.47492832185681089</v>
      </c>
      <c r="M96" s="159">
        <f t="shared" si="7"/>
        <v>-7.4362132914091994E-3</v>
      </c>
    </row>
    <row r="97" spans="1:14" ht="14.1" customHeight="1" x14ac:dyDescent="0.2">
      <c r="A97" s="40" t="s">
        <v>66</v>
      </c>
      <c r="B97" s="41" t="s">
        <v>102</v>
      </c>
      <c r="C97" s="226">
        <v>168939654.47999999</v>
      </c>
      <c r="D97" s="33">
        <v>177046843.99000001</v>
      </c>
      <c r="E97" s="33">
        <v>176327192.41</v>
      </c>
      <c r="F97" s="321">
        <f t="shared" si="4"/>
        <v>0.99593524762271013</v>
      </c>
      <c r="G97" s="33">
        <v>176321773.28999999</v>
      </c>
      <c r="H97" s="321">
        <f t="shared" si="5"/>
        <v>0.99590463922620964</v>
      </c>
      <c r="I97" s="33">
        <v>86001937.310000002</v>
      </c>
      <c r="J97" s="196">
        <f t="shared" si="6"/>
        <v>0.48575809300987921</v>
      </c>
      <c r="K97" s="461">
        <v>87159637.319999993</v>
      </c>
      <c r="L97" s="55">
        <v>0.50413732874168438</v>
      </c>
      <c r="M97" s="159">
        <f t="shared" si="7"/>
        <v>-1.3282524406906138E-2</v>
      </c>
    </row>
    <row r="98" spans="1:14" ht="14.1" customHeight="1" x14ac:dyDescent="0.2">
      <c r="A98" s="40" t="s">
        <v>67</v>
      </c>
      <c r="B98" s="41" t="s">
        <v>526</v>
      </c>
      <c r="C98" s="226">
        <v>12029885</v>
      </c>
      <c r="D98" s="33">
        <v>12029885</v>
      </c>
      <c r="E98" s="33">
        <v>0</v>
      </c>
      <c r="F98" s="321" t="s">
        <v>135</v>
      </c>
      <c r="G98" s="33">
        <v>0</v>
      </c>
      <c r="H98" s="321" t="s">
        <v>135</v>
      </c>
      <c r="I98" s="33">
        <v>0</v>
      </c>
      <c r="J98" s="196" t="s">
        <v>135</v>
      </c>
      <c r="K98" s="461">
        <v>0</v>
      </c>
      <c r="L98" s="55" t="s">
        <v>135</v>
      </c>
      <c r="M98" s="159" t="s">
        <v>135</v>
      </c>
    </row>
    <row r="99" spans="1:14" ht="14.1" customHeight="1" x14ac:dyDescent="0.2">
      <c r="A99" s="40" t="s">
        <v>68</v>
      </c>
      <c r="B99" s="41" t="s">
        <v>103</v>
      </c>
      <c r="C99" s="226">
        <v>31201317.460000001</v>
      </c>
      <c r="D99" s="33">
        <v>30625851.690000001</v>
      </c>
      <c r="E99" s="33">
        <v>29601311.559999999</v>
      </c>
      <c r="F99" s="321">
        <f t="shared" si="4"/>
        <v>0.96654655875792228</v>
      </c>
      <c r="G99" s="33">
        <v>29600911.559999999</v>
      </c>
      <c r="H99" s="321">
        <f t="shared" si="5"/>
        <v>0.96653349789665877</v>
      </c>
      <c r="I99" s="33">
        <v>14814643.619999999</v>
      </c>
      <c r="J99" s="196">
        <f t="shared" si="6"/>
        <v>0.48373001247300162</v>
      </c>
      <c r="K99" s="461">
        <v>15147330.41</v>
      </c>
      <c r="L99" s="55">
        <v>0.562510414311304</v>
      </c>
      <c r="M99" s="159">
        <f t="shared" si="7"/>
        <v>-2.1963394274437054E-2</v>
      </c>
    </row>
    <row r="100" spans="1:14" ht="14.1" customHeight="1" x14ac:dyDescent="0.2">
      <c r="A100" s="40" t="s">
        <v>69</v>
      </c>
      <c r="B100" s="41" t="s">
        <v>116</v>
      </c>
      <c r="C100" s="226">
        <v>1332914.3600000001</v>
      </c>
      <c r="D100" s="33">
        <v>1348914.36</v>
      </c>
      <c r="E100" s="33">
        <v>1344485.81</v>
      </c>
      <c r="F100" s="321">
        <f t="shared" si="4"/>
        <v>0.9967169524387004</v>
      </c>
      <c r="G100" s="33">
        <v>1196729.81</v>
      </c>
      <c r="H100" s="321">
        <f t="shared" si="5"/>
        <v>0.88717997634779422</v>
      </c>
      <c r="I100" s="33">
        <v>861278.65</v>
      </c>
      <c r="J100" s="196">
        <f t="shared" si="6"/>
        <v>0.63849765080712761</v>
      </c>
      <c r="K100" s="461">
        <v>743797.52</v>
      </c>
      <c r="L100" s="55">
        <v>0.59266734661354581</v>
      </c>
      <c r="M100" s="159">
        <f t="shared" si="7"/>
        <v>0.1579477301833434</v>
      </c>
    </row>
    <row r="101" spans="1:14" ht="14.1" customHeight="1" x14ac:dyDescent="0.2">
      <c r="A101" s="40" t="s">
        <v>70</v>
      </c>
      <c r="B101" s="41" t="s">
        <v>113</v>
      </c>
      <c r="C101" s="226">
        <v>47869228.009999998</v>
      </c>
      <c r="D101" s="33">
        <v>47569228.009999998</v>
      </c>
      <c r="E101" s="33">
        <v>47540906.799999997</v>
      </c>
      <c r="F101" s="321">
        <f t="shared" si="4"/>
        <v>0.99940463170867422</v>
      </c>
      <c r="G101" s="33">
        <v>47536155.549999997</v>
      </c>
      <c r="H101" s="321">
        <f t="shared" si="5"/>
        <v>0.99930475096225968</v>
      </c>
      <c r="I101" s="33">
        <v>25511248.75</v>
      </c>
      <c r="J101" s="196">
        <f t="shared" si="6"/>
        <v>0.53629730431271716</v>
      </c>
      <c r="K101" s="461">
        <v>26310196.27</v>
      </c>
      <c r="L101" s="55">
        <v>0.54829264259752275</v>
      </c>
      <c r="M101" s="159">
        <f t="shared" si="7"/>
        <v>-3.0366459900224796E-2</v>
      </c>
    </row>
    <row r="102" spans="1:14" ht="14.1" customHeight="1" x14ac:dyDescent="0.2">
      <c r="A102" s="42" t="s">
        <v>527</v>
      </c>
      <c r="B102" s="43" t="s">
        <v>528</v>
      </c>
      <c r="C102" s="226">
        <v>2485349.2200000002</v>
      </c>
      <c r="D102" s="33">
        <v>2698485.73</v>
      </c>
      <c r="E102" s="33">
        <v>2400230.9900000002</v>
      </c>
      <c r="F102" s="321">
        <f t="shared" si="4"/>
        <v>0.88947329360159344</v>
      </c>
      <c r="G102" s="33">
        <v>2183188.9500000002</v>
      </c>
      <c r="H102" s="321">
        <f t="shared" si="5"/>
        <v>0.80904224385133217</v>
      </c>
      <c r="I102" s="33">
        <v>1328846.33</v>
      </c>
      <c r="J102" s="196">
        <f t="shared" si="6"/>
        <v>0.49244148865667714</v>
      </c>
      <c r="K102" s="555"/>
      <c r="L102" s="375"/>
      <c r="M102" s="159" t="s">
        <v>135</v>
      </c>
      <c r="N102" t="s">
        <v>548</v>
      </c>
    </row>
    <row r="103" spans="1:14" ht="14.1" customHeight="1" x14ac:dyDescent="0.2">
      <c r="A103" s="42" t="s">
        <v>71</v>
      </c>
      <c r="B103" s="43" t="s">
        <v>137</v>
      </c>
      <c r="C103" s="226">
        <v>1483166.28</v>
      </c>
      <c r="D103" s="33">
        <v>1528790.81</v>
      </c>
      <c r="E103" s="33">
        <v>1520147.14</v>
      </c>
      <c r="F103" s="457">
        <f t="shared" si="4"/>
        <v>0.99434607407144204</v>
      </c>
      <c r="G103" s="33">
        <v>1496599.22</v>
      </c>
      <c r="H103" s="457">
        <f t="shared" si="5"/>
        <v>0.97894310340601798</v>
      </c>
      <c r="I103" s="33">
        <v>880928.44</v>
      </c>
      <c r="J103" s="459">
        <f t="shared" si="6"/>
        <v>0.57622562500882635</v>
      </c>
      <c r="K103" s="462">
        <v>2180950.65</v>
      </c>
      <c r="L103" s="375">
        <v>0.58412183687018093</v>
      </c>
      <c r="M103" s="159">
        <f t="shared" si="7"/>
        <v>-0.59608052571019887</v>
      </c>
    </row>
    <row r="104" spans="1:14" ht="14.1" customHeight="1" x14ac:dyDescent="0.2">
      <c r="A104" s="18">
        <v>1</v>
      </c>
      <c r="B104" s="2" t="s">
        <v>130</v>
      </c>
      <c r="C104" s="228">
        <f>SUBTOTAL(9,C84:C103)</f>
        <v>827428978.15999997</v>
      </c>
      <c r="D104" s="235">
        <f>SUBTOTAL(9,D84:D103)</f>
        <v>839549258.09000003</v>
      </c>
      <c r="E104" s="230">
        <f>SUBTOTAL(9,E84:E103)</f>
        <v>680939977.67999995</v>
      </c>
      <c r="F104" s="98">
        <f t="shared" si="4"/>
        <v>0.81107805303664848</v>
      </c>
      <c r="G104" s="230">
        <f>SUBTOTAL(9,G84:G103)</f>
        <v>676877504.50999987</v>
      </c>
      <c r="H104" s="98">
        <f t="shared" si="5"/>
        <v>0.80623917892550667</v>
      </c>
      <c r="I104" s="230">
        <f>SUBTOTAL(9,I84:I103)</f>
        <v>424338939.82999998</v>
      </c>
      <c r="J104" s="188">
        <f t="shared" si="6"/>
        <v>0.50543662059255934</v>
      </c>
      <c r="K104" s="230">
        <f>SUBTOTAL(9,K84:K103)</f>
        <v>425845309.28999996</v>
      </c>
      <c r="L104" s="44">
        <v>0.52200000000000002</v>
      </c>
      <c r="M104" s="161">
        <f t="shared" si="7"/>
        <v>-3.5373630450726834E-3</v>
      </c>
    </row>
    <row r="105" spans="1:14" ht="14.1" customHeight="1" x14ac:dyDescent="0.2">
      <c r="A105" s="38" t="s">
        <v>72</v>
      </c>
      <c r="B105" s="39" t="s">
        <v>104</v>
      </c>
      <c r="C105" s="226">
        <v>708758.5</v>
      </c>
      <c r="D105" s="33">
        <v>654494.4</v>
      </c>
      <c r="E105" s="33">
        <v>392035.28</v>
      </c>
      <c r="F105" s="49">
        <f t="shared" si="4"/>
        <v>0.59898951007067447</v>
      </c>
      <c r="G105" s="33">
        <v>392035.28</v>
      </c>
      <c r="H105" s="49">
        <f t="shared" si="5"/>
        <v>0.59898951007067447</v>
      </c>
      <c r="I105" s="33">
        <v>392035.28</v>
      </c>
      <c r="J105" s="170">
        <f t="shared" si="6"/>
        <v>0.59898951007067447</v>
      </c>
      <c r="K105" s="460">
        <v>462569.82</v>
      </c>
      <c r="L105" s="53">
        <v>0.65490018633168401</v>
      </c>
      <c r="M105" s="158">
        <f t="shared" si="7"/>
        <v>-0.15248409418496001</v>
      </c>
    </row>
    <row r="106" spans="1:14" ht="14.1" customHeight="1" x14ac:dyDescent="0.2">
      <c r="A106" s="40" t="s">
        <v>73</v>
      </c>
      <c r="B106" s="41" t="s">
        <v>570</v>
      </c>
      <c r="C106" s="226">
        <v>20680688.129999999</v>
      </c>
      <c r="D106" s="33">
        <v>21142822.719999999</v>
      </c>
      <c r="E106" s="33">
        <v>13858106.939999999</v>
      </c>
      <c r="F106" s="321">
        <f t="shared" si="4"/>
        <v>0.65545207106575032</v>
      </c>
      <c r="G106" s="33">
        <v>13073020.77</v>
      </c>
      <c r="H106" s="321">
        <f t="shared" si="5"/>
        <v>0.61831955662351601</v>
      </c>
      <c r="I106" s="33">
        <v>11962349.16</v>
      </c>
      <c r="J106" s="196">
        <f t="shared" si="6"/>
        <v>0.56578770575814585</v>
      </c>
      <c r="K106" s="461">
        <v>11796762.18</v>
      </c>
      <c r="L106" s="55">
        <v>0.58689562911939563</v>
      </c>
      <c r="M106" s="159">
        <f t="shared" si="7"/>
        <v>1.4036646452086021E-2</v>
      </c>
    </row>
    <row r="107" spans="1:14" ht="14.1" customHeight="1" x14ac:dyDescent="0.2">
      <c r="A107" s="40" t="s">
        <v>74</v>
      </c>
      <c r="B107" s="41" t="s">
        <v>513</v>
      </c>
      <c r="C107" s="226">
        <v>180754699.88999999</v>
      </c>
      <c r="D107" s="33">
        <v>182059544.99000001</v>
      </c>
      <c r="E107" s="33">
        <v>165841266.15000001</v>
      </c>
      <c r="F107" s="321">
        <f t="shared" si="4"/>
        <v>0.91091772287527784</v>
      </c>
      <c r="G107" s="33">
        <v>164253187.62</v>
      </c>
      <c r="H107" s="321">
        <f t="shared" si="5"/>
        <v>0.90219487052448666</v>
      </c>
      <c r="I107" s="33">
        <v>112689600.37</v>
      </c>
      <c r="J107" s="196">
        <f t="shared" si="6"/>
        <v>0.61897111945539418</v>
      </c>
      <c r="K107" s="461">
        <v>111254952.68000001</v>
      </c>
      <c r="L107" s="55">
        <v>0.64949999999999997</v>
      </c>
      <c r="M107" s="159">
        <f t="shared" si="7"/>
        <v>1.2895135501306054E-2</v>
      </c>
      <c r="N107" t="s">
        <v>553</v>
      </c>
    </row>
    <row r="108" spans="1:14" ht="14.1" customHeight="1" x14ac:dyDescent="0.2">
      <c r="A108" s="40" t="s">
        <v>75</v>
      </c>
      <c r="B108" s="41" t="s">
        <v>105</v>
      </c>
      <c r="C108" s="226">
        <v>29950298.399999999</v>
      </c>
      <c r="D108" s="33">
        <v>31577123.289999999</v>
      </c>
      <c r="E108" s="33">
        <v>25643741.329999998</v>
      </c>
      <c r="F108" s="321">
        <f t="shared" si="4"/>
        <v>0.81209871762197494</v>
      </c>
      <c r="G108" s="33">
        <v>19318382.23</v>
      </c>
      <c r="H108" s="321">
        <f t="shared" si="5"/>
        <v>0.61178410878605405</v>
      </c>
      <c r="I108" s="33">
        <v>12896249.16</v>
      </c>
      <c r="J108" s="196">
        <f t="shared" si="6"/>
        <v>0.40840481387625482</v>
      </c>
      <c r="K108" s="461">
        <v>12020267.34</v>
      </c>
      <c r="L108" s="55">
        <v>0.41083178408564353</v>
      </c>
      <c r="M108" s="159">
        <f t="shared" si="7"/>
        <v>7.2875402453403293E-2</v>
      </c>
    </row>
    <row r="109" spans="1:14" ht="14.1" customHeight="1" x14ac:dyDescent="0.2">
      <c r="A109" s="42">
        <v>234</v>
      </c>
      <c r="B109" s="43" t="s">
        <v>450</v>
      </c>
      <c r="C109" s="226">
        <v>8908528.6099999994</v>
      </c>
      <c r="D109" s="33">
        <v>9604078.6999999993</v>
      </c>
      <c r="E109" s="33">
        <v>9429865.8300000001</v>
      </c>
      <c r="F109" s="457">
        <f t="shared" si="4"/>
        <v>0.98186053285881558</v>
      </c>
      <c r="G109" s="33">
        <v>9399552.8499999996</v>
      </c>
      <c r="H109" s="457">
        <f t="shared" si="5"/>
        <v>0.97870427175903929</v>
      </c>
      <c r="I109" s="33">
        <v>5784387.2400000002</v>
      </c>
      <c r="J109" s="459">
        <f t="shared" si="6"/>
        <v>0.6022844481688806</v>
      </c>
      <c r="K109" s="465">
        <v>5503440.8799999999</v>
      </c>
      <c r="L109" s="396">
        <v>0.56966294910303794</v>
      </c>
      <c r="M109" s="160">
        <f t="shared" si="7"/>
        <v>5.1049219229552412E-2</v>
      </c>
    </row>
    <row r="110" spans="1:14" ht="14.1" customHeight="1" x14ac:dyDescent="0.2">
      <c r="A110" s="40">
        <v>239</v>
      </c>
      <c r="B110" s="41" t="s">
        <v>497</v>
      </c>
      <c r="C110" s="226">
        <v>2850236.89</v>
      </c>
      <c r="D110" s="33">
        <v>733688.94</v>
      </c>
      <c r="E110" s="33">
        <v>0</v>
      </c>
      <c r="F110" s="321" t="s">
        <v>135</v>
      </c>
      <c r="G110" s="33">
        <v>0</v>
      </c>
      <c r="H110" s="321" t="s">
        <v>135</v>
      </c>
      <c r="I110" s="33">
        <v>0</v>
      </c>
      <c r="J110" s="196" t="s">
        <v>135</v>
      </c>
      <c r="K110" s="467">
        <v>0</v>
      </c>
      <c r="L110" s="55" t="s">
        <v>135</v>
      </c>
      <c r="M110" s="159" t="s">
        <v>135</v>
      </c>
    </row>
    <row r="111" spans="1:14" ht="14.1" customHeight="1" x14ac:dyDescent="0.2">
      <c r="A111" s="18">
        <v>2</v>
      </c>
      <c r="B111" s="2" t="s">
        <v>129</v>
      </c>
      <c r="C111" s="228">
        <f>SUBTOTAL(9,C105:C110)</f>
        <v>243853210.41999996</v>
      </c>
      <c r="D111" s="235">
        <f>SUBTOTAL(9,D105:D110)</f>
        <v>245771753.03999999</v>
      </c>
      <c r="E111" s="230">
        <f>SUBTOTAL(9,E105:E110)</f>
        <v>215165015.53</v>
      </c>
      <c r="F111" s="263">
        <f>E111/D111</f>
        <v>0.87546682183196756</v>
      </c>
      <c r="G111" s="230">
        <f>SUBTOTAL(9,G105:G110)</f>
        <v>206436178.75</v>
      </c>
      <c r="H111" s="263">
        <f>G111/D111</f>
        <v>0.83995079254043481</v>
      </c>
      <c r="I111" s="230">
        <f>SUBTOTAL(9,I105:I110)</f>
        <v>143724621.21000001</v>
      </c>
      <c r="J111" s="318">
        <f>I111/D111</f>
        <v>0.58478901432830022</v>
      </c>
      <c r="K111" s="230">
        <f>SUBTOTAL(9,K105:K110)</f>
        <v>141037992.90000001</v>
      </c>
      <c r="L111" s="44">
        <v>0.6</v>
      </c>
      <c r="M111" s="161">
        <f t="shared" ref="M111:M128" si="8">+I111/K111-1</f>
        <v>1.9048968683955225E-2</v>
      </c>
    </row>
    <row r="112" spans="1:14" ht="14.1" customHeight="1" x14ac:dyDescent="0.2">
      <c r="A112" s="38" t="s">
        <v>529</v>
      </c>
      <c r="B112" s="39" t="s">
        <v>506</v>
      </c>
      <c r="C112" s="226">
        <v>16774924.1</v>
      </c>
      <c r="D112" s="33">
        <v>16770724.1</v>
      </c>
      <c r="E112" s="33">
        <v>16041560.449999999</v>
      </c>
      <c r="F112" s="49">
        <f>+E112/D112</f>
        <v>0.95652163581893279</v>
      </c>
      <c r="G112" s="33">
        <v>15935487.42</v>
      </c>
      <c r="H112" s="49">
        <f>+G112/D112</f>
        <v>0.95019674314479963</v>
      </c>
      <c r="I112" s="33">
        <v>13110181.43</v>
      </c>
      <c r="J112" s="170">
        <f>+I112/D112</f>
        <v>0.7817301955375916</v>
      </c>
      <c r="K112" s="461">
        <v>13031847.210000001</v>
      </c>
      <c r="L112" s="53">
        <v>0.77699466551850094</v>
      </c>
      <c r="M112" s="158">
        <f>+I112/K112-1</f>
        <v>6.010983610971854E-3</v>
      </c>
      <c r="N112" t="s">
        <v>554</v>
      </c>
    </row>
    <row r="113" spans="1:14" ht="14.1" customHeight="1" x14ac:dyDescent="0.2">
      <c r="A113" s="38" t="s">
        <v>76</v>
      </c>
      <c r="B113" s="39" t="s">
        <v>138</v>
      </c>
      <c r="C113" s="226">
        <v>2248848</v>
      </c>
      <c r="D113" s="33">
        <v>2248848</v>
      </c>
      <c r="E113" s="33">
        <v>2248848</v>
      </c>
      <c r="F113" s="49">
        <f>+E113/D113</f>
        <v>1</v>
      </c>
      <c r="G113" s="33">
        <v>2248848</v>
      </c>
      <c r="H113" s="49">
        <f>+G113/D113</f>
        <v>1</v>
      </c>
      <c r="I113" s="33">
        <v>2248848</v>
      </c>
      <c r="J113" s="170">
        <f>+I113/D113</f>
        <v>1</v>
      </c>
      <c r="K113" s="104">
        <v>2231000</v>
      </c>
      <c r="L113" s="53">
        <v>1</v>
      </c>
      <c r="M113" s="158">
        <f>+I113/K113-1</f>
        <v>8.0000000000000071E-3</v>
      </c>
    </row>
    <row r="114" spans="1:14" ht="14.1" customHeight="1" x14ac:dyDescent="0.2">
      <c r="A114" s="40" t="s">
        <v>77</v>
      </c>
      <c r="B114" s="41" t="s">
        <v>543</v>
      </c>
      <c r="C114" s="226">
        <v>8261679.1600000001</v>
      </c>
      <c r="D114" s="33">
        <v>8659221.9700000007</v>
      </c>
      <c r="E114" s="33">
        <v>8261679.1600000001</v>
      </c>
      <c r="F114" s="321">
        <f t="shared" ref="F114:F152" si="9">+E114/D114</f>
        <v>0.95409023912572133</v>
      </c>
      <c r="G114" s="33">
        <v>8261679.1600000001</v>
      </c>
      <c r="H114" s="321">
        <f t="shared" ref="H114:H152" si="10">+G114/D114</f>
        <v>0.95409023912572133</v>
      </c>
      <c r="I114" s="33">
        <v>8261679.1600000001</v>
      </c>
      <c r="J114" s="196">
        <f t="shared" ref="J114:J152" si="11">+I114/D114</f>
        <v>0.95409023912572133</v>
      </c>
      <c r="K114" s="104">
        <v>48944267.159999996</v>
      </c>
      <c r="L114" s="55">
        <v>0.99583141373670991</v>
      </c>
      <c r="M114" s="159">
        <f t="shared" si="8"/>
        <v>-0.83120231153952373</v>
      </c>
    </row>
    <row r="115" spans="1:14" ht="14.1" customHeight="1" x14ac:dyDescent="0.2">
      <c r="A115" s="40">
        <v>323</v>
      </c>
      <c r="B115" s="41" t="s">
        <v>514</v>
      </c>
      <c r="C115" s="226">
        <v>39307154.049999997</v>
      </c>
      <c r="D115" s="33">
        <v>39307154.049999997</v>
      </c>
      <c r="E115" s="33">
        <v>39307154.049999997</v>
      </c>
      <c r="F115" s="321">
        <f t="shared" si="9"/>
        <v>1</v>
      </c>
      <c r="G115" s="33">
        <v>39307154.049999997</v>
      </c>
      <c r="H115" s="321">
        <f t="shared" si="10"/>
        <v>1</v>
      </c>
      <c r="I115" s="33">
        <v>39307154.049999997</v>
      </c>
      <c r="J115" s="196">
        <f t="shared" si="11"/>
        <v>1</v>
      </c>
      <c r="K115" s="104">
        <v>3500983.3000000003</v>
      </c>
      <c r="L115" s="466">
        <v>0.27350000000000002</v>
      </c>
      <c r="M115" s="159">
        <f t="shared" si="8"/>
        <v>10.227461167838188</v>
      </c>
      <c r="N115" t="s">
        <v>555</v>
      </c>
    </row>
    <row r="116" spans="1:14" ht="14.1" customHeight="1" x14ac:dyDescent="0.2">
      <c r="A116" s="40">
        <v>324</v>
      </c>
      <c r="B116" s="41" t="s">
        <v>508</v>
      </c>
      <c r="C116" s="226">
        <v>7463831</v>
      </c>
      <c r="D116" s="33">
        <v>7492248.5</v>
      </c>
      <c r="E116" s="33">
        <v>7492248.5</v>
      </c>
      <c r="F116" s="321">
        <f t="shared" si="9"/>
        <v>1</v>
      </c>
      <c r="G116" s="33">
        <v>7492248.5</v>
      </c>
      <c r="H116" s="321">
        <f t="shared" si="10"/>
        <v>1</v>
      </c>
      <c r="I116" s="33">
        <v>2831944.45</v>
      </c>
      <c r="J116" s="196">
        <f t="shared" si="11"/>
        <v>0.3779832516233278</v>
      </c>
      <c r="K116" s="104"/>
      <c r="L116" s="55"/>
      <c r="M116" s="159" t="s">
        <v>135</v>
      </c>
      <c r="N116" t="s">
        <v>548</v>
      </c>
    </row>
    <row r="117" spans="1:14" ht="14.1" customHeight="1" x14ac:dyDescent="0.2">
      <c r="A117" s="40" t="s">
        <v>507</v>
      </c>
      <c r="B117" s="41" t="s">
        <v>118</v>
      </c>
      <c r="C117" s="226">
        <v>14209859.460000001</v>
      </c>
      <c r="D117" s="33">
        <v>16394823.199999999</v>
      </c>
      <c r="E117" s="33">
        <v>15690402.18</v>
      </c>
      <c r="F117" s="321">
        <f t="shared" si="9"/>
        <v>0.95703393617565824</v>
      </c>
      <c r="G117" s="33">
        <v>15608425.810000001</v>
      </c>
      <c r="H117" s="321">
        <f t="shared" si="10"/>
        <v>0.95203379869323634</v>
      </c>
      <c r="I117" s="33">
        <v>5479495.7199999997</v>
      </c>
      <c r="J117" s="196">
        <f t="shared" si="11"/>
        <v>0.33422109242385728</v>
      </c>
      <c r="K117" s="104">
        <v>2733695.96</v>
      </c>
      <c r="L117" s="55">
        <v>0.49090736645294025</v>
      </c>
      <c r="M117" s="159">
        <f t="shared" si="8"/>
        <v>1.004427632105803</v>
      </c>
      <c r="N117" t="s">
        <v>556</v>
      </c>
    </row>
    <row r="118" spans="1:14" ht="14.1" customHeight="1" x14ac:dyDescent="0.2">
      <c r="A118" s="40">
        <v>328</v>
      </c>
      <c r="B118" s="41" t="s">
        <v>451</v>
      </c>
      <c r="C118" s="226">
        <v>9039781.6799999997</v>
      </c>
      <c r="D118" s="33">
        <v>9039781.6799999997</v>
      </c>
      <c r="E118" s="33">
        <v>9039781.6799999997</v>
      </c>
      <c r="F118" s="321">
        <f t="shared" si="9"/>
        <v>1</v>
      </c>
      <c r="G118" s="33">
        <v>9039781.6799999997</v>
      </c>
      <c r="H118" s="321">
        <f t="shared" si="10"/>
        <v>1</v>
      </c>
      <c r="I118" s="33">
        <v>4033372.18</v>
      </c>
      <c r="J118" s="196">
        <f t="shared" si="11"/>
        <v>0.44618026438886299</v>
      </c>
      <c r="K118" s="104">
        <v>3633372.18</v>
      </c>
      <c r="L118" s="55">
        <v>0.35562982423297407</v>
      </c>
      <c r="M118" s="159">
        <f t="shared" si="8"/>
        <v>0.11009056605921397</v>
      </c>
      <c r="N118" t="s">
        <v>557</v>
      </c>
    </row>
    <row r="119" spans="1:14" ht="14.1" customHeight="1" x14ac:dyDescent="0.2">
      <c r="A119" s="40" t="s">
        <v>531</v>
      </c>
      <c r="B119" s="41" t="s">
        <v>530</v>
      </c>
      <c r="C119" s="226">
        <v>28919222.559999999</v>
      </c>
      <c r="D119" s="33">
        <v>28919222.559999999</v>
      </c>
      <c r="E119" s="33">
        <v>28919222.559999999</v>
      </c>
      <c r="F119" s="321">
        <f t="shared" si="9"/>
        <v>1</v>
      </c>
      <c r="G119" s="33">
        <v>28919222.559999999</v>
      </c>
      <c r="H119" s="321">
        <f t="shared" si="10"/>
        <v>1</v>
      </c>
      <c r="I119" s="33">
        <v>22250000</v>
      </c>
      <c r="J119" s="196">
        <f t="shared" si="11"/>
        <v>0.76938444502914749</v>
      </c>
      <c r="K119" s="104">
        <v>21607175.559999999</v>
      </c>
      <c r="L119" s="466">
        <v>0.73815516815971938</v>
      </c>
      <c r="M119" s="159">
        <f t="shared" si="8"/>
        <v>2.9750507567033457E-2</v>
      </c>
      <c r="N119" t="s">
        <v>558</v>
      </c>
    </row>
    <row r="120" spans="1:14" ht="14.1" customHeight="1" x14ac:dyDescent="0.2">
      <c r="A120" s="40" t="s">
        <v>452</v>
      </c>
      <c r="B120" s="41" t="s">
        <v>544</v>
      </c>
      <c r="C120" s="226">
        <v>10147004.630000001</v>
      </c>
      <c r="D120" s="33">
        <v>11562898.140000001</v>
      </c>
      <c r="E120" s="33">
        <v>11540934.720000001</v>
      </c>
      <c r="F120" s="321">
        <f t="shared" si="9"/>
        <v>0.99810052637893432</v>
      </c>
      <c r="G120" s="33">
        <v>11540934.720000001</v>
      </c>
      <c r="H120" s="321">
        <f t="shared" si="10"/>
        <v>0.99810052637893432</v>
      </c>
      <c r="I120" s="33">
        <v>10340250.26</v>
      </c>
      <c r="J120" s="196">
        <f t="shared" si="11"/>
        <v>0.89426112163260818</v>
      </c>
      <c r="K120" s="104">
        <v>7349297.5800000001</v>
      </c>
      <c r="L120" s="55">
        <v>0.72373723618729868</v>
      </c>
      <c r="M120" s="159">
        <f t="shared" si="8"/>
        <v>0.40697123057575246</v>
      </c>
    </row>
    <row r="121" spans="1:14" ht="14.1" customHeight="1" x14ac:dyDescent="0.2">
      <c r="A121" s="40" t="s">
        <v>79</v>
      </c>
      <c r="B121" s="41" t="s">
        <v>114</v>
      </c>
      <c r="C121" s="226">
        <v>12497819.630000001</v>
      </c>
      <c r="D121" s="33">
        <v>12493617.039999999</v>
      </c>
      <c r="E121" s="33">
        <v>12477841.67</v>
      </c>
      <c r="F121" s="321">
        <f t="shared" si="9"/>
        <v>0.99873732563200135</v>
      </c>
      <c r="G121" s="33">
        <v>12421880.060000001</v>
      </c>
      <c r="H121" s="321">
        <f t="shared" si="10"/>
        <v>0.99425810957944982</v>
      </c>
      <c r="I121" s="33">
        <v>12376326.32</v>
      </c>
      <c r="J121" s="196">
        <f t="shared" si="11"/>
        <v>0.99061194851543177</v>
      </c>
      <c r="K121" s="104">
        <v>12235260.890000001</v>
      </c>
      <c r="L121" s="55">
        <v>0.99281594147418761</v>
      </c>
      <c r="M121" s="159">
        <f t="shared" si="8"/>
        <v>1.152941741645197E-2</v>
      </c>
    </row>
    <row r="122" spans="1:14" ht="14.1" customHeight="1" x14ac:dyDescent="0.2">
      <c r="A122" s="40" t="s">
        <v>80</v>
      </c>
      <c r="B122" s="41" t="s">
        <v>515</v>
      </c>
      <c r="C122" s="226">
        <v>64496879.130000003</v>
      </c>
      <c r="D122" s="33">
        <v>64624921.130000003</v>
      </c>
      <c r="E122" s="33">
        <v>64624921.130000003</v>
      </c>
      <c r="F122" s="321">
        <f t="shared" si="9"/>
        <v>1</v>
      </c>
      <c r="G122" s="33">
        <v>64624921.130000003</v>
      </c>
      <c r="H122" s="321">
        <f t="shared" si="10"/>
        <v>1</v>
      </c>
      <c r="I122" s="33">
        <v>54905369.799999997</v>
      </c>
      <c r="J122" s="196">
        <f t="shared" si="11"/>
        <v>0.84960056956281493</v>
      </c>
      <c r="K122" s="104">
        <v>45087100</v>
      </c>
      <c r="L122" s="55">
        <v>0.97140268957489984</v>
      </c>
      <c r="M122" s="159">
        <f t="shared" si="8"/>
        <v>0.21776228233796346</v>
      </c>
      <c r="N122" t="s">
        <v>559</v>
      </c>
    </row>
    <row r="123" spans="1:14" ht="14.1" customHeight="1" x14ac:dyDescent="0.2">
      <c r="A123" s="40" t="s">
        <v>81</v>
      </c>
      <c r="B123" s="41" t="s">
        <v>106</v>
      </c>
      <c r="C123" s="226">
        <v>16590471.789999999</v>
      </c>
      <c r="D123" s="33">
        <v>16430693.710000001</v>
      </c>
      <c r="E123" s="33">
        <v>16137050.279999999</v>
      </c>
      <c r="F123" s="321">
        <f t="shared" si="9"/>
        <v>0.98212836078726939</v>
      </c>
      <c r="G123" s="33">
        <v>15839357.74</v>
      </c>
      <c r="H123" s="321">
        <f t="shared" si="10"/>
        <v>0.9640102858444678</v>
      </c>
      <c r="I123" s="33">
        <v>1791445.41</v>
      </c>
      <c r="J123" s="196">
        <f t="shared" si="11"/>
        <v>0.10903041841195638</v>
      </c>
      <c r="K123" s="104">
        <v>21658823.140000001</v>
      </c>
      <c r="L123" s="55">
        <v>0.77385275720650937</v>
      </c>
      <c r="M123" s="159">
        <f t="shared" si="8"/>
        <v>-0.91728796165792048</v>
      </c>
    </row>
    <row r="124" spans="1:14" ht="14.1" customHeight="1" x14ac:dyDescent="0.2">
      <c r="A124" s="40">
        <v>336</v>
      </c>
      <c r="B124" s="41" t="s">
        <v>453</v>
      </c>
      <c r="C124" s="226">
        <v>211322.62</v>
      </c>
      <c r="D124" s="33">
        <v>211322.62</v>
      </c>
      <c r="E124" s="33">
        <v>211322.62</v>
      </c>
      <c r="F124" s="321">
        <f t="shared" si="9"/>
        <v>1</v>
      </c>
      <c r="G124" s="33">
        <v>211322.62</v>
      </c>
      <c r="H124" s="321">
        <f t="shared" si="10"/>
        <v>1</v>
      </c>
      <c r="I124" s="33">
        <v>211322.62</v>
      </c>
      <c r="J124" s="196">
        <f t="shared" si="11"/>
        <v>1</v>
      </c>
      <c r="K124" s="104"/>
      <c r="L124" s="55"/>
      <c r="M124" s="159" t="s">
        <v>135</v>
      </c>
    </row>
    <row r="125" spans="1:14" ht="14.1" customHeight="1" x14ac:dyDescent="0.2">
      <c r="A125" s="40" t="s">
        <v>532</v>
      </c>
      <c r="B125" s="41" t="s">
        <v>517</v>
      </c>
      <c r="C125" s="226">
        <v>13215052.93</v>
      </c>
      <c r="D125" s="33">
        <v>12277576.57</v>
      </c>
      <c r="E125" s="33">
        <v>11201946.130000001</v>
      </c>
      <c r="F125" s="321">
        <f t="shared" si="9"/>
        <v>0.91239065512095607</v>
      </c>
      <c r="G125" s="33">
        <v>11057299.85</v>
      </c>
      <c r="H125" s="321">
        <f t="shared" si="10"/>
        <v>0.90060931707143888</v>
      </c>
      <c r="I125" s="33">
        <v>8289464.0599999996</v>
      </c>
      <c r="J125" s="196">
        <f t="shared" si="11"/>
        <v>0.67517103336623696</v>
      </c>
      <c r="K125" s="104"/>
      <c r="L125" s="55"/>
      <c r="M125" s="159" t="s">
        <v>135</v>
      </c>
      <c r="N125" t="s">
        <v>548</v>
      </c>
    </row>
    <row r="126" spans="1:14" ht="14.1" customHeight="1" x14ac:dyDescent="0.2">
      <c r="A126" s="40">
        <v>338</v>
      </c>
      <c r="B126" s="41" t="s">
        <v>446</v>
      </c>
      <c r="C126" s="226">
        <v>6508517.5999999996</v>
      </c>
      <c r="D126" s="33">
        <v>6720996.5300000003</v>
      </c>
      <c r="E126" s="33">
        <v>6421402.6799999997</v>
      </c>
      <c r="F126" s="321">
        <f t="shared" si="9"/>
        <v>0.95542419213241281</v>
      </c>
      <c r="G126" s="33">
        <v>6116443.25</v>
      </c>
      <c r="H126" s="321">
        <f t="shared" si="10"/>
        <v>0.91005005324708887</v>
      </c>
      <c r="I126" s="33">
        <v>2357132.63</v>
      </c>
      <c r="J126" s="196">
        <f t="shared" si="11"/>
        <v>0.3507117760705048</v>
      </c>
      <c r="K126" s="104">
        <v>2159713.39</v>
      </c>
      <c r="L126" s="55">
        <v>0.31688613332220961</v>
      </c>
      <c r="M126" s="159">
        <f t="shared" si="8"/>
        <v>9.1409925462377917E-2</v>
      </c>
    </row>
    <row r="127" spans="1:14" ht="14.1" customHeight="1" x14ac:dyDescent="0.2">
      <c r="A127" s="40" t="s">
        <v>82</v>
      </c>
      <c r="B127" s="41" t="s">
        <v>119</v>
      </c>
      <c r="C127" s="226">
        <v>11347381.6</v>
      </c>
      <c r="D127" s="33">
        <v>12589290.77</v>
      </c>
      <c r="E127" s="33">
        <v>12266074</v>
      </c>
      <c r="F127" s="457">
        <f t="shared" si="9"/>
        <v>0.97432605411178386</v>
      </c>
      <c r="G127" s="33">
        <v>12213502.77</v>
      </c>
      <c r="H127" s="457">
        <f t="shared" si="10"/>
        <v>0.97015018503699235</v>
      </c>
      <c r="I127" s="33">
        <v>11833039.35</v>
      </c>
      <c r="J127" s="459">
        <f t="shared" si="11"/>
        <v>0.9399289893436944</v>
      </c>
      <c r="K127" s="462">
        <v>10205103.82</v>
      </c>
      <c r="L127" s="395">
        <v>0.95774860271109119</v>
      </c>
      <c r="M127" s="159">
        <f t="shared" si="8"/>
        <v>0.15952170195560034</v>
      </c>
    </row>
    <row r="128" spans="1:14" ht="14.1" customHeight="1" x14ac:dyDescent="0.2">
      <c r="A128" s="40">
        <v>342</v>
      </c>
      <c r="B128" s="41" t="s">
        <v>519</v>
      </c>
      <c r="C128" s="226">
        <v>4676210.57</v>
      </c>
      <c r="D128" s="33">
        <v>4672811.7300000004</v>
      </c>
      <c r="E128" s="33">
        <v>4668710.57</v>
      </c>
      <c r="F128" s="457">
        <f t="shared" si="9"/>
        <v>0.99912233570771314</v>
      </c>
      <c r="G128" s="33">
        <v>4667210.57</v>
      </c>
      <c r="H128" s="457">
        <f t="shared" si="10"/>
        <v>0.99880132983658643</v>
      </c>
      <c r="I128" s="33">
        <v>3915545.72</v>
      </c>
      <c r="J128" s="459">
        <f t="shared" si="11"/>
        <v>0.83794210985684203</v>
      </c>
      <c r="K128" s="277">
        <v>3059366.8</v>
      </c>
      <c r="L128" s="80">
        <v>0.67911927525195592</v>
      </c>
      <c r="M128" s="159">
        <f t="shared" si="8"/>
        <v>0.27985494253255294</v>
      </c>
    </row>
    <row r="129" spans="1:16" ht="14.1" customHeight="1" x14ac:dyDescent="0.2">
      <c r="A129" s="40">
        <v>343</v>
      </c>
      <c r="B129" s="41" t="s">
        <v>454</v>
      </c>
      <c r="C129" s="226">
        <v>7608676.7199999997</v>
      </c>
      <c r="D129" s="33">
        <v>7608676.7199999997</v>
      </c>
      <c r="E129" s="33">
        <v>7608676.7199999997</v>
      </c>
      <c r="F129" s="457">
        <f t="shared" si="9"/>
        <v>1</v>
      </c>
      <c r="G129" s="33">
        <v>7608676.7199999997</v>
      </c>
      <c r="H129" s="457">
        <f t="shared" si="10"/>
        <v>1</v>
      </c>
      <c r="I129" s="33">
        <v>0</v>
      </c>
      <c r="J129" s="459" t="s">
        <v>135</v>
      </c>
      <c r="K129" s="468">
        <v>0</v>
      </c>
      <c r="L129" s="61" t="s">
        <v>135</v>
      </c>
      <c r="M129" s="159" t="s">
        <v>135</v>
      </c>
    </row>
    <row r="130" spans="1:16" ht="14.1" customHeight="1" x14ac:dyDescent="0.2">
      <c r="A130" s="18">
        <v>3</v>
      </c>
      <c r="B130" s="2" t="s">
        <v>128</v>
      </c>
      <c r="C130" s="228">
        <f>SUBTOTAL(9,C112:C129)</f>
        <v>273524637.23000002</v>
      </c>
      <c r="D130" s="235">
        <f>SUBTOTAL(9,D112:D129)</f>
        <v>278024829.02000004</v>
      </c>
      <c r="E130" s="230">
        <f>SUBTOTAL(9,E112:E129)</f>
        <v>274159777.10000002</v>
      </c>
      <c r="F130" s="98">
        <f t="shared" si="9"/>
        <v>0.98609817715337222</v>
      </c>
      <c r="G130" s="230">
        <f>SUBTOTAL(9,G112:G129)</f>
        <v>273114396.61000001</v>
      </c>
      <c r="H130" s="98">
        <f t="shared" si="10"/>
        <v>0.98233815149780457</v>
      </c>
      <c r="I130" s="230">
        <f>SUBTOTAL(9,I112:I129)</f>
        <v>203542571.16</v>
      </c>
      <c r="J130" s="188">
        <f t="shared" si="11"/>
        <v>0.73210213590440842</v>
      </c>
      <c r="K130" s="230">
        <f>SUBTOTAL(9,K112:K129)</f>
        <v>197437006.99000001</v>
      </c>
      <c r="L130" s="44">
        <v>0.73799999999999999</v>
      </c>
      <c r="M130" s="161">
        <f t="shared" ref="M130:M131" si="12">+I130/K130-1</f>
        <v>3.0924112267915582E-2</v>
      </c>
    </row>
    <row r="131" spans="1:16" ht="14.1" customHeight="1" x14ac:dyDescent="0.2">
      <c r="A131" s="38">
        <v>430</v>
      </c>
      <c r="B131" s="39" t="s">
        <v>569</v>
      </c>
      <c r="C131" s="226">
        <v>3157718.66</v>
      </c>
      <c r="D131" s="33">
        <v>2998031.14</v>
      </c>
      <c r="E131" s="33">
        <v>2264065.48</v>
      </c>
      <c r="F131" s="457">
        <f t="shared" si="9"/>
        <v>0.75518411059599599</v>
      </c>
      <c r="G131" s="33">
        <v>2212080.83</v>
      </c>
      <c r="H131" s="457">
        <f t="shared" si="10"/>
        <v>0.73784451418339836</v>
      </c>
      <c r="I131" s="33">
        <v>2183522.85</v>
      </c>
      <c r="J131" s="196">
        <f t="shared" si="11"/>
        <v>0.7283189360067821</v>
      </c>
      <c r="K131" s="460">
        <v>1546733.19</v>
      </c>
      <c r="L131" s="53">
        <v>0.44425709313739281</v>
      </c>
      <c r="M131" s="158">
        <f t="shared" si="12"/>
        <v>0.4116997450607498</v>
      </c>
    </row>
    <row r="132" spans="1:16" ht="14.1" customHeight="1" x14ac:dyDescent="0.2">
      <c r="A132" s="38" t="s">
        <v>83</v>
      </c>
      <c r="B132" s="39" t="s">
        <v>107</v>
      </c>
      <c r="C132" s="226">
        <v>8913661.5299999993</v>
      </c>
      <c r="D132" s="33">
        <v>8926293.6999999993</v>
      </c>
      <c r="E132" s="33">
        <v>6528333.7999999998</v>
      </c>
      <c r="F132" s="49">
        <f t="shared" si="9"/>
        <v>0.73135995962131517</v>
      </c>
      <c r="G132" s="33">
        <v>5006987.1900000004</v>
      </c>
      <c r="H132" s="49">
        <f t="shared" si="10"/>
        <v>0.56092566055719195</v>
      </c>
      <c r="I132" s="33">
        <v>4465349.05</v>
      </c>
      <c r="J132" s="170">
        <f t="shared" si="11"/>
        <v>0.50024670933693349</v>
      </c>
      <c r="K132" s="460">
        <v>4016590.3</v>
      </c>
      <c r="L132" s="53">
        <v>0.45872579036845212</v>
      </c>
      <c r="M132" s="158">
        <f t="shared" ref="M132:M152" si="13">+I132/K132-1</f>
        <v>0.11172629431485714</v>
      </c>
    </row>
    <row r="133" spans="1:16" ht="14.1" customHeight="1" x14ac:dyDescent="0.2">
      <c r="A133" s="40" t="s">
        <v>84</v>
      </c>
      <c r="B133" s="41" t="s">
        <v>520</v>
      </c>
      <c r="C133" s="226">
        <v>4243112</v>
      </c>
      <c r="D133" s="33">
        <v>8171488.04</v>
      </c>
      <c r="E133" s="33">
        <v>5798534.3600000003</v>
      </c>
      <c r="F133" s="321">
        <f t="shared" si="9"/>
        <v>0.70960568400954305</v>
      </c>
      <c r="G133" s="33">
        <v>5646665.3099999996</v>
      </c>
      <c r="H133" s="321">
        <f t="shared" si="10"/>
        <v>0.69102044601413859</v>
      </c>
      <c r="I133" s="33">
        <v>5265750.25</v>
      </c>
      <c r="J133" s="196">
        <f t="shared" si="11"/>
        <v>0.64440530589089617</v>
      </c>
      <c r="K133" s="461">
        <v>3467512</v>
      </c>
      <c r="L133" s="55">
        <v>0.47728666025978356</v>
      </c>
      <c r="M133" s="159">
        <f t="shared" si="13"/>
        <v>0.51859611444747711</v>
      </c>
    </row>
    <row r="134" spans="1:16" ht="14.1" customHeight="1" x14ac:dyDescent="0.2">
      <c r="A134" s="40" t="s">
        <v>85</v>
      </c>
      <c r="B134" s="41" t="s">
        <v>108</v>
      </c>
      <c r="C134" s="226">
        <v>64291367.520000003</v>
      </c>
      <c r="D134" s="33">
        <v>65001346.920000002</v>
      </c>
      <c r="E134" s="33">
        <v>45239717.390000001</v>
      </c>
      <c r="F134" s="321">
        <f t="shared" si="9"/>
        <v>0.69598123013786928</v>
      </c>
      <c r="G134" s="33">
        <v>45113991.670000002</v>
      </c>
      <c r="H134" s="321">
        <f t="shared" si="10"/>
        <v>0.69404702837194687</v>
      </c>
      <c r="I134" s="33">
        <v>33832005.729999997</v>
      </c>
      <c r="J134" s="196">
        <f t="shared" si="11"/>
        <v>0.52048161050629493</v>
      </c>
      <c r="K134" s="461">
        <v>32039505.18</v>
      </c>
      <c r="L134" s="55">
        <v>0.68246161055492616</v>
      </c>
      <c r="M134" s="159">
        <f t="shared" si="13"/>
        <v>5.5946574078769684E-2</v>
      </c>
      <c r="O134" s="316"/>
      <c r="P134" s="316"/>
    </row>
    <row r="135" spans="1:16" ht="14.1" customHeight="1" x14ac:dyDescent="0.2">
      <c r="A135" s="40" t="s">
        <v>86</v>
      </c>
      <c r="B135" s="41" t="s">
        <v>521</v>
      </c>
      <c r="C135" s="226">
        <v>133403395</v>
      </c>
      <c r="D135" s="33">
        <v>134153395</v>
      </c>
      <c r="E135" s="33">
        <v>118775502</v>
      </c>
      <c r="F135" s="321">
        <f t="shared" si="9"/>
        <v>0.88537082494259645</v>
      </c>
      <c r="G135" s="33">
        <v>118775502</v>
      </c>
      <c r="H135" s="321">
        <f t="shared" si="10"/>
        <v>0.88537082494259645</v>
      </c>
      <c r="I135" s="33">
        <v>86055467.689999998</v>
      </c>
      <c r="J135" s="196">
        <f t="shared" si="11"/>
        <v>0.64147066639647843</v>
      </c>
      <c r="K135" s="461">
        <v>70948828.689999998</v>
      </c>
      <c r="L135" s="55">
        <v>0.66353003986623493</v>
      </c>
      <c r="M135" s="159">
        <f t="shared" si="13"/>
        <v>0.21292302183036926</v>
      </c>
      <c r="O135" s="316"/>
      <c r="P135" s="316"/>
    </row>
    <row r="136" spans="1:16" ht="14.1" customHeight="1" x14ac:dyDescent="0.2">
      <c r="A136" s="40">
        <v>491</v>
      </c>
      <c r="B136" s="41" t="s">
        <v>533</v>
      </c>
      <c r="C136" s="226">
        <v>17159000</v>
      </c>
      <c r="D136" s="33">
        <v>17159000</v>
      </c>
      <c r="E136" s="33">
        <v>17159000</v>
      </c>
      <c r="F136" s="321">
        <f t="shared" si="9"/>
        <v>1</v>
      </c>
      <c r="G136" s="33">
        <v>17159000</v>
      </c>
      <c r="H136" s="321">
        <f t="shared" si="10"/>
        <v>1</v>
      </c>
      <c r="I136" s="33">
        <v>13000000</v>
      </c>
      <c r="J136" s="196">
        <f t="shared" si="11"/>
        <v>0.75761990792004197</v>
      </c>
      <c r="K136" s="461">
        <v>12600000</v>
      </c>
      <c r="L136" s="55">
        <v>0.76712328767123283</v>
      </c>
      <c r="M136" s="411" t="s">
        <v>135</v>
      </c>
      <c r="O136" s="316"/>
      <c r="P136" s="316"/>
    </row>
    <row r="137" spans="1:16" ht="14.1" customHeight="1" x14ac:dyDescent="0.2">
      <c r="A137" s="40" t="s">
        <v>87</v>
      </c>
      <c r="B137" s="41" t="s">
        <v>522</v>
      </c>
      <c r="C137" s="226">
        <v>1138067.27</v>
      </c>
      <c r="D137" s="33">
        <v>1052506.8400000001</v>
      </c>
      <c r="E137" s="33">
        <v>668044.9</v>
      </c>
      <c r="F137" s="321">
        <f t="shared" si="9"/>
        <v>0.63471787033707061</v>
      </c>
      <c r="G137" s="33">
        <v>582211.13</v>
      </c>
      <c r="H137" s="321">
        <f t="shared" si="10"/>
        <v>0.55316612479212013</v>
      </c>
      <c r="I137" s="33">
        <v>558039.52</v>
      </c>
      <c r="J137" s="196">
        <f t="shared" si="11"/>
        <v>0.53020037380469653</v>
      </c>
      <c r="K137" s="461">
        <v>643739.39</v>
      </c>
      <c r="L137" s="55">
        <v>0.51405703034304873</v>
      </c>
      <c r="M137" s="412">
        <f t="shared" si="13"/>
        <v>-0.13312820581011831</v>
      </c>
    </row>
    <row r="138" spans="1:16" ht="14.1" customHeight="1" x14ac:dyDescent="0.2">
      <c r="A138" s="18">
        <v>4</v>
      </c>
      <c r="B138" s="2" t="s">
        <v>127</v>
      </c>
      <c r="C138" s="228">
        <f>SUBTOTAL(9,C131:C137)</f>
        <v>232306321.98000002</v>
      </c>
      <c r="D138" s="235">
        <f>SUBTOTAL(9,D131:D137)</f>
        <v>237462061.64000002</v>
      </c>
      <c r="E138" s="230">
        <f>SUBTOTAL(9,E131:E137)</f>
        <v>196433197.93000001</v>
      </c>
      <c r="F138" s="98">
        <f t="shared" si="9"/>
        <v>0.82721928957139668</v>
      </c>
      <c r="G138" s="230">
        <f>SUBTOTAL(9,G131:G137)</f>
        <v>194496438.13</v>
      </c>
      <c r="H138" s="98">
        <f t="shared" si="10"/>
        <v>0.81906320860998305</v>
      </c>
      <c r="I138" s="230">
        <f>SUBTOTAL(9,I131:I137)</f>
        <v>145360135.09</v>
      </c>
      <c r="J138" s="188">
        <f t="shared" si="11"/>
        <v>0.61214045766338265</v>
      </c>
      <c r="K138" s="230">
        <f>SUBTOTAL(9,K131:K137)</f>
        <v>125262908.75</v>
      </c>
      <c r="L138" s="44">
        <v>0.65600000000000003</v>
      </c>
      <c r="M138" s="161">
        <f t="shared" si="13"/>
        <v>0.16044036132124395</v>
      </c>
    </row>
    <row r="139" spans="1:16" ht="14.1" customHeight="1" x14ac:dyDescent="0.2">
      <c r="A139" s="38" t="s">
        <v>88</v>
      </c>
      <c r="B139" s="39" t="s">
        <v>117</v>
      </c>
      <c r="C139" s="226">
        <v>27475672.920000002</v>
      </c>
      <c r="D139" s="33">
        <v>28200037.629999999</v>
      </c>
      <c r="E139" s="33">
        <v>20467377.289999999</v>
      </c>
      <c r="F139" s="49">
        <f t="shared" si="9"/>
        <v>0.72579255242646279</v>
      </c>
      <c r="G139" s="33">
        <v>19058227.07</v>
      </c>
      <c r="H139" s="49">
        <f t="shared" si="10"/>
        <v>0.67582275314857443</v>
      </c>
      <c r="I139" s="33">
        <v>18178065.07</v>
      </c>
      <c r="J139" s="170">
        <f t="shared" si="11"/>
        <v>0.64461137635723076</v>
      </c>
      <c r="K139" s="460">
        <v>17817808.120000001</v>
      </c>
      <c r="L139" s="53">
        <v>0.64469687209982218</v>
      </c>
      <c r="M139" s="158">
        <f t="shared" si="13"/>
        <v>2.021892634457223E-2</v>
      </c>
    </row>
    <row r="140" spans="1:16" ht="14.1" customHeight="1" x14ac:dyDescent="0.2">
      <c r="A140" s="40" t="s">
        <v>89</v>
      </c>
      <c r="B140" s="41" t="s">
        <v>568</v>
      </c>
      <c r="C140" s="226">
        <v>55211919.460000001</v>
      </c>
      <c r="D140" s="33">
        <v>57171437.880000003</v>
      </c>
      <c r="E140" s="33">
        <v>41190991.880000003</v>
      </c>
      <c r="F140" s="321">
        <f t="shared" si="9"/>
        <v>0.72048199953371539</v>
      </c>
      <c r="G140" s="33">
        <v>38819735.159999996</v>
      </c>
      <c r="H140" s="321">
        <f t="shared" si="10"/>
        <v>0.67900575181405587</v>
      </c>
      <c r="I140" s="33">
        <v>33293284.239999998</v>
      </c>
      <c r="J140" s="196">
        <f t="shared" si="11"/>
        <v>0.58234120873225093</v>
      </c>
      <c r="K140" s="461">
        <v>31845572.030000001</v>
      </c>
      <c r="L140" s="55">
        <v>0.5507957204221805</v>
      </c>
      <c r="M140" s="159">
        <f t="shared" si="13"/>
        <v>4.546039269246549E-2</v>
      </c>
    </row>
    <row r="141" spans="1:16" ht="14.1" customHeight="1" x14ac:dyDescent="0.2">
      <c r="A141" s="40" t="s">
        <v>90</v>
      </c>
      <c r="B141" s="41" t="s">
        <v>120</v>
      </c>
      <c r="C141" s="226">
        <v>6330784.5</v>
      </c>
      <c r="D141" s="33">
        <v>6755736.3799999999</v>
      </c>
      <c r="E141" s="33">
        <v>4547019.01</v>
      </c>
      <c r="F141" s="321">
        <f t="shared" si="9"/>
        <v>0.67306045621632138</v>
      </c>
      <c r="G141" s="33">
        <v>4119643.41</v>
      </c>
      <c r="H141" s="321">
        <f t="shared" si="10"/>
        <v>0.60979931398684928</v>
      </c>
      <c r="I141" s="33">
        <v>3887106.47</v>
      </c>
      <c r="J141" s="196">
        <f t="shared" si="11"/>
        <v>0.57537864880393697</v>
      </c>
      <c r="K141" s="461">
        <v>3572293.67</v>
      </c>
      <c r="L141" s="55">
        <v>0.54588314504847002</v>
      </c>
      <c r="M141" s="159">
        <f t="shared" si="13"/>
        <v>8.8126237393019391E-2</v>
      </c>
    </row>
    <row r="142" spans="1:16" ht="14.1" customHeight="1" x14ac:dyDescent="0.2">
      <c r="A142" s="40" t="s">
        <v>91</v>
      </c>
      <c r="B142" s="41" t="s">
        <v>115</v>
      </c>
      <c r="C142" s="226">
        <v>2703306.46</v>
      </c>
      <c r="D142" s="33">
        <v>1666324.38</v>
      </c>
      <c r="E142" s="33">
        <v>1209189.32</v>
      </c>
      <c r="F142" s="321">
        <f t="shared" si="9"/>
        <v>0.72566262278416649</v>
      </c>
      <c r="G142" s="33">
        <v>1095111.1299999999</v>
      </c>
      <c r="H142" s="321">
        <f t="shared" si="10"/>
        <v>0.65720164881702081</v>
      </c>
      <c r="I142" s="33">
        <v>885171.91</v>
      </c>
      <c r="J142" s="196">
        <f t="shared" si="11"/>
        <v>0.53121224212058882</v>
      </c>
      <c r="K142" s="461">
        <v>979966.04</v>
      </c>
      <c r="L142" s="55">
        <v>0.58960581698303249</v>
      </c>
      <c r="M142" s="159">
        <f t="shared" si="13"/>
        <v>-9.6732056143496559E-2</v>
      </c>
    </row>
    <row r="143" spans="1:16" ht="14.1" customHeight="1" x14ac:dyDescent="0.2">
      <c r="A143" s="40" t="s">
        <v>92</v>
      </c>
      <c r="B143" s="41" t="s">
        <v>109</v>
      </c>
      <c r="C143" s="226">
        <v>9126336.0500000007</v>
      </c>
      <c r="D143" s="33">
        <v>9075068.4800000004</v>
      </c>
      <c r="E143" s="33">
        <v>8579101.9800000004</v>
      </c>
      <c r="F143" s="321">
        <f t="shared" si="9"/>
        <v>0.94534845647798349</v>
      </c>
      <c r="G143" s="33">
        <v>7826051.4100000001</v>
      </c>
      <c r="H143" s="321">
        <f t="shared" si="10"/>
        <v>0.86236830358331351</v>
      </c>
      <c r="I143" s="33">
        <v>6596686.96</v>
      </c>
      <c r="J143" s="196">
        <f t="shared" si="11"/>
        <v>0.72690216878671965</v>
      </c>
      <c r="K143" s="461">
        <v>6208690.6699999999</v>
      </c>
      <c r="L143" s="55">
        <v>0.69707472204388587</v>
      </c>
      <c r="M143" s="159">
        <f t="shared" si="13"/>
        <v>6.2492449796987648E-2</v>
      </c>
    </row>
    <row r="144" spans="1:16" ht="14.1" customHeight="1" x14ac:dyDescent="0.2">
      <c r="A144" s="40" t="s">
        <v>93</v>
      </c>
      <c r="B144" s="41" t="s">
        <v>124</v>
      </c>
      <c r="C144" s="226">
        <v>36104377.189999998</v>
      </c>
      <c r="D144" s="33">
        <v>36895379.020000003</v>
      </c>
      <c r="E144" s="33">
        <v>31352931.289999999</v>
      </c>
      <c r="F144" s="321">
        <f t="shared" si="9"/>
        <v>0.84977935239544256</v>
      </c>
      <c r="G144" s="33">
        <v>30267864.140000001</v>
      </c>
      <c r="H144" s="321">
        <f t="shared" si="10"/>
        <v>0.8203700556536524</v>
      </c>
      <c r="I144" s="33">
        <v>22550180.890000001</v>
      </c>
      <c r="J144" s="196">
        <f t="shared" si="11"/>
        <v>0.61119255280657636</v>
      </c>
      <c r="K144" s="461">
        <v>20000506.82</v>
      </c>
      <c r="L144" s="55">
        <v>0.53137087677896733</v>
      </c>
      <c r="M144" s="159">
        <f t="shared" si="13"/>
        <v>0.12748047301733334</v>
      </c>
    </row>
    <row r="145" spans="1:16" ht="14.1" customHeight="1" x14ac:dyDescent="0.2">
      <c r="A145" s="40" t="s">
        <v>94</v>
      </c>
      <c r="B145" s="41" t="s">
        <v>523</v>
      </c>
      <c r="C145" s="226">
        <v>31536030.609999999</v>
      </c>
      <c r="D145" s="33">
        <v>40849157.280000001</v>
      </c>
      <c r="E145" s="33">
        <v>39343391.380000003</v>
      </c>
      <c r="F145" s="321">
        <f t="shared" si="9"/>
        <v>0.96313838521370843</v>
      </c>
      <c r="G145" s="33">
        <v>39341075.840000004</v>
      </c>
      <c r="H145" s="321">
        <f t="shared" si="10"/>
        <v>0.96308170007858729</v>
      </c>
      <c r="I145" s="33">
        <v>23024807.449999999</v>
      </c>
      <c r="J145" s="196">
        <f t="shared" si="11"/>
        <v>0.56365440521029031</v>
      </c>
      <c r="K145" s="461">
        <v>19216222.039999999</v>
      </c>
      <c r="L145" s="55">
        <v>0.58616645125623856</v>
      </c>
      <c r="M145" s="159">
        <f t="shared" si="13"/>
        <v>0.19819636773930616</v>
      </c>
    </row>
    <row r="146" spans="1:16" ht="14.1" customHeight="1" x14ac:dyDescent="0.2">
      <c r="A146" s="40" t="s">
        <v>95</v>
      </c>
      <c r="B146" s="41" t="s">
        <v>122</v>
      </c>
      <c r="C146" s="226">
        <v>26939471.629999999</v>
      </c>
      <c r="D146" s="33">
        <v>7761126.0800000001</v>
      </c>
      <c r="E146" s="33">
        <v>517349.18</v>
      </c>
      <c r="F146" s="321">
        <f t="shared" si="9"/>
        <v>6.6659035643446218E-2</v>
      </c>
      <c r="G146" s="33">
        <v>517349.18</v>
      </c>
      <c r="H146" s="321">
        <f t="shared" si="10"/>
        <v>6.6659035643446218E-2</v>
      </c>
      <c r="I146" s="33">
        <v>517349.18</v>
      </c>
      <c r="J146" s="196">
        <f t="shared" si="11"/>
        <v>6.6659035643446218E-2</v>
      </c>
      <c r="K146" s="461">
        <v>104500.63</v>
      </c>
      <c r="L146" s="55">
        <v>1.1634934553954493E-2</v>
      </c>
      <c r="M146" s="159">
        <f t="shared" si="13"/>
        <v>3.9506800102544837</v>
      </c>
    </row>
    <row r="147" spans="1:16" ht="14.1" customHeight="1" x14ac:dyDescent="0.2">
      <c r="A147" s="40">
        <v>931</v>
      </c>
      <c r="B147" s="41" t="s">
        <v>455</v>
      </c>
      <c r="C147" s="226">
        <v>5447022.2999999998</v>
      </c>
      <c r="D147" s="33">
        <v>5667710.6500000004</v>
      </c>
      <c r="E147" s="33">
        <v>3449823.15</v>
      </c>
      <c r="F147" s="321">
        <f t="shared" si="9"/>
        <v>0.60868018200611562</v>
      </c>
      <c r="G147" s="33">
        <v>3329894.17</v>
      </c>
      <c r="H147" s="321">
        <f t="shared" si="10"/>
        <v>0.58752014272288222</v>
      </c>
      <c r="I147" s="33">
        <v>3130196.03</v>
      </c>
      <c r="J147" s="196">
        <f t="shared" si="11"/>
        <v>0.55228578579606913</v>
      </c>
      <c r="K147" s="461">
        <v>3027085.45</v>
      </c>
      <c r="L147" s="55">
        <v>0.58632862455073087</v>
      </c>
      <c r="M147" s="159">
        <f t="shared" si="13"/>
        <v>3.4062659182613864E-2</v>
      </c>
    </row>
    <row r="148" spans="1:16" ht="14.1" customHeight="1" x14ac:dyDescent="0.2">
      <c r="A148" s="40" t="s">
        <v>96</v>
      </c>
      <c r="B148" s="41" t="s">
        <v>111</v>
      </c>
      <c r="C148" s="226">
        <v>25093946.690000001</v>
      </c>
      <c r="D148" s="33">
        <v>26854351.16</v>
      </c>
      <c r="E148" s="33">
        <v>26745750.710000001</v>
      </c>
      <c r="F148" s="321">
        <f t="shared" si="9"/>
        <v>0.99595594585946423</v>
      </c>
      <c r="G148" s="33">
        <v>26668719.609999999</v>
      </c>
      <c r="H148" s="321">
        <f t="shared" si="10"/>
        <v>0.99308746843690265</v>
      </c>
      <c r="I148" s="33">
        <v>16779865.280000001</v>
      </c>
      <c r="J148" s="196">
        <f t="shared" si="11"/>
        <v>0.6248471683424579</v>
      </c>
      <c r="K148" s="461">
        <v>15395993.539999999</v>
      </c>
      <c r="L148" s="55">
        <v>0.62879288457999982</v>
      </c>
      <c r="M148" s="159">
        <f t="shared" si="13"/>
        <v>8.988518580529381E-2</v>
      </c>
    </row>
    <row r="149" spans="1:16" ht="14.1" customHeight="1" x14ac:dyDescent="0.2">
      <c r="A149" s="40" t="s">
        <v>97</v>
      </c>
      <c r="B149" s="41" t="s">
        <v>112</v>
      </c>
      <c r="C149" s="226">
        <v>66531326.530000001</v>
      </c>
      <c r="D149" s="33">
        <v>66878130.229999997</v>
      </c>
      <c r="E149" s="33">
        <v>61905503.420000002</v>
      </c>
      <c r="F149" s="321">
        <f t="shared" si="9"/>
        <v>0.92564644386888995</v>
      </c>
      <c r="G149" s="33">
        <v>60961160.719999999</v>
      </c>
      <c r="H149" s="321">
        <f t="shared" si="10"/>
        <v>0.91152609246623673</v>
      </c>
      <c r="I149" s="33">
        <v>33200289.309999999</v>
      </c>
      <c r="J149" s="196">
        <f t="shared" si="11"/>
        <v>0.49642968778913482</v>
      </c>
      <c r="K149" s="461">
        <v>29462065.98</v>
      </c>
      <c r="L149" s="55">
        <v>0.50361929713544384</v>
      </c>
      <c r="M149" s="159">
        <f t="shared" si="13"/>
        <v>0.12688259311270467</v>
      </c>
    </row>
    <row r="150" spans="1:16" ht="14.1" customHeight="1" x14ac:dyDescent="0.2">
      <c r="A150" s="40" t="s">
        <v>98</v>
      </c>
      <c r="B150" s="41" t="s">
        <v>121</v>
      </c>
      <c r="C150" s="226">
        <v>732282.55</v>
      </c>
      <c r="D150" s="33">
        <v>732282.55</v>
      </c>
      <c r="E150" s="33">
        <v>541645.96</v>
      </c>
      <c r="F150" s="321">
        <f t="shared" si="9"/>
        <v>0.73966798744555629</v>
      </c>
      <c r="G150" s="33">
        <v>541645.96</v>
      </c>
      <c r="H150" s="321">
        <f t="shared" si="10"/>
        <v>0.73966798744555629</v>
      </c>
      <c r="I150" s="33">
        <v>541645.96</v>
      </c>
      <c r="J150" s="196">
        <f t="shared" si="11"/>
        <v>0.73966798744555629</v>
      </c>
      <c r="K150" s="461">
        <v>528763.91</v>
      </c>
      <c r="L150" s="55">
        <v>0.68410077005661474</v>
      </c>
      <c r="M150" s="159">
        <f t="shared" si="13"/>
        <v>2.4362574215778032E-2</v>
      </c>
    </row>
    <row r="151" spans="1:16" ht="14.1" customHeight="1" x14ac:dyDescent="0.2">
      <c r="A151" s="42" t="s">
        <v>534</v>
      </c>
      <c r="B151" s="43" t="s">
        <v>123</v>
      </c>
      <c r="C151" s="226">
        <v>89097229.569999993</v>
      </c>
      <c r="D151" s="33">
        <v>91911529.569999993</v>
      </c>
      <c r="E151" s="33">
        <v>89097229.569999993</v>
      </c>
      <c r="F151" s="457">
        <f t="shared" si="9"/>
        <v>0.96938033766637921</v>
      </c>
      <c r="G151" s="33">
        <v>89097229.569999993</v>
      </c>
      <c r="H151" s="457">
        <f t="shared" si="10"/>
        <v>0.96938033766637921</v>
      </c>
      <c r="I151" s="33">
        <v>68932143.629999995</v>
      </c>
      <c r="J151" s="459">
        <f t="shared" si="11"/>
        <v>0.7499836413613501</v>
      </c>
      <c r="K151" s="462">
        <v>64281749.049999997</v>
      </c>
      <c r="L151" s="375">
        <v>0.72539747840391267</v>
      </c>
      <c r="M151" s="160">
        <f t="shared" si="13"/>
        <v>7.2343933522760917E-2</v>
      </c>
      <c r="N151" t="s">
        <v>560</v>
      </c>
    </row>
    <row r="152" spans="1:16" ht="14.1" customHeight="1" thickBot="1" x14ac:dyDescent="0.25">
      <c r="A152" s="18">
        <v>9</v>
      </c>
      <c r="B152" s="2" t="s">
        <v>545</v>
      </c>
      <c r="C152" s="179">
        <f>SUBTOTAL(9,C139:C151)</f>
        <v>382329706.46000004</v>
      </c>
      <c r="D152" s="235">
        <f>SUBTOTAL(9,D139:D151)</f>
        <v>380418271.29000002</v>
      </c>
      <c r="E152" s="230">
        <f>SUBTOTAL(9,E139:E151)</f>
        <v>328947304.13999999</v>
      </c>
      <c r="F152" s="98">
        <f t="shared" si="9"/>
        <v>0.86469901412605199</v>
      </c>
      <c r="G152" s="230">
        <f>SUBTOTAL(9,G139:G151)</f>
        <v>321643707.37</v>
      </c>
      <c r="H152" s="98">
        <f t="shared" si="10"/>
        <v>0.84550015507747511</v>
      </c>
      <c r="I152" s="230">
        <f>SUBTOTAL(9,I139:I151)</f>
        <v>231516792.38</v>
      </c>
      <c r="J152" s="188">
        <f t="shared" si="11"/>
        <v>0.60858483898506122</v>
      </c>
      <c r="K152" s="230">
        <f>SUBTOTAL(9,K139:K151)</f>
        <v>212441217.94999999</v>
      </c>
      <c r="L152" s="44">
        <v>0.59099999999999997</v>
      </c>
      <c r="M152" s="161">
        <f t="shared" si="13"/>
        <v>8.9792247540633197E-2</v>
      </c>
    </row>
    <row r="153" spans="1:16" s="6" customFormat="1" ht="14.1" customHeight="1" thickBot="1" x14ac:dyDescent="0.25">
      <c r="A153" s="5"/>
      <c r="B153" s="4" t="s">
        <v>136</v>
      </c>
      <c r="C153" s="291">
        <f>SUBTOTAL(9,C82:C151)</f>
        <v>1996110606.45</v>
      </c>
      <c r="D153" s="236">
        <f>SUBTOTAL(9,D82:D151)</f>
        <v>2017893925.2800007</v>
      </c>
      <c r="E153" s="237">
        <f>SUBTOTAL(9,E82:E151)</f>
        <v>1715148167.1300004</v>
      </c>
      <c r="F153" s="199">
        <f>+E153/D153</f>
        <v>0.84996943875134978</v>
      </c>
      <c r="G153" s="237">
        <f>SUBTOTAL(9,G82:G151)</f>
        <v>1692071120.1199999</v>
      </c>
      <c r="H153" s="199">
        <f>+G153/D153</f>
        <v>0.83853323453818818</v>
      </c>
      <c r="I153" s="237">
        <f>SUBTOTAL(9,I82:I151)</f>
        <v>1167985954.4199996</v>
      </c>
      <c r="J153" s="191">
        <f>+I153/D153</f>
        <v>0.57881434687303057</v>
      </c>
      <c r="K153" s="231">
        <f>SUBTOTAL(9,K82:K152)</f>
        <v>1126510569.7399998</v>
      </c>
      <c r="L153" s="208">
        <v>0.59</v>
      </c>
      <c r="M153" s="163">
        <f>+I153/K153-1</f>
        <v>3.6817572594611603E-2</v>
      </c>
      <c r="O153" s="295"/>
    </row>
    <row r="154" spans="1:16" s="313" customFormat="1" ht="14.1" customHeight="1" x14ac:dyDescent="0.2">
      <c r="A154" s="285"/>
      <c r="B154" s="310"/>
      <c r="C154" s="311"/>
      <c r="D154" s="311"/>
      <c r="E154" s="311"/>
      <c r="F154" s="312"/>
      <c r="G154" s="311"/>
      <c r="H154" s="312"/>
      <c r="I154" s="311"/>
      <c r="J154" s="312"/>
      <c r="K154" s="311"/>
      <c r="L154" s="312"/>
      <c r="M154" s="312"/>
      <c r="O154" s="314"/>
      <c r="P154" s="315"/>
    </row>
    <row r="159" spans="1:16" x14ac:dyDescent="0.2">
      <c r="C159" s="404"/>
      <c r="D159" s="404"/>
      <c r="E159" s="404"/>
      <c r="F159" s="458"/>
      <c r="G159" s="404"/>
      <c r="H159" s="458"/>
      <c r="I159" s="404"/>
      <c r="J159" s="458"/>
    </row>
    <row r="161" spans="3:3" x14ac:dyDescent="0.2">
      <c r="C161" s="409"/>
    </row>
  </sheetData>
  <mergeCells count="5">
    <mergeCell ref="K2:L2"/>
    <mergeCell ref="K79:L79"/>
    <mergeCell ref="D2:J2"/>
    <mergeCell ref="A79:B79"/>
    <mergeCell ref="D79:J79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57" fitToHeight="0" orientation="portrait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rowBreaks count="1" manualBreakCount="1">
    <brk id="77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Normal="100" workbookViewId="0">
      <selection activeCell="A30" sqref="A30:B30"/>
    </sheetView>
  </sheetViews>
  <sheetFormatPr defaultColWidth="11.42578125" defaultRowHeight="12.75" x14ac:dyDescent="0.2"/>
  <cols>
    <col min="1" max="1" width="6.85546875" customWidth="1"/>
    <col min="2" max="2" width="43.7109375" bestFit="1" customWidth="1"/>
    <col min="3" max="5" width="12.7109375" customWidth="1"/>
    <col min="6" max="6" width="6.7109375" style="105" customWidth="1"/>
    <col min="7" max="7" width="12.7109375" customWidth="1"/>
    <col min="8" max="8" width="6.7109375" style="105" customWidth="1"/>
    <col min="9" max="9" width="12.7109375" customWidth="1"/>
    <col min="10" max="10" width="6.7109375" style="105" customWidth="1"/>
    <col min="11" max="11" width="15.42578125" bestFit="1" customWidth="1"/>
    <col min="12" max="12" width="6" style="105" bestFit="1" customWidth="1"/>
    <col min="13" max="13" width="51.85546875" style="105" customWidth="1"/>
    <col min="14" max="14" width="16.5703125" bestFit="1" customWidth="1"/>
    <col min="15" max="15" width="20.42578125" style="294" bestFit="1" customWidth="1"/>
    <col min="16" max="18" width="15.5703125" bestFit="1" customWidth="1"/>
  </cols>
  <sheetData>
    <row r="1" spans="1:15" ht="15" customHeight="1" x14ac:dyDescent="0.25">
      <c r="A1" s="552" t="s">
        <v>19</v>
      </c>
      <c r="K1" s="105"/>
    </row>
    <row r="2" spans="1:15" ht="12.75" customHeight="1" x14ac:dyDescent="0.25">
      <c r="A2" s="553" t="s">
        <v>456</v>
      </c>
      <c r="F2"/>
      <c r="H2"/>
      <c r="J2"/>
      <c r="L2"/>
      <c r="M2"/>
      <c r="O2"/>
    </row>
    <row r="3" spans="1:15" ht="12.75" customHeight="1" x14ac:dyDescent="0.25">
      <c r="A3" s="553" t="s">
        <v>480</v>
      </c>
      <c r="F3"/>
      <c r="H3"/>
      <c r="J3"/>
      <c r="L3"/>
      <c r="M3"/>
      <c r="O3"/>
    </row>
    <row r="4" spans="1:15" ht="14.1" customHeight="1" x14ac:dyDescent="0.2">
      <c r="F4"/>
      <c r="H4"/>
      <c r="J4"/>
      <c r="L4"/>
      <c r="M4"/>
      <c r="O4"/>
    </row>
    <row r="5" spans="1:15" ht="14.1" customHeight="1" x14ac:dyDescent="0.2">
      <c r="F5"/>
      <c r="H5"/>
      <c r="J5"/>
      <c r="L5"/>
      <c r="M5"/>
      <c r="O5"/>
    </row>
    <row r="6" spans="1:15" ht="14.1" customHeight="1" x14ac:dyDescent="0.2">
      <c r="F6"/>
      <c r="H6"/>
      <c r="J6"/>
      <c r="L6"/>
      <c r="M6"/>
      <c r="O6"/>
    </row>
    <row r="7" spans="1:15" ht="14.1" customHeight="1" x14ac:dyDescent="0.2">
      <c r="F7"/>
      <c r="H7"/>
      <c r="J7"/>
      <c r="L7"/>
      <c r="M7"/>
      <c r="O7"/>
    </row>
    <row r="8" spans="1:15" ht="14.1" customHeight="1" x14ac:dyDescent="0.2">
      <c r="F8"/>
      <c r="H8"/>
      <c r="J8"/>
      <c r="L8"/>
      <c r="M8"/>
      <c r="O8"/>
    </row>
    <row r="9" spans="1:15" ht="14.1" customHeight="1" x14ac:dyDescent="0.2">
      <c r="F9"/>
      <c r="H9"/>
      <c r="J9"/>
      <c r="L9"/>
      <c r="M9"/>
      <c r="O9"/>
    </row>
    <row r="10" spans="1:15" ht="14.1" customHeight="1" x14ac:dyDescent="0.2">
      <c r="F10"/>
      <c r="H10"/>
      <c r="J10"/>
      <c r="L10"/>
      <c r="M10"/>
      <c r="O10"/>
    </row>
    <row r="11" spans="1:15" ht="14.1" customHeight="1" x14ac:dyDescent="0.2">
      <c r="F11"/>
      <c r="H11"/>
      <c r="J11"/>
      <c r="L11"/>
      <c r="M11"/>
      <c r="O11"/>
    </row>
    <row r="12" spans="1:15" ht="14.1" customHeight="1" x14ac:dyDescent="0.2">
      <c r="F12"/>
      <c r="H12"/>
      <c r="J12"/>
      <c r="L12"/>
      <c r="M12"/>
      <c r="O12"/>
    </row>
    <row r="13" spans="1:15" ht="14.1" customHeight="1" x14ac:dyDescent="0.2">
      <c r="F13"/>
      <c r="H13"/>
      <c r="J13"/>
      <c r="L13"/>
      <c r="M13"/>
      <c r="O13"/>
    </row>
    <row r="14" spans="1:15" ht="14.1" customHeight="1" x14ac:dyDescent="0.2">
      <c r="F14"/>
      <c r="H14"/>
      <c r="J14"/>
      <c r="L14"/>
      <c r="M14"/>
      <c r="O14"/>
    </row>
    <row r="15" spans="1:15" ht="14.1" customHeight="1" x14ac:dyDescent="0.2">
      <c r="F15"/>
      <c r="H15"/>
      <c r="J15"/>
      <c r="L15"/>
      <c r="M15"/>
      <c r="O15"/>
    </row>
    <row r="16" spans="1:15" ht="14.1" customHeight="1" x14ac:dyDescent="0.2">
      <c r="F16"/>
      <c r="H16"/>
      <c r="J16"/>
      <c r="L16"/>
      <c r="M16"/>
      <c r="O16"/>
    </row>
    <row r="17" spans="1:15" ht="14.1" customHeight="1" x14ac:dyDescent="0.2">
      <c r="F17"/>
      <c r="H17"/>
      <c r="J17"/>
      <c r="L17"/>
      <c r="M17"/>
      <c r="O17"/>
    </row>
    <row r="18" spans="1:15" ht="14.1" customHeight="1" x14ac:dyDescent="0.2">
      <c r="F18"/>
      <c r="H18"/>
      <c r="J18"/>
      <c r="L18"/>
      <c r="M18"/>
      <c r="O18"/>
    </row>
    <row r="19" spans="1:15" ht="14.1" customHeight="1" x14ac:dyDescent="0.2">
      <c r="F19"/>
      <c r="H19"/>
      <c r="J19"/>
      <c r="L19"/>
      <c r="M19"/>
      <c r="O19"/>
    </row>
    <row r="20" spans="1:15" ht="14.1" customHeight="1" x14ac:dyDescent="0.2">
      <c r="F20"/>
      <c r="H20"/>
      <c r="J20"/>
      <c r="L20"/>
      <c r="M20"/>
      <c r="O20"/>
    </row>
    <row r="21" spans="1:15" ht="14.1" customHeight="1" x14ac:dyDescent="0.2">
      <c r="F21"/>
      <c r="H21"/>
      <c r="J21"/>
      <c r="L21"/>
      <c r="M21"/>
      <c r="O21"/>
    </row>
    <row r="22" spans="1:15" ht="14.1" customHeight="1" x14ac:dyDescent="0.2">
      <c r="F22"/>
      <c r="H22"/>
      <c r="J22"/>
      <c r="L22"/>
      <c r="M22"/>
      <c r="O22"/>
    </row>
    <row r="23" spans="1:15" ht="14.1" customHeight="1" x14ac:dyDescent="0.2">
      <c r="F23"/>
      <c r="H23"/>
      <c r="J23"/>
      <c r="L23"/>
      <c r="M23"/>
      <c r="O23"/>
    </row>
    <row r="24" spans="1:15" ht="14.1" customHeight="1" x14ac:dyDescent="0.2">
      <c r="F24"/>
      <c r="H24"/>
      <c r="J24"/>
      <c r="L24"/>
      <c r="M24"/>
      <c r="O24"/>
    </row>
    <row r="25" spans="1:15" ht="14.1" customHeight="1" x14ac:dyDescent="0.2">
      <c r="F25"/>
      <c r="H25"/>
      <c r="J25"/>
      <c r="L25"/>
      <c r="M25"/>
      <c r="O25"/>
    </row>
    <row r="26" spans="1:15" ht="14.1" customHeight="1" x14ac:dyDescent="0.2">
      <c r="F26"/>
      <c r="H26"/>
      <c r="J26"/>
      <c r="L26"/>
      <c r="M26"/>
      <c r="O26"/>
    </row>
    <row r="27" spans="1:15" ht="14.1" customHeight="1" x14ac:dyDescent="0.2">
      <c r="F27"/>
      <c r="H27"/>
      <c r="J27"/>
      <c r="L27"/>
      <c r="M27"/>
      <c r="O27"/>
    </row>
    <row r="28" spans="1:15" ht="14.1" customHeight="1" x14ac:dyDescent="0.2">
      <c r="F28"/>
      <c r="H28"/>
      <c r="J28"/>
      <c r="L28"/>
      <c r="M28"/>
      <c r="O28"/>
    </row>
    <row r="29" spans="1:15" ht="14.1" customHeight="1" x14ac:dyDescent="0.25">
      <c r="A29" s="553" t="s">
        <v>19</v>
      </c>
      <c r="B29" s="554"/>
      <c r="F29"/>
      <c r="H29"/>
      <c r="J29"/>
      <c r="L29"/>
      <c r="M29"/>
      <c r="O29"/>
    </row>
    <row r="30" spans="1:15" ht="14.1" customHeight="1" x14ac:dyDescent="0.25">
      <c r="A30" s="603" t="s">
        <v>499</v>
      </c>
      <c r="B30" s="604"/>
      <c r="C30" s="391"/>
      <c r="F30"/>
      <c r="H30"/>
      <c r="J30"/>
      <c r="L30"/>
      <c r="M30"/>
      <c r="O30"/>
    </row>
    <row r="31" spans="1:15" ht="14.1" customHeight="1" x14ac:dyDescent="0.2">
      <c r="F31"/>
      <c r="H31"/>
      <c r="J31"/>
      <c r="L31"/>
      <c r="M31"/>
      <c r="O31"/>
    </row>
    <row r="32" spans="1:15" ht="14.1" customHeight="1" x14ac:dyDescent="0.2">
      <c r="F32"/>
      <c r="H32"/>
      <c r="J32"/>
      <c r="L32"/>
      <c r="M32"/>
      <c r="O32"/>
    </row>
    <row r="33" spans="1:16" ht="14.1" customHeight="1" x14ac:dyDescent="0.2">
      <c r="F33"/>
      <c r="H33"/>
      <c r="J33"/>
      <c r="L33"/>
      <c r="M33"/>
      <c r="O33"/>
    </row>
    <row r="34" spans="1:16" ht="14.1" customHeight="1" x14ac:dyDescent="0.2">
      <c r="F34"/>
      <c r="H34"/>
      <c r="J34"/>
      <c r="L34"/>
      <c r="M34"/>
      <c r="O34"/>
    </row>
    <row r="35" spans="1:16" s="313" customFormat="1" ht="351" customHeight="1" x14ac:dyDescent="0.2">
      <c r="A35" s="285"/>
      <c r="B35" s="310"/>
      <c r="C35" s="311"/>
      <c r="D35" s="311"/>
      <c r="E35" s="311"/>
      <c r="F35" s="312"/>
      <c r="G35" s="311"/>
      <c r="H35" s="312"/>
      <c r="I35" s="311"/>
      <c r="J35" s="312"/>
      <c r="K35" s="311"/>
      <c r="L35" s="312"/>
      <c r="M35" s="312"/>
      <c r="O35" s="314"/>
      <c r="P35" s="315"/>
    </row>
  </sheetData>
  <mergeCells count="1">
    <mergeCell ref="A30:B30"/>
  </mergeCells>
  <printOptions horizontalCentered="1"/>
  <pageMargins left="0.7" right="0.7" top="0.75" bottom="0.75" header="0.3" footer="0.3"/>
  <pageSetup paperSize="9" scale="60" fitToWidth="0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62"/>
  <sheetViews>
    <sheetView topLeftCell="B31" zoomScaleNormal="100" workbookViewId="0">
      <selection activeCell="M12" sqref="M12"/>
    </sheetView>
  </sheetViews>
  <sheetFormatPr defaultColWidth="11.42578125" defaultRowHeight="12.75" x14ac:dyDescent="0.2"/>
  <cols>
    <col min="1" max="1" width="4.140625" customWidth="1"/>
    <col min="2" max="2" width="30.140625" customWidth="1"/>
    <col min="3" max="5" width="12.7109375" customWidth="1"/>
    <col min="6" max="6" width="6.28515625" style="105" customWidth="1"/>
    <col min="7" max="7" width="12.7109375" customWidth="1"/>
    <col min="8" max="8" width="6.28515625" style="105" customWidth="1"/>
    <col min="9" max="9" width="12.7109375" customWidth="1"/>
    <col min="10" max="10" width="6.28515625" style="105" customWidth="1"/>
    <col min="11" max="11" width="12.7109375" customWidth="1"/>
    <col min="12" max="12" width="6.28515625" style="105" customWidth="1"/>
    <col min="13" max="13" width="8.140625" style="105" bestFit="1" customWidth="1"/>
    <col min="14" max="14" width="3.140625" customWidth="1"/>
    <col min="15" max="15" width="15.5703125" bestFit="1" customWidth="1"/>
  </cols>
  <sheetData>
    <row r="1" spans="1:13" ht="15.75" thickBot="1" x14ac:dyDescent="0.3">
      <c r="A1" s="7" t="s">
        <v>19</v>
      </c>
    </row>
    <row r="2" spans="1:13" x14ac:dyDescent="0.2">
      <c r="A2" s="8" t="s">
        <v>21</v>
      </c>
      <c r="C2" s="181" t="s">
        <v>501</v>
      </c>
      <c r="D2" s="591" t="s">
        <v>574</v>
      </c>
      <c r="E2" s="589"/>
      <c r="F2" s="589"/>
      <c r="G2" s="589"/>
      <c r="H2" s="589"/>
      <c r="I2" s="589"/>
      <c r="J2" s="590"/>
      <c r="K2" s="585" t="s">
        <v>575</v>
      </c>
      <c r="L2" s="586"/>
      <c r="M2" s="224"/>
    </row>
    <row r="3" spans="1:13" x14ac:dyDescent="0.2">
      <c r="C3" s="174">
        <v>1</v>
      </c>
      <c r="D3" s="165">
        <v>2</v>
      </c>
      <c r="E3" s="95">
        <v>3</v>
      </c>
      <c r="F3" s="96" t="s">
        <v>39</v>
      </c>
      <c r="G3" s="95">
        <v>4</v>
      </c>
      <c r="H3" s="96" t="s">
        <v>40</v>
      </c>
      <c r="I3" s="95">
        <v>5</v>
      </c>
      <c r="J3" s="166" t="s">
        <v>41</v>
      </c>
      <c r="K3" s="95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22</v>
      </c>
      <c r="C4" s="175" t="s">
        <v>13</v>
      </c>
      <c r="D4" s="127" t="s">
        <v>14</v>
      </c>
      <c r="E4" s="97" t="s">
        <v>15</v>
      </c>
      <c r="F4" s="97" t="s">
        <v>18</v>
      </c>
      <c r="G4" s="97" t="s">
        <v>16</v>
      </c>
      <c r="H4" s="97" t="s">
        <v>18</v>
      </c>
      <c r="I4" s="97" t="s">
        <v>17</v>
      </c>
      <c r="J4" s="128" t="s">
        <v>18</v>
      </c>
      <c r="K4" s="97" t="s">
        <v>17</v>
      </c>
      <c r="L4" s="12" t="s">
        <v>18</v>
      </c>
      <c r="M4" s="157" t="s">
        <v>538</v>
      </c>
    </row>
    <row r="5" spans="1:13" ht="15" customHeight="1" x14ac:dyDescent="0.2">
      <c r="A5" s="30">
        <v>1</v>
      </c>
      <c r="B5" s="21" t="s">
        <v>427</v>
      </c>
      <c r="C5" s="226">
        <v>187615066.34</v>
      </c>
      <c r="D5" s="232">
        <v>203648086.01000002</v>
      </c>
      <c r="E5" s="31">
        <v>171123017.04999998</v>
      </c>
      <c r="F5" s="49">
        <f t="shared" ref="F5:F14" si="0">+E5/D5</f>
        <v>0.8402878730792348</v>
      </c>
      <c r="G5" s="31">
        <v>162849196.11999997</v>
      </c>
      <c r="H5" s="49">
        <f t="shared" ref="H5:H14" si="1">+G5/D5</f>
        <v>0.79965984120274702</v>
      </c>
      <c r="I5" s="31">
        <v>118971175.09</v>
      </c>
      <c r="J5" s="170">
        <f t="shared" ref="J5:J14" si="2">+I5/D5</f>
        <v>0.58419981950705879</v>
      </c>
      <c r="K5" s="31">
        <v>110299508</v>
      </c>
      <c r="L5" s="53">
        <v>0.53200000000000003</v>
      </c>
      <c r="M5" s="158">
        <f t="shared" ref="M5:M14" si="3">+I5/K5-1</f>
        <v>7.8619272626311298E-2</v>
      </c>
    </row>
    <row r="6" spans="1:13" ht="15" customHeight="1" x14ac:dyDescent="0.2">
      <c r="A6" s="32">
        <v>2</v>
      </c>
      <c r="B6" s="23" t="s">
        <v>428</v>
      </c>
      <c r="C6" s="226">
        <v>205332965.00999999</v>
      </c>
      <c r="D6" s="232">
        <v>220545297.19</v>
      </c>
      <c r="E6" s="31">
        <v>194538866.12</v>
      </c>
      <c r="F6" s="49">
        <f t="shared" si="0"/>
        <v>0.88208122593702176</v>
      </c>
      <c r="G6" s="31">
        <v>188873774.38999999</v>
      </c>
      <c r="H6" s="321">
        <f t="shared" si="1"/>
        <v>0.85639447676494795</v>
      </c>
      <c r="I6" s="31">
        <v>123501545.84</v>
      </c>
      <c r="J6" s="196">
        <f t="shared" si="2"/>
        <v>0.55998267663627987</v>
      </c>
      <c r="K6" s="31">
        <v>112551746.09</v>
      </c>
      <c r="L6" s="53">
        <v>0.57051179620792136</v>
      </c>
      <c r="M6" s="159">
        <f t="shared" si="3"/>
        <v>9.7286804784389558E-2</v>
      </c>
    </row>
    <row r="7" spans="1:13" ht="15" customHeight="1" x14ac:dyDescent="0.2">
      <c r="A7" s="32">
        <v>4</v>
      </c>
      <c r="B7" s="23" t="s">
        <v>24</v>
      </c>
      <c r="C7" s="226">
        <v>246207865.18000001</v>
      </c>
      <c r="D7" s="232">
        <v>251230274.33000001</v>
      </c>
      <c r="E7" s="31">
        <v>173493344.83000001</v>
      </c>
      <c r="F7" s="49">
        <f t="shared" si="0"/>
        <v>0.69057499257478128</v>
      </c>
      <c r="G7" s="31">
        <v>169634702.11000001</v>
      </c>
      <c r="H7" s="321">
        <f t="shared" si="1"/>
        <v>0.67521600476851262</v>
      </c>
      <c r="I7" s="31">
        <v>151075766.66999999</v>
      </c>
      <c r="J7" s="196">
        <f t="shared" si="2"/>
        <v>0.60134379534035187</v>
      </c>
      <c r="K7" s="31">
        <v>152009799.53</v>
      </c>
      <c r="L7" s="53">
        <v>0.60957753122074121</v>
      </c>
      <c r="M7" s="159">
        <f t="shared" si="3"/>
        <v>-6.1445568830954533E-3</v>
      </c>
    </row>
    <row r="8" spans="1:13" ht="15" customHeight="1" x14ac:dyDescent="0.2">
      <c r="A8" s="148" t="s">
        <v>430</v>
      </c>
      <c r="B8" s="23" t="s">
        <v>431</v>
      </c>
      <c r="C8" s="226">
        <v>50069128.450000003</v>
      </c>
      <c r="D8" s="232">
        <v>68930743.189999998</v>
      </c>
      <c r="E8" s="31">
        <v>60719052.170000002</v>
      </c>
      <c r="F8" s="49">
        <f t="shared" si="0"/>
        <v>0.88087041224312101</v>
      </c>
      <c r="G8" s="31">
        <v>60267582.299999997</v>
      </c>
      <c r="H8" s="321">
        <f t="shared" si="1"/>
        <v>0.87432079665642148</v>
      </c>
      <c r="I8" s="31">
        <v>47813567.649999999</v>
      </c>
      <c r="J8" s="196">
        <f t="shared" si="2"/>
        <v>0.69364648395284478</v>
      </c>
      <c r="K8" s="31">
        <v>32763108.739999998</v>
      </c>
      <c r="L8" s="53">
        <v>0.60621623671090386</v>
      </c>
      <c r="M8" s="269">
        <f t="shared" si="3"/>
        <v>0.45937212580884057</v>
      </c>
    </row>
    <row r="9" spans="1:13" ht="15" customHeight="1" x14ac:dyDescent="0.2">
      <c r="A9" s="148" t="s">
        <v>429</v>
      </c>
      <c r="B9" s="23" t="s">
        <v>23</v>
      </c>
      <c r="C9" s="226">
        <v>310628104.75999999</v>
      </c>
      <c r="D9" s="232">
        <v>310129784.60000002</v>
      </c>
      <c r="E9" s="31">
        <v>305648526.48000002</v>
      </c>
      <c r="F9" s="49">
        <f t="shared" si="0"/>
        <v>0.98555037812385593</v>
      </c>
      <c r="G9" s="31">
        <v>305480972.43000001</v>
      </c>
      <c r="H9" s="321">
        <f t="shared" si="1"/>
        <v>0.98501010737812245</v>
      </c>
      <c r="I9" s="31">
        <v>154896602.31</v>
      </c>
      <c r="J9" s="196">
        <f t="shared" si="2"/>
        <v>0.4994573562477494</v>
      </c>
      <c r="K9" s="31">
        <v>158499429.47999999</v>
      </c>
      <c r="L9" s="53">
        <v>0.51371842899287179</v>
      </c>
      <c r="M9" s="158">
        <f t="shared" si="3"/>
        <v>-2.2730852608239815E-2</v>
      </c>
    </row>
    <row r="10" spans="1:13" ht="15" customHeight="1" x14ac:dyDescent="0.2">
      <c r="A10" s="148" t="s">
        <v>463</v>
      </c>
      <c r="B10" s="23" t="s">
        <v>100</v>
      </c>
      <c r="C10" s="226">
        <v>6604592.1299999999</v>
      </c>
      <c r="D10" s="232">
        <v>5946728.6100000003</v>
      </c>
      <c r="E10" s="31">
        <v>4716796.3899999997</v>
      </c>
      <c r="F10" s="49">
        <f t="shared" si="0"/>
        <v>0.79317498734821179</v>
      </c>
      <c r="G10" s="31">
        <v>4673050.03</v>
      </c>
      <c r="H10" s="321">
        <f t="shared" si="1"/>
        <v>0.785818613303088</v>
      </c>
      <c r="I10" s="31">
        <v>2413833.5499999998</v>
      </c>
      <c r="J10" s="196">
        <f t="shared" si="2"/>
        <v>0.40590948541705851</v>
      </c>
      <c r="K10" s="150">
        <v>3113398.56</v>
      </c>
      <c r="L10" s="55">
        <v>0.42427204156006987</v>
      </c>
      <c r="M10" s="159">
        <f t="shared" si="3"/>
        <v>-0.22469497448473164</v>
      </c>
    </row>
    <row r="11" spans="1:13" ht="15" customHeight="1" x14ac:dyDescent="0.2">
      <c r="A11" s="148" t="s">
        <v>471</v>
      </c>
      <c r="B11" s="23" t="s">
        <v>472</v>
      </c>
      <c r="C11" s="226">
        <v>56634642.350000001</v>
      </c>
      <c r="D11" s="232">
        <v>61745656.909999996</v>
      </c>
      <c r="E11" s="31">
        <v>57982964.590000004</v>
      </c>
      <c r="F11" s="49">
        <f t="shared" si="0"/>
        <v>0.93906142539734472</v>
      </c>
      <c r="G11" s="31">
        <v>55138986.740000002</v>
      </c>
      <c r="H11" s="321">
        <f t="shared" si="1"/>
        <v>0.89300186441242613</v>
      </c>
      <c r="I11" s="31">
        <v>33235062.390000001</v>
      </c>
      <c r="J11" s="196">
        <f t="shared" si="2"/>
        <v>0.53825749134782352</v>
      </c>
      <c r="K11" s="150">
        <v>26449840.600000001</v>
      </c>
      <c r="L11" s="55">
        <v>0.51950890869056177</v>
      </c>
      <c r="M11" s="159">
        <f t="shared" si="3"/>
        <v>0.25653167036477331</v>
      </c>
    </row>
    <row r="12" spans="1:13" ht="15" customHeight="1" x14ac:dyDescent="0.2">
      <c r="A12" s="32">
        <v>7</v>
      </c>
      <c r="B12" s="23" t="s">
        <v>432</v>
      </c>
      <c r="C12" s="226">
        <v>129158476.34</v>
      </c>
      <c r="D12" s="232">
        <v>117238644.33000001</v>
      </c>
      <c r="E12" s="31">
        <v>92505159.889999986</v>
      </c>
      <c r="F12" s="49">
        <f t="shared" si="0"/>
        <v>0.78903300544502275</v>
      </c>
      <c r="G12" s="31">
        <v>90616332.169999987</v>
      </c>
      <c r="H12" s="321">
        <f t="shared" si="1"/>
        <v>0.7729220402356044</v>
      </c>
      <c r="I12" s="31">
        <v>70014876.770000011</v>
      </c>
      <c r="J12" s="196">
        <f t="shared" si="2"/>
        <v>0.59719964496454014</v>
      </c>
      <c r="K12" s="150">
        <v>59372481</v>
      </c>
      <c r="L12" s="55">
        <v>0.60199999999999998</v>
      </c>
      <c r="M12" s="159">
        <f t="shared" si="3"/>
        <v>0.17924795445216457</v>
      </c>
    </row>
    <row r="13" spans="1:13" ht="15" customHeight="1" x14ac:dyDescent="0.2">
      <c r="A13" s="34" t="s">
        <v>433</v>
      </c>
      <c r="B13" s="25" t="s">
        <v>26</v>
      </c>
      <c r="C13" s="226">
        <v>839696804.13</v>
      </c>
      <c r="D13" s="232">
        <v>823933231.94000006</v>
      </c>
      <c r="E13" s="31">
        <v>630006045.67999995</v>
      </c>
      <c r="F13" s="49">
        <f t="shared" si="0"/>
        <v>0.7646324013374397</v>
      </c>
      <c r="G13" s="31">
        <v>630006045.67999995</v>
      </c>
      <c r="H13" s="457">
        <f t="shared" si="1"/>
        <v>0.7646324013374397</v>
      </c>
      <c r="I13" s="31">
        <v>533053678.39999998</v>
      </c>
      <c r="J13" s="459">
        <f t="shared" si="2"/>
        <v>0.64696222671452785</v>
      </c>
      <c r="K13" s="33">
        <v>404663543.24000001</v>
      </c>
      <c r="L13" s="55">
        <v>0.4073561394217558</v>
      </c>
      <c r="M13" s="159">
        <f t="shared" si="3"/>
        <v>0.3172762590176148</v>
      </c>
    </row>
    <row r="14" spans="1:13" ht="15" customHeight="1" x14ac:dyDescent="0.2">
      <c r="A14" s="32">
        <v>8</v>
      </c>
      <c r="B14" s="23" t="s">
        <v>434</v>
      </c>
      <c r="C14" s="226">
        <v>215141158.63</v>
      </c>
      <c r="D14" s="232">
        <v>222189548.34</v>
      </c>
      <c r="E14" s="31">
        <v>219267502.33000001</v>
      </c>
      <c r="F14" s="49">
        <f t="shared" si="0"/>
        <v>0.98684885931030109</v>
      </c>
      <c r="G14" s="31">
        <v>219267502.33000001</v>
      </c>
      <c r="H14" s="321">
        <f t="shared" si="1"/>
        <v>0.98684885931030109</v>
      </c>
      <c r="I14" s="31">
        <v>162279361.31</v>
      </c>
      <c r="J14" s="196">
        <f t="shared" si="2"/>
        <v>0.73036451319337514</v>
      </c>
      <c r="K14" s="33">
        <v>162874668.15000001</v>
      </c>
      <c r="L14" s="55">
        <v>0.76679582825852022</v>
      </c>
      <c r="M14" s="159">
        <f t="shared" si="3"/>
        <v>-3.6549995574004512E-3</v>
      </c>
    </row>
    <row r="15" spans="1:13" ht="15" customHeight="1" x14ac:dyDescent="0.2">
      <c r="A15" s="9"/>
      <c r="B15" s="2" t="s">
        <v>27</v>
      </c>
      <c r="C15" s="228">
        <f>SUM(C5:C14)</f>
        <v>2247088803.3200002</v>
      </c>
      <c r="D15" s="235">
        <f>SUM(D5:D14)</f>
        <v>2285537995.4500003</v>
      </c>
      <c r="E15" s="230">
        <f>SUM(E5:E14)</f>
        <v>1910001275.5299997</v>
      </c>
      <c r="F15" s="98">
        <f t="shared" ref="F15:F27" si="4">+E15/D15</f>
        <v>0.83569001230011886</v>
      </c>
      <c r="G15" s="230">
        <f>SUM(G5:G14)</f>
        <v>1886808144.2999997</v>
      </c>
      <c r="H15" s="98">
        <f t="shared" ref="H15:H27" si="5">+G15/D15</f>
        <v>0.82554223471944754</v>
      </c>
      <c r="I15" s="230">
        <f>SUM(I5:I14)</f>
        <v>1397255469.9799998</v>
      </c>
      <c r="J15" s="188">
        <f t="shared" ref="J15:J27" si="6">+I15/D15</f>
        <v>0.61134641942580947</v>
      </c>
      <c r="K15" s="230">
        <f>SUM(K5:K14)</f>
        <v>1222597523.3900001</v>
      </c>
      <c r="L15" s="44">
        <v>0.51700000000000002</v>
      </c>
      <c r="M15" s="161">
        <f t="shared" ref="M15:M27" si="7">+I15/K15-1</f>
        <v>0.14285808963992563</v>
      </c>
    </row>
    <row r="16" spans="1:13" ht="15" customHeight="1" x14ac:dyDescent="0.2">
      <c r="A16" s="30">
        <v>1</v>
      </c>
      <c r="B16" s="21" t="s">
        <v>28</v>
      </c>
      <c r="C16" s="226">
        <v>45622302.869999997</v>
      </c>
      <c r="D16" s="232">
        <v>46954935.740000002</v>
      </c>
      <c r="E16" s="31">
        <v>44380438.579999998</v>
      </c>
      <c r="F16" s="49">
        <f t="shared" si="4"/>
        <v>0.94517089376385111</v>
      </c>
      <c r="G16" s="31">
        <v>43816114.420000002</v>
      </c>
      <c r="H16" s="49">
        <f t="shared" si="5"/>
        <v>0.93315247331227635</v>
      </c>
      <c r="I16" s="31">
        <v>25954169.239999998</v>
      </c>
      <c r="J16" s="170">
        <f t="shared" si="6"/>
        <v>0.55274634776872122</v>
      </c>
      <c r="K16" s="31">
        <v>24893415.449999999</v>
      </c>
      <c r="L16" s="53">
        <v>0.51760023460520577</v>
      </c>
      <c r="M16" s="158">
        <f t="shared" si="7"/>
        <v>4.2611822075222738E-2</v>
      </c>
    </row>
    <row r="17" spans="1:15" ht="15" customHeight="1" x14ac:dyDescent="0.2">
      <c r="A17" s="32">
        <v>2</v>
      </c>
      <c r="B17" s="23" t="s">
        <v>29</v>
      </c>
      <c r="C17" s="226">
        <v>39657006.960000001</v>
      </c>
      <c r="D17" s="232">
        <v>41638191.619999997</v>
      </c>
      <c r="E17" s="31">
        <v>38436755.43</v>
      </c>
      <c r="F17" s="321">
        <f t="shared" si="4"/>
        <v>0.92311298676904452</v>
      </c>
      <c r="G17" s="31">
        <v>37829040.840000004</v>
      </c>
      <c r="H17" s="321">
        <f t="shared" si="5"/>
        <v>0.9085178622846255</v>
      </c>
      <c r="I17" s="31">
        <v>23709950.960000001</v>
      </c>
      <c r="J17" s="196">
        <f t="shared" si="6"/>
        <v>0.56942797075297191</v>
      </c>
      <c r="K17" s="33">
        <v>22405230.449999999</v>
      </c>
      <c r="L17" s="55">
        <v>0.5419196913284664</v>
      </c>
      <c r="M17" s="159">
        <f t="shared" si="7"/>
        <v>5.8232853837930643E-2</v>
      </c>
    </row>
    <row r="18" spans="1:15" ht="15" customHeight="1" x14ac:dyDescent="0.2">
      <c r="A18" s="36">
        <v>3</v>
      </c>
      <c r="B18" s="23" t="s">
        <v>30</v>
      </c>
      <c r="C18" s="226">
        <v>33818767.32</v>
      </c>
      <c r="D18" s="232">
        <v>37425454.280000001</v>
      </c>
      <c r="E18" s="31">
        <v>33716402.579999998</v>
      </c>
      <c r="F18" s="321">
        <f t="shared" si="4"/>
        <v>0.90089494512877288</v>
      </c>
      <c r="G18" s="31">
        <v>32846650.940000001</v>
      </c>
      <c r="H18" s="321">
        <f t="shared" si="5"/>
        <v>0.87765537044003517</v>
      </c>
      <c r="I18" s="31">
        <v>18980615.789999999</v>
      </c>
      <c r="J18" s="196">
        <f t="shared" si="6"/>
        <v>0.50715792647420599</v>
      </c>
      <c r="K18" s="33">
        <v>19689573.09</v>
      </c>
      <c r="L18" s="55">
        <v>0.56064807412482009</v>
      </c>
      <c r="M18" s="159">
        <f t="shared" si="7"/>
        <v>-3.6006738021154394E-2</v>
      </c>
    </row>
    <row r="19" spans="1:15" ht="15" customHeight="1" x14ac:dyDescent="0.2">
      <c r="A19" s="36">
        <v>4</v>
      </c>
      <c r="B19" s="23" t="s">
        <v>31</v>
      </c>
      <c r="C19" s="226">
        <v>15446559.359999999</v>
      </c>
      <c r="D19" s="232">
        <v>16800852.949999999</v>
      </c>
      <c r="E19" s="31">
        <v>14647991.369999999</v>
      </c>
      <c r="F19" s="321">
        <f t="shared" si="4"/>
        <v>0.87185998315639091</v>
      </c>
      <c r="G19" s="31">
        <v>13669874.52</v>
      </c>
      <c r="H19" s="321">
        <f t="shared" si="5"/>
        <v>0.8136416978758213</v>
      </c>
      <c r="I19" s="31">
        <v>8721636.7200000007</v>
      </c>
      <c r="J19" s="196">
        <f t="shared" si="6"/>
        <v>0.51911868676881678</v>
      </c>
      <c r="K19" s="33">
        <v>8768262.2100000009</v>
      </c>
      <c r="L19" s="55">
        <v>0.51042487709350493</v>
      </c>
      <c r="M19" s="159">
        <f t="shared" si="7"/>
        <v>-5.3175291618018372E-3</v>
      </c>
      <c r="O19" s="397"/>
    </row>
    <row r="20" spans="1:15" ht="15" customHeight="1" x14ac:dyDescent="0.2">
      <c r="A20" s="36">
        <v>5</v>
      </c>
      <c r="B20" s="23" t="s">
        <v>32</v>
      </c>
      <c r="C20" s="226">
        <v>22575394.260000002</v>
      </c>
      <c r="D20" s="232">
        <v>24203391.460000001</v>
      </c>
      <c r="E20" s="31">
        <v>21454567.039999999</v>
      </c>
      <c r="F20" s="321">
        <f t="shared" si="4"/>
        <v>0.88642813034929935</v>
      </c>
      <c r="G20" s="31">
        <v>21031016.539999999</v>
      </c>
      <c r="H20" s="321">
        <f t="shared" si="5"/>
        <v>0.86892849602325928</v>
      </c>
      <c r="I20" s="31">
        <v>12141932.300000001</v>
      </c>
      <c r="J20" s="196">
        <f t="shared" si="6"/>
        <v>0.50166243520320275</v>
      </c>
      <c r="K20" s="33">
        <v>11831847.27</v>
      </c>
      <c r="L20" s="55">
        <v>0.51525407945370194</v>
      </c>
      <c r="M20" s="159">
        <f t="shared" si="7"/>
        <v>2.6207659964157193E-2</v>
      </c>
    </row>
    <row r="21" spans="1:15" ht="15" customHeight="1" x14ac:dyDescent="0.2">
      <c r="A21" s="36">
        <v>6</v>
      </c>
      <c r="B21" s="23" t="s">
        <v>33</v>
      </c>
      <c r="C21" s="226">
        <v>22001694.969999999</v>
      </c>
      <c r="D21" s="232">
        <v>23943120.170000002</v>
      </c>
      <c r="E21" s="31">
        <v>21125267.870000001</v>
      </c>
      <c r="F21" s="321">
        <f t="shared" si="4"/>
        <v>0.88231056437119326</v>
      </c>
      <c r="G21" s="31">
        <v>20895873.859999999</v>
      </c>
      <c r="H21" s="321">
        <f t="shared" si="5"/>
        <v>0.8727297742163902</v>
      </c>
      <c r="I21" s="31">
        <v>14546206.42</v>
      </c>
      <c r="J21" s="196">
        <f t="shared" si="6"/>
        <v>0.60753178018234866</v>
      </c>
      <c r="K21" s="33">
        <v>14249224.800000001</v>
      </c>
      <c r="L21" s="55">
        <v>0.58051649535634686</v>
      </c>
      <c r="M21" s="159">
        <f t="shared" si="7"/>
        <v>2.0841949240635094E-2</v>
      </c>
    </row>
    <row r="22" spans="1:15" ht="15" customHeight="1" x14ac:dyDescent="0.2">
      <c r="A22" s="36">
        <v>7</v>
      </c>
      <c r="B22" s="23" t="s">
        <v>34</v>
      </c>
      <c r="C22" s="226">
        <v>27091049.690000001</v>
      </c>
      <c r="D22" s="232">
        <v>29064881.329999998</v>
      </c>
      <c r="E22" s="31">
        <v>25838784.52</v>
      </c>
      <c r="F22" s="321">
        <f t="shared" si="4"/>
        <v>0.88900361321378918</v>
      </c>
      <c r="G22" s="31">
        <v>25372270.75</v>
      </c>
      <c r="H22" s="321">
        <f t="shared" si="5"/>
        <v>0.87295284167602694</v>
      </c>
      <c r="I22" s="31">
        <v>18025553.739999998</v>
      </c>
      <c r="J22" s="196">
        <f t="shared" si="6"/>
        <v>0.6201832904576321</v>
      </c>
      <c r="K22" s="33">
        <v>15770028.380000001</v>
      </c>
      <c r="L22" s="55">
        <v>0.54455893349339335</v>
      </c>
      <c r="M22" s="159">
        <f t="shared" si="7"/>
        <v>0.14302608122509897</v>
      </c>
    </row>
    <row r="23" spans="1:15" ht="15" customHeight="1" x14ac:dyDescent="0.2">
      <c r="A23" s="36">
        <v>8</v>
      </c>
      <c r="B23" s="23" t="s">
        <v>35</v>
      </c>
      <c r="C23" s="226">
        <v>30441458.079999998</v>
      </c>
      <c r="D23" s="232">
        <v>30185764.66</v>
      </c>
      <c r="E23" s="31">
        <v>26869014.210000001</v>
      </c>
      <c r="F23" s="321">
        <f t="shared" si="4"/>
        <v>0.89012203310538895</v>
      </c>
      <c r="G23" s="31">
        <v>26281529.510000002</v>
      </c>
      <c r="H23" s="321">
        <f t="shared" si="5"/>
        <v>0.87065972341679287</v>
      </c>
      <c r="I23" s="31">
        <v>16277197.689999999</v>
      </c>
      <c r="J23" s="196">
        <f t="shared" si="6"/>
        <v>0.53923423419415206</v>
      </c>
      <c r="K23" s="33">
        <v>16031427.880000001</v>
      </c>
      <c r="L23" s="55">
        <v>0.55700317801770494</v>
      </c>
      <c r="M23" s="159">
        <f t="shared" si="7"/>
        <v>1.5330500304755024E-2</v>
      </c>
    </row>
    <row r="24" spans="1:15" ht="15" customHeight="1" x14ac:dyDescent="0.2">
      <c r="A24" s="36">
        <v>9</v>
      </c>
      <c r="B24" s="23" t="s">
        <v>36</v>
      </c>
      <c r="C24" s="226">
        <v>29332471.370000001</v>
      </c>
      <c r="D24" s="232">
        <v>27380522.920000002</v>
      </c>
      <c r="E24" s="31">
        <v>23968253.489999998</v>
      </c>
      <c r="F24" s="321">
        <f t="shared" si="4"/>
        <v>0.87537603135009801</v>
      </c>
      <c r="G24" s="31">
        <v>23395668.609999999</v>
      </c>
      <c r="H24" s="321">
        <f t="shared" si="5"/>
        <v>0.85446390773313974</v>
      </c>
      <c r="I24" s="31">
        <v>16956791.98</v>
      </c>
      <c r="J24" s="196">
        <f t="shared" si="6"/>
        <v>0.61930124671263942</v>
      </c>
      <c r="K24" s="33">
        <v>30068507.690000001</v>
      </c>
      <c r="L24" s="55">
        <v>0.73669478072264571</v>
      </c>
      <c r="M24" s="159">
        <f t="shared" si="7"/>
        <v>-0.43606140501480939</v>
      </c>
    </row>
    <row r="25" spans="1:15" ht="15" customHeight="1" x14ac:dyDescent="0.2">
      <c r="A25" s="37">
        <v>10</v>
      </c>
      <c r="B25" s="25" t="s">
        <v>37</v>
      </c>
      <c r="C25" s="226">
        <v>37490721.299999997</v>
      </c>
      <c r="D25" s="232">
        <v>41659005.090000004</v>
      </c>
      <c r="E25" s="31">
        <v>36288755.450000003</v>
      </c>
      <c r="F25" s="457">
        <f t="shared" si="4"/>
        <v>0.87109030500372897</v>
      </c>
      <c r="G25" s="31">
        <v>35711687.82</v>
      </c>
      <c r="H25" s="457">
        <f t="shared" si="5"/>
        <v>0.85723813477658828</v>
      </c>
      <c r="I25" s="31">
        <v>19777590.5</v>
      </c>
      <c r="J25" s="459">
        <f t="shared" si="6"/>
        <v>0.47474946790669981</v>
      </c>
      <c r="K25" s="35">
        <v>22198042.5</v>
      </c>
      <c r="L25" s="375">
        <v>0.55783273786787835</v>
      </c>
      <c r="M25" s="160">
        <f t="shared" si="7"/>
        <v>-0.10903898395545464</v>
      </c>
    </row>
    <row r="26" spans="1:15" ht="15" customHeight="1" thickBot="1" x14ac:dyDescent="0.25">
      <c r="A26" s="10">
        <v>6</v>
      </c>
      <c r="B26" s="2" t="s">
        <v>38</v>
      </c>
      <c r="C26" s="228">
        <f>SUM(C16:C25)</f>
        <v>303477426.18000001</v>
      </c>
      <c r="D26" s="235">
        <f>SUM(D16:D25)</f>
        <v>319256120.22000003</v>
      </c>
      <c r="E26" s="230">
        <f>SUM(E16:E25)</f>
        <v>286726230.54000002</v>
      </c>
      <c r="F26" s="98">
        <f t="shared" si="4"/>
        <v>0.89810723234504131</v>
      </c>
      <c r="G26" s="230">
        <f>SUM(G16:G25)</f>
        <v>280849727.81</v>
      </c>
      <c r="H26" s="98">
        <f t="shared" si="5"/>
        <v>0.87970037227936582</v>
      </c>
      <c r="I26" s="230">
        <f>SUM(I16:I25)</f>
        <v>175091645.34</v>
      </c>
      <c r="J26" s="188">
        <f t="shared" si="6"/>
        <v>0.54843630004444077</v>
      </c>
      <c r="K26" s="230">
        <f>SUM(K16:K25)</f>
        <v>185905559.71999997</v>
      </c>
      <c r="L26" s="44">
        <v>0.56699999999999995</v>
      </c>
      <c r="M26" s="161">
        <f t="shared" si="7"/>
        <v>-5.8168859480519308E-2</v>
      </c>
      <c r="O26" s="397"/>
    </row>
    <row r="27" spans="1:15" s="6" customFormat="1" ht="19.5" customHeight="1" thickBot="1" x14ac:dyDescent="0.25">
      <c r="A27" s="5"/>
      <c r="B27" s="4" t="s">
        <v>11</v>
      </c>
      <c r="C27" s="229">
        <f>+C15+C26</f>
        <v>2550566229.5</v>
      </c>
      <c r="D27" s="236">
        <f>+D15+D26</f>
        <v>2604794115.6700001</v>
      </c>
      <c r="E27" s="237">
        <f>+E15+E26</f>
        <v>2196727506.0699997</v>
      </c>
      <c r="F27" s="199">
        <f t="shared" si="4"/>
        <v>0.84334016759898955</v>
      </c>
      <c r="G27" s="237">
        <f>+G15+G26</f>
        <v>2167657872.1099997</v>
      </c>
      <c r="H27" s="199">
        <f t="shared" si="5"/>
        <v>0.83218011706558193</v>
      </c>
      <c r="I27" s="237">
        <f>+I15+I26</f>
        <v>1572347115.3199997</v>
      </c>
      <c r="J27" s="191">
        <f t="shared" si="6"/>
        <v>0.60363585200881165</v>
      </c>
      <c r="K27" s="231">
        <f>+K15+K26</f>
        <v>1408503083.1100001</v>
      </c>
      <c r="L27" s="208">
        <v>0.52300000000000002</v>
      </c>
      <c r="M27" s="163">
        <f t="shared" si="7"/>
        <v>0.1163249368600805</v>
      </c>
    </row>
    <row r="28" spans="1:15" x14ac:dyDescent="0.2">
      <c r="C28" s="405"/>
      <c r="D28" s="405"/>
      <c r="E28" s="405"/>
      <c r="F28" s="525"/>
      <c r="G28" s="405"/>
      <c r="H28" s="525"/>
      <c r="I28" s="405"/>
      <c r="J28" s="525"/>
      <c r="K28" s="405"/>
    </row>
    <row r="30" spans="1:15" ht="15.75" thickBot="1" x14ac:dyDescent="0.3">
      <c r="A30" s="7" t="s">
        <v>19</v>
      </c>
    </row>
    <row r="31" spans="1:15" ht="26.25" customHeight="1" x14ac:dyDescent="0.2">
      <c r="A31" s="605" t="s">
        <v>498</v>
      </c>
      <c r="B31" s="606"/>
      <c r="C31" s="181" t="s">
        <v>501</v>
      </c>
      <c r="D31" s="591" t="s">
        <v>574</v>
      </c>
      <c r="E31" s="589"/>
      <c r="F31" s="589"/>
      <c r="G31" s="589"/>
      <c r="H31" s="589"/>
      <c r="I31" s="589"/>
      <c r="J31" s="590"/>
      <c r="K31" s="585" t="s">
        <v>575</v>
      </c>
      <c r="L31" s="586"/>
      <c r="M31" s="224"/>
    </row>
    <row r="32" spans="1:15" x14ac:dyDescent="0.2">
      <c r="C32" s="174">
        <v>1</v>
      </c>
      <c r="D32" s="165">
        <v>2</v>
      </c>
      <c r="E32" s="95">
        <v>3</v>
      </c>
      <c r="F32" s="96" t="s">
        <v>39</v>
      </c>
      <c r="G32" s="95">
        <v>4</v>
      </c>
      <c r="H32" s="96" t="s">
        <v>40</v>
      </c>
      <c r="I32" s="95">
        <v>5</v>
      </c>
      <c r="J32" s="166" t="s">
        <v>41</v>
      </c>
      <c r="K32" s="95" t="s">
        <v>42</v>
      </c>
      <c r="L32" s="16" t="s">
        <v>43</v>
      </c>
      <c r="M32" s="156" t="s">
        <v>368</v>
      </c>
    </row>
    <row r="33" spans="1:13" ht="25.5" x14ac:dyDescent="0.2">
      <c r="A33" s="1"/>
      <c r="B33" s="2" t="s">
        <v>22</v>
      </c>
      <c r="C33" s="175" t="s">
        <v>13</v>
      </c>
      <c r="D33" s="127" t="s">
        <v>14</v>
      </c>
      <c r="E33" s="97" t="s">
        <v>15</v>
      </c>
      <c r="F33" s="97" t="s">
        <v>18</v>
      </c>
      <c r="G33" s="97" t="s">
        <v>16</v>
      </c>
      <c r="H33" s="97" t="s">
        <v>18</v>
      </c>
      <c r="I33" s="97" t="s">
        <v>17</v>
      </c>
      <c r="J33" s="128" t="s">
        <v>18</v>
      </c>
      <c r="K33" s="97" t="s">
        <v>17</v>
      </c>
      <c r="L33" s="12" t="s">
        <v>18</v>
      </c>
      <c r="M33" s="157" t="s">
        <v>538</v>
      </c>
    </row>
    <row r="34" spans="1:13" ht="15" customHeight="1" x14ac:dyDescent="0.2">
      <c r="A34" s="30">
        <v>1</v>
      </c>
      <c r="B34" s="21" t="s">
        <v>427</v>
      </c>
      <c r="C34" s="226">
        <v>182282357.78</v>
      </c>
      <c r="D34" s="232">
        <v>190680602.59999999</v>
      </c>
      <c r="E34" s="31">
        <v>160133532.48999998</v>
      </c>
      <c r="F34" s="49">
        <f t="shared" ref="F34:F43" si="8">+E34/D34</f>
        <v>0.83979980295069612</v>
      </c>
      <c r="G34" s="31">
        <v>151964966.89999998</v>
      </c>
      <c r="H34" s="49">
        <f t="shared" ref="H34:H43" si="9">+G34/D34</f>
        <v>0.79696080685660675</v>
      </c>
      <c r="I34" s="31">
        <v>109987557.34999999</v>
      </c>
      <c r="J34" s="170">
        <f t="shared" ref="J34:J43" si="10">+I34/D34</f>
        <v>0.57681565849005767</v>
      </c>
      <c r="K34" s="31">
        <v>102435699</v>
      </c>
      <c r="L34" s="53">
        <v>0.53200000000000003</v>
      </c>
      <c r="M34" s="158">
        <f t="shared" ref="M34:M40" si="11">+I34/K34-1</f>
        <v>7.3722915191899885E-2</v>
      </c>
    </row>
    <row r="35" spans="1:13" ht="15" customHeight="1" x14ac:dyDescent="0.2">
      <c r="A35" s="32">
        <v>2</v>
      </c>
      <c r="B35" s="23" t="s">
        <v>428</v>
      </c>
      <c r="C35" s="226">
        <v>205272445.00999999</v>
      </c>
      <c r="D35" s="232">
        <v>218618125.53999999</v>
      </c>
      <c r="E35" s="31">
        <v>193501977.53</v>
      </c>
      <c r="F35" s="49">
        <f t="shared" si="8"/>
        <v>0.88511406385924507</v>
      </c>
      <c r="G35" s="31">
        <v>188096780.80000001</v>
      </c>
      <c r="H35" s="321">
        <f t="shared" si="9"/>
        <v>0.86038968788790771</v>
      </c>
      <c r="I35" s="31">
        <v>123075063.52</v>
      </c>
      <c r="J35" s="196">
        <f t="shared" si="10"/>
        <v>0.56296824984660876</v>
      </c>
      <c r="K35" s="33">
        <v>111753687.67</v>
      </c>
      <c r="L35" s="55">
        <v>0.57970534718856248</v>
      </c>
      <c r="M35" s="159">
        <f t="shared" si="11"/>
        <v>0.10130650796447216</v>
      </c>
    </row>
    <row r="36" spans="1:13" ht="15" customHeight="1" x14ac:dyDescent="0.2">
      <c r="A36" s="32">
        <v>4</v>
      </c>
      <c r="B36" s="23" t="s">
        <v>24</v>
      </c>
      <c r="C36" s="226">
        <v>244658507.91</v>
      </c>
      <c r="D36" s="232">
        <v>244114008.5</v>
      </c>
      <c r="E36" s="31">
        <v>167614845.93000001</v>
      </c>
      <c r="F36" s="49">
        <f t="shared" si="8"/>
        <v>0.68662526562870319</v>
      </c>
      <c r="G36" s="31">
        <v>165977752.43000001</v>
      </c>
      <c r="H36" s="321">
        <f t="shared" si="9"/>
        <v>0.67991899952763257</v>
      </c>
      <c r="I36" s="31">
        <v>150197755.19999999</v>
      </c>
      <c r="J36" s="196">
        <f t="shared" si="10"/>
        <v>0.61527708353533506</v>
      </c>
      <c r="K36" s="33">
        <v>150154221.97999999</v>
      </c>
      <c r="L36" s="55">
        <v>0.63216544594509039</v>
      </c>
      <c r="M36" s="159">
        <f t="shared" si="11"/>
        <v>2.899233829456449E-4</v>
      </c>
    </row>
    <row r="37" spans="1:13" ht="15" customHeight="1" x14ac:dyDescent="0.2">
      <c r="A37" s="32" t="s">
        <v>430</v>
      </c>
      <c r="B37" s="23" t="s">
        <v>25</v>
      </c>
      <c r="C37" s="226">
        <v>42675310.450000003</v>
      </c>
      <c r="D37" s="232">
        <v>54122552.590000004</v>
      </c>
      <c r="E37" s="31">
        <v>49993347.57</v>
      </c>
      <c r="F37" s="49">
        <f t="shared" si="8"/>
        <v>0.92370638814321293</v>
      </c>
      <c r="G37" s="31">
        <v>49541877.700000003</v>
      </c>
      <c r="H37" s="321">
        <f t="shared" si="9"/>
        <v>0.91536476624263374</v>
      </c>
      <c r="I37" s="31">
        <v>39289562.979999997</v>
      </c>
      <c r="J37" s="196">
        <f t="shared" si="10"/>
        <v>0.72593699113998111</v>
      </c>
      <c r="K37" s="33">
        <v>29174954.23</v>
      </c>
      <c r="L37" s="55">
        <v>0.70051219349368943</v>
      </c>
      <c r="M37" s="159">
        <f t="shared" si="11"/>
        <v>0.34668807602101914</v>
      </c>
    </row>
    <row r="38" spans="1:13" ht="15" customHeight="1" x14ac:dyDescent="0.2">
      <c r="A38" s="32" t="s">
        <v>429</v>
      </c>
      <c r="B38" s="23" t="s">
        <v>23</v>
      </c>
      <c r="C38" s="226">
        <v>309902947.29000002</v>
      </c>
      <c r="D38" s="232">
        <v>309546965.82999998</v>
      </c>
      <c r="E38" s="31">
        <v>305365982.19999999</v>
      </c>
      <c r="F38" s="49">
        <f t="shared" si="8"/>
        <v>0.98649321721248551</v>
      </c>
      <c r="G38" s="31">
        <v>305201606.37</v>
      </c>
      <c r="H38" s="321">
        <f t="shared" si="9"/>
        <v>0.98596219656571793</v>
      </c>
      <c r="I38" s="31">
        <v>154775114.06999999</v>
      </c>
      <c r="J38" s="196">
        <f t="shared" si="10"/>
        <v>0.50000526949115986</v>
      </c>
      <c r="K38" s="33">
        <v>158097880.75999999</v>
      </c>
      <c r="L38" s="55">
        <v>0.51443670888984083</v>
      </c>
      <c r="M38" s="159">
        <f t="shared" si="11"/>
        <v>-2.1017148832273791E-2</v>
      </c>
    </row>
    <row r="39" spans="1:13" ht="15" customHeight="1" x14ac:dyDescent="0.2">
      <c r="A39" s="32" t="s">
        <v>463</v>
      </c>
      <c r="B39" s="23" t="s">
        <v>464</v>
      </c>
      <c r="C39" s="226">
        <v>6604592.1299999999</v>
      </c>
      <c r="D39" s="232">
        <v>5946728.6100000003</v>
      </c>
      <c r="E39" s="31">
        <v>4716796.3899999997</v>
      </c>
      <c r="F39" s="49">
        <f t="shared" si="8"/>
        <v>0.79317498734821179</v>
      </c>
      <c r="G39" s="31">
        <v>4673050.03</v>
      </c>
      <c r="H39" s="321">
        <f t="shared" si="9"/>
        <v>0.785818613303088</v>
      </c>
      <c r="I39" s="31">
        <v>2413833.5499999998</v>
      </c>
      <c r="J39" s="196">
        <f t="shared" si="10"/>
        <v>0.40590948541705851</v>
      </c>
      <c r="K39" s="150">
        <v>3113398.56</v>
      </c>
      <c r="L39" s="55">
        <v>0.42427204156006987</v>
      </c>
      <c r="M39" s="159">
        <f t="shared" si="11"/>
        <v>-0.22469497448473164</v>
      </c>
    </row>
    <row r="40" spans="1:13" ht="15" customHeight="1" x14ac:dyDescent="0.2">
      <c r="A40" s="32" t="s">
        <v>471</v>
      </c>
      <c r="B40" s="23" t="s">
        <v>473</v>
      </c>
      <c r="C40" s="226">
        <v>43447489.090000004</v>
      </c>
      <c r="D40" s="232">
        <v>42812407</v>
      </c>
      <c r="E40" s="31">
        <v>40757930.270000003</v>
      </c>
      <c r="F40" s="49">
        <f t="shared" si="8"/>
        <v>0.95201211812267417</v>
      </c>
      <c r="G40" s="31">
        <v>39413269.25</v>
      </c>
      <c r="H40" s="321">
        <f t="shared" si="9"/>
        <v>0.92060390928265257</v>
      </c>
      <c r="I40" s="31">
        <v>22036263.739999998</v>
      </c>
      <c r="J40" s="196">
        <f t="shared" si="10"/>
        <v>0.51471676750153283</v>
      </c>
      <c r="K40" s="150">
        <v>22451461.289999999</v>
      </c>
      <c r="L40" s="55">
        <v>0.61925701983123693</v>
      </c>
      <c r="M40" s="159">
        <f t="shared" si="11"/>
        <v>-1.849311920667418E-2</v>
      </c>
    </row>
    <row r="41" spans="1:13" ht="15" customHeight="1" x14ac:dyDescent="0.2">
      <c r="A41" s="32">
        <v>7</v>
      </c>
      <c r="B41" s="23" t="s">
        <v>432</v>
      </c>
      <c r="C41" s="226">
        <v>129122876.34</v>
      </c>
      <c r="D41" s="232">
        <v>117203044.33000001</v>
      </c>
      <c r="E41" s="31">
        <v>92475159.889999986</v>
      </c>
      <c r="F41" s="49">
        <f t="shared" si="8"/>
        <v>0.789016705313767</v>
      </c>
      <c r="G41" s="31">
        <v>90611550.75999999</v>
      </c>
      <c r="H41" s="321">
        <f t="shared" si="9"/>
        <v>0.773116016550489</v>
      </c>
      <c r="I41" s="31">
        <v>70010095.359999999</v>
      </c>
      <c r="J41" s="196">
        <f t="shared" si="10"/>
        <v>0.59734024623863613</v>
      </c>
      <c r="K41" s="150">
        <v>59366911.390000001</v>
      </c>
      <c r="L41" s="55">
        <v>0.60899999999999999</v>
      </c>
      <c r="M41" s="159">
        <f>+I41/K42-1</f>
        <v>-0.57865430640159743</v>
      </c>
    </row>
    <row r="42" spans="1:13" ht="15" customHeight="1" x14ac:dyDescent="0.2">
      <c r="A42" s="34" t="s">
        <v>433</v>
      </c>
      <c r="B42" s="25" t="s">
        <v>26</v>
      </c>
      <c r="C42" s="226">
        <v>333733413.32999998</v>
      </c>
      <c r="D42" s="232">
        <v>323892224.31</v>
      </c>
      <c r="E42" s="31">
        <v>215415248.33000001</v>
      </c>
      <c r="F42" s="49">
        <f t="shared" si="8"/>
        <v>0.66508311148533239</v>
      </c>
      <c r="G42" s="31">
        <v>215415248.33000001</v>
      </c>
      <c r="H42" s="457">
        <f t="shared" si="9"/>
        <v>0.66508311148533239</v>
      </c>
      <c r="I42" s="31">
        <v>168303772.56</v>
      </c>
      <c r="J42" s="459">
        <f t="shared" si="10"/>
        <v>0.51962893804735188</v>
      </c>
      <c r="K42" s="33">
        <v>166158326.58000001</v>
      </c>
      <c r="L42" s="55">
        <v>0.52273168429624928</v>
      </c>
      <c r="M42" s="160">
        <f>+I42/K43-1</f>
        <v>6.5439248910957204E-2</v>
      </c>
    </row>
    <row r="43" spans="1:13" ht="15" customHeight="1" x14ac:dyDescent="0.2">
      <c r="A43" s="32">
        <v>8</v>
      </c>
      <c r="B43" s="23" t="s">
        <v>434</v>
      </c>
      <c r="C43" s="226">
        <v>209900385.63</v>
      </c>
      <c r="D43" s="232">
        <v>217151004.66</v>
      </c>
      <c r="E43" s="31">
        <v>214229350.66</v>
      </c>
      <c r="F43" s="49">
        <f t="shared" si="8"/>
        <v>0.98654551930545054</v>
      </c>
      <c r="G43" s="31">
        <v>214229350.66</v>
      </c>
      <c r="H43" s="321">
        <f t="shared" si="9"/>
        <v>0.98654551930545054</v>
      </c>
      <c r="I43" s="31">
        <v>160279361.31</v>
      </c>
      <c r="J43" s="196">
        <f t="shared" si="10"/>
        <v>0.73810094298644546</v>
      </c>
      <c r="K43" s="35">
        <v>157966559.55000001</v>
      </c>
      <c r="L43" s="375">
        <v>0.76192234136663084</v>
      </c>
      <c r="M43" s="160">
        <f>+I43/K44-1</f>
        <v>-0.83315931179764391</v>
      </c>
    </row>
    <row r="44" spans="1:13" ht="15" customHeight="1" x14ac:dyDescent="0.2">
      <c r="A44" s="9"/>
      <c r="B44" s="2" t="s">
        <v>27</v>
      </c>
      <c r="C44" s="235">
        <f>SUM(C34:C43)</f>
        <v>1707600324.96</v>
      </c>
      <c r="D44" s="235">
        <f>SUM(D34:D43)</f>
        <v>1724087663.97</v>
      </c>
      <c r="E44" s="230">
        <f>SUM(E34:E43)</f>
        <v>1444204171.26</v>
      </c>
      <c r="F44" s="98">
        <f t="shared" ref="F44:F56" si="12">+E44/D44</f>
        <v>0.83766284130499402</v>
      </c>
      <c r="G44" s="230">
        <f>SUM(G34:G43)</f>
        <v>1425125453.23</v>
      </c>
      <c r="H44" s="98">
        <f t="shared" ref="H44:H56" si="13">+G44/D44</f>
        <v>0.8265968622201092</v>
      </c>
      <c r="I44" s="230">
        <f>SUM(I34:I43)</f>
        <v>1000368379.6399999</v>
      </c>
      <c r="J44" s="188">
        <f t="shared" ref="J44:J56" si="14">+I44/D44</f>
        <v>0.58023057675413348</v>
      </c>
      <c r="K44" s="230">
        <f>SUM(K34:K43)</f>
        <v>960673101.00999999</v>
      </c>
      <c r="L44" s="44">
        <v>0.59099999999999997</v>
      </c>
      <c r="M44" s="161">
        <f t="shared" ref="M44:M56" si="15">+I44/K44-1</f>
        <v>4.1320276989400773E-2</v>
      </c>
    </row>
    <row r="45" spans="1:13" ht="15" customHeight="1" x14ac:dyDescent="0.2">
      <c r="A45" s="30">
        <v>1</v>
      </c>
      <c r="B45" s="21" t="s">
        <v>28</v>
      </c>
      <c r="C45" s="226">
        <v>45393979.670000002</v>
      </c>
      <c r="D45" s="232">
        <v>45644923.280000001</v>
      </c>
      <c r="E45" s="31">
        <v>43694721.75</v>
      </c>
      <c r="F45" s="49">
        <f t="shared" si="12"/>
        <v>0.9572745140125033</v>
      </c>
      <c r="G45" s="31">
        <v>43249130.789999999</v>
      </c>
      <c r="H45" s="49">
        <f t="shared" si="13"/>
        <v>0.9475123996746917</v>
      </c>
      <c r="I45" s="31">
        <v>25858012.050000001</v>
      </c>
      <c r="J45" s="170">
        <f t="shared" si="14"/>
        <v>0.56650357130362561</v>
      </c>
      <c r="K45" s="31">
        <v>24636682.579999998</v>
      </c>
      <c r="L45" s="53">
        <v>0.54327891964638486</v>
      </c>
      <c r="M45" s="158">
        <f t="shared" si="15"/>
        <v>4.9573617147280924E-2</v>
      </c>
    </row>
    <row r="46" spans="1:13" ht="15" customHeight="1" x14ac:dyDescent="0.2">
      <c r="A46" s="32">
        <v>2</v>
      </c>
      <c r="B46" s="23" t="s">
        <v>29</v>
      </c>
      <c r="C46" s="226">
        <v>39077838.960000001</v>
      </c>
      <c r="D46" s="232">
        <v>39911574.840000004</v>
      </c>
      <c r="E46" s="31">
        <v>37125254.670000002</v>
      </c>
      <c r="F46" s="321">
        <f t="shared" si="12"/>
        <v>0.93018766658118668</v>
      </c>
      <c r="G46" s="31">
        <v>36791751.68</v>
      </c>
      <c r="H46" s="321">
        <f t="shared" si="13"/>
        <v>0.92183161971165151</v>
      </c>
      <c r="I46" s="31">
        <v>23131250.75</v>
      </c>
      <c r="J46" s="196">
        <f t="shared" si="14"/>
        <v>0.57956246634541464</v>
      </c>
      <c r="K46" s="33">
        <v>22313665.309999999</v>
      </c>
      <c r="L46" s="55">
        <v>0.57577967706719169</v>
      </c>
      <c r="M46" s="159">
        <f t="shared" si="15"/>
        <v>3.6640571086884455E-2</v>
      </c>
    </row>
    <row r="47" spans="1:13" ht="15" customHeight="1" x14ac:dyDescent="0.2">
      <c r="A47" s="36">
        <v>3</v>
      </c>
      <c r="B47" s="23" t="s">
        <v>30</v>
      </c>
      <c r="C47" s="226">
        <v>32320121.32</v>
      </c>
      <c r="D47" s="232">
        <v>33018690.73</v>
      </c>
      <c r="E47" s="31">
        <v>30601193.030000001</v>
      </c>
      <c r="F47" s="321">
        <f t="shared" si="12"/>
        <v>0.92678396246028261</v>
      </c>
      <c r="G47" s="31">
        <v>29976637.030000001</v>
      </c>
      <c r="H47" s="321">
        <f t="shared" si="13"/>
        <v>0.90786873638099586</v>
      </c>
      <c r="I47" s="31">
        <v>17153549.140000001</v>
      </c>
      <c r="J47" s="196">
        <f t="shared" si="14"/>
        <v>0.51951027617260104</v>
      </c>
      <c r="K47" s="33">
        <v>19201490.359999999</v>
      </c>
      <c r="L47" s="55">
        <v>0.5885205452654616</v>
      </c>
      <c r="M47" s="159">
        <f t="shared" si="15"/>
        <v>-0.10665532631082697</v>
      </c>
    </row>
    <row r="48" spans="1:13" ht="15" customHeight="1" x14ac:dyDescent="0.2">
      <c r="A48" s="36">
        <v>4</v>
      </c>
      <c r="B48" s="23" t="s">
        <v>31</v>
      </c>
      <c r="C48" s="226">
        <v>15096559.359999999</v>
      </c>
      <c r="D48" s="232">
        <v>15394698.9</v>
      </c>
      <c r="E48" s="31">
        <v>13644449.609999999</v>
      </c>
      <c r="F48" s="321">
        <f t="shared" si="12"/>
        <v>0.88630831292192402</v>
      </c>
      <c r="G48" s="31">
        <v>13307509.869999999</v>
      </c>
      <c r="H48" s="321">
        <f t="shared" si="13"/>
        <v>0.86442157501372108</v>
      </c>
      <c r="I48" s="31">
        <v>8598277.3000000007</v>
      </c>
      <c r="J48" s="196">
        <f t="shared" si="14"/>
        <v>0.5585219532939355</v>
      </c>
      <c r="K48" s="33">
        <v>8538316.0700000003</v>
      </c>
      <c r="L48" s="55">
        <v>0.57045710279563533</v>
      </c>
      <c r="M48" s="159">
        <f t="shared" si="15"/>
        <v>7.0226060394600331E-3</v>
      </c>
    </row>
    <row r="49" spans="1:13" ht="15" customHeight="1" x14ac:dyDescent="0.2">
      <c r="A49" s="36">
        <v>5</v>
      </c>
      <c r="B49" s="23" t="s">
        <v>32</v>
      </c>
      <c r="C49" s="226">
        <v>21002284.260000002</v>
      </c>
      <c r="D49" s="232">
        <v>21667905.969999999</v>
      </c>
      <c r="E49" s="31">
        <v>19655680.5</v>
      </c>
      <c r="F49" s="321">
        <f t="shared" si="12"/>
        <v>0.90713336707358805</v>
      </c>
      <c r="G49" s="31">
        <v>19242691.399999999</v>
      </c>
      <c r="H49" s="321">
        <f t="shared" si="13"/>
        <v>0.88807342189144634</v>
      </c>
      <c r="I49" s="31">
        <v>11640943.779999999</v>
      </c>
      <c r="J49" s="196">
        <f t="shared" si="14"/>
        <v>0.53724359871772143</v>
      </c>
      <c r="K49" s="33">
        <v>11511068.9</v>
      </c>
      <c r="L49" s="55">
        <v>0.55588456315760393</v>
      </c>
      <c r="M49" s="159">
        <f t="shared" si="15"/>
        <v>1.1282608168560193E-2</v>
      </c>
    </row>
    <row r="50" spans="1:13" ht="15" customHeight="1" x14ac:dyDescent="0.2">
      <c r="A50" s="36">
        <v>6</v>
      </c>
      <c r="B50" s="23" t="s">
        <v>33</v>
      </c>
      <c r="C50" s="226">
        <v>21419602.420000002</v>
      </c>
      <c r="D50" s="232">
        <v>21800894.289999999</v>
      </c>
      <c r="E50" s="31">
        <v>19869232.010000002</v>
      </c>
      <c r="F50" s="321">
        <f t="shared" si="12"/>
        <v>0.91139527331747827</v>
      </c>
      <c r="G50" s="31">
        <v>19654618.890000001</v>
      </c>
      <c r="H50" s="321">
        <f t="shared" si="13"/>
        <v>0.90155103862026031</v>
      </c>
      <c r="I50" s="31">
        <v>13741090.34</v>
      </c>
      <c r="J50" s="196">
        <f t="shared" si="14"/>
        <v>0.63029938851191969</v>
      </c>
      <c r="K50" s="33">
        <v>13504526.57</v>
      </c>
      <c r="L50" s="55">
        <v>0.64455601117189654</v>
      </c>
      <c r="M50" s="159">
        <f t="shared" si="15"/>
        <v>1.7517368622571361E-2</v>
      </c>
    </row>
    <row r="51" spans="1:13" ht="15" customHeight="1" x14ac:dyDescent="0.2">
      <c r="A51" s="36">
        <v>7</v>
      </c>
      <c r="B51" s="23" t="s">
        <v>34</v>
      </c>
      <c r="C51" s="226">
        <v>25695480.390000001</v>
      </c>
      <c r="D51" s="232">
        <v>26185711.440000001</v>
      </c>
      <c r="E51" s="31">
        <v>23980157.710000001</v>
      </c>
      <c r="F51" s="321">
        <f t="shared" si="12"/>
        <v>0.91577262527108938</v>
      </c>
      <c r="G51" s="31">
        <v>23678276.84</v>
      </c>
      <c r="H51" s="321">
        <f t="shared" si="13"/>
        <v>0.90424416744431968</v>
      </c>
      <c r="I51" s="31">
        <v>17237109.309999999</v>
      </c>
      <c r="J51" s="196">
        <f t="shared" si="14"/>
        <v>0.6582639295287368</v>
      </c>
      <c r="K51" s="33">
        <v>15068141.33</v>
      </c>
      <c r="L51" s="55">
        <v>0.59835401486320061</v>
      </c>
      <c r="M51" s="159">
        <f t="shared" si="15"/>
        <v>0.1439439631271362</v>
      </c>
    </row>
    <row r="52" spans="1:13" ht="15" customHeight="1" x14ac:dyDescent="0.2">
      <c r="A52" s="36">
        <v>8</v>
      </c>
      <c r="B52" s="23" t="s">
        <v>35</v>
      </c>
      <c r="C52" s="226">
        <v>27379622.440000001</v>
      </c>
      <c r="D52" s="232">
        <v>28171326.670000002</v>
      </c>
      <c r="E52" s="31">
        <v>25902753.489999998</v>
      </c>
      <c r="F52" s="321">
        <f t="shared" si="12"/>
        <v>0.91947226317829622</v>
      </c>
      <c r="G52" s="31">
        <v>25594868.27</v>
      </c>
      <c r="H52" s="321">
        <f t="shared" si="13"/>
        <v>0.90854323510636414</v>
      </c>
      <c r="I52" s="31">
        <v>16008548.99</v>
      </c>
      <c r="J52" s="196">
        <f t="shared" si="14"/>
        <v>0.56825683708562102</v>
      </c>
      <c r="K52" s="33">
        <v>15963702.16</v>
      </c>
      <c r="L52" s="55">
        <v>0.59077675132234442</v>
      </c>
      <c r="M52" s="159">
        <f t="shared" si="15"/>
        <v>2.8093000953357539E-3</v>
      </c>
    </row>
    <row r="53" spans="1:13" ht="15" customHeight="1" x14ac:dyDescent="0.2">
      <c r="A53" s="36">
        <v>9</v>
      </c>
      <c r="B53" s="23" t="s">
        <v>36</v>
      </c>
      <c r="C53" s="226">
        <v>23990071.370000001</v>
      </c>
      <c r="D53" s="232">
        <v>24540526.129999999</v>
      </c>
      <c r="E53" s="31">
        <v>21286211.829999998</v>
      </c>
      <c r="F53" s="321">
        <f t="shared" si="12"/>
        <v>0.86739019845129939</v>
      </c>
      <c r="G53" s="31">
        <v>20722034.41</v>
      </c>
      <c r="H53" s="321">
        <f t="shared" si="13"/>
        <v>0.84440057642725042</v>
      </c>
      <c r="I53" s="31">
        <v>14904431.6</v>
      </c>
      <c r="J53" s="196">
        <f t="shared" si="14"/>
        <v>0.60733952976581929</v>
      </c>
      <c r="K53" s="33">
        <v>13533753.869999999</v>
      </c>
      <c r="L53" s="55">
        <v>0.60387008295342048</v>
      </c>
      <c r="M53" s="159">
        <f t="shared" si="15"/>
        <v>0.101278458524235</v>
      </c>
    </row>
    <row r="54" spans="1:13" ht="15" customHeight="1" x14ac:dyDescent="0.2">
      <c r="A54" s="37">
        <v>10</v>
      </c>
      <c r="B54" s="25" t="s">
        <v>37</v>
      </c>
      <c r="C54" s="226">
        <v>37134721.299999997</v>
      </c>
      <c r="D54" s="232">
        <v>37470009.060000002</v>
      </c>
      <c r="E54" s="31">
        <v>35184341.270000003</v>
      </c>
      <c r="F54" s="457">
        <f t="shared" si="12"/>
        <v>0.93900007372989946</v>
      </c>
      <c r="G54" s="31">
        <v>34728147.710000001</v>
      </c>
      <c r="H54" s="457">
        <f t="shared" si="13"/>
        <v>0.92682517515249296</v>
      </c>
      <c r="I54" s="31">
        <v>19344361.52</v>
      </c>
      <c r="J54" s="459">
        <f t="shared" si="14"/>
        <v>0.51626252582496701</v>
      </c>
      <c r="K54" s="35">
        <v>21566122.050000001</v>
      </c>
      <c r="L54" s="375">
        <v>0.5890885597775285</v>
      </c>
      <c r="M54" s="160">
        <f t="shared" si="15"/>
        <v>-0.10302086415206957</v>
      </c>
    </row>
    <row r="55" spans="1:13" ht="15" customHeight="1" thickBot="1" x14ac:dyDescent="0.25">
      <c r="A55" s="10">
        <v>6</v>
      </c>
      <c r="B55" s="2" t="s">
        <v>38</v>
      </c>
      <c r="C55" s="235">
        <f>SUM(C45:C54)</f>
        <v>288510281.49000001</v>
      </c>
      <c r="D55" s="235">
        <f>SUM(D45:D54)</f>
        <v>293806261.31</v>
      </c>
      <c r="E55" s="230">
        <f>SUM(E45:E54)</f>
        <v>270943995.87</v>
      </c>
      <c r="F55" s="98">
        <f t="shared" si="12"/>
        <v>0.92218591483359291</v>
      </c>
      <c r="G55" s="230">
        <f>SUM(G45:G54)</f>
        <v>266945666.89000005</v>
      </c>
      <c r="H55" s="98">
        <f t="shared" si="13"/>
        <v>0.90857718858598835</v>
      </c>
      <c r="I55" s="230">
        <f>SUM(I45:I54)</f>
        <v>167617574.78</v>
      </c>
      <c r="J55" s="188">
        <f t="shared" si="14"/>
        <v>0.57050375316250945</v>
      </c>
      <c r="K55" s="230">
        <f>SUM(K45:K54)</f>
        <v>165837469.19999999</v>
      </c>
      <c r="L55" s="44">
        <v>0.58299999999999996</v>
      </c>
      <c r="M55" s="161">
        <f t="shared" si="15"/>
        <v>1.0734037299213739E-2</v>
      </c>
    </row>
    <row r="56" spans="1:13" s="6" customFormat="1" ht="23.25" customHeight="1" thickBot="1" x14ac:dyDescent="0.25">
      <c r="A56" s="5"/>
      <c r="B56" s="4" t="s">
        <v>136</v>
      </c>
      <c r="C56" s="236">
        <f>+C44+C55</f>
        <v>1996110606.45</v>
      </c>
      <c r="D56" s="236">
        <f>+D44+D55</f>
        <v>2017893925.28</v>
      </c>
      <c r="E56" s="237">
        <f>+E44+E55</f>
        <v>1715148167.1300001</v>
      </c>
      <c r="F56" s="199">
        <f t="shared" si="12"/>
        <v>0.84996943875135</v>
      </c>
      <c r="G56" s="237">
        <f>+G44+G55</f>
        <v>1692071120.1200001</v>
      </c>
      <c r="H56" s="199">
        <f t="shared" si="13"/>
        <v>0.83853323453818851</v>
      </c>
      <c r="I56" s="237">
        <f>+I44+I55</f>
        <v>1167985954.4199998</v>
      </c>
      <c r="J56" s="191">
        <f t="shared" si="14"/>
        <v>0.5788143468730309</v>
      </c>
      <c r="K56" s="231">
        <f>+K55+K44</f>
        <v>1126510570.21</v>
      </c>
      <c r="L56" s="208">
        <v>0.59</v>
      </c>
      <c r="M56" s="163">
        <f t="shared" si="15"/>
        <v>3.6817572162033185E-2</v>
      </c>
    </row>
    <row r="61" spans="1:13" x14ac:dyDescent="0.2">
      <c r="C61" s="397"/>
      <c r="D61" s="397"/>
      <c r="E61" s="397"/>
      <c r="F61" s="526"/>
      <c r="G61" s="397"/>
      <c r="H61" s="526"/>
      <c r="I61" s="397"/>
      <c r="J61" s="526"/>
      <c r="K61" s="397"/>
    </row>
    <row r="62" spans="1:13" x14ac:dyDescent="0.2">
      <c r="C62" s="406"/>
      <c r="D62" s="406"/>
      <c r="E62" s="406"/>
      <c r="F62" s="507"/>
      <c r="G62" s="406"/>
      <c r="H62" s="507"/>
      <c r="I62" s="406"/>
      <c r="J62" s="507"/>
      <c r="K62" s="406"/>
    </row>
  </sheetData>
  <mergeCells count="5">
    <mergeCell ref="K2:L2"/>
    <mergeCell ref="K31:L31"/>
    <mergeCell ref="D2:J2"/>
    <mergeCell ref="A31:B31"/>
    <mergeCell ref="D31:J31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rowBreaks count="1" manualBreakCount="1">
    <brk id="2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zoomScale="70" zoomScaleNormal="70" workbookViewId="0">
      <selection activeCell="M23" sqref="M23"/>
    </sheetView>
  </sheetViews>
  <sheetFormatPr defaultColWidth="11.42578125" defaultRowHeight="12.75" x14ac:dyDescent="0.2"/>
  <cols>
    <col min="1" max="1" width="4.140625" customWidth="1"/>
    <col min="2" max="2" width="30.140625" customWidth="1"/>
    <col min="3" max="5" width="12.7109375" customWidth="1"/>
    <col min="6" max="6" width="6.28515625" style="105" customWidth="1"/>
    <col min="7" max="7" width="12.7109375" customWidth="1"/>
    <col min="8" max="8" width="6.28515625" style="105" customWidth="1"/>
    <col min="9" max="9" width="12.7109375" customWidth="1"/>
    <col min="10" max="10" width="6.28515625" style="105" customWidth="1"/>
    <col min="11" max="11" width="12.7109375" customWidth="1"/>
    <col min="12" max="12" width="6.28515625" style="105" customWidth="1"/>
    <col min="13" max="13" width="8.140625" style="105" bestFit="1" customWidth="1"/>
    <col min="14" max="14" width="3.140625" customWidth="1"/>
    <col min="15" max="15" width="15.5703125" bestFit="1" customWidth="1"/>
  </cols>
  <sheetData>
    <row r="1" spans="2:13" ht="15" x14ac:dyDescent="0.25">
      <c r="B1" s="7" t="s">
        <v>19</v>
      </c>
    </row>
    <row r="2" spans="2:13" x14ac:dyDescent="0.2">
      <c r="B2" s="8" t="s">
        <v>21</v>
      </c>
      <c r="F2"/>
      <c r="H2"/>
      <c r="J2"/>
      <c r="L2"/>
      <c r="M2"/>
    </row>
    <row r="3" spans="2:13" x14ac:dyDescent="0.2">
      <c r="F3"/>
      <c r="H3"/>
      <c r="J3"/>
      <c r="L3"/>
      <c r="M3"/>
    </row>
    <row r="4" spans="2:13" x14ac:dyDescent="0.2">
      <c r="F4"/>
      <c r="H4"/>
      <c r="J4"/>
      <c r="L4"/>
      <c r="M4"/>
    </row>
    <row r="5" spans="2:13" ht="15" customHeight="1" x14ac:dyDescent="0.2">
      <c r="F5"/>
      <c r="H5"/>
      <c r="J5"/>
      <c r="L5"/>
      <c r="M5"/>
    </row>
    <row r="6" spans="2:13" ht="15" customHeight="1" x14ac:dyDescent="0.2">
      <c r="F6"/>
      <c r="H6"/>
      <c r="J6"/>
      <c r="L6"/>
      <c r="M6"/>
    </row>
    <row r="7" spans="2:13" ht="15" customHeight="1" x14ac:dyDescent="0.2">
      <c r="F7"/>
      <c r="H7"/>
      <c r="J7"/>
      <c r="L7"/>
      <c r="M7"/>
    </row>
    <row r="8" spans="2:13" ht="15" customHeight="1" x14ac:dyDescent="0.2">
      <c r="F8"/>
      <c r="H8"/>
      <c r="J8"/>
      <c r="L8"/>
      <c r="M8"/>
    </row>
    <row r="9" spans="2:13" ht="15" customHeight="1" x14ac:dyDescent="0.2">
      <c r="F9"/>
      <c r="H9"/>
      <c r="J9"/>
      <c r="L9"/>
      <c r="M9"/>
    </row>
    <row r="10" spans="2:13" ht="15" customHeight="1" x14ac:dyDescent="0.2">
      <c r="F10"/>
      <c r="H10"/>
      <c r="J10"/>
      <c r="L10"/>
      <c r="M10"/>
    </row>
    <row r="11" spans="2:13" ht="15" customHeight="1" x14ac:dyDescent="0.2">
      <c r="F11"/>
      <c r="H11"/>
      <c r="J11"/>
      <c r="L11"/>
      <c r="M11"/>
    </row>
    <row r="12" spans="2:13" ht="15" customHeight="1" x14ac:dyDescent="0.2">
      <c r="F12"/>
      <c r="H12"/>
      <c r="J12"/>
      <c r="L12"/>
      <c r="M12"/>
    </row>
    <row r="13" spans="2:13" ht="15" customHeight="1" x14ac:dyDescent="0.2">
      <c r="F13"/>
      <c r="H13"/>
      <c r="J13"/>
      <c r="L13"/>
      <c r="M13"/>
    </row>
    <row r="14" spans="2:13" ht="15" customHeight="1" x14ac:dyDescent="0.2">
      <c r="F14"/>
      <c r="H14"/>
      <c r="J14"/>
      <c r="L14"/>
      <c r="M14"/>
    </row>
    <row r="15" spans="2:13" ht="15" customHeight="1" x14ac:dyDescent="0.2">
      <c r="F15"/>
      <c r="H15"/>
      <c r="J15"/>
      <c r="L15"/>
      <c r="M15"/>
    </row>
    <row r="16" spans="2:13" ht="15" customHeight="1" x14ac:dyDescent="0.2">
      <c r="F16"/>
      <c r="H16"/>
      <c r="J16"/>
      <c r="L16"/>
      <c r="M16"/>
    </row>
    <row r="17" spans="2:13" ht="15" customHeight="1" x14ac:dyDescent="0.25">
      <c r="B17" s="7" t="s">
        <v>19</v>
      </c>
      <c r="F17"/>
      <c r="H17"/>
      <c r="J17"/>
      <c r="L17"/>
      <c r="M17"/>
    </row>
    <row r="18" spans="2:13" ht="15" customHeight="1" x14ac:dyDescent="0.2">
      <c r="B18" s="607" t="s">
        <v>565</v>
      </c>
      <c r="C18" s="608"/>
      <c r="F18"/>
      <c r="H18"/>
      <c r="J18"/>
      <c r="L18"/>
      <c r="M18"/>
    </row>
    <row r="19" spans="2:13" ht="15" customHeight="1" x14ac:dyDescent="0.2">
      <c r="F19"/>
      <c r="H19"/>
      <c r="J19"/>
      <c r="L19"/>
      <c r="M19"/>
    </row>
    <row r="20" spans="2:13" ht="15" customHeight="1" x14ac:dyDescent="0.2">
      <c r="F20"/>
      <c r="H20"/>
      <c r="J20"/>
      <c r="L20"/>
      <c r="M20"/>
    </row>
    <row r="21" spans="2:13" ht="15" customHeight="1" x14ac:dyDescent="0.2">
      <c r="F21"/>
      <c r="H21"/>
      <c r="J21"/>
      <c r="L21"/>
      <c r="M21"/>
    </row>
    <row r="22" spans="2:13" ht="15" customHeight="1" x14ac:dyDescent="0.2">
      <c r="F22"/>
      <c r="H22"/>
      <c r="J22"/>
      <c r="L22"/>
      <c r="M22"/>
    </row>
    <row r="23" spans="2:13" ht="15" customHeight="1" x14ac:dyDescent="0.2">
      <c r="F23"/>
      <c r="H23"/>
      <c r="J23"/>
      <c r="L23"/>
      <c r="M23"/>
    </row>
    <row r="24" spans="2:13" ht="15" customHeight="1" x14ac:dyDescent="0.2">
      <c r="F24"/>
      <c r="H24"/>
      <c r="J24"/>
      <c r="L24"/>
      <c r="M24"/>
    </row>
    <row r="25" spans="2:13" ht="15" customHeight="1" x14ac:dyDescent="0.2">
      <c r="F25"/>
      <c r="H25"/>
      <c r="J25"/>
      <c r="L25"/>
      <c r="M25"/>
    </row>
    <row r="26" spans="2:13" ht="15" customHeight="1" x14ac:dyDescent="0.2">
      <c r="F26"/>
      <c r="H26"/>
      <c r="J26"/>
      <c r="L26"/>
      <c r="M26"/>
    </row>
    <row r="27" spans="2:13" ht="15" customHeight="1" x14ac:dyDescent="0.2">
      <c r="F27"/>
      <c r="H27"/>
      <c r="J27"/>
      <c r="L27"/>
      <c r="M27"/>
    </row>
    <row r="28" spans="2:13" ht="15" customHeight="1" x14ac:dyDescent="0.2">
      <c r="F28"/>
      <c r="H28"/>
      <c r="J28"/>
      <c r="L28"/>
      <c r="M28"/>
    </row>
    <row r="29" spans="2:13" ht="15" customHeight="1" x14ac:dyDescent="0.2">
      <c r="F29"/>
      <c r="H29"/>
      <c r="J29"/>
      <c r="L29"/>
      <c r="M29"/>
    </row>
    <row r="30" spans="2:13" ht="15" customHeight="1" x14ac:dyDescent="0.2">
      <c r="F30"/>
      <c r="H30"/>
      <c r="J30"/>
      <c r="L30"/>
      <c r="M30"/>
    </row>
    <row r="31" spans="2:13" ht="15" customHeight="1" x14ac:dyDescent="0.2">
      <c r="F31"/>
      <c r="H31"/>
      <c r="J31"/>
      <c r="L31"/>
      <c r="M31"/>
    </row>
  </sheetData>
  <mergeCells count="1">
    <mergeCell ref="B18:C18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22"/>
  <sheetViews>
    <sheetView zoomScaleNormal="100" workbookViewId="0">
      <selection activeCell="J26" sqref="J26"/>
    </sheetView>
  </sheetViews>
  <sheetFormatPr defaultColWidth="11.42578125" defaultRowHeight="12.75" x14ac:dyDescent="0.2"/>
  <cols>
    <col min="1" max="1" width="2.7109375" customWidth="1"/>
    <col min="2" max="2" width="31.42578125" customWidth="1"/>
    <col min="3" max="3" width="11.28515625" bestFit="1" customWidth="1"/>
    <col min="4" max="4" width="12.7109375" style="47" bestFit="1" customWidth="1"/>
    <col min="5" max="5" width="10.85546875" style="47" customWidth="1"/>
    <col min="6" max="6" width="6.28515625" style="105" customWidth="1"/>
    <col min="7" max="7" width="10" style="47" customWidth="1"/>
    <col min="8" max="8" width="7.42578125" style="105" bestFit="1" customWidth="1"/>
    <col min="9" max="9" width="11.5703125" style="47" bestFit="1" customWidth="1"/>
    <col min="10" max="10" width="7.42578125" style="105" bestFit="1" customWidth="1"/>
    <col min="11" max="11" width="11.7109375" style="47" customWidth="1"/>
    <col min="12" max="12" width="6.28515625" style="105" customWidth="1"/>
    <col min="13" max="13" width="8" style="105" customWidth="1"/>
    <col min="14" max="14" width="3.7109375" customWidth="1"/>
  </cols>
  <sheetData>
    <row r="1" spans="1:13" ht="15.75" thickBot="1" x14ac:dyDescent="0.3">
      <c r="A1" s="7" t="s">
        <v>435</v>
      </c>
    </row>
    <row r="2" spans="1:13" x14ac:dyDescent="0.2">
      <c r="A2" s="8" t="s">
        <v>20</v>
      </c>
      <c r="C2" s="181" t="s">
        <v>501</v>
      </c>
      <c r="D2" s="591" t="s">
        <v>574</v>
      </c>
      <c r="E2" s="589"/>
      <c r="F2" s="589"/>
      <c r="G2" s="589"/>
      <c r="H2" s="589"/>
      <c r="I2" s="589"/>
      <c r="J2" s="590"/>
      <c r="K2" s="585" t="s">
        <v>575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57784103.840000004</v>
      </c>
      <c r="D5" s="233">
        <v>59322384.369999997</v>
      </c>
      <c r="E5" s="33">
        <v>37686763.950000003</v>
      </c>
      <c r="F5" s="49">
        <f>+E5/D5</f>
        <v>0.63528741048140724</v>
      </c>
      <c r="G5" s="33">
        <v>37476681.049999997</v>
      </c>
      <c r="H5" s="49">
        <f>G5/D5</f>
        <v>0.63174603394654483</v>
      </c>
      <c r="I5" s="33">
        <v>37428968.109999999</v>
      </c>
      <c r="J5" s="170">
        <f>I5/D5</f>
        <v>0.63094173485259053</v>
      </c>
      <c r="K5" s="33">
        <v>38723098.649999999</v>
      </c>
      <c r="L5" s="53">
        <v>0.65</v>
      </c>
      <c r="M5" s="238">
        <f>+I5/K5-1</f>
        <v>-3.3420118356153328E-2</v>
      </c>
    </row>
    <row r="6" spans="1:13" ht="15" customHeight="1" x14ac:dyDescent="0.2">
      <c r="A6" s="23">
        <v>2</v>
      </c>
      <c r="B6" s="23" t="s">
        <v>1</v>
      </c>
      <c r="C6" s="177">
        <v>69877823.049999997</v>
      </c>
      <c r="D6" s="233">
        <v>67586079.480000004</v>
      </c>
      <c r="E6" s="33">
        <v>61459904.270000003</v>
      </c>
      <c r="F6" s="49">
        <f>+E6/D6</f>
        <v>0.90935744080535319</v>
      </c>
      <c r="G6" s="33">
        <v>56388121.700000003</v>
      </c>
      <c r="H6" s="49">
        <f>G6/D6</f>
        <v>0.83431561845048741</v>
      </c>
      <c r="I6" s="33">
        <v>36063400.759999998</v>
      </c>
      <c r="J6" s="170">
        <f>I6/D6</f>
        <v>0.53359213964573637</v>
      </c>
      <c r="K6" s="33">
        <v>31800197.859999999</v>
      </c>
      <c r="L6" s="53">
        <v>0.48</v>
      </c>
      <c r="M6" s="239">
        <f>+I6/K6-1</f>
        <v>0.13406215014034495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379" t="s">
        <v>135</v>
      </c>
      <c r="G7" s="33"/>
      <c r="H7" s="49" t="s">
        <v>135</v>
      </c>
      <c r="I7" s="33"/>
      <c r="J7" s="170" t="s">
        <v>135</v>
      </c>
      <c r="K7" s="33"/>
      <c r="L7" s="53"/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7">
        <v>54620430.890000001</v>
      </c>
      <c r="D8" s="233">
        <v>63772138.75</v>
      </c>
      <c r="E8" s="33">
        <v>60986864.270000003</v>
      </c>
      <c r="F8" s="86">
        <f>+E8/D8</f>
        <v>0.95632458727911185</v>
      </c>
      <c r="G8" s="33">
        <v>58100164.149999999</v>
      </c>
      <c r="H8" s="457">
        <f>G8/D8</f>
        <v>0.91105873644546698</v>
      </c>
      <c r="I8" s="33">
        <v>36495188.479999997</v>
      </c>
      <c r="J8" s="459">
        <f>I8/D8</f>
        <v>0.57227480833077748</v>
      </c>
      <c r="K8" s="33">
        <v>31912402.02</v>
      </c>
      <c r="L8" s="53">
        <v>0.56999999999999995</v>
      </c>
      <c r="M8" s="530">
        <f>+I8/K8-1</f>
        <v>0.14360518700936065</v>
      </c>
    </row>
    <row r="9" spans="1:13" ht="15" customHeight="1" x14ac:dyDescent="0.2">
      <c r="A9" s="9"/>
      <c r="B9" s="2" t="s">
        <v>4</v>
      </c>
      <c r="C9" s="179">
        <f>SUM(C5:C8)</f>
        <v>182282357.78</v>
      </c>
      <c r="D9" s="169">
        <f t="shared" ref="D9:G9" si="0">SUM(D5:D8)</f>
        <v>190680602.59999999</v>
      </c>
      <c r="E9" s="92">
        <f t="shared" si="0"/>
        <v>160133532.49000001</v>
      </c>
      <c r="F9" s="98">
        <f>+E9/D9</f>
        <v>0.83979980295069623</v>
      </c>
      <c r="G9" s="92">
        <f t="shared" si="0"/>
        <v>151964966.90000001</v>
      </c>
      <c r="H9" s="98">
        <f>G9/D9</f>
        <v>0.79696080685660686</v>
      </c>
      <c r="I9" s="92">
        <f>SUM(I5:I8)</f>
        <v>109987557.34999999</v>
      </c>
      <c r="J9" s="188">
        <f>I9/D9</f>
        <v>0.57681565849005767</v>
      </c>
      <c r="K9" s="92">
        <f>SUM(K5:K8)</f>
        <v>102435698.52999999</v>
      </c>
      <c r="L9" s="44">
        <v>0.56000000000000005</v>
      </c>
      <c r="M9" s="161">
        <f>+I9/K9-1</f>
        <v>7.372292011840309E-2</v>
      </c>
    </row>
    <row r="10" spans="1:13" ht="15" customHeight="1" x14ac:dyDescent="0.2">
      <c r="A10" s="89">
        <v>6</v>
      </c>
      <c r="B10" s="89" t="s">
        <v>5</v>
      </c>
      <c r="C10" s="177">
        <v>5332708.5599999996</v>
      </c>
      <c r="D10" s="233">
        <v>10882620.199999999</v>
      </c>
      <c r="E10" s="33">
        <v>9514484.5600000005</v>
      </c>
      <c r="F10" s="278">
        <f>+E10/D10</f>
        <v>0.8742825151611926</v>
      </c>
      <c r="G10" s="90">
        <v>9409229.2200000007</v>
      </c>
      <c r="H10" s="410">
        <f t="shared" ref="H10:H11" si="1">G10/D10</f>
        <v>0.86461064036765711</v>
      </c>
      <c r="I10" s="90">
        <v>8558617.7400000002</v>
      </c>
      <c r="J10" s="513">
        <f t="shared" ref="J10:J11" si="2">I10/D10</f>
        <v>0.78644826178901295</v>
      </c>
      <c r="K10" s="33">
        <v>6512168.04</v>
      </c>
      <c r="L10" s="53">
        <v>0.53</v>
      </c>
      <c r="M10" s="283">
        <f>+I10/K10-1</f>
        <v>0.31425013719394146</v>
      </c>
    </row>
    <row r="11" spans="1:13" ht="15" customHeight="1" x14ac:dyDescent="0.2">
      <c r="A11" s="59">
        <v>7</v>
      </c>
      <c r="B11" s="59" t="s">
        <v>6</v>
      </c>
      <c r="C11" s="177">
        <v>0</v>
      </c>
      <c r="D11" s="233">
        <v>2084863.21</v>
      </c>
      <c r="E11" s="33">
        <v>1475000</v>
      </c>
      <c r="F11" s="278">
        <f>+E11/D11</f>
        <v>0.70748046822697785</v>
      </c>
      <c r="G11" s="60">
        <v>1475000</v>
      </c>
      <c r="H11" s="279">
        <f t="shared" si="1"/>
        <v>0.70748046822697785</v>
      </c>
      <c r="I11" s="60">
        <v>425000</v>
      </c>
      <c r="J11" s="222">
        <f t="shared" si="2"/>
        <v>0.20385030440438345</v>
      </c>
      <c r="K11" s="33">
        <v>1351641.8</v>
      </c>
      <c r="L11" s="55">
        <v>0.81</v>
      </c>
      <c r="M11" s="283">
        <f>+I11/K11-1</f>
        <v>-0.68556758158855402</v>
      </c>
    </row>
    <row r="12" spans="1:13" ht="15" customHeight="1" x14ac:dyDescent="0.2">
      <c r="A12" s="9"/>
      <c r="B12" s="2" t="s">
        <v>7</v>
      </c>
      <c r="C12" s="179">
        <f>SUM(C10:C11)</f>
        <v>5332708.5599999996</v>
      </c>
      <c r="D12" s="169">
        <f t="shared" ref="D12:I12" si="3">SUM(D10:D11)</f>
        <v>12967483.41</v>
      </c>
      <c r="E12" s="92">
        <f t="shared" si="3"/>
        <v>10989484.560000001</v>
      </c>
      <c r="F12" s="98">
        <f>+E12/D12</f>
        <v>0.84746470942275143</v>
      </c>
      <c r="G12" s="92">
        <f t="shared" si="3"/>
        <v>10884229.220000001</v>
      </c>
      <c r="H12" s="98">
        <f>G12/D12</f>
        <v>0.83934784228114168</v>
      </c>
      <c r="I12" s="92">
        <f t="shared" si="3"/>
        <v>8983617.7400000002</v>
      </c>
      <c r="J12" s="188">
        <f>I12/D12</f>
        <v>0.69278035343944966</v>
      </c>
      <c r="K12" s="92">
        <f>SUM(K10:K11)</f>
        <v>7863809.8399999999</v>
      </c>
      <c r="L12" s="44">
        <v>0.56999999999999995</v>
      </c>
      <c r="M12" s="242">
        <f>+I12/K12-1</f>
        <v>0.14240017533282567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94" t="s">
        <v>135</v>
      </c>
      <c r="G13" s="31"/>
      <c r="H13" s="94" t="s">
        <v>135</v>
      </c>
      <c r="I13" s="31"/>
      <c r="J13" s="251" t="s">
        <v>135</v>
      </c>
      <c r="K13" s="394" t="s">
        <v>135</v>
      </c>
      <c r="L13" s="57" t="s">
        <v>135</v>
      </c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50" t="s">
        <v>135</v>
      </c>
      <c r="G14" s="35"/>
      <c r="H14" s="50" t="s">
        <v>135</v>
      </c>
      <c r="I14" s="35"/>
      <c r="J14" s="252" t="s">
        <v>135</v>
      </c>
      <c r="K14" s="488" t="s">
        <v>135</v>
      </c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4">SUM(D13:D14)</f>
        <v>0</v>
      </c>
      <c r="E15" s="92">
        <f t="shared" si="4"/>
        <v>0</v>
      </c>
      <c r="F15" s="62" t="s">
        <v>135</v>
      </c>
      <c r="G15" s="92">
        <f t="shared" si="4"/>
        <v>0</v>
      </c>
      <c r="H15" s="62" t="s">
        <v>135</v>
      </c>
      <c r="I15" s="92">
        <f t="shared" si="4"/>
        <v>0</v>
      </c>
      <c r="J15" s="253" t="s">
        <v>135</v>
      </c>
      <c r="K15" s="92">
        <f>SUM(K13:K14)</f>
        <v>0</v>
      </c>
      <c r="L15" s="107" t="s">
        <v>135</v>
      </c>
      <c r="M15" s="245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187615066.34</v>
      </c>
      <c r="D16" s="171">
        <f>+D9+D12+D15</f>
        <v>203648086.00999999</v>
      </c>
      <c r="E16" s="172">
        <f t="shared" ref="E16:I16" si="5">+E9+E12+E15</f>
        <v>171123017.05000001</v>
      </c>
      <c r="F16" s="199">
        <f>+E16/D16</f>
        <v>0.84028787307923503</v>
      </c>
      <c r="G16" s="172">
        <f t="shared" si="5"/>
        <v>162849196.12</v>
      </c>
      <c r="H16" s="199">
        <f>G16/D16</f>
        <v>0.79965984120274725</v>
      </c>
      <c r="I16" s="172">
        <f t="shared" si="5"/>
        <v>118971175.08999999</v>
      </c>
      <c r="J16" s="191">
        <f>I16/D16</f>
        <v>0.58419981950705879</v>
      </c>
      <c r="K16" s="164">
        <f>K9+K12+K15</f>
        <v>110299508.36999999</v>
      </c>
      <c r="L16" s="208">
        <v>0.53200000000000003</v>
      </c>
      <c r="M16" s="246">
        <f>+I16/K16-1</f>
        <v>7.8619269008080028E-2</v>
      </c>
    </row>
    <row r="17" spans="4:10" x14ac:dyDescent="0.2">
      <c r="F17" s="527"/>
      <c r="H17" s="527"/>
      <c r="J17" s="527"/>
    </row>
    <row r="18" spans="4:10" x14ac:dyDescent="0.2">
      <c r="F18" s="527"/>
      <c r="H18" s="527"/>
    </row>
    <row r="22" spans="4:10" x14ac:dyDescent="0.2">
      <c r="D22" s="198"/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>
      <selection activeCell="M23" sqref="M23"/>
    </sheetView>
  </sheetViews>
  <sheetFormatPr defaultColWidth="11.42578125" defaultRowHeight="12.75" x14ac:dyDescent="0.2"/>
  <cols>
    <col min="1" max="1" width="2.7109375" customWidth="1"/>
    <col min="2" max="2" width="31.42578125" customWidth="1"/>
    <col min="3" max="3" width="11.28515625" bestFit="1" customWidth="1"/>
    <col min="4" max="4" width="12.7109375" style="47" bestFit="1" customWidth="1"/>
    <col min="5" max="5" width="10.85546875" style="47" customWidth="1"/>
    <col min="6" max="6" width="6.28515625" style="105" customWidth="1"/>
    <col min="7" max="7" width="10" style="47" customWidth="1"/>
    <col min="8" max="8" width="7.42578125" style="105" bestFit="1" customWidth="1"/>
    <col min="9" max="9" width="11.5703125" style="47" bestFit="1" customWidth="1"/>
    <col min="10" max="10" width="7.42578125" style="105" bestFit="1" customWidth="1"/>
    <col min="11" max="11" width="11.7109375" style="47" customWidth="1"/>
    <col min="12" max="12" width="6.28515625" style="105" customWidth="1"/>
    <col min="13" max="13" width="8" style="105" customWidth="1"/>
    <col min="14" max="14" width="3.7109375" customWidth="1"/>
  </cols>
  <sheetData>
    <row r="1" spans="1:13" ht="15" x14ac:dyDescent="0.25">
      <c r="A1" s="7" t="s">
        <v>435</v>
      </c>
    </row>
    <row r="2" spans="1:13" x14ac:dyDescent="0.2">
      <c r="A2" s="8"/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9.5" customHeight="1" x14ac:dyDescent="0.2">
      <c r="D16"/>
      <c r="E16"/>
      <c r="F16"/>
      <c r="G16"/>
      <c r="H16"/>
      <c r="I16"/>
      <c r="J16"/>
      <c r="K16"/>
      <c r="L16"/>
      <c r="M16"/>
    </row>
    <row r="17" spans="4:10" x14ac:dyDescent="0.2">
      <c r="F17" s="527"/>
      <c r="H17" s="527"/>
      <c r="J17" s="527"/>
    </row>
    <row r="18" spans="4:10" x14ac:dyDescent="0.2">
      <c r="F18" s="527"/>
      <c r="H18" s="527"/>
    </row>
    <row r="22" spans="4:10" x14ac:dyDescent="0.2">
      <c r="D22" s="19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M22"/>
  <sheetViews>
    <sheetView topLeftCell="B4" zoomScaleNormal="100" workbookViewId="0">
      <selection activeCell="O31" sqref="O31"/>
    </sheetView>
  </sheetViews>
  <sheetFormatPr defaultColWidth="11.42578125" defaultRowHeight="12.75" x14ac:dyDescent="0.2"/>
  <cols>
    <col min="1" max="1" width="2.7109375" customWidth="1"/>
    <col min="2" max="2" width="31.28515625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8" style="105" bestFit="1" customWidth="1"/>
    <col min="9" max="9" width="11.5703125" style="47" bestFit="1" customWidth="1"/>
    <col min="10" max="10" width="7.140625" style="105" bestFit="1" customWidth="1"/>
    <col min="11" max="11" width="11.5703125" style="47" bestFit="1" customWidth="1"/>
    <col min="12" max="12" width="6.28515625" style="105" customWidth="1"/>
    <col min="13" max="13" width="8" style="105" bestFit="1" customWidth="1"/>
    <col min="14" max="14" width="4.7109375" customWidth="1"/>
  </cols>
  <sheetData>
    <row r="1" spans="1:13" ht="15.75" thickBot="1" x14ac:dyDescent="0.3">
      <c r="A1" s="7" t="s">
        <v>436</v>
      </c>
    </row>
    <row r="2" spans="1:13" x14ac:dyDescent="0.2">
      <c r="A2" s="8" t="s">
        <v>20</v>
      </c>
      <c r="C2" s="181" t="s">
        <v>501</v>
      </c>
      <c r="D2" s="591" t="s">
        <v>574</v>
      </c>
      <c r="E2" s="589"/>
      <c r="F2" s="589"/>
      <c r="G2" s="589"/>
      <c r="H2" s="589"/>
      <c r="I2" s="589"/>
      <c r="J2" s="590"/>
      <c r="K2" s="585" t="s">
        <v>575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13087648.619999999</v>
      </c>
      <c r="D5" s="233">
        <v>13275918.9</v>
      </c>
      <c r="E5" s="33">
        <v>8991872.4000000004</v>
      </c>
      <c r="F5" s="49">
        <f>E5/D5</f>
        <v>0.67730696968930715</v>
      </c>
      <c r="G5" s="33">
        <v>8991872.4000000004</v>
      </c>
      <c r="H5" s="49">
        <f>G5/D5</f>
        <v>0.67730696968930715</v>
      </c>
      <c r="I5" s="33">
        <v>8991872.4000000004</v>
      </c>
      <c r="J5" s="170">
        <f>I5/D5</f>
        <v>0.67730696968930715</v>
      </c>
      <c r="K5" s="31">
        <v>9043654.9000000004</v>
      </c>
      <c r="L5" s="53">
        <v>0.6659578270178389</v>
      </c>
      <c r="M5" s="238">
        <f>+I5/K5-1</f>
        <v>-5.7258376809579126E-3</v>
      </c>
    </row>
    <row r="6" spans="1:13" ht="15" customHeight="1" x14ac:dyDescent="0.2">
      <c r="A6" s="23">
        <v>2</v>
      </c>
      <c r="B6" s="23" t="s">
        <v>1</v>
      </c>
      <c r="C6" s="177">
        <v>76489858.340000004</v>
      </c>
      <c r="D6" s="233">
        <v>74213606.719999999</v>
      </c>
      <c r="E6" s="33">
        <v>65244402.240000002</v>
      </c>
      <c r="F6" s="49">
        <f>E6/D6</f>
        <v>0.87914339598343672</v>
      </c>
      <c r="G6" s="33">
        <v>62700095.509999998</v>
      </c>
      <c r="H6" s="49">
        <f>G6/D6</f>
        <v>0.84485983475457205</v>
      </c>
      <c r="I6" s="33">
        <v>34119171.329999998</v>
      </c>
      <c r="J6" s="170">
        <f>I6/D6</f>
        <v>0.45974279970960019</v>
      </c>
      <c r="K6" s="31">
        <v>32859668.719999999</v>
      </c>
      <c r="L6" s="53" t="s">
        <v>135</v>
      </c>
      <c r="M6" s="238">
        <f>+I6/K6-1</f>
        <v>3.8329741566548448E-2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49" t="s">
        <v>135</v>
      </c>
      <c r="G7" s="33"/>
      <c r="H7" s="49" t="s">
        <v>135</v>
      </c>
      <c r="I7" s="33"/>
      <c r="J7" s="170" t="s">
        <v>135</v>
      </c>
      <c r="K7" s="394"/>
      <c r="L7" s="53"/>
      <c r="M7" s="240" t="s">
        <v>135</v>
      </c>
    </row>
    <row r="8" spans="1:13" ht="15" customHeight="1" x14ac:dyDescent="0.2">
      <c r="A8" s="25">
        <v>4</v>
      </c>
      <c r="B8" s="535" t="s">
        <v>3</v>
      </c>
      <c r="C8" s="177">
        <v>112844701.16</v>
      </c>
      <c r="D8" s="476">
        <v>130394910.98</v>
      </c>
      <c r="E8" s="477">
        <v>119265702.89</v>
      </c>
      <c r="F8" s="493">
        <f>E9/D9</f>
        <v>0</v>
      </c>
      <c r="G8" s="477">
        <v>116404812.89</v>
      </c>
      <c r="H8" s="493">
        <f>G8/D8</f>
        <v>0.89270978457015238</v>
      </c>
      <c r="I8" s="477">
        <v>79964019.790000007</v>
      </c>
      <c r="J8" s="170">
        <f t="shared" ref="J8" si="0">I8/D8</f>
        <v>0.61324494329586909</v>
      </c>
      <c r="K8" s="476">
        <v>69850364.049999997</v>
      </c>
      <c r="L8" s="395">
        <v>0.62704823632928108</v>
      </c>
      <c r="M8" s="530">
        <f>+I8/K8-1</f>
        <v>0.14479030821887329</v>
      </c>
    </row>
    <row r="9" spans="1:13" ht="15" customHeight="1" x14ac:dyDescent="0.2">
      <c r="A9" s="59">
        <v>5</v>
      </c>
      <c r="B9" s="59" t="s">
        <v>486</v>
      </c>
      <c r="C9" s="177">
        <v>2850236.89</v>
      </c>
      <c r="D9" s="232">
        <v>733688.94</v>
      </c>
      <c r="E9" s="31">
        <v>0</v>
      </c>
      <c r="F9" s="86" t="s">
        <v>135</v>
      </c>
      <c r="G9" s="31">
        <v>0</v>
      </c>
      <c r="H9" s="86" t="s">
        <v>135</v>
      </c>
      <c r="I9" s="31">
        <v>0</v>
      </c>
      <c r="J9" s="190" t="s">
        <v>135</v>
      </c>
      <c r="K9" s="247">
        <v>0</v>
      </c>
      <c r="L9" s="61"/>
      <c r="M9" s="283" t="s">
        <v>135</v>
      </c>
    </row>
    <row r="10" spans="1:13" ht="15" customHeight="1" x14ac:dyDescent="0.2">
      <c r="A10" s="9"/>
      <c r="B10" s="2" t="s">
        <v>4</v>
      </c>
      <c r="C10" s="179">
        <f>SUM(C5:C9)</f>
        <v>205272445.00999999</v>
      </c>
      <c r="D10" s="169">
        <f>SUM(D5:D9)</f>
        <v>218618125.54000002</v>
      </c>
      <c r="E10" s="92">
        <f>SUM(E5:E9)</f>
        <v>193501977.53</v>
      </c>
      <c r="F10" s="98">
        <f>E10/D10</f>
        <v>0.88511406385924496</v>
      </c>
      <c r="G10" s="92">
        <f>SUM(G5:G9)</f>
        <v>188096780.80000001</v>
      </c>
      <c r="H10" s="98">
        <f>G10/D10</f>
        <v>0.86038968788790759</v>
      </c>
      <c r="I10" s="92">
        <f>SUM(I5:I9)</f>
        <v>123075063.52000001</v>
      </c>
      <c r="J10" s="188">
        <f>I10/D10</f>
        <v>0.56296824984660876</v>
      </c>
      <c r="K10" s="92">
        <f>SUM(K5:K9)</f>
        <v>111753687.66999999</v>
      </c>
      <c r="L10" s="44">
        <v>0.57999999999999996</v>
      </c>
      <c r="M10" s="242">
        <f>+I10/K10-1</f>
        <v>0.10130650796447238</v>
      </c>
    </row>
    <row r="11" spans="1:13" ht="15" customHeight="1" x14ac:dyDescent="0.2">
      <c r="A11" s="21">
        <v>6</v>
      </c>
      <c r="B11" s="21" t="s">
        <v>5</v>
      </c>
      <c r="C11" s="177">
        <v>60520</v>
      </c>
      <c r="D11" s="35">
        <v>1439601.79</v>
      </c>
      <c r="E11" s="35">
        <v>836888.59</v>
      </c>
      <c r="F11" s="49">
        <f>E11/D11</f>
        <v>0.58133339081219115</v>
      </c>
      <c r="G11" s="31">
        <v>776993.59</v>
      </c>
      <c r="H11" s="49">
        <f>G11/D11</f>
        <v>0.53972813551447441</v>
      </c>
      <c r="I11" s="31">
        <v>426482.32</v>
      </c>
      <c r="J11" s="170">
        <f>I11/D11</f>
        <v>0.29625020124488732</v>
      </c>
      <c r="K11" s="394">
        <v>636954.99</v>
      </c>
      <c r="L11" s="395">
        <v>0.16124386576257532</v>
      </c>
      <c r="M11" s="238" t="s">
        <v>135</v>
      </c>
    </row>
    <row r="12" spans="1:13" ht="15" customHeight="1" x14ac:dyDescent="0.2">
      <c r="A12" s="25">
        <v>7</v>
      </c>
      <c r="B12" s="25" t="s">
        <v>6</v>
      </c>
      <c r="C12" s="178">
        <v>0</v>
      </c>
      <c r="D12" s="234">
        <v>487569.86</v>
      </c>
      <c r="E12" s="35">
        <v>200000</v>
      </c>
      <c r="F12" s="49">
        <f>E12/D12</f>
        <v>0.41019762788454561</v>
      </c>
      <c r="G12" s="60">
        <v>0</v>
      </c>
      <c r="H12" s="49" t="s">
        <v>135</v>
      </c>
      <c r="I12" s="60">
        <v>0</v>
      </c>
      <c r="J12" s="190" t="s">
        <v>135</v>
      </c>
      <c r="K12" s="488">
        <v>161103.43</v>
      </c>
      <c r="L12" s="395">
        <v>0.29022361406492769</v>
      </c>
      <c r="M12" s="280" t="s">
        <v>135</v>
      </c>
    </row>
    <row r="13" spans="1:13" ht="15" customHeight="1" x14ac:dyDescent="0.2">
      <c r="A13" s="9"/>
      <c r="B13" s="2" t="s">
        <v>7</v>
      </c>
      <c r="C13" s="179">
        <f>SUM(C11:C12)</f>
        <v>60520</v>
      </c>
      <c r="D13" s="169">
        <f t="shared" ref="D13:I13" si="1">SUM(D11:D12)</f>
        <v>1927171.65</v>
      </c>
      <c r="E13" s="92">
        <f t="shared" si="1"/>
        <v>1036888.59</v>
      </c>
      <c r="F13" s="98">
        <f>E13/D13</f>
        <v>0.53803644838797837</v>
      </c>
      <c r="G13" s="92">
        <f t="shared" si="1"/>
        <v>776993.59</v>
      </c>
      <c r="H13" s="98">
        <f>G13/D13</f>
        <v>0.40317819639988994</v>
      </c>
      <c r="I13" s="92">
        <f t="shared" si="1"/>
        <v>426482.32</v>
      </c>
      <c r="J13" s="188">
        <f>I13/D13</f>
        <v>0.22129960245108424</v>
      </c>
      <c r="K13" s="92">
        <f>SUM(K11:K12)</f>
        <v>798058.41999999993</v>
      </c>
      <c r="L13" s="44">
        <v>0.17699999999999999</v>
      </c>
      <c r="M13" s="242">
        <f>+I13/K13-1</f>
        <v>-0.46560012486303937</v>
      </c>
    </row>
    <row r="14" spans="1:13" ht="15" customHeight="1" x14ac:dyDescent="0.2">
      <c r="A14" s="21">
        <v>8</v>
      </c>
      <c r="B14" s="21" t="s">
        <v>8</v>
      </c>
      <c r="C14" s="176"/>
      <c r="D14" s="232"/>
      <c r="E14" s="31"/>
      <c r="F14" s="94" t="s">
        <v>135</v>
      </c>
      <c r="G14" s="31"/>
      <c r="H14" s="94" t="s">
        <v>135</v>
      </c>
      <c r="I14" s="31"/>
      <c r="J14" s="251" t="s">
        <v>135</v>
      </c>
      <c r="K14" s="394" t="s">
        <v>135</v>
      </c>
      <c r="L14" s="57" t="s">
        <v>135</v>
      </c>
      <c r="M14" s="243" t="s">
        <v>135</v>
      </c>
    </row>
    <row r="15" spans="1:13" ht="15" customHeight="1" x14ac:dyDescent="0.2">
      <c r="A15" s="25">
        <v>9</v>
      </c>
      <c r="B15" s="25" t="s">
        <v>9</v>
      </c>
      <c r="C15" s="178"/>
      <c r="D15" s="234"/>
      <c r="E15" s="35"/>
      <c r="F15" s="50" t="s">
        <v>135</v>
      </c>
      <c r="G15" s="35"/>
      <c r="H15" s="50" t="s">
        <v>135</v>
      </c>
      <c r="I15" s="35"/>
      <c r="J15" s="252" t="s">
        <v>135</v>
      </c>
      <c r="K15" s="488" t="s">
        <v>135</v>
      </c>
      <c r="L15" s="56" t="s">
        <v>135</v>
      </c>
      <c r="M15" s="244" t="s">
        <v>135</v>
      </c>
    </row>
    <row r="16" spans="1:13" ht="15" customHeight="1" thickBot="1" x14ac:dyDescent="0.25">
      <c r="A16" s="9"/>
      <c r="B16" s="2" t="s">
        <v>10</v>
      </c>
      <c r="C16" s="179">
        <f>SUM(C14:C15)</f>
        <v>0</v>
      </c>
      <c r="D16" s="169">
        <f t="shared" ref="D16:I16" si="2">SUM(D14:D15)</f>
        <v>0</v>
      </c>
      <c r="E16" s="92">
        <f t="shared" si="2"/>
        <v>0</v>
      </c>
      <c r="F16" s="62" t="s">
        <v>135</v>
      </c>
      <c r="G16" s="92">
        <f t="shared" si="2"/>
        <v>0</v>
      </c>
      <c r="H16" s="62" t="s">
        <v>135</v>
      </c>
      <c r="I16" s="92">
        <f t="shared" si="2"/>
        <v>0</v>
      </c>
      <c r="J16" s="253" t="s">
        <v>135</v>
      </c>
      <c r="K16" s="92">
        <f>SUM(K14:K15)</f>
        <v>0</v>
      </c>
      <c r="L16" s="107" t="s">
        <v>135</v>
      </c>
      <c r="M16" s="245" t="s">
        <v>135</v>
      </c>
    </row>
    <row r="17" spans="1:13" s="6" customFormat="1" ht="19.5" customHeight="1" thickBot="1" x14ac:dyDescent="0.25">
      <c r="A17" s="5"/>
      <c r="B17" s="4" t="s">
        <v>11</v>
      </c>
      <c r="C17" s="180">
        <f>+C10+C13+C16</f>
        <v>205332965.00999999</v>
      </c>
      <c r="D17" s="171">
        <f t="shared" ref="D17:I17" si="3">+D10+D13+D16</f>
        <v>220545297.19000003</v>
      </c>
      <c r="E17" s="172">
        <f t="shared" si="3"/>
        <v>194538866.12</v>
      </c>
      <c r="F17" s="199">
        <f>E17/D17</f>
        <v>0.88208122593702165</v>
      </c>
      <c r="G17" s="172">
        <f t="shared" si="3"/>
        <v>188873774.39000002</v>
      </c>
      <c r="H17" s="199">
        <f>G17/D17</f>
        <v>0.85639447676494795</v>
      </c>
      <c r="I17" s="172">
        <f t="shared" si="3"/>
        <v>123501545.84</v>
      </c>
      <c r="J17" s="191">
        <f>I17/D17</f>
        <v>0.55998267663627976</v>
      </c>
      <c r="K17" s="381">
        <f>K10+K13+K16</f>
        <v>112551746.08999999</v>
      </c>
      <c r="L17" s="382">
        <v>0.57099999999999995</v>
      </c>
      <c r="M17" s="246">
        <f>+I17/K17-1</f>
        <v>9.7286804784389558E-2</v>
      </c>
    </row>
    <row r="22" spans="1:13" x14ac:dyDescent="0.2">
      <c r="E22" s="198"/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3" zoomScaleNormal="100" workbookViewId="0">
      <selection activeCell="M23" sqref="M23"/>
    </sheetView>
  </sheetViews>
  <sheetFormatPr defaultColWidth="11.42578125" defaultRowHeight="12.75" x14ac:dyDescent="0.2"/>
  <cols>
    <col min="1" max="1" width="2.7109375" customWidth="1"/>
    <col min="2" max="2" width="31.28515625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8" style="105" bestFit="1" customWidth="1"/>
    <col min="9" max="9" width="11.5703125" style="47" bestFit="1" customWidth="1"/>
    <col min="10" max="10" width="7.140625" style="105" bestFit="1" customWidth="1"/>
    <col min="11" max="11" width="11.5703125" style="47" bestFit="1" customWidth="1"/>
    <col min="12" max="12" width="6.28515625" style="105" customWidth="1"/>
    <col min="13" max="13" width="8" style="105" bestFit="1" customWidth="1"/>
    <col min="14" max="14" width="4.7109375" customWidth="1"/>
  </cols>
  <sheetData>
    <row r="1" spans="1:13" ht="15" x14ac:dyDescent="0.25">
      <c r="A1" s="7" t="s">
        <v>436</v>
      </c>
    </row>
    <row r="2" spans="1:13" ht="15" x14ac:dyDescent="0.25">
      <c r="A2" s="7"/>
    </row>
    <row r="3" spans="1:13" ht="15" x14ac:dyDescent="0.25">
      <c r="A3" s="7"/>
    </row>
    <row r="4" spans="1:13" x14ac:dyDescent="0.2">
      <c r="A4" s="8"/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5" customHeight="1" x14ac:dyDescent="0.2">
      <c r="D17"/>
      <c r="E17"/>
      <c r="F17"/>
      <c r="G17"/>
      <c r="H17"/>
      <c r="I17"/>
      <c r="J17"/>
      <c r="K17"/>
      <c r="L17"/>
      <c r="M17"/>
    </row>
    <row r="18" spans="4:13" ht="15" customHeight="1" x14ac:dyDescent="0.2">
      <c r="D18"/>
      <c r="E18"/>
      <c r="F18"/>
      <c r="G18"/>
      <c r="H18"/>
      <c r="I18"/>
      <c r="J18"/>
      <c r="K18"/>
      <c r="L18"/>
      <c r="M18"/>
    </row>
    <row r="19" spans="4:13" ht="15" customHeight="1" x14ac:dyDescent="0.2">
      <c r="D19"/>
      <c r="E19"/>
      <c r="F19"/>
      <c r="G19"/>
      <c r="H19"/>
      <c r="I19"/>
      <c r="J19"/>
      <c r="K19"/>
      <c r="L19"/>
      <c r="M19"/>
    </row>
    <row r="20" spans="4:13" ht="19.5" customHeight="1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5" spans="4:13" x14ac:dyDescent="0.2">
      <c r="E25" s="19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30"/>
  <sheetViews>
    <sheetView workbookViewId="0">
      <selection activeCell="E23" sqref="E23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5.42578125" bestFit="1" customWidth="1"/>
    <col min="4" max="4" width="7.7109375" style="109" customWidth="1"/>
    <col min="5" max="5" width="11.140625" bestFit="1" customWidth="1"/>
    <col min="6" max="6" width="7.7109375" customWidth="1"/>
    <col min="7" max="7" width="10.85546875" bestFit="1" customWidth="1"/>
    <col min="8" max="8" width="7.7109375" customWidth="1"/>
    <col min="9" max="9" width="6.28515625" customWidth="1"/>
    <col min="10" max="10" width="11.7109375" customWidth="1"/>
    <col min="11" max="11" width="6.28515625" style="105" customWidth="1"/>
    <col min="12" max="12" width="10.85546875" customWidth="1"/>
    <col min="13" max="13" width="6.28515625" style="105" customWidth="1"/>
    <col min="14" max="14" width="7.140625" customWidth="1"/>
    <col min="15" max="15" width="4.42578125" customWidth="1"/>
  </cols>
  <sheetData>
    <row r="1" spans="1:14" ht="15.75" thickBot="1" x14ac:dyDescent="0.3">
      <c r="A1" s="7" t="s">
        <v>44</v>
      </c>
    </row>
    <row r="2" spans="1:14" x14ac:dyDescent="0.2">
      <c r="A2" s="8" t="s">
        <v>20</v>
      </c>
      <c r="C2" s="430" t="s">
        <v>501</v>
      </c>
      <c r="D2" s="296"/>
      <c r="E2" s="581" t="s">
        <v>574</v>
      </c>
      <c r="F2" s="582"/>
      <c r="G2" s="583"/>
      <c r="H2" s="583"/>
      <c r="I2" s="583"/>
      <c r="J2" s="583"/>
      <c r="K2" s="584"/>
      <c r="L2" s="579" t="s">
        <v>575</v>
      </c>
      <c r="M2" s="580"/>
      <c r="N2" s="155"/>
    </row>
    <row r="3" spans="1:14" x14ac:dyDescent="0.2">
      <c r="C3" s="174">
        <v>1</v>
      </c>
      <c r="D3" s="297"/>
      <c r="E3" s="165">
        <v>2</v>
      </c>
      <c r="F3" s="95"/>
      <c r="G3" s="95">
        <v>3</v>
      </c>
      <c r="H3" s="95"/>
      <c r="I3" s="96" t="s">
        <v>39</v>
      </c>
      <c r="J3" s="95">
        <v>4</v>
      </c>
      <c r="K3" s="166" t="s">
        <v>49</v>
      </c>
      <c r="L3" s="95" t="s">
        <v>50</v>
      </c>
      <c r="M3" s="16" t="s">
        <v>51</v>
      </c>
      <c r="N3" s="156" t="s">
        <v>366</v>
      </c>
    </row>
    <row r="4" spans="1:14" ht="30" customHeight="1" x14ac:dyDescent="0.2">
      <c r="A4" s="1"/>
      <c r="B4" s="2" t="s">
        <v>12</v>
      </c>
      <c r="C4" s="175" t="s">
        <v>47</v>
      </c>
      <c r="D4" s="298" t="s">
        <v>457</v>
      </c>
      <c r="E4" s="127" t="s">
        <v>48</v>
      </c>
      <c r="F4" s="97" t="s">
        <v>458</v>
      </c>
      <c r="G4" s="97" t="s">
        <v>139</v>
      </c>
      <c r="H4" s="97" t="s">
        <v>459</v>
      </c>
      <c r="I4" s="97" t="s">
        <v>18</v>
      </c>
      <c r="J4" s="97" t="s">
        <v>420</v>
      </c>
      <c r="K4" s="128" t="s">
        <v>18</v>
      </c>
      <c r="L4" s="97" t="s">
        <v>139</v>
      </c>
      <c r="M4" s="12" t="s">
        <v>18</v>
      </c>
      <c r="N4" s="157" t="s">
        <v>538</v>
      </c>
    </row>
    <row r="5" spans="1:14" ht="15" customHeight="1" x14ac:dyDescent="0.2">
      <c r="A5" s="21">
        <v>1</v>
      </c>
      <c r="B5" s="21" t="s">
        <v>52</v>
      </c>
      <c r="C5" s="225">
        <v>943767320</v>
      </c>
      <c r="D5" s="300">
        <f>C5/$C$18</f>
        <v>0.37002266754900592</v>
      </c>
      <c r="E5" s="232">
        <v>943767320</v>
      </c>
      <c r="F5" s="302">
        <f>E5/$E$18</f>
        <v>0.3623193535037782</v>
      </c>
      <c r="G5" s="31">
        <v>615886254.59000003</v>
      </c>
      <c r="H5" s="302">
        <f>G5/$G$18</f>
        <v>0.39218522630608987</v>
      </c>
      <c r="I5" s="151">
        <f>G5/E5</f>
        <v>0.65258273044461856</v>
      </c>
      <c r="J5" s="31">
        <v>564302523.17999995</v>
      </c>
      <c r="K5" s="170">
        <f>J5/G5</f>
        <v>0.9162447107309778</v>
      </c>
      <c r="L5" s="153">
        <v>581927967.44000006</v>
      </c>
      <c r="M5" s="49">
        <v>0.66168235066131609</v>
      </c>
      <c r="N5" s="158">
        <f>+G5/L5-1</f>
        <v>5.8354794837217172E-2</v>
      </c>
    </row>
    <row r="6" spans="1:14" ht="15" customHeight="1" x14ac:dyDescent="0.2">
      <c r="A6" s="23">
        <v>2</v>
      </c>
      <c r="B6" s="23" t="s">
        <v>53</v>
      </c>
      <c r="C6" s="225">
        <v>55749790</v>
      </c>
      <c r="D6" s="300">
        <f t="shared" ref="D6:D16" si="0">C6/$C$18</f>
        <v>2.1857809201421483E-2</v>
      </c>
      <c r="E6" s="232">
        <v>55749790</v>
      </c>
      <c r="F6" s="302">
        <f t="shared" ref="F6:F9" si="1">E6/$E$18</f>
        <v>2.1402762569455568E-2</v>
      </c>
      <c r="G6" s="31">
        <v>40021654.369999997</v>
      </c>
      <c r="H6" s="302">
        <f t="shared" ref="H6:H9" si="2">G6/$G$18</f>
        <v>2.5485065560833849E-2</v>
      </c>
      <c r="I6" s="151">
        <f t="shared" ref="I6:I9" si="3">G6/E6</f>
        <v>0.7178799125521369</v>
      </c>
      <c r="J6" s="31">
        <v>35669227.840000004</v>
      </c>
      <c r="K6" s="170">
        <f t="shared" ref="K6:K9" si="4">J6/G6</f>
        <v>0.89124821053717995</v>
      </c>
      <c r="L6" s="150">
        <v>36132917.909999996</v>
      </c>
      <c r="M6" s="49">
        <v>0.73495680179322365</v>
      </c>
      <c r="N6" s="159">
        <f t="shared" ref="N6:N18" si="5">+G6/L6-1</f>
        <v>0.10762309508703605</v>
      </c>
    </row>
    <row r="7" spans="1:14" ht="15" customHeight="1" x14ac:dyDescent="0.2">
      <c r="A7" s="23">
        <v>3</v>
      </c>
      <c r="B7" s="23" t="s">
        <v>54</v>
      </c>
      <c r="C7" s="225">
        <v>260080061.91999999</v>
      </c>
      <c r="D7" s="300">
        <f t="shared" si="0"/>
        <v>0.10196953872904714</v>
      </c>
      <c r="E7" s="232">
        <v>260128549.84</v>
      </c>
      <c r="F7" s="302">
        <f t="shared" si="1"/>
        <v>9.9865301551132477E-2</v>
      </c>
      <c r="G7" s="31">
        <v>154821307.13999999</v>
      </c>
      <c r="H7" s="302">
        <f t="shared" si="2"/>
        <v>9.8587407861742873E-2</v>
      </c>
      <c r="I7" s="151">
        <f t="shared" si="3"/>
        <v>0.595172299369783</v>
      </c>
      <c r="J7" s="31">
        <v>95631945.590000004</v>
      </c>
      <c r="K7" s="170">
        <f t="shared" si="4"/>
        <v>0.61769240524189006</v>
      </c>
      <c r="L7" s="150">
        <v>157569806.5</v>
      </c>
      <c r="M7" s="49">
        <v>0.58504165375878325</v>
      </c>
      <c r="N7" s="159">
        <f t="shared" si="5"/>
        <v>-1.7443058546879775E-2</v>
      </c>
    </row>
    <row r="8" spans="1:14" ht="15" customHeight="1" x14ac:dyDescent="0.2">
      <c r="A8" s="23">
        <v>4</v>
      </c>
      <c r="B8" s="23" t="s">
        <v>3</v>
      </c>
      <c r="C8" s="225">
        <v>1052676699.58</v>
      </c>
      <c r="D8" s="300">
        <f t="shared" si="0"/>
        <v>0.41272274658257413</v>
      </c>
      <c r="E8" s="232">
        <v>1061307720.25</v>
      </c>
      <c r="F8" s="302">
        <f t="shared" si="1"/>
        <v>0.40744399484986266</v>
      </c>
      <c r="G8" s="31">
        <v>719983751.44000006</v>
      </c>
      <c r="H8" s="302">
        <f t="shared" si="2"/>
        <v>0.4584726293058411</v>
      </c>
      <c r="I8" s="151">
        <f t="shared" si="3"/>
        <v>0.67839302183762673</v>
      </c>
      <c r="J8" s="31">
        <v>623048408.74000001</v>
      </c>
      <c r="K8" s="170">
        <f t="shared" si="4"/>
        <v>0.86536454120509665</v>
      </c>
      <c r="L8" s="150">
        <v>681483841.91999996</v>
      </c>
      <c r="M8" s="495">
        <v>0.62268154817308807</v>
      </c>
      <c r="N8" s="159">
        <f>+G8/L8-1</f>
        <v>5.6494236769475181E-2</v>
      </c>
    </row>
    <row r="9" spans="1:14" ht="15" customHeight="1" x14ac:dyDescent="0.2">
      <c r="A9" s="25">
        <v>5</v>
      </c>
      <c r="B9" s="25" t="s">
        <v>45</v>
      </c>
      <c r="C9" s="225">
        <v>42135629</v>
      </c>
      <c r="D9" s="300">
        <f t="shared" si="0"/>
        <v>1.6520107775542865E-2</v>
      </c>
      <c r="E9" s="232">
        <v>42135629</v>
      </c>
      <c r="F9" s="302">
        <f t="shared" si="1"/>
        <v>1.6176184039467533E-2</v>
      </c>
      <c r="G9" s="31">
        <v>24468373.609999999</v>
      </c>
      <c r="H9" s="302">
        <f t="shared" si="2"/>
        <v>1.5581017712382659E-2</v>
      </c>
      <c r="I9" s="151">
        <f t="shared" si="3"/>
        <v>0.58070507527014725</v>
      </c>
      <c r="J9" s="31">
        <v>20379324.579999998</v>
      </c>
      <c r="K9" s="170">
        <f t="shared" si="4"/>
        <v>0.8328843144552589</v>
      </c>
      <c r="L9" s="154">
        <v>20197052.039999999</v>
      </c>
      <c r="M9" s="49">
        <v>0.64915651140197705</v>
      </c>
      <c r="N9" s="160">
        <f t="shared" si="5"/>
        <v>0.21148242632344094</v>
      </c>
    </row>
    <row r="10" spans="1:14" ht="15" customHeight="1" x14ac:dyDescent="0.2">
      <c r="A10" s="9"/>
      <c r="B10" s="2" t="s">
        <v>4</v>
      </c>
      <c r="C10" s="179">
        <f>SUM(C5:C9)</f>
        <v>2354409500.5</v>
      </c>
      <c r="D10" s="571">
        <f t="shared" si="0"/>
        <v>0.92309286983759153</v>
      </c>
      <c r="E10" s="169">
        <f>SUM(E5:E9)</f>
        <v>2363089009.0900002</v>
      </c>
      <c r="F10" s="303">
        <f>E10/E18</f>
        <v>0.90720759651369642</v>
      </c>
      <c r="G10" s="92">
        <f>SUM(G5:G9)</f>
        <v>1555181341.1499999</v>
      </c>
      <c r="H10" s="303">
        <f>G10/G18</f>
        <v>0.99031134674689025</v>
      </c>
      <c r="I10" s="93">
        <f t="shared" ref="I10:I18" si="6">+G10/E10</f>
        <v>0.65811373806392648</v>
      </c>
      <c r="J10" s="92">
        <f>SUM(J5:J9)</f>
        <v>1339031429.9299998</v>
      </c>
      <c r="K10" s="188">
        <f t="shared" ref="K10:K18" si="7">+J10/G10</f>
        <v>0.86101305005359374</v>
      </c>
      <c r="L10" s="92">
        <f>SUM(L5:L9)</f>
        <v>1477311585.8099999</v>
      </c>
      <c r="M10" s="44">
        <v>0.63600000000000001</v>
      </c>
      <c r="N10" s="161">
        <f t="shared" si="5"/>
        <v>5.271044787569612E-2</v>
      </c>
    </row>
    <row r="11" spans="1:14" ht="15" customHeight="1" x14ac:dyDescent="0.2">
      <c r="A11" s="21">
        <v>6</v>
      </c>
      <c r="B11" s="21" t="s">
        <v>46</v>
      </c>
      <c r="C11" s="225">
        <v>500080</v>
      </c>
      <c r="D11" s="300">
        <f t="shared" si="0"/>
        <v>1.9606626725314759E-4</v>
      </c>
      <c r="E11" s="232">
        <v>500080</v>
      </c>
      <c r="F11" s="302">
        <f>E11/E18</f>
        <v>1.9198446318332933E-4</v>
      </c>
      <c r="G11" s="31">
        <v>2620064.6</v>
      </c>
      <c r="H11" s="302">
        <f>G11/G18</f>
        <v>1.6684097435680275E-3</v>
      </c>
      <c r="I11" s="151">
        <f t="shared" si="6"/>
        <v>5.2392909134538472</v>
      </c>
      <c r="J11" s="31">
        <v>1408762.5</v>
      </c>
      <c r="K11" s="170">
        <f>+J11/G11</f>
        <v>0.53768235332823466</v>
      </c>
      <c r="L11" s="153">
        <v>1799944.58</v>
      </c>
      <c r="M11" s="53">
        <v>0.23928751013679692</v>
      </c>
      <c r="N11" s="160">
        <f t="shared" si="5"/>
        <v>0.45563626186757378</v>
      </c>
    </row>
    <row r="12" spans="1:14" ht="15" customHeight="1" x14ac:dyDescent="0.2">
      <c r="A12" s="25">
        <v>7</v>
      </c>
      <c r="B12" s="25" t="s">
        <v>6</v>
      </c>
      <c r="C12" s="225">
        <v>29106649</v>
      </c>
      <c r="D12" s="300">
        <f t="shared" si="0"/>
        <v>1.1411838149251242E-2</v>
      </c>
      <c r="E12" s="232">
        <v>46813840.810000002</v>
      </c>
      <c r="F12" s="304">
        <f>E12/E18</f>
        <v>1.7972184645372112E-2</v>
      </c>
      <c r="G12" s="31">
        <v>6276344.54</v>
      </c>
      <c r="H12" s="304">
        <f>G12/G18</f>
        <v>3.9966626718005308E-3</v>
      </c>
      <c r="I12" s="152">
        <f t="shared" si="6"/>
        <v>0.13407027561514023</v>
      </c>
      <c r="J12" s="31">
        <v>4667638.29</v>
      </c>
      <c r="K12" s="170">
        <f>+J12/G12</f>
        <v>0.74368739004885798</v>
      </c>
      <c r="L12" s="154">
        <v>6705309.0899999999</v>
      </c>
      <c r="M12" s="375">
        <v>0.32987234757377121</v>
      </c>
      <c r="N12" s="159">
        <f t="shared" si="5"/>
        <v>-6.3973866714024941E-2</v>
      </c>
    </row>
    <row r="13" spans="1:14" ht="15" customHeight="1" x14ac:dyDescent="0.2">
      <c r="A13" s="9"/>
      <c r="B13" s="2" t="s">
        <v>7</v>
      </c>
      <c r="C13" s="179">
        <f>SUM(C11:C12)</f>
        <v>29606729</v>
      </c>
      <c r="D13" s="571">
        <f t="shared" si="0"/>
        <v>1.160790441650439E-2</v>
      </c>
      <c r="E13" s="169">
        <f>SUM(E11:E12)</f>
        <v>47313920.810000002</v>
      </c>
      <c r="F13" s="303">
        <f>E13/E18</f>
        <v>1.816416910855544E-2</v>
      </c>
      <c r="G13" s="92">
        <f>SUM(G11:G12)</f>
        <v>8896409.1400000006</v>
      </c>
      <c r="H13" s="303">
        <f>G13/G18</f>
        <v>5.6650724153685583E-3</v>
      </c>
      <c r="I13" s="93">
        <f t="shared" si="6"/>
        <v>0.18802942110263046</v>
      </c>
      <c r="J13" s="92">
        <f>SUM(J11:J12)</f>
        <v>6076400.79</v>
      </c>
      <c r="K13" s="188">
        <f t="shared" si="7"/>
        <v>0.68301723699726336</v>
      </c>
      <c r="L13" s="92">
        <f>SUM(L11:L12)</f>
        <v>8505253.6699999999</v>
      </c>
      <c r="M13" s="44">
        <v>0.30499999999999999</v>
      </c>
      <c r="N13" s="161">
        <f t="shared" si="5"/>
        <v>4.5989865226441884E-2</v>
      </c>
    </row>
    <row r="14" spans="1:14" ht="15" customHeight="1" x14ac:dyDescent="0.2">
      <c r="A14" s="21">
        <v>8</v>
      </c>
      <c r="B14" s="21" t="s">
        <v>468</v>
      </c>
      <c r="C14" s="225">
        <v>5000000</v>
      </c>
      <c r="D14" s="300">
        <f t="shared" si="0"/>
        <v>1.9603490166888058E-3</v>
      </c>
      <c r="E14" s="232">
        <v>32841185.77</v>
      </c>
      <c r="F14" s="304">
        <f>E14/$E$18</f>
        <v>1.2607977564304599E-2</v>
      </c>
      <c r="G14" s="31">
        <v>5241101</v>
      </c>
      <c r="H14" s="306">
        <f>G14/G18</f>
        <v>3.3374383117974007E-3</v>
      </c>
      <c r="I14" s="151">
        <f t="shared" si="6"/>
        <v>0.15958927417254459</v>
      </c>
      <c r="J14" s="31">
        <v>5241101</v>
      </c>
      <c r="K14" s="170">
        <f>+J14/G14</f>
        <v>1</v>
      </c>
      <c r="L14" s="153">
        <v>0</v>
      </c>
      <c r="M14" s="61" t="s">
        <v>135</v>
      </c>
      <c r="N14" s="162" t="s">
        <v>135</v>
      </c>
    </row>
    <row r="15" spans="1:14" ht="15" customHeight="1" x14ac:dyDescent="0.2">
      <c r="A15" s="25">
        <v>9</v>
      </c>
      <c r="B15" s="25" t="s">
        <v>9</v>
      </c>
      <c r="C15" s="225">
        <v>161550000</v>
      </c>
      <c r="D15" s="300">
        <f t="shared" si="0"/>
        <v>6.3338876729215315E-2</v>
      </c>
      <c r="E15" s="232">
        <v>161550000</v>
      </c>
      <c r="F15" s="304">
        <f>E15/$E$18</f>
        <v>6.2020256813443551E-2</v>
      </c>
      <c r="G15" s="31">
        <v>1077515.73</v>
      </c>
      <c r="H15" s="304">
        <f>G15/G18</f>
        <v>6.8614252594375571E-4</v>
      </c>
      <c r="I15" s="152">
        <f t="shared" si="6"/>
        <v>6.6698590529247906E-3</v>
      </c>
      <c r="J15" s="31">
        <v>1077515.73</v>
      </c>
      <c r="K15" s="459">
        <f t="shared" si="7"/>
        <v>1</v>
      </c>
      <c r="L15" s="154">
        <v>1085154.48</v>
      </c>
      <c r="M15" s="304">
        <v>8.296288073394496E-3</v>
      </c>
      <c r="N15" s="160">
        <f t="shared" si="5"/>
        <v>-7.0393203371376112E-3</v>
      </c>
    </row>
    <row r="16" spans="1:14" ht="15" customHeight="1" x14ac:dyDescent="0.2">
      <c r="A16" s="9"/>
      <c r="B16" s="2" t="s">
        <v>10</v>
      </c>
      <c r="C16" s="179">
        <f>SUM(C14:C15)</f>
        <v>166550000</v>
      </c>
      <c r="D16" s="572">
        <f t="shared" si="0"/>
        <v>6.5299225745904119E-2</v>
      </c>
      <c r="E16" s="169">
        <f>SUM(E14:E15)</f>
        <v>194391185.77000001</v>
      </c>
      <c r="F16" s="303">
        <f>E16/E18</f>
        <v>7.4628234377748154E-2</v>
      </c>
      <c r="G16" s="92">
        <f>SUM(G14:G15)</f>
        <v>6318616.7300000004</v>
      </c>
      <c r="H16" s="303">
        <f>G16/G18</f>
        <v>4.0235808377411565E-3</v>
      </c>
      <c r="I16" s="93">
        <f t="shared" si="6"/>
        <v>3.2504646262490874E-2</v>
      </c>
      <c r="J16" s="92">
        <f>SUM(J14:J15)</f>
        <v>6318616.7300000004</v>
      </c>
      <c r="K16" s="188">
        <f t="shared" si="7"/>
        <v>1</v>
      </c>
      <c r="L16" s="92">
        <f>SUM(L14:L15)</f>
        <v>1085154.48</v>
      </c>
      <c r="M16" s="44">
        <v>5.0000000000000001E-3</v>
      </c>
      <c r="N16" s="161">
        <f t="shared" si="5"/>
        <v>4.8227808542061226</v>
      </c>
    </row>
    <row r="17" spans="1:14" ht="15" customHeight="1" thickBot="1" x14ac:dyDescent="0.25">
      <c r="A17" s="9"/>
      <c r="B17" s="2" t="s">
        <v>448</v>
      </c>
      <c r="C17" s="179">
        <v>0</v>
      </c>
      <c r="D17" s="401" t="s">
        <v>135</v>
      </c>
      <c r="E17" s="169"/>
      <c r="F17" s="303"/>
      <c r="G17" s="92">
        <v>0</v>
      </c>
      <c r="H17" s="303" t="s">
        <v>135</v>
      </c>
      <c r="I17" s="98" t="s">
        <v>135</v>
      </c>
      <c r="J17" s="92">
        <v>0</v>
      </c>
      <c r="K17" s="188" t="s">
        <v>135</v>
      </c>
      <c r="L17" s="92">
        <v>0</v>
      </c>
      <c r="M17" s="384" t="s">
        <v>135</v>
      </c>
      <c r="N17" s="161" t="s">
        <v>135</v>
      </c>
    </row>
    <row r="18" spans="1:14" s="6" customFormat="1" ht="19.5" customHeight="1" thickBot="1" x14ac:dyDescent="0.25">
      <c r="A18" s="5"/>
      <c r="B18" s="4" t="s">
        <v>55</v>
      </c>
      <c r="C18" s="180">
        <f>C10+C13+C16+C17</f>
        <v>2550566229.5</v>
      </c>
      <c r="D18" s="305" t="s">
        <v>135</v>
      </c>
      <c r="E18" s="171">
        <f t="shared" ref="E18:G18" si="8">+E10+E13+E16+E17</f>
        <v>2604794115.6700001</v>
      </c>
      <c r="F18" s="305" t="s">
        <v>135</v>
      </c>
      <c r="G18" s="172">
        <f t="shared" si="8"/>
        <v>1570396367.02</v>
      </c>
      <c r="H18" s="305" t="s">
        <v>135</v>
      </c>
      <c r="I18" s="173">
        <f t="shared" si="6"/>
        <v>0.60288694510355401</v>
      </c>
      <c r="J18" s="172">
        <f>+J10+J13+J16+J17</f>
        <v>1351426447.4499998</v>
      </c>
      <c r="K18" s="191">
        <f t="shared" si="7"/>
        <v>0.86056391611149752</v>
      </c>
      <c r="L18" s="164">
        <f>+L10+L13+L16</f>
        <v>1486901993.96</v>
      </c>
      <c r="M18" s="208">
        <v>0.55200000000000005</v>
      </c>
      <c r="N18" s="163">
        <f t="shared" si="5"/>
        <v>5.6153245741256352E-2</v>
      </c>
    </row>
    <row r="19" spans="1:14" x14ac:dyDescent="0.2">
      <c r="A19" s="285" t="s">
        <v>500</v>
      </c>
      <c r="B19" s="285"/>
    </row>
    <row r="21" spans="1:14" s="540" customFormat="1" x14ac:dyDescent="0.2">
      <c r="A21" s="538"/>
      <c r="B21" s="537"/>
      <c r="C21" s="546"/>
      <c r="D21" s="539"/>
      <c r="K21" s="541"/>
      <c r="M21" s="541"/>
    </row>
    <row r="22" spans="1:14" s="540" customFormat="1" x14ac:dyDescent="0.2">
      <c r="A22" s="538"/>
      <c r="B22" s="537"/>
      <c r="C22" s="546"/>
      <c r="D22" s="539"/>
      <c r="G22" s="59"/>
      <c r="H22" s="86"/>
      <c r="K22" s="541"/>
      <c r="M22" s="541"/>
    </row>
    <row r="23" spans="1:14" s="540" customFormat="1" x14ac:dyDescent="0.2">
      <c r="A23" s="538"/>
      <c r="B23" s="537"/>
      <c r="C23" s="546"/>
      <c r="D23" s="539"/>
      <c r="G23" s="59"/>
      <c r="H23" s="86"/>
      <c r="K23" s="541"/>
      <c r="M23" s="541"/>
    </row>
    <row r="24" spans="1:14" s="540" customFormat="1" x14ac:dyDescent="0.2">
      <c r="A24" s="538"/>
      <c r="B24" s="537"/>
      <c r="C24" s="546"/>
      <c r="D24" s="539"/>
      <c r="G24" s="59"/>
      <c r="H24" s="86"/>
      <c r="K24" s="541"/>
      <c r="M24" s="541"/>
    </row>
    <row r="25" spans="1:14" s="540" customFormat="1" x14ac:dyDescent="0.2">
      <c r="A25" s="538"/>
      <c r="B25" s="537"/>
      <c r="C25" s="546"/>
      <c r="D25" s="539"/>
      <c r="G25" s="59"/>
      <c r="H25" s="86"/>
      <c r="K25" s="541"/>
      <c r="M25" s="541"/>
    </row>
    <row r="26" spans="1:14" s="540" customFormat="1" x14ac:dyDescent="0.2">
      <c r="A26" s="538"/>
      <c r="B26" s="537"/>
      <c r="C26" s="546"/>
      <c r="D26" s="539"/>
      <c r="G26" s="59"/>
      <c r="H26" s="86"/>
      <c r="K26" s="541"/>
      <c r="M26" s="541"/>
    </row>
    <row r="27" spans="1:14" s="540" customFormat="1" x14ac:dyDescent="0.2">
      <c r="A27" s="538"/>
      <c r="B27" s="537"/>
      <c r="C27" s="546"/>
      <c r="D27" s="539"/>
      <c r="G27" s="59"/>
      <c r="H27" s="86"/>
      <c r="K27" s="541"/>
      <c r="M27" s="541"/>
    </row>
    <row r="28" spans="1:14" s="540" customFormat="1" x14ac:dyDescent="0.2">
      <c r="A28" s="538"/>
      <c r="B28" s="537"/>
      <c r="C28" s="547"/>
      <c r="D28" s="539"/>
      <c r="G28" s="59"/>
      <c r="H28" s="86"/>
      <c r="K28" s="541"/>
      <c r="M28" s="541"/>
    </row>
    <row r="29" spans="1:14" s="540" customFormat="1" x14ac:dyDescent="0.2">
      <c r="A29" s="538"/>
      <c r="B29" s="537"/>
      <c r="C29" s="546"/>
      <c r="D29" s="539"/>
      <c r="E29" s="542"/>
      <c r="G29" s="59"/>
      <c r="H29" s="309"/>
      <c r="K29" s="541"/>
      <c r="M29" s="541"/>
    </row>
    <row r="30" spans="1:14" x14ac:dyDescent="0.2">
      <c r="G30" s="59"/>
      <c r="H30" s="86"/>
    </row>
  </sheetData>
  <mergeCells count="2">
    <mergeCell ref="L2:M2"/>
    <mergeCell ref="E2:K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ignoredErrors>
    <ignoredError sqref="F10 K10 D10 F13 D16 D13 F16 K16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M20"/>
  <sheetViews>
    <sheetView topLeftCell="A2" zoomScaleNormal="100" workbookViewId="0">
      <selection activeCell="N28" sqref="N28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140625" style="105" bestFit="1" customWidth="1"/>
  </cols>
  <sheetData>
    <row r="1" spans="1:13" ht="15.75" thickBot="1" x14ac:dyDescent="0.3">
      <c r="A1" s="7" t="s">
        <v>132</v>
      </c>
    </row>
    <row r="2" spans="1:13" x14ac:dyDescent="0.2">
      <c r="A2" s="8" t="s">
        <v>20</v>
      </c>
      <c r="C2" s="181" t="s">
        <v>501</v>
      </c>
      <c r="D2" s="591" t="s">
        <v>574</v>
      </c>
      <c r="E2" s="589"/>
      <c r="F2" s="589"/>
      <c r="G2" s="589"/>
      <c r="H2" s="589"/>
      <c r="I2" s="589"/>
      <c r="J2" s="590"/>
      <c r="K2" s="585" t="s">
        <v>575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8">
        <v>212198443.66999999</v>
      </c>
      <c r="D5" s="233">
        <v>211081238.61000001</v>
      </c>
      <c r="E5" s="33">
        <v>137127477.88999999</v>
      </c>
      <c r="F5" s="49">
        <f>E5/D5</f>
        <v>0.64964313641991078</v>
      </c>
      <c r="G5" s="33">
        <v>136961106.37</v>
      </c>
      <c r="H5" s="49">
        <f>G5/D5</f>
        <v>0.64885494926933518</v>
      </c>
      <c r="I5" s="33">
        <v>136632200.03999999</v>
      </c>
      <c r="J5" s="170">
        <f>I5/D5</f>
        <v>0.64729675142965082</v>
      </c>
      <c r="K5" s="31">
        <v>135430866.44</v>
      </c>
      <c r="L5" s="53">
        <v>0.65806724761204682</v>
      </c>
      <c r="M5" s="238">
        <f>+I5/K5-1</f>
        <v>8.8704564297550359E-3</v>
      </c>
    </row>
    <row r="6" spans="1:13" ht="15" customHeight="1" x14ac:dyDescent="0.2">
      <c r="A6" s="23">
        <v>2</v>
      </c>
      <c r="B6" s="23" t="s">
        <v>1</v>
      </c>
      <c r="C6" s="178">
        <v>29591849.129999999</v>
      </c>
      <c r="D6" s="233">
        <v>29355572.780000001</v>
      </c>
      <c r="E6" s="33">
        <v>27624154.789999999</v>
      </c>
      <c r="F6" s="49">
        <f>E6/D6</f>
        <v>0.9410191038350435</v>
      </c>
      <c r="G6" s="33">
        <v>26153432.809999999</v>
      </c>
      <c r="H6" s="49">
        <f>G6/D6</f>
        <v>0.89091883868191368</v>
      </c>
      <c r="I6" s="33">
        <v>10720783.91</v>
      </c>
      <c r="J6" s="170">
        <f>I6/D6</f>
        <v>0.365204385223377</v>
      </c>
      <c r="K6" s="33">
        <v>12084371.77</v>
      </c>
      <c r="L6" s="55">
        <v>0.41609463102079025</v>
      </c>
      <c r="M6" s="239">
        <f>+I6/K6-1</f>
        <v>-0.11283895314981685</v>
      </c>
    </row>
    <row r="7" spans="1:13" ht="15" customHeight="1" x14ac:dyDescent="0.2">
      <c r="A7" s="23">
        <v>3</v>
      </c>
      <c r="B7" s="23" t="s">
        <v>2</v>
      </c>
      <c r="C7" s="178"/>
      <c r="D7" s="233"/>
      <c r="E7" s="33"/>
      <c r="F7" s="49" t="s">
        <v>135</v>
      </c>
      <c r="G7" s="33"/>
      <c r="H7" s="49" t="s">
        <v>135</v>
      </c>
      <c r="I7" s="33"/>
      <c r="J7" s="170" t="s">
        <v>135</v>
      </c>
      <c r="K7" s="379"/>
      <c r="L7" s="55" t="s">
        <v>135</v>
      </c>
      <c r="M7" s="239" t="s">
        <v>135</v>
      </c>
    </row>
    <row r="8" spans="1:13" ht="15" customHeight="1" x14ac:dyDescent="0.2">
      <c r="A8" s="25">
        <v>4</v>
      </c>
      <c r="B8" s="25" t="s">
        <v>3</v>
      </c>
      <c r="C8" s="178">
        <v>2868215.11</v>
      </c>
      <c r="D8" s="233">
        <v>3677197.11</v>
      </c>
      <c r="E8" s="33">
        <v>2863213.25</v>
      </c>
      <c r="F8" s="457">
        <f>E8/D8</f>
        <v>0.77864013387087649</v>
      </c>
      <c r="G8" s="33">
        <v>2863213.25</v>
      </c>
      <c r="H8" s="457">
        <f>G8/D8</f>
        <v>0.77864013387087649</v>
      </c>
      <c r="I8" s="33">
        <v>2844771.25</v>
      </c>
      <c r="J8" s="459">
        <f>I8/D8</f>
        <v>0.77362490095071357</v>
      </c>
      <c r="K8" s="35">
        <v>2638983.77</v>
      </c>
      <c r="L8" s="375">
        <v>0.98458585730460513</v>
      </c>
      <c r="M8" s="269">
        <f>+I8/K8-1</f>
        <v>7.7979820239667541E-2</v>
      </c>
    </row>
    <row r="9" spans="1:13" ht="15" customHeight="1" x14ac:dyDescent="0.2">
      <c r="A9" s="9"/>
      <c r="B9" s="2" t="s">
        <v>4</v>
      </c>
      <c r="C9" s="179">
        <f>SUM(C5:C8)</f>
        <v>244658507.91</v>
      </c>
      <c r="D9" s="169">
        <f t="shared" ref="D9:I9" si="0">SUM(D5:D8)</f>
        <v>244114008.50000003</v>
      </c>
      <c r="E9" s="92">
        <f t="shared" si="0"/>
        <v>167614845.92999998</v>
      </c>
      <c r="F9" s="98">
        <f>E9/D9</f>
        <v>0.68662526562870296</v>
      </c>
      <c r="G9" s="92">
        <f t="shared" si="0"/>
        <v>165977752.43000001</v>
      </c>
      <c r="H9" s="98">
        <f>G9/D9</f>
        <v>0.67991899952763257</v>
      </c>
      <c r="I9" s="92">
        <f t="shared" si="0"/>
        <v>150197755.19999999</v>
      </c>
      <c r="J9" s="188">
        <f>I9/D9</f>
        <v>0.61527708353533495</v>
      </c>
      <c r="K9" s="92">
        <f>SUM(K5:K8)</f>
        <v>150154221.98000002</v>
      </c>
      <c r="L9" s="44">
        <v>0.63200000000000001</v>
      </c>
      <c r="M9" s="242">
        <f>+I9/K9-1</f>
        <v>2.8992338294542286E-4</v>
      </c>
    </row>
    <row r="10" spans="1:13" ht="15" customHeight="1" x14ac:dyDescent="0.2">
      <c r="A10" s="21">
        <v>6</v>
      </c>
      <c r="B10" s="21" t="s">
        <v>5</v>
      </c>
      <c r="C10" s="178">
        <v>1549357.27</v>
      </c>
      <c r="D10" s="233">
        <v>7116265.8300000001</v>
      </c>
      <c r="E10" s="33">
        <v>5878498.9000000004</v>
      </c>
      <c r="F10" s="495">
        <f>E10/D10</f>
        <v>0.82606510780106712</v>
      </c>
      <c r="G10" s="33">
        <v>3656949.68</v>
      </c>
      <c r="H10" s="495">
        <f>G10/D10</f>
        <v>0.51388604183157671</v>
      </c>
      <c r="I10" s="153">
        <v>878011.47</v>
      </c>
      <c r="J10" s="513">
        <f>I10/D10</f>
        <v>0.12338092631370967</v>
      </c>
      <c r="K10" s="153">
        <v>1855577.55</v>
      </c>
      <c r="L10" s="53">
        <v>0.15664852504081367</v>
      </c>
      <c r="M10" s="254">
        <f>+I10/K10-1</f>
        <v>-0.52682577454119339</v>
      </c>
    </row>
    <row r="11" spans="1:13" ht="15" customHeight="1" x14ac:dyDescent="0.2">
      <c r="A11" s="25">
        <v>7</v>
      </c>
      <c r="B11" s="25" t="s">
        <v>6</v>
      </c>
      <c r="C11" s="178"/>
      <c r="D11" s="234"/>
      <c r="E11" s="35"/>
      <c r="F11" s="279" t="s">
        <v>135</v>
      </c>
      <c r="G11" s="154"/>
      <c r="H11" s="279" t="s">
        <v>135</v>
      </c>
      <c r="I11" s="154"/>
      <c r="J11" s="222" t="s">
        <v>135</v>
      </c>
      <c r="K11" s="488" t="s">
        <v>135</v>
      </c>
      <c r="L11" s="56" t="s">
        <v>135</v>
      </c>
      <c r="M11" s="244" t="s">
        <v>135</v>
      </c>
    </row>
    <row r="12" spans="1:13" ht="15" customHeight="1" x14ac:dyDescent="0.2">
      <c r="A12" s="9"/>
      <c r="B12" s="2" t="s">
        <v>7</v>
      </c>
      <c r="C12" s="179">
        <f>SUM(C10:C11)</f>
        <v>1549357.27</v>
      </c>
      <c r="D12" s="169">
        <f t="shared" ref="D12:I12" si="1">SUM(D10:D11)</f>
        <v>7116265.8300000001</v>
      </c>
      <c r="E12" s="92">
        <f t="shared" si="1"/>
        <v>5878498.9000000004</v>
      </c>
      <c r="F12" s="98">
        <f>E12/D12</f>
        <v>0.82606510780106712</v>
      </c>
      <c r="G12" s="92">
        <f t="shared" si="1"/>
        <v>3656949.68</v>
      </c>
      <c r="H12" s="98">
        <f>G12/D12</f>
        <v>0.51388604183157671</v>
      </c>
      <c r="I12" s="92">
        <f t="shared" si="1"/>
        <v>878011.47</v>
      </c>
      <c r="J12" s="188">
        <f>I12/D12</f>
        <v>0.12338092631370967</v>
      </c>
      <c r="K12" s="92">
        <f>SUM(K10:K11)</f>
        <v>1855577.55</v>
      </c>
      <c r="L12" s="44">
        <v>0.157</v>
      </c>
      <c r="M12" s="242">
        <f>+I12/K12-1</f>
        <v>-0.52682577454119339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94" t="s">
        <v>135</v>
      </c>
      <c r="G13" s="31"/>
      <c r="H13" s="94" t="s">
        <v>135</v>
      </c>
      <c r="I13" s="31"/>
      <c r="J13" s="251" t="s">
        <v>135</v>
      </c>
      <c r="K13" s="31"/>
      <c r="L13" s="57" t="s">
        <v>135</v>
      </c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50" t="s">
        <v>135</v>
      </c>
      <c r="G14" s="35"/>
      <c r="H14" s="50" t="s">
        <v>135</v>
      </c>
      <c r="I14" s="35"/>
      <c r="J14" s="252" t="s">
        <v>135</v>
      </c>
      <c r="K14" s="35"/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2">SUM(D13:D14)</f>
        <v>0</v>
      </c>
      <c r="E15" s="92">
        <f t="shared" si="2"/>
        <v>0</v>
      </c>
      <c r="F15" s="98" t="s">
        <v>135</v>
      </c>
      <c r="G15" s="92">
        <f t="shared" si="2"/>
        <v>0</v>
      </c>
      <c r="H15" s="62" t="s">
        <v>135</v>
      </c>
      <c r="I15" s="92">
        <f t="shared" si="2"/>
        <v>0</v>
      </c>
      <c r="J15" s="253" t="s">
        <v>135</v>
      </c>
      <c r="K15" s="92">
        <f>SUM(K13:K14)</f>
        <v>0</v>
      </c>
      <c r="L15" s="107" t="s">
        <v>135</v>
      </c>
      <c r="M15" s="245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246207865.18000001</v>
      </c>
      <c r="D16" s="171">
        <f t="shared" ref="D16:I16" si="3">+D9+D12+D15</f>
        <v>251230274.33000004</v>
      </c>
      <c r="E16" s="172">
        <f t="shared" si="3"/>
        <v>173493344.82999998</v>
      </c>
      <c r="F16" s="199">
        <f>E16/D16</f>
        <v>0.69057499257478105</v>
      </c>
      <c r="G16" s="172">
        <f t="shared" si="3"/>
        <v>169634702.11000001</v>
      </c>
      <c r="H16" s="199">
        <f>G16/D16</f>
        <v>0.67521600476851251</v>
      </c>
      <c r="I16" s="172">
        <f t="shared" si="3"/>
        <v>151075766.66999999</v>
      </c>
      <c r="J16" s="191">
        <f>I16/D16</f>
        <v>0.60134379534035176</v>
      </c>
      <c r="K16" s="164">
        <f>K9+K12+K15</f>
        <v>152009799.53000003</v>
      </c>
      <c r="L16" s="208">
        <v>0.61</v>
      </c>
      <c r="M16" s="246">
        <f>+I16/K16-1</f>
        <v>-6.1445568830955644E-3</v>
      </c>
    </row>
    <row r="20" spans="5:5" x14ac:dyDescent="0.2">
      <c r="E20" s="198"/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"/>
  <sheetViews>
    <sheetView topLeftCell="A4" zoomScaleNormal="100" workbookViewId="0">
      <selection activeCell="M23" sqref="M23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140625" style="105" bestFit="1" customWidth="1"/>
  </cols>
  <sheetData>
    <row r="2" spans="1:15" ht="15" x14ac:dyDescent="0.25">
      <c r="B2" s="7" t="s">
        <v>132</v>
      </c>
      <c r="D2"/>
      <c r="E2"/>
      <c r="F2"/>
      <c r="G2"/>
      <c r="H2"/>
      <c r="I2"/>
      <c r="J2"/>
      <c r="K2"/>
      <c r="L2"/>
      <c r="M2"/>
    </row>
    <row r="3" spans="1:15" x14ac:dyDescent="0.2">
      <c r="D3"/>
      <c r="E3"/>
      <c r="F3"/>
      <c r="G3"/>
      <c r="H3"/>
      <c r="I3"/>
      <c r="J3"/>
      <c r="K3"/>
      <c r="L3"/>
      <c r="M3"/>
    </row>
    <row r="4" spans="1:15" ht="15" customHeight="1" x14ac:dyDescent="0.2">
      <c r="D4"/>
      <c r="E4"/>
      <c r="F4"/>
      <c r="G4"/>
      <c r="H4"/>
      <c r="I4"/>
      <c r="J4"/>
      <c r="K4"/>
      <c r="L4"/>
      <c r="M4"/>
    </row>
    <row r="5" spans="1:15" ht="15" customHeight="1" x14ac:dyDescent="0.2">
      <c r="D5"/>
      <c r="E5"/>
      <c r="F5"/>
      <c r="G5"/>
      <c r="H5"/>
      <c r="I5"/>
      <c r="J5"/>
      <c r="K5"/>
      <c r="L5"/>
      <c r="M5"/>
    </row>
    <row r="6" spans="1:15" ht="15" customHeight="1" x14ac:dyDescent="0.2">
      <c r="D6"/>
      <c r="E6"/>
      <c r="F6"/>
      <c r="G6"/>
      <c r="H6"/>
      <c r="I6"/>
      <c r="J6"/>
      <c r="K6"/>
      <c r="L6"/>
      <c r="M6"/>
    </row>
    <row r="7" spans="1:15" ht="15" customHeight="1" x14ac:dyDescent="0.2">
      <c r="D7"/>
      <c r="E7"/>
      <c r="F7"/>
      <c r="G7"/>
      <c r="H7"/>
      <c r="I7"/>
      <c r="J7"/>
      <c r="K7"/>
      <c r="L7"/>
      <c r="M7"/>
    </row>
    <row r="8" spans="1:15" ht="15" customHeight="1" x14ac:dyDescent="0.2">
      <c r="D8"/>
      <c r="E8"/>
      <c r="F8"/>
      <c r="G8"/>
      <c r="H8"/>
      <c r="I8"/>
      <c r="J8"/>
      <c r="K8"/>
      <c r="L8"/>
      <c r="M8"/>
    </row>
    <row r="9" spans="1:15" ht="15" customHeight="1" x14ac:dyDescent="0.2">
      <c r="D9"/>
      <c r="E9"/>
      <c r="F9"/>
      <c r="G9"/>
      <c r="H9"/>
      <c r="I9"/>
      <c r="J9"/>
      <c r="K9"/>
      <c r="L9"/>
      <c r="M9"/>
    </row>
    <row r="10" spans="1:15" ht="15" customHeight="1" x14ac:dyDescent="0.2">
      <c r="D10"/>
      <c r="E10"/>
      <c r="F10"/>
      <c r="G10"/>
      <c r="H10"/>
      <c r="I10"/>
      <c r="J10"/>
      <c r="K10"/>
      <c r="L10"/>
      <c r="M10"/>
    </row>
    <row r="11" spans="1:15" ht="15" customHeight="1" x14ac:dyDescent="0.2">
      <c r="D11"/>
      <c r="E11"/>
      <c r="F11"/>
      <c r="G11"/>
      <c r="H11"/>
      <c r="I11"/>
      <c r="J11"/>
      <c r="K11"/>
      <c r="L11"/>
      <c r="M11"/>
    </row>
    <row r="12" spans="1:15" ht="15" customHeight="1" x14ac:dyDescent="0.2">
      <c r="D12"/>
      <c r="E12"/>
      <c r="F12"/>
      <c r="G12"/>
      <c r="H12"/>
      <c r="I12"/>
      <c r="J12"/>
      <c r="K12"/>
      <c r="L12"/>
      <c r="M12"/>
    </row>
    <row r="13" spans="1:15" s="6" customFormat="1" ht="19.5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x14ac:dyDescent="0.2">
      <c r="D14"/>
      <c r="E14"/>
      <c r="F14"/>
      <c r="G14"/>
      <c r="H14"/>
      <c r="I14"/>
      <c r="J14"/>
      <c r="K14"/>
      <c r="L14"/>
      <c r="M14"/>
    </row>
    <row r="15" spans="1:15" x14ac:dyDescent="0.2">
      <c r="D15"/>
      <c r="E15"/>
      <c r="F15"/>
      <c r="G15"/>
      <c r="H15"/>
      <c r="I15"/>
      <c r="J15"/>
      <c r="K15"/>
      <c r="L15"/>
      <c r="M15"/>
    </row>
    <row r="16" spans="1:15" x14ac:dyDescent="0.2">
      <c r="D16"/>
      <c r="E16"/>
      <c r="F16"/>
      <c r="G16"/>
      <c r="H16"/>
      <c r="I16"/>
      <c r="J16"/>
      <c r="K16"/>
      <c r="L16"/>
      <c r="M16"/>
    </row>
    <row r="17" spans="1:15" s="105" customForma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2">
      <c r="D18"/>
      <c r="E18"/>
      <c r="F18"/>
      <c r="G18"/>
      <c r="H18"/>
      <c r="I18"/>
      <c r="J18"/>
      <c r="K18"/>
      <c r="L18"/>
      <c r="M18"/>
    </row>
    <row r="19" spans="1:15" x14ac:dyDescent="0.2">
      <c r="D19"/>
      <c r="E19"/>
      <c r="F19"/>
      <c r="G19"/>
      <c r="H19"/>
      <c r="I19"/>
      <c r="J19"/>
      <c r="K19"/>
      <c r="L19"/>
      <c r="M19"/>
    </row>
    <row r="20" spans="1:15" x14ac:dyDescent="0.2">
      <c r="D20"/>
      <c r="E20"/>
      <c r="F20"/>
      <c r="G20"/>
      <c r="H20"/>
      <c r="I20"/>
      <c r="J20"/>
      <c r="K20"/>
      <c r="L20"/>
      <c r="M20"/>
    </row>
    <row r="21" spans="1:15" x14ac:dyDescent="0.2">
      <c r="D21"/>
      <c r="E21"/>
      <c r="F21"/>
      <c r="G21"/>
      <c r="H21"/>
      <c r="I21"/>
      <c r="J21"/>
      <c r="K21"/>
      <c r="L21"/>
      <c r="M21"/>
    </row>
    <row r="22" spans="1:15" x14ac:dyDescent="0.2">
      <c r="D22"/>
      <c r="E22"/>
      <c r="F22"/>
      <c r="G22"/>
      <c r="H22"/>
      <c r="I22"/>
      <c r="J22"/>
      <c r="K22"/>
      <c r="L22"/>
      <c r="M22"/>
    </row>
    <row r="23" spans="1:15" x14ac:dyDescent="0.2">
      <c r="D23"/>
      <c r="E23"/>
      <c r="F23"/>
      <c r="G23"/>
      <c r="H23"/>
      <c r="I23"/>
      <c r="J23"/>
      <c r="K23"/>
      <c r="L23"/>
      <c r="M23"/>
    </row>
    <row r="24" spans="1:15" x14ac:dyDescent="0.2">
      <c r="D24"/>
      <c r="E24"/>
      <c r="F24"/>
      <c r="G24"/>
      <c r="H24"/>
      <c r="I24"/>
      <c r="J24"/>
      <c r="K24"/>
      <c r="L24"/>
      <c r="M24"/>
    </row>
    <row r="25" spans="1:15" x14ac:dyDescent="0.2">
      <c r="D25"/>
      <c r="E25"/>
      <c r="F25"/>
      <c r="G25"/>
      <c r="H25"/>
      <c r="I25"/>
      <c r="J25"/>
      <c r="K25"/>
      <c r="L25"/>
      <c r="M25"/>
    </row>
    <row r="26" spans="1:15" x14ac:dyDescent="0.2">
      <c r="D26"/>
      <c r="E26"/>
      <c r="F26"/>
      <c r="G26"/>
      <c r="H26"/>
      <c r="I26"/>
      <c r="J26"/>
      <c r="K26"/>
      <c r="L26"/>
      <c r="M26"/>
    </row>
    <row r="27" spans="1:15" x14ac:dyDescent="0.2">
      <c r="D27"/>
      <c r="E27"/>
      <c r="F27"/>
      <c r="G27"/>
      <c r="H27"/>
      <c r="I27"/>
      <c r="J27"/>
      <c r="K27"/>
      <c r="L27"/>
      <c r="M27"/>
    </row>
    <row r="28" spans="1:15" x14ac:dyDescent="0.2">
      <c r="D28"/>
      <c r="E28"/>
      <c r="F28"/>
      <c r="G28"/>
      <c r="H28"/>
      <c r="I28"/>
      <c r="J28"/>
      <c r="K28"/>
      <c r="L28"/>
      <c r="M28"/>
    </row>
    <row r="29" spans="1:15" x14ac:dyDescent="0.2">
      <c r="D29"/>
      <c r="E29"/>
      <c r="F29"/>
      <c r="G29"/>
      <c r="H29"/>
      <c r="I29"/>
      <c r="J29"/>
      <c r="K29"/>
      <c r="L29"/>
      <c r="M29"/>
    </row>
    <row r="30" spans="1:15" x14ac:dyDescent="0.2">
      <c r="D30"/>
      <c r="E30"/>
      <c r="F30"/>
      <c r="G30"/>
      <c r="H30"/>
      <c r="I30"/>
      <c r="J30"/>
      <c r="K30"/>
      <c r="L30"/>
      <c r="M30"/>
    </row>
    <row r="31" spans="1:15" x14ac:dyDescent="0.2">
      <c r="D31"/>
      <c r="E31"/>
      <c r="F31"/>
      <c r="G31"/>
      <c r="H31"/>
      <c r="I31"/>
      <c r="J31"/>
      <c r="K31"/>
      <c r="L31"/>
      <c r="M31"/>
    </row>
    <row r="32" spans="1:15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20"/>
  <sheetViews>
    <sheetView topLeftCell="A2" zoomScaleNormal="100" workbookViewId="0">
      <selection activeCell="L16" sqref="L16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4.42578125" customWidth="1"/>
  </cols>
  <sheetData>
    <row r="1" spans="1:13" ht="15.75" thickBot="1" x14ac:dyDescent="0.3">
      <c r="A1" s="7" t="s">
        <v>437</v>
      </c>
    </row>
    <row r="2" spans="1:13" x14ac:dyDescent="0.2">
      <c r="A2" s="8" t="s">
        <v>20</v>
      </c>
      <c r="C2" s="181" t="s">
        <v>501</v>
      </c>
      <c r="D2" s="591" t="s">
        <v>574</v>
      </c>
      <c r="E2" s="589"/>
      <c r="F2" s="589"/>
      <c r="G2" s="589"/>
      <c r="H2" s="589"/>
      <c r="I2" s="589"/>
      <c r="J2" s="590"/>
      <c r="K2" s="585" t="s">
        <v>575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8069693.5999999996</v>
      </c>
      <c r="D5" s="233">
        <v>8894679.0399999991</v>
      </c>
      <c r="E5" s="33">
        <v>6543791.8700000001</v>
      </c>
      <c r="F5" s="49">
        <f>E5/D5</f>
        <v>0.73569735800157676</v>
      </c>
      <c r="G5" s="33">
        <v>6512668.0599999996</v>
      </c>
      <c r="H5" s="49">
        <f>G5/D5</f>
        <v>0.73219820869444219</v>
      </c>
      <c r="I5" s="33">
        <v>6512668.0599999996</v>
      </c>
      <c r="J5" s="170">
        <f>I5/D5</f>
        <v>0.73219820869444219</v>
      </c>
      <c r="K5" s="31">
        <v>5850867.3399999999</v>
      </c>
      <c r="L5" s="53">
        <v>0.67103305884970177</v>
      </c>
      <c r="M5" s="238">
        <f>+I5/K5-1</f>
        <v>0.11311155791818028</v>
      </c>
    </row>
    <row r="6" spans="1:13" ht="15" customHeight="1" x14ac:dyDescent="0.2">
      <c r="A6" s="23">
        <v>2</v>
      </c>
      <c r="B6" s="23" t="s">
        <v>1</v>
      </c>
      <c r="C6" s="177">
        <v>6261542.29</v>
      </c>
      <c r="D6" s="233">
        <v>7224665.3099999996</v>
      </c>
      <c r="E6" s="33">
        <v>5884342.8099999996</v>
      </c>
      <c r="F6" s="49">
        <f>E6/D6</f>
        <v>0.81447964127212968</v>
      </c>
      <c r="G6" s="33">
        <v>5480996.75</v>
      </c>
      <c r="H6" s="49">
        <f>G6/D6</f>
        <v>0.75865061076441753</v>
      </c>
      <c r="I6" s="33">
        <v>3315624.98</v>
      </c>
      <c r="J6" s="170">
        <f>I6/D6</f>
        <v>0.45893129130988081</v>
      </c>
      <c r="K6" s="33">
        <v>2604775.52</v>
      </c>
      <c r="L6" s="55">
        <v>0.46288393347109713</v>
      </c>
      <c r="M6" s="239">
        <f>+I6/K6-1</f>
        <v>0.2729023881489796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49" t="s">
        <v>135</v>
      </c>
      <c r="G7" s="33"/>
      <c r="H7" s="49" t="s">
        <v>135</v>
      </c>
      <c r="I7" s="33"/>
      <c r="J7" s="170" t="s">
        <v>135</v>
      </c>
      <c r="K7" s="379"/>
      <c r="L7" s="55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7">
        <v>28344074.559999999</v>
      </c>
      <c r="D8" s="233">
        <v>38003208.240000002</v>
      </c>
      <c r="E8" s="33">
        <v>37565212.890000001</v>
      </c>
      <c r="F8" s="457">
        <f>E8/D8</f>
        <v>0.98847477962297425</v>
      </c>
      <c r="G8" s="33">
        <v>37548212.890000001</v>
      </c>
      <c r="H8" s="457">
        <f>G8/D8</f>
        <v>0.98802744896887151</v>
      </c>
      <c r="I8" s="33">
        <v>29461269.940000001</v>
      </c>
      <c r="J8" s="459">
        <f>I8/D8</f>
        <v>0.77523112664448035</v>
      </c>
      <c r="K8" s="35">
        <v>20719311.370000001</v>
      </c>
      <c r="L8" s="375">
        <v>0.75890570250906852</v>
      </c>
      <c r="M8" s="530">
        <f>+I8/K8-1</f>
        <v>0.42192322002833049</v>
      </c>
    </row>
    <row r="9" spans="1:13" ht="15" customHeight="1" x14ac:dyDescent="0.2">
      <c r="A9" s="9"/>
      <c r="B9" s="2" t="s">
        <v>4</v>
      </c>
      <c r="C9" s="179">
        <f>SUM(C5:C8)</f>
        <v>42675310.450000003</v>
      </c>
      <c r="D9" s="169">
        <f t="shared" ref="D9:I9" si="0">SUM(D5:D8)</f>
        <v>54122552.590000004</v>
      </c>
      <c r="E9" s="92">
        <f t="shared" si="0"/>
        <v>49993347.57</v>
      </c>
      <c r="F9" s="98">
        <f>E9/D9</f>
        <v>0.92370638814321293</v>
      </c>
      <c r="G9" s="92">
        <f t="shared" si="0"/>
        <v>49541877.700000003</v>
      </c>
      <c r="H9" s="98">
        <f>G9/D9</f>
        <v>0.91536476624263374</v>
      </c>
      <c r="I9" s="92">
        <f t="shared" si="0"/>
        <v>39289562.980000004</v>
      </c>
      <c r="J9" s="188">
        <f>I9/D9</f>
        <v>0.72593699113998134</v>
      </c>
      <c r="K9" s="92">
        <f>SUM(K5:K8)</f>
        <v>29174954.23</v>
      </c>
      <c r="L9" s="44">
        <v>0.70099999999999996</v>
      </c>
      <c r="M9" s="161">
        <f>+I9/K9-1</f>
        <v>0.34668807602101936</v>
      </c>
    </row>
    <row r="10" spans="1:13" ht="15" customHeight="1" x14ac:dyDescent="0.2">
      <c r="A10" s="21">
        <v>6</v>
      </c>
      <c r="B10" s="21" t="s">
        <v>5</v>
      </c>
      <c r="C10" s="177">
        <v>548825</v>
      </c>
      <c r="D10" s="233">
        <v>2221197.6</v>
      </c>
      <c r="E10" s="31">
        <v>2181197.6</v>
      </c>
      <c r="F10" s="49">
        <f>E10/D10</f>
        <v>0.98199169673152897</v>
      </c>
      <c r="G10" s="31">
        <v>2181197.6</v>
      </c>
      <c r="H10" s="49">
        <f>G10/D10</f>
        <v>0.98199169673152897</v>
      </c>
      <c r="I10" s="31">
        <v>1448597.67</v>
      </c>
      <c r="J10" s="170">
        <f>I10/D10</f>
        <v>0.65216965388401282</v>
      </c>
      <c r="K10" s="153">
        <v>1335438.21</v>
      </c>
      <c r="L10" s="53">
        <v>0.28038672062322428</v>
      </c>
      <c r="M10" s="238">
        <f>+I10/K10-1</f>
        <v>8.4735826152525506E-2</v>
      </c>
    </row>
    <row r="11" spans="1:13" ht="15" customHeight="1" x14ac:dyDescent="0.2">
      <c r="A11" s="25">
        <v>7</v>
      </c>
      <c r="B11" s="25" t="s">
        <v>6</v>
      </c>
      <c r="C11" s="177">
        <v>6844993</v>
      </c>
      <c r="D11" s="233">
        <v>12586993</v>
      </c>
      <c r="E11" s="35">
        <v>8544507</v>
      </c>
      <c r="F11" s="86">
        <f>E11/D11</f>
        <v>0.67883623991846187</v>
      </c>
      <c r="G11" s="60">
        <v>8544507</v>
      </c>
      <c r="H11" s="86">
        <f>G11/D11</f>
        <v>0.67883623991846187</v>
      </c>
      <c r="I11" s="60">
        <v>7075407</v>
      </c>
      <c r="J11" s="190">
        <f>I11/D11</f>
        <v>0.56212051599615576</v>
      </c>
      <c r="K11" s="154">
        <v>2252716.2999999998</v>
      </c>
      <c r="L11" s="375">
        <v>0.29507540023766765</v>
      </c>
      <c r="M11" s="238">
        <f>+I11/K11-1</f>
        <v>2.1408335794436257</v>
      </c>
    </row>
    <row r="12" spans="1:13" ht="15" customHeight="1" x14ac:dyDescent="0.2">
      <c r="A12" s="9"/>
      <c r="B12" s="2" t="s">
        <v>7</v>
      </c>
      <c r="C12" s="179">
        <f>SUM(C10:C11)</f>
        <v>7393818</v>
      </c>
      <c r="D12" s="169">
        <f t="shared" ref="D12:I12" si="1">SUM(D10:D11)</f>
        <v>14808190.6</v>
      </c>
      <c r="E12" s="92">
        <f t="shared" si="1"/>
        <v>10725704.6</v>
      </c>
      <c r="F12" s="98">
        <f>E12/D12</f>
        <v>0.72430892400858216</v>
      </c>
      <c r="G12" s="92">
        <f t="shared" si="1"/>
        <v>10725704.6</v>
      </c>
      <c r="H12" s="98">
        <f>G12/D12</f>
        <v>0.72430892400858216</v>
      </c>
      <c r="I12" s="92">
        <f t="shared" si="1"/>
        <v>8524004.6699999999</v>
      </c>
      <c r="J12" s="188">
        <f>I12/D12</f>
        <v>0.57562769822803339</v>
      </c>
      <c r="K12" s="92">
        <f>SUM(K10:K11)</f>
        <v>3588154.51</v>
      </c>
      <c r="L12" s="44">
        <v>0.28899999999999998</v>
      </c>
      <c r="M12" s="242">
        <f>+I12/K12-1</f>
        <v>1.3755957683104345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28" t="s">
        <v>135</v>
      </c>
      <c r="G13" s="31"/>
      <c r="H13" s="28" t="s">
        <v>135</v>
      </c>
      <c r="I13" s="31"/>
      <c r="J13" s="256" t="s">
        <v>135</v>
      </c>
      <c r="K13" s="394" t="s">
        <v>135</v>
      </c>
      <c r="L13" s="57" t="s">
        <v>135</v>
      </c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29" t="s">
        <v>135</v>
      </c>
      <c r="G14" s="35"/>
      <c r="H14" s="29" t="s">
        <v>135</v>
      </c>
      <c r="I14" s="35"/>
      <c r="J14" s="257" t="s">
        <v>135</v>
      </c>
      <c r="K14" s="488" t="s">
        <v>135</v>
      </c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2">SUM(D13:D14)</f>
        <v>0</v>
      </c>
      <c r="E15" s="92">
        <f t="shared" si="2"/>
        <v>0</v>
      </c>
      <c r="F15" s="258" t="s">
        <v>135</v>
      </c>
      <c r="G15" s="92">
        <f t="shared" si="2"/>
        <v>0</v>
      </c>
      <c r="H15" s="258" t="s">
        <v>135</v>
      </c>
      <c r="I15" s="92">
        <f t="shared" si="2"/>
        <v>0</v>
      </c>
      <c r="J15" s="259" t="s">
        <v>135</v>
      </c>
      <c r="K15" s="92">
        <f>SUM(K13:K14)</f>
        <v>0</v>
      </c>
      <c r="L15" s="107" t="s">
        <v>135</v>
      </c>
      <c r="M15" s="245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50069128.450000003</v>
      </c>
      <c r="D16" s="171">
        <f t="shared" ref="D16:I16" si="3">+D9+D12+D15</f>
        <v>68930743.189999998</v>
      </c>
      <c r="E16" s="172">
        <f t="shared" si="3"/>
        <v>60719052.170000002</v>
      </c>
      <c r="F16" s="199">
        <f>E16/D16</f>
        <v>0.88087041224312101</v>
      </c>
      <c r="G16" s="172">
        <f t="shared" si="3"/>
        <v>60267582.300000004</v>
      </c>
      <c r="H16" s="199">
        <f>G16/D16</f>
        <v>0.87432079665642159</v>
      </c>
      <c r="I16" s="172">
        <f t="shared" si="3"/>
        <v>47813567.650000006</v>
      </c>
      <c r="J16" s="191">
        <f>I16/D16</f>
        <v>0.69364648395284489</v>
      </c>
      <c r="K16" s="164">
        <f>K9+K12+K15</f>
        <v>32763108.740000002</v>
      </c>
      <c r="L16" s="208">
        <v>0.60599999999999998</v>
      </c>
      <c r="M16" s="246">
        <f>+I16/K16-1</f>
        <v>0.45937212580884057</v>
      </c>
    </row>
    <row r="20" spans="5:5" x14ac:dyDescent="0.2">
      <c r="E20" s="198"/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O22" sqref="O22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4.42578125" customWidth="1"/>
  </cols>
  <sheetData>
    <row r="1" spans="1:13" ht="15" x14ac:dyDescent="0.25">
      <c r="A1" s="7" t="s">
        <v>437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9.5" customHeight="1" x14ac:dyDescent="0.2">
      <c r="D16"/>
      <c r="E16"/>
      <c r="F16"/>
      <c r="G16"/>
      <c r="H16"/>
      <c r="I16"/>
      <c r="J16"/>
      <c r="K16"/>
      <c r="L16"/>
      <c r="M16"/>
    </row>
    <row r="20" spans="5:5" x14ac:dyDescent="0.2">
      <c r="E20" s="19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M20"/>
  <sheetViews>
    <sheetView topLeftCell="A4" zoomScaleNormal="100" workbookViewId="0">
      <selection activeCell="K16" sqref="K16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7.85546875" style="105" bestFit="1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" style="105" bestFit="1" customWidth="1"/>
  </cols>
  <sheetData>
    <row r="1" spans="1:13" ht="15.75" thickBot="1" x14ac:dyDescent="0.3">
      <c r="A1" s="7" t="s">
        <v>131</v>
      </c>
    </row>
    <row r="2" spans="1:13" x14ac:dyDescent="0.2">
      <c r="A2" s="8" t="s">
        <v>20</v>
      </c>
      <c r="C2" s="181" t="s">
        <v>501</v>
      </c>
      <c r="D2" s="591" t="s">
        <v>574</v>
      </c>
      <c r="E2" s="589"/>
      <c r="F2" s="589"/>
      <c r="G2" s="589"/>
      <c r="H2" s="589"/>
      <c r="I2" s="589"/>
      <c r="J2" s="590"/>
      <c r="K2" s="585" t="s">
        <v>575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8">
        <v>2340875.96</v>
      </c>
      <c r="D5" s="234">
        <v>2456006.2400000002</v>
      </c>
      <c r="E5" s="35">
        <v>1637713.83</v>
      </c>
      <c r="F5" s="49">
        <f>E5/D5</f>
        <v>0.66681989781915207</v>
      </c>
      <c r="G5" s="35">
        <v>1637713.83</v>
      </c>
      <c r="H5" s="49">
        <f>G5/D5</f>
        <v>0.66681989781915207</v>
      </c>
      <c r="I5" s="35">
        <v>1637713.83</v>
      </c>
      <c r="J5" s="170">
        <f>I5/D5</f>
        <v>0.66681989781915207</v>
      </c>
      <c r="K5" s="31">
        <v>1799257.96</v>
      </c>
      <c r="L5" s="53">
        <v>0.68985547218928744</v>
      </c>
      <c r="M5" s="238">
        <f>+I5/K5-1</f>
        <v>-8.9783751741745688E-2</v>
      </c>
    </row>
    <row r="6" spans="1:13" ht="15" customHeight="1" x14ac:dyDescent="0.2">
      <c r="A6" s="23">
        <v>2</v>
      </c>
      <c r="B6" s="23" t="s">
        <v>1</v>
      </c>
      <c r="C6" s="178">
        <v>191288596.02000001</v>
      </c>
      <c r="D6" s="234">
        <v>190599554.31999999</v>
      </c>
      <c r="E6" s="35">
        <v>187324996.47</v>
      </c>
      <c r="F6" s="49">
        <f>E6/D6</f>
        <v>0.98281969828480131</v>
      </c>
      <c r="G6" s="35">
        <v>187268120.63999999</v>
      </c>
      <c r="H6" s="49">
        <f>G6/D6</f>
        <v>0.98252129344223538</v>
      </c>
      <c r="I6" s="35">
        <v>87394995.650000006</v>
      </c>
      <c r="J6" s="170">
        <f>I6/D6</f>
        <v>0.45852675764011203</v>
      </c>
      <c r="K6" s="33">
        <v>84879263.730000004</v>
      </c>
      <c r="L6" s="55">
        <v>0.47841485296723479</v>
      </c>
      <c r="M6" s="238">
        <f>+I6/K6-1</f>
        <v>2.9638946068176519E-2</v>
      </c>
    </row>
    <row r="7" spans="1:13" ht="15" customHeight="1" x14ac:dyDescent="0.2">
      <c r="A7" s="23">
        <v>3</v>
      </c>
      <c r="B7" s="23" t="s">
        <v>2</v>
      </c>
      <c r="C7" s="178"/>
      <c r="D7" s="234"/>
      <c r="E7" s="35"/>
      <c r="F7" s="49" t="s">
        <v>135</v>
      </c>
      <c r="G7" s="35"/>
      <c r="H7" s="49" t="s">
        <v>135</v>
      </c>
      <c r="I7" s="35"/>
      <c r="J7" s="170" t="s">
        <v>135</v>
      </c>
      <c r="K7" s="379"/>
      <c r="L7" s="55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8">
        <v>116273475.31</v>
      </c>
      <c r="D8" s="234">
        <v>116491405.27</v>
      </c>
      <c r="E8" s="35">
        <v>116403271.90000001</v>
      </c>
      <c r="F8" s="457">
        <f>E8/D8</f>
        <v>0.99924343457102505</v>
      </c>
      <c r="G8" s="153">
        <v>116295771.90000001</v>
      </c>
      <c r="H8" s="49">
        <f t="shared" ref="H8" si="0">G8/D8</f>
        <v>0.99832061970969821</v>
      </c>
      <c r="I8" s="35">
        <v>65742404.590000004</v>
      </c>
      <c r="J8" s="459">
        <f>I8/D8</f>
        <v>0.56435412069778357</v>
      </c>
      <c r="K8" s="35">
        <v>71419359.069999993</v>
      </c>
      <c r="L8" s="375">
        <v>0.56104754256836653</v>
      </c>
      <c r="M8" s="269">
        <f>+I8/K8-1</f>
        <v>-7.9487614477691593E-2</v>
      </c>
    </row>
    <row r="9" spans="1:13" ht="15" customHeight="1" x14ac:dyDescent="0.2">
      <c r="A9" s="9"/>
      <c r="B9" s="2" t="s">
        <v>4</v>
      </c>
      <c r="C9" s="179">
        <f>SUM(C5:C8)</f>
        <v>309902947.29000002</v>
      </c>
      <c r="D9" s="169">
        <f t="shared" ref="D9:I9" si="1">SUM(D5:D8)</f>
        <v>309546965.82999998</v>
      </c>
      <c r="E9" s="92">
        <f t="shared" si="1"/>
        <v>305365982.20000005</v>
      </c>
      <c r="F9" s="98">
        <f>E9/D9</f>
        <v>0.98649321721248562</v>
      </c>
      <c r="G9" s="92">
        <f>SUM(G5:G8)</f>
        <v>305201606.37</v>
      </c>
      <c r="H9" s="98">
        <f>G9/D9</f>
        <v>0.98596219656571793</v>
      </c>
      <c r="I9" s="92">
        <f t="shared" si="1"/>
        <v>154775114.06999999</v>
      </c>
      <c r="J9" s="188">
        <f>I9/D9</f>
        <v>0.50000526949115986</v>
      </c>
      <c r="K9" s="92">
        <f>SUM(K5:K8)</f>
        <v>158097880.75999999</v>
      </c>
      <c r="L9" s="44">
        <v>0.51400000000000001</v>
      </c>
      <c r="M9" s="242">
        <f>+I9/K9-1</f>
        <v>-2.1017148832273791E-2</v>
      </c>
    </row>
    <row r="10" spans="1:13" ht="15" customHeight="1" x14ac:dyDescent="0.2">
      <c r="A10" s="21">
        <v>6</v>
      </c>
      <c r="B10" s="21" t="s">
        <v>5</v>
      </c>
      <c r="C10" s="178">
        <v>725157.47</v>
      </c>
      <c r="D10" s="234">
        <v>582818.77</v>
      </c>
      <c r="E10" s="31">
        <v>282544.28000000003</v>
      </c>
      <c r="F10" s="49">
        <f>E10/D10</f>
        <v>0.48478925961838876</v>
      </c>
      <c r="G10" s="153">
        <v>279366.06</v>
      </c>
      <c r="H10" s="49">
        <f>G10/D10</f>
        <v>0.47933607217214363</v>
      </c>
      <c r="I10" s="153">
        <v>121488.24</v>
      </c>
      <c r="J10" s="170">
        <f>I10/D10</f>
        <v>0.20844942931402158</v>
      </c>
      <c r="K10" s="153">
        <v>401548.72</v>
      </c>
      <c r="L10" s="53">
        <v>0.3314889538992537</v>
      </c>
      <c r="M10" s="254" t="s">
        <v>135</v>
      </c>
    </row>
    <row r="11" spans="1:13" ht="15" customHeight="1" x14ac:dyDescent="0.2">
      <c r="A11" s="25">
        <v>7</v>
      </c>
      <c r="B11" s="25" t="s">
        <v>6</v>
      </c>
      <c r="C11" s="178"/>
      <c r="D11" s="234"/>
      <c r="E11" s="35"/>
      <c r="F11" s="50" t="s">
        <v>135</v>
      </c>
      <c r="G11" s="154"/>
      <c r="H11" s="50" t="s">
        <v>135</v>
      </c>
      <c r="I11" s="154"/>
      <c r="J11" s="252" t="s">
        <v>135</v>
      </c>
      <c r="K11" s="488" t="s">
        <v>135</v>
      </c>
      <c r="L11" s="56" t="s">
        <v>135</v>
      </c>
      <c r="M11" s="254" t="s">
        <v>135</v>
      </c>
    </row>
    <row r="12" spans="1:13" ht="15" customHeight="1" x14ac:dyDescent="0.2">
      <c r="A12" s="9"/>
      <c r="B12" s="2" t="s">
        <v>7</v>
      </c>
      <c r="C12" s="179">
        <f>SUM(C10:C11)</f>
        <v>725157.47</v>
      </c>
      <c r="D12" s="169">
        <f t="shared" ref="D12:I12" si="2">SUM(D10:D11)</f>
        <v>582818.77</v>
      </c>
      <c r="E12" s="92">
        <f t="shared" si="2"/>
        <v>282544.28000000003</v>
      </c>
      <c r="F12" s="98">
        <f>E12/D12</f>
        <v>0.48478925961838876</v>
      </c>
      <c r="G12" s="92">
        <f>SUM(G10:G11)</f>
        <v>279366.06</v>
      </c>
      <c r="H12" s="98" t="s">
        <v>135</v>
      </c>
      <c r="I12" s="92">
        <f t="shared" si="2"/>
        <v>121488.24</v>
      </c>
      <c r="J12" s="188">
        <f>I12/D12</f>
        <v>0.20844942931402158</v>
      </c>
      <c r="K12" s="92">
        <f>SUM(K10:K11)</f>
        <v>401548.72</v>
      </c>
      <c r="L12" s="44">
        <v>0.33100000000000002</v>
      </c>
      <c r="M12" s="255">
        <f>+I12/K12-1</f>
        <v>-0.69745080995401998</v>
      </c>
    </row>
    <row r="13" spans="1:13" ht="15" customHeight="1" x14ac:dyDescent="0.2">
      <c r="A13" s="21">
        <v>8</v>
      </c>
      <c r="B13" s="21" t="s">
        <v>8</v>
      </c>
      <c r="C13" s="176">
        <v>0</v>
      </c>
      <c r="D13" s="232"/>
      <c r="E13" s="31"/>
      <c r="F13" s="94" t="s">
        <v>135</v>
      </c>
      <c r="G13" s="31"/>
      <c r="H13" s="94" t="s">
        <v>135</v>
      </c>
      <c r="I13" s="31"/>
      <c r="J13" s="251" t="s">
        <v>135</v>
      </c>
      <c r="K13" s="394" t="s">
        <v>135</v>
      </c>
      <c r="L13" s="57" t="s">
        <v>135</v>
      </c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>
        <v>0</v>
      </c>
      <c r="D14" s="234"/>
      <c r="E14" s="35"/>
      <c r="F14" s="50" t="s">
        <v>135</v>
      </c>
      <c r="G14" s="35"/>
      <c r="H14" s="50" t="s">
        <v>135</v>
      </c>
      <c r="I14" s="35"/>
      <c r="J14" s="252" t="s">
        <v>135</v>
      </c>
      <c r="K14" s="488" t="s">
        <v>135</v>
      </c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3">SUM(D13:D14)</f>
        <v>0</v>
      </c>
      <c r="E15" s="92">
        <f t="shared" si="3"/>
        <v>0</v>
      </c>
      <c r="F15" s="62" t="s">
        <v>135</v>
      </c>
      <c r="G15" s="92">
        <f t="shared" si="3"/>
        <v>0</v>
      </c>
      <c r="H15" s="62" t="s">
        <v>135</v>
      </c>
      <c r="I15" s="92">
        <f t="shared" si="3"/>
        <v>0</v>
      </c>
      <c r="J15" s="253" t="s">
        <v>135</v>
      </c>
      <c r="K15" s="92">
        <f>SUM(K13:K14)</f>
        <v>0</v>
      </c>
      <c r="L15" s="107" t="s">
        <v>135</v>
      </c>
      <c r="M15" s="245" t="s">
        <v>135</v>
      </c>
    </row>
    <row r="16" spans="1:13" s="6" customFormat="1" ht="24" customHeight="1" thickBot="1" x14ac:dyDescent="0.25">
      <c r="A16" s="5"/>
      <c r="B16" s="4" t="s">
        <v>11</v>
      </c>
      <c r="C16" s="180">
        <f>+C9+C12+C15</f>
        <v>310628104.76000005</v>
      </c>
      <c r="D16" s="171">
        <f t="shared" ref="D16:I16" si="4">+D9+D12+D15</f>
        <v>310129784.59999996</v>
      </c>
      <c r="E16" s="172">
        <f t="shared" si="4"/>
        <v>305648526.48000002</v>
      </c>
      <c r="F16" s="199">
        <f>E16/D16</f>
        <v>0.98555037812385615</v>
      </c>
      <c r="G16" s="172">
        <f t="shared" si="4"/>
        <v>305480972.43000001</v>
      </c>
      <c r="H16" s="199">
        <f>G16/D16</f>
        <v>0.98501010737812267</v>
      </c>
      <c r="I16" s="172">
        <f t="shared" si="4"/>
        <v>154896602.31</v>
      </c>
      <c r="J16" s="191">
        <f>I16/D16</f>
        <v>0.49945735624774951</v>
      </c>
      <c r="K16" s="164">
        <f>K9+K12+K15</f>
        <v>158499429.47999999</v>
      </c>
      <c r="L16" s="208">
        <v>0.51400000000000001</v>
      </c>
      <c r="M16" s="246">
        <f>+I16/K16-1</f>
        <v>-2.2730852608239815E-2</v>
      </c>
    </row>
    <row r="20" spans="5:5" x14ac:dyDescent="0.2">
      <c r="E20" s="198"/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3" zoomScaleNormal="100" workbookViewId="0">
      <selection activeCell="N18" sqref="N18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" style="105" bestFit="1" customWidth="1"/>
  </cols>
  <sheetData>
    <row r="1" spans="1:15" ht="15" x14ac:dyDescent="0.25">
      <c r="A1" s="7" t="s">
        <v>131</v>
      </c>
    </row>
    <row r="2" spans="1:15" x14ac:dyDescent="0.2">
      <c r="D2"/>
      <c r="E2"/>
      <c r="F2"/>
      <c r="G2"/>
      <c r="H2"/>
      <c r="I2"/>
      <c r="J2"/>
      <c r="K2"/>
      <c r="L2"/>
      <c r="M2"/>
    </row>
    <row r="3" spans="1:15" x14ac:dyDescent="0.2">
      <c r="D3"/>
      <c r="E3"/>
      <c r="F3"/>
      <c r="G3"/>
      <c r="H3"/>
      <c r="I3"/>
      <c r="J3"/>
      <c r="K3"/>
      <c r="L3"/>
      <c r="M3"/>
    </row>
    <row r="4" spans="1:15" ht="15" customHeight="1" x14ac:dyDescent="0.2">
      <c r="D4"/>
      <c r="E4"/>
      <c r="F4"/>
      <c r="G4"/>
      <c r="H4"/>
      <c r="I4"/>
      <c r="J4"/>
      <c r="K4"/>
      <c r="L4"/>
      <c r="M4"/>
    </row>
    <row r="5" spans="1:15" ht="15" customHeight="1" x14ac:dyDescent="0.2">
      <c r="D5"/>
      <c r="E5"/>
      <c r="F5"/>
      <c r="G5"/>
      <c r="H5"/>
      <c r="I5"/>
      <c r="J5"/>
      <c r="K5"/>
      <c r="L5"/>
      <c r="M5"/>
    </row>
    <row r="6" spans="1:15" ht="15" customHeight="1" x14ac:dyDescent="0.2">
      <c r="D6"/>
      <c r="E6"/>
      <c r="F6"/>
      <c r="G6"/>
      <c r="H6"/>
      <c r="I6"/>
      <c r="J6"/>
      <c r="K6"/>
      <c r="L6"/>
      <c r="M6"/>
    </row>
    <row r="7" spans="1:15" ht="15" customHeight="1" x14ac:dyDescent="0.2">
      <c r="D7"/>
      <c r="E7"/>
      <c r="F7"/>
      <c r="G7"/>
      <c r="H7"/>
      <c r="I7"/>
      <c r="J7"/>
      <c r="K7"/>
      <c r="L7"/>
      <c r="M7"/>
    </row>
    <row r="8" spans="1:15" ht="15" customHeight="1" x14ac:dyDescent="0.2">
      <c r="D8"/>
      <c r="E8"/>
      <c r="F8"/>
      <c r="G8"/>
      <c r="H8"/>
      <c r="I8"/>
      <c r="J8"/>
      <c r="K8"/>
      <c r="L8"/>
      <c r="M8"/>
    </row>
    <row r="9" spans="1:15" ht="15" customHeight="1" x14ac:dyDescent="0.2">
      <c r="D9"/>
      <c r="E9"/>
      <c r="F9"/>
      <c r="G9"/>
      <c r="H9"/>
      <c r="I9"/>
      <c r="J9"/>
      <c r="K9"/>
      <c r="L9"/>
      <c r="M9"/>
    </row>
    <row r="10" spans="1:15" ht="15" customHeight="1" x14ac:dyDescent="0.2">
      <c r="D10"/>
      <c r="E10"/>
      <c r="F10"/>
      <c r="G10"/>
      <c r="H10"/>
      <c r="I10"/>
      <c r="J10"/>
      <c r="K10"/>
      <c r="L10"/>
      <c r="M10"/>
    </row>
    <row r="11" spans="1:15" ht="15" customHeight="1" x14ac:dyDescent="0.2">
      <c r="D11"/>
      <c r="E11"/>
      <c r="F11"/>
      <c r="G11"/>
      <c r="H11"/>
      <c r="I11"/>
      <c r="J11"/>
      <c r="K11"/>
      <c r="L11"/>
      <c r="M11"/>
    </row>
    <row r="12" spans="1:15" ht="15" customHeight="1" x14ac:dyDescent="0.2">
      <c r="D12"/>
      <c r="E12"/>
      <c r="F12"/>
      <c r="G12"/>
      <c r="H12"/>
      <c r="I12"/>
      <c r="J12"/>
      <c r="K12"/>
      <c r="L12"/>
      <c r="M12"/>
    </row>
    <row r="13" spans="1:15" ht="15" customHeight="1" x14ac:dyDescent="0.2">
      <c r="D13"/>
      <c r="E13"/>
      <c r="F13"/>
      <c r="G13"/>
      <c r="H13"/>
      <c r="I13"/>
      <c r="J13"/>
      <c r="K13"/>
      <c r="L13"/>
      <c r="M13"/>
    </row>
    <row r="14" spans="1:15" ht="15" customHeight="1" x14ac:dyDescent="0.2">
      <c r="D14"/>
      <c r="E14"/>
      <c r="F14"/>
      <c r="G14"/>
      <c r="H14"/>
      <c r="I14"/>
      <c r="J14"/>
      <c r="K14"/>
      <c r="L14"/>
      <c r="M14"/>
    </row>
    <row r="15" spans="1:15" s="6" customFormat="1" ht="24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x14ac:dyDescent="0.2">
      <c r="D16"/>
      <c r="E16"/>
      <c r="F16"/>
      <c r="G16"/>
      <c r="H16"/>
      <c r="I16"/>
      <c r="J16"/>
      <c r="K16"/>
      <c r="L16"/>
      <c r="M16"/>
    </row>
    <row r="17" spans="1:15" x14ac:dyDescent="0.2">
      <c r="D17"/>
      <c r="E17"/>
      <c r="F17"/>
      <c r="G17"/>
      <c r="H17"/>
      <c r="I17"/>
      <c r="J17"/>
      <c r="K17"/>
      <c r="L17"/>
      <c r="M17"/>
    </row>
    <row r="18" spans="1:15" x14ac:dyDescent="0.2">
      <c r="D18"/>
      <c r="E18"/>
      <c r="F18"/>
      <c r="G18"/>
      <c r="H18"/>
      <c r="I18"/>
      <c r="J18"/>
      <c r="K18"/>
      <c r="L18"/>
      <c r="M18"/>
    </row>
    <row r="19" spans="1:15" s="105" customForma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2">
      <c r="D20"/>
      <c r="E20"/>
      <c r="F20"/>
      <c r="G20"/>
      <c r="H20"/>
      <c r="I20"/>
      <c r="J20"/>
      <c r="K20"/>
      <c r="L20"/>
      <c r="M20"/>
    </row>
    <row r="21" spans="1:15" x14ac:dyDescent="0.2">
      <c r="D21"/>
      <c r="E21"/>
      <c r="F21"/>
      <c r="G21"/>
      <c r="H21"/>
      <c r="I21"/>
      <c r="J21"/>
      <c r="K21"/>
      <c r="L21"/>
      <c r="M21"/>
    </row>
    <row r="22" spans="1:15" x14ac:dyDescent="0.2">
      <c r="D22"/>
      <c r="E22"/>
      <c r="F22"/>
      <c r="G22"/>
      <c r="H22"/>
      <c r="I22"/>
      <c r="J22"/>
      <c r="K22"/>
      <c r="L22"/>
      <c r="M22"/>
    </row>
    <row r="23" spans="1:15" x14ac:dyDescent="0.2">
      <c r="D23"/>
      <c r="E23"/>
      <c r="F23"/>
      <c r="G23"/>
      <c r="H23"/>
      <c r="I23"/>
      <c r="J23"/>
      <c r="K23"/>
      <c r="L23"/>
      <c r="M23"/>
    </row>
    <row r="24" spans="1:15" x14ac:dyDescent="0.2">
      <c r="D24"/>
      <c r="E24"/>
      <c r="F24"/>
      <c r="G24"/>
      <c r="H24"/>
      <c r="I24"/>
      <c r="J24"/>
      <c r="K24"/>
      <c r="L24"/>
      <c r="M24"/>
    </row>
    <row r="25" spans="1:15" x14ac:dyDescent="0.2">
      <c r="D25"/>
      <c r="E25"/>
      <c r="F25"/>
      <c r="G25"/>
      <c r="H25"/>
      <c r="I25"/>
      <c r="J25"/>
      <c r="K25"/>
      <c r="L25"/>
      <c r="M25"/>
    </row>
    <row r="26" spans="1:15" x14ac:dyDescent="0.2">
      <c r="D26"/>
      <c r="E26"/>
      <c r="F26"/>
      <c r="G26"/>
      <c r="H26"/>
      <c r="I26"/>
      <c r="J26"/>
      <c r="K26"/>
      <c r="L26"/>
      <c r="M26"/>
    </row>
    <row r="27" spans="1:15" x14ac:dyDescent="0.2">
      <c r="D27"/>
      <c r="E27"/>
      <c r="F27"/>
      <c r="G27"/>
      <c r="H27"/>
      <c r="I27"/>
      <c r="J27"/>
      <c r="K27"/>
      <c r="L27"/>
      <c r="M27"/>
    </row>
    <row r="28" spans="1:15" x14ac:dyDescent="0.2">
      <c r="D28"/>
      <c r="E28"/>
      <c r="F28"/>
      <c r="G28"/>
      <c r="H28"/>
      <c r="I28"/>
      <c r="J28"/>
      <c r="K28"/>
      <c r="L28"/>
      <c r="M28"/>
    </row>
    <row r="29" spans="1:15" x14ac:dyDescent="0.2">
      <c r="D29"/>
      <c r="E29"/>
      <c r="F29"/>
      <c r="G29"/>
      <c r="H29"/>
      <c r="I29"/>
      <c r="J29"/>
      <c r="K29"/>
      <c r="L29"/>
      <c r="M29"/>
    </row>
    <row r="30" spans="1:15" x14ac:dyDescent="0.2">
      <c r="D30"/>
      <c r="E30"/>
      <c r="F30"/>
      <c r="G30"/>
      <c r="H30"/>
      <c r="I30"/>
      <c r="J30"/>
      <c r="K30"/>
      <c r="L30"/>
      <c r="M30"/>
    </row>
    <row r="31" spans="1:15" x14ac:dyDescent="0.2">
      <c r="D31"/>
      <c r="E31"/>
      <c r="F31"/>
      <c r="G31"/>
      <c r="H31"/>
      <c r="I31"/>
      <c r="J31"/>
      <c r="K31"/>
      <c r="L31"/>
      <c r="M31"/>
    </row>
    <row r="32" spans="1:15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  <row r="36" spans="4:13" x14ac:dyDescent="0.2">
      <c r="D36"/>
      <c r="E36"/>
      <c r="F36"/>
      <c r="G36"/>
      <c r="H36"/>
      <c r="I36"/>
      <c r="J36"/>
      <c r="K36"/>
      <c r="L36"/>
      <c r="M36"/>
    </row>
    <row r="37" spans="4:13" x14ac:dyDescent="0.2">
      <c r="D37"/>
      <c r="E37"/>
      <c r="F37"/>
      <c r="G37"/>
      <c r="H37"/>
      <c r="I37"/>
      <c r="J37"/>
      <c r="K37"/>
      <c r="L37"/>
      <c r="M37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4" zoomScaleNormal="100" workbookViewId="0">
      <selection activeCell="A16" sqref="A16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8.42578125" style="47" customWidth="1"/>
    <col min="12" max="12" width="6.28515625" style="105" customWidth="1"/>
    <col min="13" max="13" width="8" style="105" bestFit="1" customWidth="1"/>
  </cols>
  <sheetData>
    <row r="1" spans="1:13" ht="15.75" thickBot="1" x14ac:dyDescent="0.3">
      <c r="A1" s="7" t="s">
        <v>465</v>
      </c>
    </row>
    <row r="2" spans="1:13" x14ac:dyDescent="0.2">
      <c r="A2" s="8" t="s">
        <v>20</v>
      </c>
      <c r="C2" s="181" t="s">
        <v>501</v>
      </c>
      <c r="D2" s="591" t="s">
        <v>574</v>
      </c>
      <c r="E2" s="589"/>
      <c r="F2" s="589"/>
      <c r="G2" s="589"/>
      <c r="H2" s="589"/>
      <c r="I2" s="589"/>
      <c r="J2" s="590"/>
      <c r="K2" s="585" t="s">
        <v>575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2363481.65</v>
      </c>
      <c r="D5" s="233">
        <v>2140367.4300000002</v>
      </c>
      <c r="E5" s="33">
        <v>1529256.76</v>
      </c>
      <c r="F5" s="49">
        <f>E5/D5</f>
        <v>0.71448328850715126</v>
      </c>
      <c r="G5" s="33">
        <v>1529256.76</v>
      </c>
      <c r="H5" s="49">
        <f>G5/D5</f>
        <v>0.71448328850715126</v>
      </c>
      <c r="I5" s="33">
        <v>1529256.76</v>
      </c>
      <c r="J5" s="170">
        <f>I5/D5</f>
        <v>0.71448328850715126</v>
      </c>
      <c r="K5" s="31">
        <v>1683049.53</v>
      </c>
      <c r="L5" s="53">
        <v>0.68920551488070492</v>
      </c>
      <c r="M5" s="238">
        <f>I5/K5-1</f>
        <v>-9.1377447459909278E-2</v>
      </c>
    </row>
    <row r="6" spans="1:13" ht="15" customHeight="1" x14ac:dyDescent="0.2">
      <c r="A6" s="23">
        <v>2</v>
      </c>
      <c r="B6" s="23" t="s">
        <v>1</v>
      </c>
      <c r="C6" s="177">
        <v>3941110.48</v>
      </c>
      <c r="D6" s="233">
        <v>3781361.18</v>
      </c>
      <c r="E6" s="33">
        <v>3174899.72</v>
      </c>
      <c r="F6" s="49">
        <f>E6/D6</f>
        <v>0.839618213883499</v>
      </c>
      <c r="G6" s="33">
        <v>3131153.36</v>
      </c>
      <c r="H6" s="49">
        <f>G6/D6</f>
        <v>0.82804926875564944</v>
      </c>
      <c r="I6" s="33">
        <v>871936.88</v>
      </c>
      <c r="J6" s="170">
        <f>I6/D6</f>
        <v>0.2305880973792617</v>
      </c>
      <c r="K6" s="33">
        <v>596354.44999999995</v>
      </c>
      <c r="L6" s="55">
        <v>0.16754748100317651</v>
      </c>
      <c r="M6" s="238">
        <f>I6/K6-1</f>
        <v>0.46211180280452346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321" t="s">
        <v>135</v>
      </c>
      <c r="G7" s="33"/>
      <c r="H7" s="321" t="s">
        <v>135</v>
      </c>
      <c r="I7" s="33"/>
      <c r="J7" s="196" t="s">
        <v>135</v>
      </c>
      <c r="K7" s="379"/>
      <c r="L7" s="55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7">
        <v>300000</v>
      </c>
      <c r="D8" s="233">
        <v>25000</v>
      </c>
      <c r="E8" s="33">
        <v>12639.91</v>
      </c>
      <c r="F8" s="86">
        <f t="shared" ref="F8" si="0">E8/D8</f>
        <v>0.50559639999999995</v>
      </c>
      <c r="G8" s="198">
        <v>12639.91</v>
      </c>
      <c r="H8" s="86">
        <f t="shared" ref="H8" si="1">G8/D8</f>
        <v>0.50559639999999995</v>
      </c>
      <c r="I8" s="198">
        <v>12639.91</v>
      </c>
      <c r="J8" s="190">
        <f t="shared" ref="J8" si="2">I8/D8</f>
        <v>0.50559639999999995</v>
      </c>
      <c r="K8" s="35">
        <v>833994.58</v>
      </c>
      <c r="L8" s="375">
        <v>0.62383525125023298</v>
      </c>
      <c r="M8" s="238">
        <f>I8/K8-1</f>
        <v>-0.98484413411895311</v>
      </c>
    </row>
    <row r="9" spans="1:13" ht="15" customHeight="1" x14ac:dyDescent="0.2">
      <c r="A9" s="9"/>
      <c r="B9" s="2" t="s">
        <v>4</v>
      </c>
      <c r="C9" s="179">
        <f>SUM(C5:C8)</f>
        <v>6604592.1299999999</v>
      </c>
      <c r="D9" s="169">
        <f t="shared" ref="D9:I9" si="3">SUM(D5:D8)</f>
        <v>5946728.6100000003</v>
      </c>
      <c r="E9" s="92">
        <f t="shared" si="3"/>
        <v>4716796.3900000006</v>
      </c>
      <c r="F9" s="98">
        <f>E9/D9</f>
        <v>0.79317498734821201</v>
      </c>
      <c r="G9" s="92">
        <f t="shared" si="3"/>
        <v>4673050.03</v>
      </c>
      <c r="H9" s="98">
        <f>G9/D9</f>
        <v>0.785818613303088</v>
      </c>
      <c r="I9" s="92">
        <f t="shared" si="3"/>
        <v>2413833.5500000003</v>
      </c>
      <c r="J9" s="188">
        <f>I9/D9</f>
        <v>0.40590948541705862</v>
      </c>
      <c r="K9" s="92">
        <f>SUM(K5:K8)</f>
        <v>3113398.56</v>
      </c>
      <c r="L9" s="44">
        <v>0.42399999999999999</v>
      </c>
      <c r="M9" s="242">
        <f>I9/K9-1</f>
        <v>-0.22469497448473152</v>
      </c>
    </row>
    <row r="10" spans="1:13" ht="15" customHeight="1" x14ac:dyDescent="0.2">
      <c r="A10" s="21">
        <v>6</v>
      </c>
      <c r="B10" s="21" t="s">
        <v>5</v>
      </c>
      <c r="C10" s="176"/>
      <c r="D10" s="232"/>
      <c r="E10" s="31"/>
      <c r="F10" s="49" t="s">
        <v>135</v>
      </c>
      <c r="G10" s="153"/>
      <c r="H10" s="49" t="s">
        <v>135</v>
      </c>
      <c r="I10" s="153"/>
      <c r="J10" s="170" t="s">
        <v>135</v>
      </c>
      <c r="K10" s="153"/>
      <c r="L10" s="53"/>
      <c r="M10" s="254" t="s">
        <v>135</v>
      </c>
    </row>
    <row r="11" spans="1:13" ht="15" customHeight="1" x14ac:dyDescent="0.2">
      <c r="A11" s="25">
        <v>7</v>
      </c>
      <c r="B11" s="25" t="s">
        <v>6</v>
      </c>
      <c r="C11" s="178"/>
      <c r="D11" s="234"/>
      <c r="E11" s="35"/>
      <c r="F11" s="50" t="s">
        <v>135</v>
      </c>
      <c r="G11" s="154"/>
      <c r="H11" s="50" t="s">
        <v>135</v>
      </c>
      <c r="I11" s="154"/>
      <c r="J11" s="170" t="s">
        <v>135</v>
      </c>
      <c r="K11" s="154"/>
      <c r="L11" s="56"/>
      <c r="M11" s="254" t="s">
        <v>135</v>
      </c>
    </row>
    <row r="12" spans="1:13" ht="15" customHeight="1" x14ac:dyDescent="0.2">
      <c r="A12" s="9"/>
      <c r="B12" s="2" t="s">
        <v>7</v>
      </c>
      <c r="C12" s="179">
        <f>SUM(C10:C11)</f>
        <v>0</v>
      </c>
      <c r="D12" s="169">
        <f t="shared" ref="D12:I12" si="4">SUM(D10:D11)</f>
        <v>0</v>
      </c>
      <c r="E12" s="92">
        <f t="shared" si="4"/>
        <v>0</v>
      </c>
      <c r="F12" s="98" t="s">
        <v>135</v>
      </c>
      <c r="G12" s="92">
        <f t="shared" si="4"/>
        <v>0</v>
      </c>
      <c r="H12" s="98" t="s">
        <v>135</v>
      </c>
      <c r="I12" s="92">
        <f t="shared" si="4"/>
        <v>0</v>
      </c>
      <c r="J12" s="253" t="s">
        <v>135</v>
      </c>
      <c r="K12" s="92">
        <f>SUM(K10:K11)</f>
        <v>0</v>
      </c>
      <c r="L12" s="44" t="s">
        <v>135</v>
      </c>
      <c r="M12" s="255" t="s">
        <v>135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94" t="s">
        <v>135</v>
      </c>
      <c r="G13" s="31"/>
      <c r="H13" s="94" t="s">
        <v>135</v>
      </c>
      <c r="I13" s="31"/>
      <c r="J13" s="251" t="s">
        <v>135</v>
      </c>
      <c r="K13" s="31"/>
      <c r="L13" s="57"/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50" t="s">
        <v>135</v>
      </c>
      <c r="G14" s="35"/>
      <c r="H14" s="50" t="s">
        <v>135</v>
      </c>
      <c r="I14" s="35"/>
      <c r="J14" s="252" t="s">
        <v>135</v>
      </c>
      <c r="K14" s="35"/>
      <c r="L14" s="56"/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5">SUM(D13:D14)</f>
        <v>0</v>
      </c>
      <c r="E15" s="92">
        <f t="shared" si="5"/>
        <v>0</v>
      </c>
      <c r="F15" s="62" t="s">
        <v>135</v>
      </c>
      <c r="G15" s="92">
        <f t="shared" si="5"/>
        <v>0</v>
      </c>
      <c r="H15" s="62" t="s">
        <v>135</v>
      </c>
      <c r="I15" s="92">
        <f t="shared" si="5"/>
        <v>0</v>
      </c>
      <c r="J15" s="253" t="s">
        <v>135</v>
      </c>
      <c r="K15" s="92">
        <f>SUM(K13:K14)</f>
        <v>0</v>
      </c>
      <c r="L15" s="107" t="s">
        <v>135</v>
      </c>
      <c r="M15" s="245" t="s">
        <v>135</v>
      </c>
    </row>
    <row r="16" spans="1:13" s="6" customFormat="1" ht="24" customHeight="1" thickBot="1" x14ac:dyDescent="0.25">
      <c r="A16" s="5"/>
      <c r="B16" s="4" t="s">
        <v>11</v>
      </c>
      <c r="C16" s="180">
        <f>+C9+C12+C15</f>
        <v>6604592.1299999999</v>
      </c>
      <c r="D16" s="171">
        <f t="shared" ref="D16:I16" si="6">+D9+D12+D15</f>
        <v>5946728.6100000003</v>
      </c>
      <c r="E16" s="172">
        <f t="shared" si="6"/>
        <v>4716796.3900000006</v>
      </c>
      <c r="F16" s="199">
        <f>E16/D16</f>
        <v>0.79317498734821201</v>
      </c>
      <c r="G16" s="172">
        <f t="shared" si="6"/>
        <v>4673050.03</v>
      </c>
      <c r="H16" s="199">
        <f>G16/D16</f>
        <v>0.785818613303088</v>
      </c>
      <c r="I16" s="172">
        <f t="shared" si="6"/>
        <v>2413833.5500000003</v>
      </c>
      <c r="J16" s="191">
        <f>I16/D16</f>
        <v>0.40590948541705862</v>
      </c>
      <c r="K16" s="164">
        <f>K9+K12+K15</f>
        <v>3113398.56</v>
      </c>
      <c r="L16" s="208">
        <v>0.42399999999999999</v>
      </c>
      <c r="M16" s="246">
        <f>I16/K16-1</f>
        <v>-0.22469497448473152</v>
      </c>
    </row>
    <row r="21" spans="5:5" x14ac:dyDescent="0.2">
      <c r="E21" s="198"/>
    </row>
  </sheetData>
  <mergeCells count="2">
    <mergeCell ref="D2:J2"/>
    <mergeCell ref="K2:L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1"/>
  <sheetViews>
    <sheetView topLeftCell="B4" workbookViewId="0">
      <selection activeCell="E46" sqref="E46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8.140625" style="47" customWidth="1"/>
    <col min="12" max="12" width="6.28515625" style="105" customWidth="1"/>
    <col min="13" max="13" width="8" style="105" bestFit="1" customWidth="1"/>
  </cols>
  <sheetData>
    <row r="3" spans="1:13" ht="15" x14ac:dyDescent="0.25">
      <c r="A3" s="7" t="s">
        <v>465</v>
      </c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24" customHeight="1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  <row r="20" spans="4:13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2" spans="4:13" x14ac:dyDescent="0.2">
      <c r="D22"/>
      <c r="E22"/>
      <c r="F22"/>
      <c r="G22"/>
      <c r="H22"/>
      <c r="I22"/>
      <c r="J22"/>
      <c r="K22"/>
      <c r="L22"/>
      <c r="M22"/>
    </row>
    <row r="23" spans="4:13" x14ac:dyDescent="0.2">
      <c r="D23"/>
      <c r="E23"/>
      <c r="F23"/>
      <c r="G23"/>
      <c r="H23"/>
      <c r="I23"/>
      <c r="J23"/>
      <c r="K23"/>
      <c r="L23"/>
      <c r="M23"/>
    </row>
    <row r="24" spans="4:13" x14ac:dyDescent="0.2">
      <c r="D24"/>
      <c r="E24"/>
      <c r="F24"/>
      <c r="G24"/>
      <c r="H24"/>
      <c r="I24"/>
      <c r="J24"/>
      <c r="K24"/>
      <c r="L24"/>
      <c r="M24"/>
    </row>
    <row r="25" spans="4:13" x14ac:dyDescent="0.2">
      <c r="D25"/>
      <c r="E25"/>
      <c r="F25"/>
      <c r="G25"/>
      <c r="H25"/>
      <c r="I25"/>
      <c r="J25"/>
      <c r="K25"/>
      <c r="L25"/>
      <c r="M25"/>
    </row>
    <row r="26" spans="4:13" x14ac:dyDescent="0.2">
      <c r="D26"/>
      <c r="E26"/>
      <c r="F26"/>
      <c r="G26"/>
      <c r="H26"/>
      <c r="I26"/>
      <c r="J26"/>
      <c r="K26"/>
      <c r="L26"/>
      <c r="M26"/>
    </row>
    <row r="27" spans="4:13" x14ac:dyDescent="0.2">
      <c r="D27"/>
      <c r="E27"/>
      <c r="F27"/>
      <c r="G27"/>
      <c r="H27"/>
      <c r="I27"/>
      <c r="J27"/>
      <c r="K27"/>
      <c r="L27"/>
      <c r="M27"/>
    </row>
    <row r="28" spans="4:13" x14ac:dyDescent="0.2">
      <c r="D28"/>
      <c r="E28"/>
      <c r="F28"/>
      <c r="G28"/>
      <c r="H28"/>
      <c r="I28"/>
      <c r="J28"/>
      <c r="K28"/>
      <c r="L28"/>
      <c r="M28"/>
    </row>
    <row r="29" spans="4:13" x14ac:dyDescent="0.2">
      <c r="D29"/>
      <c r="E29"/>
      <c r="F29"/>
      <c r="G29"/>
      <c r="H29"/>
      <c r="I29"/>
      <c r="J29"/>
      <c r="K29"/>
      <c r="L29"/>
      <c r="M29"/>
    </row>
    <row r="30" spans="4:13" x14ac:dyDescent="0.2">
      <c r="D30"/>
      <c r="E30"/>
      <c r="F30"/>
      <c r="G30"/>
      <c r="H30"/>
      <c r="I30"/>
      <c r="J30"/>
      <c r="K30"/>
      <c r="L30"/>
      <c r="M30"/>
    </row>
    <row r="31" spans="4:13" x14ac:dyDescent="0.2">
      <c r="D31"/>
      <c r="E31"/>
      <c r="F31"/>
      <c r="G31"/>
      <c r="H31"/>
      <c r="I31"/>
      <c r="J31"/>
      <c r="K31"/>
      <c r="L31"/>
      <c r="M31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workbookViewId="0">
      <selection activeCell="L16" sqref="L16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85546875" customWidth="1"/>
    <col min="4" max="5" width="11" style="47" customWidth="1"/>
    <col min="6" max="6" width="6.28515625" style="105" customWidth="1"/>
    <col min="7" max="7" width="11" style="47" customWidth="1"/>
    <col min="8" max="8" width="6.28515625" style="105" customWidth="1"/>
    <col min="9" max="9" width="11" style="47" customWidth="1"/>
    <col min="10" max="10" width="6.28515625" style="105" customWidth="1"/>
    <col min="11" max="11" width="8.7109375" style="47" bestFit="1" customWidth="1"/>
    <col min="12" max="12" width="6.28515625" style="105" customWidth="1"/>
    <col min="13" max="13" width="8" style="105" bestFit="1" customWidth="1"/>
  </cols>
  <sheetData>
    <row r="1" spans="1:13" ht="15.75" thickBot="1" x14ac:dyDescent="0.3">
      <c r="A1" s="7" t="s">
        <v>470</v>
      </c>
    </row>
    <row r="2" spans="1:13" x14ac:dyDescent="0.2">
      <c r="A2" s="8" t="s">
        <v>20</v>
      </c>
      <c r="C2" s="181" t="s">
        <v>501</v>
      </c>
      <c r="D2" s="591" t="s">
        <v>574</v>
      </c>
      <c r="E2" s="589"/>
      <c r="F2" s="589"/>
      <c r="G2" s="589"/>
      <c r="H2" s="589"/>
      <c r="I2" s="589"/>
      <c r="J2" s="590"/>
      <c r="K2" s="585" t="s">
        <v>575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2564243.41</v>
      </c>
      <c r="D5" s="233">
        <v>2567210.29</v>
      </c>
      <c r="E5" s="33">
        <v>1725934.92</v>
      </c>
      <c r="F5" s="49">
        <f>E5/D5</f>
        <v>0.67229978265629342</v>
      </c>
      <c r="G5" s="33">
        <v>1725934.92</v>
      </c>
      <c r="H5" s="49">
        <f>G5/D5</f>
        <v>0.67229978265629342</v>
      </c>
      <c r="I5" s="33">
        <v>1725934.92</v>
      </c>
      <c r="J5" s="170">
        <f>I5/D5</f>
        <v>0.67229978265629342</v>
      </c>
      <c r="K5" s="31">
        <v>1749265.71</v>
      </c>
      <c r="L5" s="53">
        <v>0.66458032174235626</v>
      </c>
      <c r="M5" s="238">
        <f>I5/K5-1</f>
        <v>-1.3337476328853404E-2</v>
      </c>
    </row>
    <row r="6" spans="1:13" ht="15" customHeight="1" x14ac:dyDescent="0.2">
      <c r="A6" s="23">
        <v>2</v>
      </c>
      <c r="B6" s="23" t="s">
        <v>1</v>
      </c>
      <c r="C6" s="177">
        <v>33849543.229999997</v>
      </c>
      <c r="D6" s="233">
        <v>33054190.16</v>
      </c>
      <c r="E6" s="33">
        <v>31840988.800000001</v>
      </c>
      <c r="F6" s="49">
        <f>E6/D6</f>
        <v>0.96329659404367629</v>
      </c>
      <c r="G6" s="33">
        <v>30496327.780000001</v>
      </c>
      <c r="H6" s="49">
        <f>G6/D6</f>
        <v>0.9226160929183691</v>
      </c>
      <c r="I6" s="33">
        <v>15503974.57</v>
      </c>
      <c r="J6" s="196">
        <f>I6/D6</f>
        <v>0.46904717661974027</v>
      </c>
      <c r="K6" s="33">
        <v>13668493.130000001</v>
      </c>
      <c r="L6" s="55">
        <v>0.51556751218140373</v>
      </c>
      <c r="M6" s="238">
        <f>I6/K6-1</f>
        <v>0.13428557358465731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49" t="s">
        <v>135</v>
      </c>
      <c r="G7" s="33"/>
      <c r="H7" s="49" t="s">
        <v>135</v>
      </c>
      <c r="I7" s="33"/>
      <c r="J7" s="196" t="s">
        <v>135</v>
      </c>
      <c r="K7" s="379"/>
      <c r="L7" s="55" t="s">
        <v>135</v>
      </c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7">
        <v>7033702.4500000002</v>
      </c>
      <c r="D8" s="233">
        <v>7191006.5499999998</v>
      </c>
      <c r="E8" s="33">
        <v>7191006.5499999998</v>
      </c>
      <c r="F8" s="49">
        <f t="shared" ref="F8" si="0">E8/D8</f>
        <v>1</v>
      </c>
      <c r="G8" s="33">
        <v>7191006.5499999998</v>
      </c>
      <c r="H8" s="49">
        <f t="shared" ref="H8" si="1">G8/D8</f>
        <v>1</v>
      </c>
      <c r="I8" s="33">
        <v>4806354.25</v>
      </c>
      <c r="J8" s="190">
        <f>I8/D8</f>
        <v>0.66838407343684036</v>
      </c>
      <c r="K8" s="35">
        <v>7033702.4500000002</v>
      </c>
      <c r="L8" s="375" t="s">
        <v>135</v>
      </c>
      <c r="M8" s="530">
        <f>I7/K8-1</f>
        <v>-1</v>
      </c>
    </row>
    <row r="9" spans="1:13" ht="15" customHeight="1" x14ac:dyDescent="0.2">
      <c r="A9" s="9"/>
      <c r="B9" s="2" t="s">
        <v>4</v>
      </c>
      <c r="C9" s="179">
        <f>SUM(C5:C8)</f>
        <v>43447489.090000004</v>
      </c>
      <c r="D9" s="169">
        <f>SUM(D5:D8)</f>
        <v>42812407</v>
      </c>
      <c r="E9" s="92">
        <f>SUM(E5:E8)</f>
        <v>40757930.269999996</v>
      </c>
      <c r="F9" s="98">
        <f>E9/D9</f>
        <v>0.95201211812267406</v>
      </c>
      <c r="G9" s="92">
        <f>SUM(G5:G8)</f>
        <v>39413269.25</v>
      </c>
      <c r="H9" s="98">
        <f>G9/D9</f>
        <v>0.92060390928265257</v>
      </c>
      <c r="I9" s="92">
        <f>SUM(I5:I8)</f>
        <v>22036263.740000002</v>
      </c>
      <c r="J9" s="188">
        <f>I9/D9</f>
        <v>0.51471676750153295</v>
      </c>
      <c r="K9" s="92">
        <f t="shared" ref="K9" si="2">SUM(K5:K8)</f>
        <v>22451461.289999999</v>
      </c>
      <c r="L9" s="44">
        <v>0.61899999999999999</v>
      </c>
      <c r="M9" s="242">
        <f>I9/K9-1</f>
        <v>-1.8493119206673958E-2</v>
      </c>
    </row>
    <row r="10" spans="1:13" ht="15" customHeight="1" x14ac:dyDescent="0.2">
      <c r="A10" s="21">
        <v>6</v>
      </c>
      <c r="B10" s="21" t="s">
        <v>5</v>
      </c>
      <c r="C10" s="177">
        <v>13187153.26</v>
      </c>
      <c r="D10" s="233">
        <v>18933249.91</v>
      </c>
      <c r="E10" s="31">
        <v>17225034.32</v>
      </c>
      <c r="F10" s="49">
        <f>E10/D10</f>
        <v>0.90977694806121112</v>
      </c>
      <c r="G10" s="153">
        <v>15725717.49</v>
      </c>
      <c r="H10" s="49">
        <f>G10/D10</f>
        <v>0.83058732994878637</v>
      </c>
      <c r="I10" s="153">
        <v>11198798.65</v>
      </c>
      <c r="J10" s="170">
        <f>I10/D10</f>
        <v>0.59148845038405773</v>
      </c>
      <c r="K10" s="153">
        <v>3998379.31</v>
      </c>
      <c r="L10" s="53">
        <v>0.27278392239864169</v>
      </c>
      <c r="M10" s="254">
        <f>I10/K10-1</f>
        <v>1.8008344836098105</v>
      </c>
    </row>
    <row r="11" spans="1:13" ht="15" customHeight="1" x14ac:dyDescent="0.2">
      <c r="A11" s="25">
        <v>7</v>
      </c>
      <c r="B11" s="25" t="s">
        <v>6</v>
      </c>
      <c r="C11" s="178"/>
      <c r="D11" s="234"/>
      <c r="E11" s="35"/>
      <c r="F11" s="50" t="s">
        <v>135</v>
      </c>
      <c r="G11" s="154"/>
      <c r="H11" s="50" t="s">
        <v>135</v>
      </c>
      <c r="I11" s="154"/>
      <c r="J11" s="170" t="s">
        <v>135</v>
      </c>
      <c r="K11" s="488" t="s">
        <v>135</v>
      </c>
      <c r="L11" s="56" t="s">
        <v>135</v>
      </c>
      <c r="M11" s="254" t="s">
        <v>135</v>
      </c>
    </row>
    <row r="12" spans="1:13" ht="15" customHeight="1" x14ac:dyDescent="0.2">
      <c r="A12" s="9"/>
      <c r="B12" s="2" t="s">
        <v>7</v>
      </c>
      <c r="C12" s="179">
        <f>SUM(C10:C11)</f>
        <v>13187153.26</v>
      </c>
      <c r="D12" s="169">
        <f t="shared" ref="D12:K12" si="3">SUM(D10:D11)</f>
        <v>18933249.91</v>
      </c>
      <c r="E12" s="92">
        <f t="shared" si="3"/>
        <v>17225034.32</v>
      </c>
      <c r="F12" s="98">
        <f>E12/D12</f>
        <v>0.90977694806121112</v>
      </c>
      <c r="G12" s="92">
        <f t="shared" si="3"/>
        <v>15725717.49</v>
      </c>
      <c r="H12" s="98">
        <f>G12/D12</f>
        <v>0.83058732994878637</v>
      </c>
      <c r="I12" s="92">
        <f t="shared" si="3"/>
        <v>11198798.65</v>
      </c>
      <c r="J12" s="188">
        <f>I12/D12</f>
        <v>0.59148845038405773</v>
      </c>
      <c r="K12" s="92">
        <f t="shared" si="3"/>
        <v>3998379.31</v>
      </c>
      <c r="L12" s="44">
        <v>0.27300000000000002</v>
      </c>
      <c r="M12" s="255">
        <f>I12/K12-1</f>
        <v>1.8008344836098105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94" t="s">
        <v>135</v>
      </c>
      <c r="G13" s="31"/>
      <c r="H13" s="94" t="s">
        <v>135</v>
      </c>
      <c r="I13" s="31"/>
      <c r="J13" s="251" t="s">
        <v>135</v>
      </c>
      <c r="K13" s="31"/>
      <c r="L13" s="57" t="s">
        <v>135</v>
      </c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50" t="s">
        <v>135</v>
      </c>
      <c r="G14" s="35"/>
      <c r="H14" s="50" t="s">
        <v>135</v>
      </c>
      <c r="I14" s="35"/>
      <c r="J14" s="252" t="s">
        <v>135</v>
      </c>
      <c r="K14" s="35"/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K15" si="4">SUM(D13:D14)</f>
        <v>0</v>
      </c>
      <c r="E15" s="92">
        <f t="shared" si="4"/>
        <v>0</v>
      </c>
      <c r="F15" s="62" t="s">
        <v>135</v>
      </c>
      <c r="G15" s="92">
        <f t="shared" si="4"/>
        <v>0</v>
      </c>
      <c r="H15" s="62" t="s">
        <v>135</v>
      </c>
      <c r="I15" s="92">
        <f t="shared" si="4"/>
        <v>0</v>
      </c>
      <c r="J15" s="253" t="s">
        <v>135</v>
      </c>
      <c r="K15" s="92">
        <f t="shared" si="4"/>
        <v>0</v>
      </c>
      <c r="L15" s="107" t="s">
        <v>135</v>
      </c>
      <c r="M15" s="559" t="s">
        <v>135</v>
      </c>
    </row>
    <row r="16" spans="1:13" s="6" customFormat="1" ht="24" customHeight="1" thickBot="1" x14ac:dyDescent="0.25">
      <c r="A16" s="5"/>
      <c r="B16" s="4" t="s">
        <v>11</v>
      </c>
      <c r="C16" s="180">
        <f>+C9+C12+C15</f>
        <v>56634642.350000001</v>
      </c>
      <c r="D16" s="171">
        <f t="shared" ref="D16:K16" si="5">+D9+D12+D15</f>
        <v>61745656.909999996</v>
      </c>
      <c r="E16" s="172">
        <f t="shared" si="5"/>
        <v>57982964.589999996</v>
      </c>
      <c r="F16" s="199">
        <f>E16/D16</f>
        <v>0.93906142539734461</v>
      </c>
      <c r="G16" s="172">
        <f t="shared" si="5"/>
        <v>55138986.740000002</v>
      </c>
      <c r="H16" s="199">
        <f>G16/D16</f>
        <v>0.89300186441242613</v>
      </c>
      <c r="I16" s="172">
        <f t="shared" si="5"/>
        <v>33235062.390000001</v>
      </c>
      <c r="J16" s="191">
        <f>I16/D16</f>
        <v>0.53825749134782352</v>
      </c>
      <c r="K16" s="164">
        <f t="shared" si="5"/>
        <v>26449840.599999998</v>
      </c>
      <c r="L16" s="208">
        <v>0.52</v>
      </c>
      <c r="M16" s="255">
        <f>I16/K16-1</f>
        <v>0.25653167036477353</v>
      </c>
    </row>
    <row r="21" spans="5:5" x14ac:dyDescent="0.2">
      <c r="E21" s="198"/>
    </row>
    <row r="22" spans="5:5" x14ac:dyDescent="0.2">
      <c r="E22" s="198"/>
    </row>
    <row r="23" spans="5:5" x14ac:dyDescent="0.2">
      <c r="E23" s="198"/>
    </row>
    <row r="24" spans="5:5" x14ac:dyDescent="0.2">
      <c r="E24" s="198"/>
    </row>
  </sheetData>
  <mergeCells count="2">
    <mergeCell ref="D2:J2"/>
    <mergeCell ref="K2:L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topLeftCell="A5" workbookViewId="0">
      <selection activeCell="M23" sqref="M23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85546875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8.140625" style="47" customWidth="1"/>
    <col min="12" max="12" width="6.28515625" style="105" customWidth="1"/>
    <col min="13" max="13" width="8" style="105" bestFit="1" customWidth="1"/>
  </cols>
  <sheetData>
    <row r="2" spans="1:13" ht="15" x14ac:dyDescent="0.25">
      <c r="A2" s="7" t="s">
        <v>470</v>
      </c>
    </row>
    <row r="3" spans="1:13" ht="15" x14ac:dyDescent="0.25">
      <c r="A3" s="7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5" customHeight="1" x14ac:dyDescent="0.2">
      <c r="D17"/>
      <c r="E17"/>
      <c r="F17"/>
      <c r="G17"/>
      <c r="H17"/>
      <c r="I17"/>
      <c r="J17"/>
      <c r="K17"/>
      <c r="L17"/>
      <c r="M17"/>
    </row>
    <row r="18" spans="4:13" ht="24" customHeight="1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  <row r="20" spans="4:13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2" spans="4:13" x14ac:dyDescent="0.2">
      <c r="D22"/>
      <c r="E22"/>
      <c r="F22"/>
      <c r="G22"/>
      <c r="H22"/>
      <c r="I22"/>
      <c r="J22"/>
      <c r="K22"/>
      <c r="L22"/>
      <c r="M22"/>
    </row>
    <row r="23" spans="4:13" x14ac:dyDescent="0.2">
      <c r="D23"/>
      <c r="E23"/>
      <c r="F23"/>
      <c r="G23"/>
      <c r="H23"/>
      <c r="I23"/>
      <c r="J23"/>
      <c r="K23"/>
      <c r="L23"/>
      <c r="M23"/>
    </row>
    <row r="24" spans="4:13" x14ac:dyDescent="0.2">
      <c r="D24"/>
      <c r="E24"/>
      <c r="F24"/>
      <c r="G24"/>
      <c r="H24"/>
      <c r="I24"/>
      <c r="J24"/>
      <c r="K24"/>
      <c r="L24"/>
      <c r="M24"/>
    </row>
    <row r="25" spans="4:13" x14ac:dyDescent="0.2">
      <c r="D25"/>
      <c r="E25"/>
      <c r="F25"/>
      <c r="G25"/>
      <c r="H25"/>
      <c r="I25"/>
      <c r="J25"/>
      <c r="K25"/>
      <c r="L25"/>
      <c r="M25"/>
    </row>
    <row r="26" spans="4:13" x14ac:dyDescent="0.2">
      <c r="D26"/>
      <c r="E26"/>
      <c r="F26"/>
      <c r="G26"/>
      <c r="H26"/>
      <c r="I26"/>
      <c r="J26"/>
      <c r="K26"/>
      <c r="L26"/>
      <c r="M26"/>
    </row>
    <row r="27" spans="4:13" x14ac:dyDescent="0.2">
      <c r="D27"/>
      <c r="E27"/>
      <c r="F27"/>
      <c r="G27"/>
      <c r="H27"/>
      <c r="I27"/>
      <c r="J27"/>
      <c r="K27"/>
      <c r="L27"/>
      <c r="M27"/>
    </row>
    <row r="28" spans="4:13" x14ac:dyDescent="0.2">
      <c r="D28"/>
      <c r="E28"/>
      <c r="F28"/>
      <c r="G28"/>
      <c r="H28"/>
      <c r="I28"/>
      <c r="J28"/>
      <c r="K28"/>
      <c r="L28"/>
      <c r="M28"/>
    </row>
    <row r="29" spans="4:13" x14ac:dyDescent="0.2">
      <c r="D29"/>
      <c r="E29"/>
      <c r="F29"/>
      <c r="G29"/>
      <c r="H29"/>
      <c r="I29"/>
      <c r="J29"/>
      <c r="K29"/>
      <c r="L29"/>
      <c r="M29"/>
    </row>
    <row r="30" spans="4:13" x14ac:dyDescent="0.2">
      <c r="D30"/>
      <c r="E30"/>
      <c r="F30"/>
      <c r="G30"/>
      <c r="H30"/>
      <c r="I30"/>
      <c r="J30"/>
      <c r="K30"/>
      <c r="L30"/>
      <c r="M30"/>
    </row>
    <row r="31" spans="4:13" x14ac:dyDescent="0.2">
      <c r="D31"/>
      <c r="E31"/>
      <c r="F31"/>
      <c r="G31"/>
      <c r="H31"/>
      <c r="I31"/>
      <c r="J31"/>
      <c r="K31"/>
      <c r="L31"/>
      <c r="M31"/>
    </row>
    <row r="32" spans="4:13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  <row r="36" spans="4:13" x14ac:dyDescent="0.2">
      <c r="D36"/>
      <c r="E36"/>
      <c r="F36"/>
      <c r="G36"/>
      <c r="H36"/>
      <c r="I36"/>
      <c r="J36"/>
      <c r="K36"/>
      <c r="L36"/>
      <c r="M36"/>
    </row>
    <row r="37" spans="4:13" x14ac:dyDescent="0.2">
      <c r="D37"/>
      <c r="E37"/>
      <c r="F37"/>
      <c r="G37"/>
      <c r="H37"/>
      <c r="I37"/>
      <c r="J37"/>
      <c r="K37"/>
      <c r="L37"/>
      <c r="M37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3" zoomScaleNormal="100" workbookViewId="0">
      <selection activeCell="P21" sqref="P21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5.42578125" bestFit="1" customWidth="1"/>
    <col min="4" max="4" width="7.7109375" style="109" customWidth="1"/>
    <col min="5" max="5" width="11.140625" bestFit="1" customWidth="1"/>
    <col min="6" max="6" width="7.7109375" customWidth="1"/>
    <col min="7" max="7" width="10.85546875" bestFit="1" customWidth="1"/>
    <col min="8" max="8" width="7.7109375" customWidth="1"/>
    <col min="9" max="9" width="6.28515625" customWidth="1"/>
    <col min="10" max="10" width="11.7109375" customWidth="1"/>
    <col min="11" max="11" width="6.28515625" style="105" customWidth="1"/>
    <col min="12" max="12" width="10.85546875" customWidth="1"/>
    <col min="13" max="13" width="6.28515625" style="105" customWidth="1"/>
    <col min="14" max="14" width="7.140625" customWidth="1"/>
    <col min="15" max="15" width="4.42578125" customWidth="1"/>
  </cols>
  <sheetData>
    <row r="1" spans="1:13" ht="15" x14ac:dyDescent="0.25">
      <c r="A1" s="7" t="s">
        <v>44</v>
      </c>
    </row>
    <row r="2" spans="1:13" x14ac:dyDescent="0.2">
      <c r="A2" s="8" t="s">
        <v>20</v>
      </c>
      <c r="D2"/>
      <c r="K2"/>
      <c r="M2"/>
    </row>
    <row r="3" spans="1:13" x14ac:dyDescent="0.2">
      <c r="D3"/>
      <c r="K3"/>
      <c r="M3"/>
    </row>
    <row r="4" spans="1:13" ht="30" customHeight="1" x14ac:dyDescent="0.2">
      <c r="D4"/>
      <c r="K4"/>
      <c r="M4"/>
    </row>
    <row r="5" spans="1:13" ht="15" customHeight="1" x14ac:dyDescent="0.2">
      <c r="D5"/>
      <c r="K5"/>
      <c r="M5"/>
    </row>
    <row r="6" spans="1:13" ht="15" customHeight="1" x14ac:dyDescent="0.2">
      <c r="D6"/>
      <c r="K6"/>
      <c r="M6"/>
    </row>
    <row r="7" spans="1:13" ht="15" customHeight="1" x14ac:dyDescent="0.2">
      <c r="D7"/>
      <c r="K7"/>
      <c r="M7"/>
    </row>
    <row r="8" spans="1:13" ht="15" customHeight="1" x14ac:dyDescent="0.2">
      <c r="D8"/>
      <c r="K8"/>
      <c r="M8"/>
    </row>
    <row r="9" spans="1:13" ht="15" customHeight="1" x14ac:dyDescent="0.2">
      <c r="D9"/>
      <c r="K9"/>
      <c r="M9"/>
    </row>
    <row r="10" spans="1:13" ht="15" customHeight="1" x14ac:dyDescent="0.2">
      <c r="D10"/>
      <c r="K10"/>
      <c r="M10"/>
    </row>
    <row r="11" spans="1:13" ht="15" customHeight="1" x14ac:dyDescent="0.2">
      <c r="D11"/>
      <c r="K11"/>
      <c r="M11"/>
    </row>
    <row r="12" spans="1:13" ht="15" customHeight="1" x14ac:dyDescent="0.2">
      <c r="D12"/>
      <c r="K12"/>
      <c r="M12"/>
    </row>
    <row r="13" spans="1:13" ht="15" customHeight="1" x14ac:dyDescent="0.2">
      <c r="D13"/>
      <c r="K13"/>
      <c r="M13"/>
    </row>
    <row r="14" spans="1:13" ht="15" customHeight="1" x14ac:dyDescent="0.2">
      <c r="D14"/>
      <c r="K14"/>
      <c r="M14"/>
    </row>
    <row r="15" spans="1:13" ht="15" customHeight="1" x14ac:dyDescent="0.2">
      <c r="D15"/>
      <c r="K15"/>
      <c r="M15"/>
    </row>
    <row r="16" spans="1:13" ht="15" customHeight="1" x14ac:dyDescent="0.2">
      <c r="D16"/>
      <c r="K16"/>
      <c r="M16"/>
    </row>
    <row r="17" spans="1:16" ht="15" customHeight="1" x14ac:dyDescent="0.2">
      <c r="D17"/>
      <c r="K17"/>
      <c r="M17"/>
    </row>
    <row r="18" spans="1:16" s="6" customFormat="1" ht="19.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x14ac:dyDescent="0.2">
      <c r="D19"/>
      <c r="K19"/>
      <c r="M19"/>
    </row>
    <row r="20" spans="1:16" x14ac:dyDescent="0.2">
      <c r="D20"/>
      <c r="K20"/>
      <c r="M20"/>
    </row>
    <row r="21" spans="1:16" s="540" customForma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s="540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s="540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s="540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s="540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s="540" customForma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s="540" customForma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s="540" customForma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s="540" customForma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x14ac:dyDescent="0.2">
      <c r="D30"/>
      <c r="K30"/>
      <c r="M30"/>
    </row>
    <row r="31" spans="1:16" x14ac:dyDescent="0.2">
      <c r="D31"/>
      <c r="K31"/>
      <c r="M31"/>
    </row>
    <row r="32" spans="1:16" x14ac:dyDescent="0.2">
      <c r="D32"/>
      <c r="K32"/>
      <c r="M32"/>
    </row>
    <row r="33" spans="4:13" x14ac:dyDescent="0.2">
      <c r="D33"/>
      <c r="K33"/>
      <c r="M33"/>
    </row>
    <row r="34" spans="4:13" x14ac:dyDescent="0.2">
      <c r="D34"/>
      <c r="K34"/>
      <c r="M34"/>
    </row>
    <row r="35" spans="4:13" x14ac:dyDescent="0.2">
      <c r="D35"/>
      <c r="K35"/>
      <c r="M35"/>
    </row>
    <row r="36" spans="4:13" x14ac:dyDescent="0.2">
      <c r="D36"/>
      <c r="K36"/>
      <c r="M36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16"/>
  <sheetViews>
    <sheetView zoomScaleNormal="100" workbookViewId="0">
      <selection activeCell="J25" sqref="J25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5.5703125" customWidth="1"/>
  </cols>
  <sheetData>
    <row r="1" spans="1:13" ht="15.75" thickBot="1" x14ac:dyDescent="0.3">
      <c r="A1" s="7" t="s">
        <v>438</v>
      </c>
    </row>
    <row r="2" spans="1:13" x14ac:dyDescent="0.2">
      <c r="A2" s="8" t="s">
        <v>20</v>
      </c>
      <c r="C2" s="181" t="s">
        <v>501</v>
      </c>
      <c r="D2" s="591" t="s">
        <v>574</v>
      </c>
      <c r="E2" s="589"/>
      <c r="F2" s="589"/>
      <c r="G2" s="589"/>
      <c r="H2" s="589"/>
      <c r="I2" s="589"/>
      <c r="J2" s="590"/>
      <c r="K2" s="585" t="s">
        <v>575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8">
        <v>5713163.5999999996</v>
      </c>
      <c r="D5" s="233">
        <v>5902008.1900000004</v>
      </c>
      <c r="E5" s="33">
        <v>4672582.45</v>
      </c>
      <c r="F5" s="49">
        <f>E5/D5</f>
        <v>0.79169365740917408</v>
      </c>
      <c r="G5" s="33">
        <v>4671406.0999999996</v>
      </c>
      <c r="H5" s="49">
        <f>G5/D5</f>
        <v>0.79149434389381956</v>
      </c>
      <c r="I5" s="33">
        <v>4671406.0999999996</v>
      </c>
      <c r="J5" s="170">
        <f>I5/D5</f>
        <v>0.79149434389381956</v>
      </c>
      <c r="K5" s="150">
        <v>3755193.19</v>
      </c>
      <c r="L5" s="53">
        <v>0.65</v>
      </c>
      <c r="M5" s="238">
        <f>+I5/K5-1</f>
        <v>0.24398555910248643</v>
      </c>
    </row>
    <row r="6" spans="1:13" ht="15" customHeight="1" x14ac:dyDescent="0.2">
      <c r="A6" s="23">
        <v>2</v>
      </c>
      <c r="B6" s="23" t="s">
        <v>1</v>
      </c>
      <c r="C6" s="178">
        <v>22783832.760000002</v>
      </c>
      <c r="D6" s="233">
        <v>22465031.100000001</v>
      </c>
      <c r="E6" s="33">
        <v>19561870.280000001</v>
      </c>
      <c r="F6" s="49">
        <f>E6/D6</f>
        <v>0.87076978406675787</v>
      </c>
      <c r="G6" s="33">
        <v>18577084</v>
      </c>
      <c r="H6" s="49">
        <f>G6/D6</f>
        <v>0.82693337557854518</v>
      </c>
      <c r="I6" s="33">
        <v>10579634.32</v>
      </c>
      <c r="J6" s="170">
        <f>I6/D6</f>
        <v>0.47093788888634119</v>
      </c>
      <c r="K6" s="150">
        <v>1084541.48</v>
      </c>
      <c r="L6" s="55">
        <v>0.17</v>
      </c>
      <c r="M6" s="238">
        <f>+I6/K6-1</f>
        <v>8.754937469058353</v>
      </c>
    </row>
    <row r="7" spans="1:13" ht="15" customHeight="1" x14ac:dyDescent="0.2">
      <c r="A7" s="23">
        <v>3</v>
      </c>
      <c r="B7" s="23" t="s">
        <v>2</v>
      </c>
      <c r="C7" s="178"/>
      <c r="D7" s="233"/>
      <c r="E7" s="33"/>
      <c r="F7" s="27" t="s">
        <v>135</v>
      </c>
      <c r="G7" s="33"/>
      <c r="H7" s="27" t="s">
        <v>135</v>
      </c>
      <c r="I7" s="33"/>
      <c r="J7" s="261" t="s">
        <v>135</v>
      </c>
      <c r="K7" s="150"/>
      <c r="L7" s="55"/>
      <c r="M7" s="240" t="s">
        <v>135</v>
      </c>
    </row>
    <row r="8" spans="1:13" ht="15" customHeight="1" x14ac:dyDescent="0.2">
      <c r="A8" s="25">
        <v>4</v>
      </c>
      <c r="B8" s="25" t="s">
        <v>3</v>
      </c>
      <c r="C8" s="178">
        <v>100625879.98</v>
      </c>
      <c r="D8" s="233">
        <v>88836005.040000007</v>
      </c>
      <c r="E8" s="33">
        <v>68240707.159999996</v>
      </c>
      <c r="F8" s="457">
        <f>E8/D8</f>
        <v>0.76816497015228669</v>
      </c>
      <c r="G8" s="33">
        <v>67363060.659999996</v>
      </c>
      <c r="H8" s="457">
        <f>G8/D8</f>
        <v>0.75828556934396774</v>
      </c>
      <c r="I8" s="33">
        <v>54759054.939999998</v>
      </c>
      <c r="J8" s="459">
        <f>I8/D8</f>
        <v>0.61640609475115127</v>
      </c>
      <c r="K8" s="150">
        <v>54527176.719999999</v>
      </c>
      <c r="L8" s="375">
        <v>0.64</v>
      </c>
      <c r="M8" s="530">
        <f>+I8/K8-1</f>
        <v>4.2525256935768141E-3</v>
      </c>
    </row>
    <row r="9" spans="1:13" ht="15" customHeight="1" x14ac:dyDescent="0.2">
      <c r="A9" s="9"/>
      <c r="B9" s="2" t="s">
        <v>4</v>
      </c>
      <c r="C9" s="179">
        <f>SUM(C5:C8)</f>
        <v>129122876.34</v>
      </c>
      <c r="D9" s="169">
        <f t="shared" ref="D9:I9" si="0">SUM(D5:D8)</f>
        <v>117203044.33000001</v>
      </c>
      <c r="E9" s="92">
        <f t="shared" si="0"/>
        <v>92475159.890000001</v>
      </c>
      <c r="F9" s="98">
        <f>E9/D9</f>
        <v>0.78901670531376711</v>
      </c>
      <c r="G9" s="92">
        <f t="shared" si="0"/>
        <v>90611550.75999999</v>
      </c>
      <c r="H9" s="98">
        <f>G9/D9</f>
        <v>0.773116016550489</v>
      </c>
      <c r="I9" s="92">
        <f t="shared" si="0"/>
        <v>70010095.359999999</v>
      </c>
      <c r="J9" s="188">
        <f>I9/D9</f>
        <v>0.59734024623863613</v>
      </c>
      <c r="K9" s="92">
        <f>SUM(K5:K8)</f>
        <v>59366911.390000001</v>
      </c>
      <c r="L9" s="44">
        <v>0.61</v>
      </c>
      <c r="M9" s="242">
        <f>+I9/K9-1</f>
        <v>0.17927804766668021</v>
      </c>
    </row>
    <row r="10" spans="1:13" ht="15" customHeight="1" x14ac:dyDescent="0.2">
      <c r="A10" s="21">
        <v>6</v>
      </c>
      <c r="B10" s="21" t="s">
        <v>5</v>
      </c>
      <c r="C10" s="178">
        <v>35600</v>
      </c>
      <c r="D10" s="233">
        <v>35600</v>
      </c>
      <c r="E10" s="35">
        <v>30000</v>
      </c>
      <c r="F10" s="49">
        <f>E10/D10</f>
        <v>0.84269662921348309</v>
      </c>
      <c r="G10" s="154">
        <v>4781.41</v>
      </c>
      <c r="H10" s="49">
        <f>G10/D10</f>
        <v>0.13430926966292134</v>
      </c>
      <c r="I10" s="154">
        <v>4781.41</v>
      </c>
      <c r="J10" s="170">
        <f>I10/D10</f>
        <v>0.13430926966292134</v>
      </c>
      <c r="K10" s="150">
        <v>5569.5</v>
      </c>
      <c r="L10" s="55" t="s">
        <v>135</v>
      </c>
      <c r="M10" s="238">
        <f>+I10/K10-1</f>
        <v>-0.1415010324086543</v>
      </c>
    </row>
    <row r="11" spans="1:13" ht="15" customHeight="1" x14ac:dyDescent="0.2">
      <c r="A11" s="25">
        <v>7</v>
      </c>
      <c r="B11" s="25" t="s">
        <v>6</v>
      </c>
      <c r="C11" s="178"/>
      <c r="D11" s="234"/>
      <c r="E11" s="35"/>
      <c r="F11" s="50" t="s">
        <v>135</v>
      </c>
      <c r="G11" s="154"/>
      <c r="H11" s="50" t="s">
        <v>135</v>
      </c>
      <c r="I11" s="154"/>
      <c r="J11" s="170" t="s">
        <v>135</v>
      </c>
      <c r="K11" s="154"/>
      <c r="L11" s="56"/>
      <c r="M11" s="238" t="s">
        <v>135</v>
      </c>
    </row>
    <row r="12" spans="1:13" ht="15" customHeight="1" x14ac:dyDescent="0.2">
      <c r="A12" s="9"/>
      <c r="B12" s="2" t="s">
        <v>7</v>
      </c>
      <c r="C12" s="179">
        <f>SUM(C10:C11)</f>
        <v>35600</v>
      </c>
      <c r="D12" s="169">
        <f t="shared" ref="D12:I12" si="1">SUM(D10:D11)</f>
        <v>35600</v>
      </c>
      <c r="E12" s="92">
        <f t="shared" si="1"/>
        <v>30000</v>
      </c>
      <c r="F12" s="98">
        <f>E12/D12</f>
        <v>0.84269662921348309</v>
      </c>
      <c r="G12" s="92">
        <f t="shared" si="1"/>
        <v>4781.41</v>
      </c>
      <c r="H12" s="98">
        <f>G12/D12</f>
        <v>0.13430926966292134</v>
      </c>
      <c r="I12" s="92">
        <f t="shared" si="1"/>
        <v>4781.41</v>
      </c>
      <c r="J12" s="188">
        <f>I12/D12</f>
        <v>0.13430926966292134</v>
      </c>
      <c r="K12" s="92">
        <f>SUM(K10:K11)</f>
        <v>5569.5</v>
      </c>
      <c r="L12" s="44" t="s">
        <v>135</v>
      </c>
      <c r="M12" s="242">
        <f>+I12/K12-1</f>
        <v>-0.1415010324086543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49" t="s">
        <v>135</v>
      </c>
      <c r="G13" s="31"/>
      <c r="H13" s="49" t="s">
        <v>135</v>
      </c>
      <c r="I13" s="31"/>
      <c r="J13" s="170" t="s">
        <v>135</v>
      </c>
      <c r="K13" s="31"/>
      <c r="L13" s="53" t="s">
        <v>135</v>
      </c>
      <c r="M13" s="238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29" t="s">
        <v>135</v>
      </c>
      <c r="G14" s="35"/>
      <c r="H14" s="29" t="s">
        <v>135</v>
      </c>
      <c r="I14" s="35"/>
      <c r="J14" s="257" t="s">
        <v>135</v>
      </c>
      <c r="K14" s="35"/>
      <c r="L14" s="56" t="s">
        <v>135</v>
      </c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2">SUM(D13:D14)</f>
        <v>0</v>
      </c>
      <c r="E15" s="383">
        <f>E13+E14</f>
        <v>0</v>
      </c>
      <c r="F15" s="98" t="s">
        <v>135</v>
      </c>
      <c r="G15" s="108">
        <f t="shared" si="2"/>
        <v>0</v>
      </c>
      <c r="H15" s="98" t="s">
        <v>135</v>
      </c>
      <c r="I15" s="92">
        <f t="shared" si="2"/>
        <v>0</v>
      </c>
      <c r="J15" s="188" t="s">
        <v>135</v>
      </c>
      <c r="K15" s="92">
        <f>SUM(K13:K14)</f>
        <v>0</v>
      </c>
      <c r="L15" s="44" t="s">
        <v>135</v>
      </c>
      <c r="M15" s="262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129158476.34</v>
      </c>
      <c r="D16" s="171">
        <f t="shared" ref="D16:I16" si="3">+D9+D12+D15</f>
        <v>117238644.33000001</v>
      </c>
      <c r="E16" s="172">
        <f t="shared" si="3"/>
        <v>92505159.890000001</v>
      </c>
      <c r="F16" s="199">
        <f>E16/D16</f>
        <v>0.78903300544502286</v>
      </c>
      <c r="G16" s="172">
        <f t="shared" si="3"/>
        <v>90616332.169999987</v>
      </c>
      <c r="H16" s="199">
        <f>G16/D16</f>
        <v>0.7729220402356044</v>
      </c>
      <c r="I16" s="172">
        <f t="shared" si="3"/>
        <v>70014876.769999996</v>
      </c>
      <c r="J16" s="191">
        <f>I16/D16</f>
        <v>0.59719964496454003</v>
      </c>
      <c r="K16" s="164">
        <f>K9+K12+K15</f>
        <v>59372480.890000001</v>
      </c>
      <c r="L16" s="528">
        <v>0.60199999999999998</v>
      </c>
      <c r="M16" s="205">
        <f>+I16/K16-1</f>
        <v>0.17924795663696913</v>
      </c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opLeftCell="A7" zoomScaleNormal="100" workbookViewId="0">
      <selection activeCell="M23" sqref="M23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7"/>
    <col min="6" max="6" width="6.28515625" style="105" customWidth="1"/>
    <col min="7" max="7" width="11.42578125" style="47"/>
    <col min="8" max="8" width="6.28515625" style="105" customWidth="1"/>
    <col min="9" max="9" width="11.42578125" style="47"/>
    <col min="10" max="10" width="6.28515625" style="105" customWidth="1"/>
    <col min="11" max="11" width="11.42578125" style="47"/>
    <col min="12" max="12" width="6.28515625" style="105" customWidth="1"/>
    <col min="13" max="13" width="8.140625" style="105" bestFit="1" customWidth="1"/>
    <col min="14" max="14" width="5.5703125" customWidth="1"/>
  </cols>
  <sheetData>
    <row r="2" spans="1:13" ht="15" x14ac:dyDescent="0.25">
      <c r="A2" s="7" t="s">
        <v>438</v>
      </c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9.5" customHeight="1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17"/>
  <sheetViews>
    <sheetView topLeftCell="B1" zoomScaleNormal="100" workbookViewId="0">
      <selection activeCell="C17" sqref="C1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2.28515625" style="47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42578125" style="105" bestFit="1" customWidth="1"/>
  </cols>
  <sheetData>
    <row r="1" spans="1:13" ht="15.75" thickBot="1" x14ac:dyDescent="0.3">
      <c r="A1" s="7" t="s">
        <v>133</v>
      </c>
    </row>
    <row r="2" spans="1:13" x14ac:dyDescent="0.2">
      <c r="A2" s="8" t="s">
        <v>20</v>
      </c>
      <c r="C2" s="181" t="s">
        <v>501</v>
      </c>
      <c r="D2" s="591" t="s">
        <v>574</v>
      </c>
      <c r="E2" s="589"/>
      <c r="F2" s="589"/>
      <c r="G2" s="589"/>
      <c r="H2" s="589"/>
      <c r="I2" s="589"/>
      <c r="J2" s="590"/>
      <c r="K2" s="585" t="s">
        <v>575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6">
        <v>10444917.35</v>
      </c>
      <c r="D5" s="232">
        <v>7281133.8399999999</v>
      </c>
      <c r="E5" s="31">
        <v>1444602.19</v>
      </c>
      <c r="F5" s="49">
        <f>E5/D5</f>
        <v>0.19840346596348241</v>
      </c>
      <c r="G5" s="31">
        <v>1444602.19</v>
      </c>
      <c r="H5" s="49">
        <f>G5/D5</f>
        <v>0.19840346596348241</v>
      </c>
      <c r="I5" s="31">
        <v>1444602.19</v>
      </c>
      <c r="J5" s="170">
        <f>I5/D5</f>
        <v>0.19840346596348241</v>
      </c>
      <c r="K5" s="31">
        <v>1128322.3799999999</v>
      </c>
      <c r="L5" s="53">
        <v>0.21189759678111039</v>
      </c>
      <c r="M5" s="238">
        <f>+I5/K5-1</f>
        <v>0.28030979054053695</v>
      </c>
    </row>
    <row r="6" spans="1:13" ht="15" customHeight="1" x14ac:dyDescent="0.2">
      <c r="A6" s="23">
        <v>2</v>
      </c>
      <c r="B6" s="23" t="s">
        <v>1</v>
      </c>
      <c r="C6" s="176">
        <v>4077215.92</v>
      </c>
      <c r="D6" s="232">
        <v>3924665.09</v>
      </c>
      <c r="E6" s="31">
        <v>2188014.67</v>
      </c>
      <c r="F6" s="49">
        <f t="shared" ref="F6:F17" si="0">E6/D6</f>
        <v>0.55750353719990919</v>
      </c>
      <c r="G6" s="31">
        <v>2188014.67</v>
      </c>
      <c r="H6" s="321">
        <f t="shared" ref="H6:H17" si="1">G6/D6</f>
        <v>0.55750353719990919</v>
      </c>
      <c r="I6" s="31">
        <v>2004302.48</v>
      </c>
      <c r="J6" s="196">
        <f t="shared" ref="J6:J17" si="2">I6/D6</f>
        <v>0.51069388955173245</v>
      </c>
      <c r="K6" s="33">
        <v>9407063.4299999997</v>
      </c>
      <c r="L6" s="375">
        <v>0.44078948984072702</v>
      </c>
      <c r="M6" s="238">
        <f>+I6/K6-1</f>
        <v>-0.78693643399829827</v>
      </c>
    </row>
    <row r="7" spans="1:13" ht="15" customHeight="1" x14ac:dyDescent="0.2">
      <c r="A7" s="23">
        <v>3</v>
      </c>
      <c r="B7" s="23" t="s">
        <v>2</v>
      </c>
      <c r="C7" s="176">
        <v>34707752.200000003</v>
      </c>
      <c r="D7" s="232">
        <v>34707752.200000003</v>
      </c>
      <c r="E7" s="31">
        <v>18265671.300000001</v>
      </c>
      <c r="F7" s="49">
        <f t="shared" si="0"/>
        <v>0.52627064970228754</v>
      </c>
      <c r="G7" s="31">
        <v>18265671.300000001</v>
      </c>
      <c r="H7" s="321">
        <f t="shared" si="1"/>
        <v>0.52627064970228754</v>
      </c>
      <c r="I7" s="31">
        <v>18265671.300000001</v>
      </c>
      <c r="J7" s="196">
        <f t="shared" si="2"/>
        <v>0.52627064970228754</v>
      </c>
      <c r="K7" s="33">
        <v>23738305.41</v>
      </c>
      <c r="L7" s="53">
        <v>0.59893262012788684</v>
      </c>
      <c r="M7" s="240">
        <f t="shared" ref="M7:M17" si="3">+I7/K7-1</f>
        <v>-0.23054021824551119</v>
      </c>
    </row>
    <row r="8" spans="1:13" ht="15" customHeight="1" x14ac:dyDescent="0.2">
      <c r="A8" s="25">
        <v>4</v>
      </c>
      <c r="B8" s="25" t="s">
        <v>3</v>
      </c>
      <c r="C8" s="176">
        <v>280876027.86000001</v>
      </c>
      <c r="D8" s="232">
        <v>277871414.18000001</v>
      </c>
      <c r="E8" s="31">
        <v>193516960.16999999</v>
      </c>
      <c r="F8" s="49">
        <f t="shared" si="0"/>
        <v>0.69642629754150687</v>
      </c>
      <c r="G8" s="31">
        <v>193516960.16999999</v>
      </c>
      <c r="H8" s="49">
        <f t="shared" si="1"/>
        <v>0.69642629754150687</v>
      </c>
      <c r="I8" s="31">
        <v>146589196.59</v>
      </c>
      <c r="J8" s="196">
        <f t="shared" si="2"/>
        <v>0.52754327760768582</v>
      </c>
      <c r="K8" s="476">
        <v>131884635.36</v>
      </c>
      <c r="L8" s="49">
        <v>0.52851425445811151</v>
      </c>
      <c r="M8" s="530">
        <f t="shared" si="3"/>
        <v>0.11149563548370578</v>
      </c>
    </row>
    <row r="9" spans="1:13" ht="15" customHeight="1" x14ac:dyDescent="0.2">
      <c r="A9" s="59">
        <v>5</v>
      </c>
      <c r="B9" s="59" t="s">
        <v>486</v>
      </c>
      <c r="C9" s="176">
        <v>3627500</v>
      </c>
      <c r="D9" s="232">
        <v>107259</v>
      </c>
      <c r="E9" s="31">
        <v>0</v>
      </c>
      <c r="F9" s="86" t="s">
        <v>135</v>
      </c>
      <c r="G9" s="31">
        <v>0</v>
      </c>
      <c r="H9" s="86" t="s">
        <v>135</v>
      </c>
      <c r="I9" s="31">
        <v>0</v>
      </c>
      <c r="J9" s="190" t="s">
        <v>135</v>
      </c>
      <c r="K9" s="60">
        <v>0</v>
      </c>
      <c r="L9" s="61" t="s">
        <v>135</v>
      </c>
      <c r="M9" s="283" t="s">
        <v>135</v>
      </c>
    </row>
    <row r="10" spans="1:13" ht="15" customHeight="1" x14ac:dyDescent="0.2">
      <c r="A10" s="9"/>
      <c r="B10" s="2" t="s">
        <v>4</v>
      </c>
      <c r="C10" s="179">
        <f>SUM(C5:C9)</f>
        <v>333733413.33000004</v>
      </c>
      <c r="D10" s="169">
        <f t="shared" ref="D10:E10" si="4">SUM(D5:D9)</f>
        <v>323892224.31</v>
      </c>
      <c r="E10" s="92">
        <f t="shared" si="4"/>
        <v>215415248.32999998</v>
      </c>
      <c r="F10" s="98">
        <f t="shared" si="0"/>
        <v>0.66508311148533228</v>
      </c>
      <c r="G10" s="92">
        <f>SUM(G5:G9)</f>
        <v>215415248.32999998</v>
      </c>
      <c r="H10" s="98">
        <f t="shared" si="1"/>
        <v>0.66508311148533228</v>
      </c>
      <c r="I10" s="92">
        <f>SUM(I5:I9)</f>
        <v>168303772.56</v>
      </c>
      <c r="J10" s="188">
        <f t="shared" si="2"/>
        <v>0.51962893804735188</v>
      </c>
      <c r="K10" s="92">
        <f>SUM(K5:K9)</f>
        <v>166158326.57999998</v>
      </c>
      <c r="L10" s="44">
        <v>0.52300000000000002</v>
      </c>
      <c r="M10" s="161">
        <f t="shared" si="3"/>
        <v>1.2912058180647668E-2</v>
      </c>
    </row>
    <row r="11" spans="1:13" ht="15" customHeight="1" x14ac:dyDescent="0.2">
      <c r="A11" s="21">
        <v>6</v>
      </c>
      <c r="B11" s="21" t="s">
        <v>5</v>
      </c>
      <c r="C11" s="176">
        <v>315702537.30000001</v>
      </c>
      <c r="D11" s="232">
        <v>304952775.56999999</v>
      </c>
      <c r="E11" s="31">
        <v>235706513.19999999</v>
      </c>
      <c r="F11" s="49">
        <f t="shared" si="0"/>
        <v>0.77292791567294672</v>
      </c>
      <c r="G11" s="31">
        <v>235706513.19999999</v>
      </c>
      <c r="H11" s="49">
        <f t="shared" si="1"/>
        <v>0.77292791567294672</v>
      </c>
      <c r="I11" s="31">
        <v>186865418.13999999</v>
      </c>
      <c r="J11" s="170">
        <f t="shared" si="2"/>
        <v>0.61276837959819197</v>
      </c>
      <c r="K11" s="153">
        <v>99380025.739999995</v>
      </c>
      <c r="L11" s="53">
        <v>0.32020703328162298</v>
      </c>
      <c r="M11" s="240">
        <f t="shared" si="3"/>
        <v>0.88031162951075315</v>
      </c>
    </row>
    <row r="12" spans="1:13" ht="15" customHeight="1" x14ac:dyDescent="0.2">
      <c r="A12" s="25">
        <v>7</v>
      </c>
      <c r="B12" s="25" t="s">
        <v>6</v>
      </c>
      <c r="C12" s="176">
        <v>9655572.5500000007</v>
      </c>
      <c r="D12" s="232">
        <v>14482951.109999999</v>
      </c>
      <c r="E12" s="31">
        <v>10260776.060000001</v>
      </c>
      <c r="F12" s="457">
        <f t="shared" si="0"/>
        <v>0.70847274026322393</v>
      </c>
      <c r="G12" s="31">
        <v>10260776.060000001</v>
      </c>
      <c r="H12" s="457">
        <f t="shared" si="1"/>
        <v>0.70847274026322393</v>
      </c>
      <c r="I12" s="31">
        <v>9260979.6099999994</v>
      </c>
      <c r="J12" s="459">
        <f t="shared" si="2"/>
        <v>0.63944009336644092</v>
      </c>
      <c r="K12" s="154">
        <v>5435058.7400000002</v>
      </c>
      <c r="L12" s="375">
        <v>4.6340974343014325E-2</v>
      </c>
      <c r="M12" s="240">
        <f t="shared" si="3"/>
        <v>0.70393367450523625</v>
      </c>
    </row>
    <row r="13" spans="1:13" ht="15" customHeight="1" x14ac:dyDescent="0.2">
      <c r="A13" s="9"/>
      <c r="B13" s="2" t="s">
        <v>7</v>
      </c>
      <c r="C13" s="179">
        <f>SUM(C11:C12)</f>
        <v>325358109.85000002</v>
      </c>
      <c r="D13" s="169">
        <f t="shared" ref="D13:I13" si="5">SUM(D11:D12)</f>
        <v>319435726.68000001</v>
      </c>
      <c r="E13" s="92">
        <f t="shared" si="5"/>
        <v>245967289.25999999</v>
      </c>
      <c r="F13" s="98">
        <f t="shared" si="0"/>
        <v>0.77000557143816839</v>
      </c>
      <c r="G13" s="92">
        <f t="shared" si="5"/>
        <v>245967289.25999999</v>
      </c>
      <c r="H13" s="98">
        <f t="shared" si="1"/>
        <v>0.77000557143816839</v>
      </c>
      <c r="I13" s="92">
        <f t="shared" si="5"/>
        <v>196126397.75</v>
      </c>
      <c r="J13" s="188">
        <f t="shared" si="2"/>
        <v>0.61397765299581797</v>
      </c>
      <c r="K13" s="92">
        <f>SUM(K11:K12)</f>
        <v>104815084.47999999</v>
      </c>
      <c r="L13" s="44">
        <v>0.245</v>
      </c>
      <c r="M13" s="161">
        <f t="shared" si="3"/>
        <v>0.87116576514731836</v>
      </c>
    </row>
    <row r="14" spans="1:13" ht="15" customHeight="1" x14ac:dyDescent="0.2">
      <c r="A14" s="21">
        <v>8</v>
      </c>
      <c r="B14" s="21" t="s">
        <v>8</v>
      </c>
      <c r="C14" s="176">
        <v>21421544.140000001</v>
      </c>
      <c r="D14" s="232">
        <v>21421544.140000001</v>
      </c>
      <c r="E14" s="31">
        <v>16312694.66</v>
      </c>
      <c r="F14" s="49">
        <f t="shared" si="0"/>
        <v>0.76150881343514576</v>
      </c>
      <c r="G14" s="31">
        <v>16312694.66</v>
      </c>
      <c r="H14" s="49">
        <f t="shared" si="1"/>
        <v>0.76150881343514576</v>
      </c>
      <c r="I14" s="31">
        <v>16312694.66</v>
      </c>
      <c r="J14" s="170">
        <f t="shared" si="2"/>
        <v>0.76150881343514576</v>
      </c>
      <c r="K14" s="153">
        <v>9821444.1400000006</v>
      </c>
      <c r="L14" s="53">
        <v>8.4389323266429853E-2</v>
      </c>
      <c r="M14" s="254">
        <f t="shared" si="3"/>
        <v>0.66092627799642489</v>
      </c>
    </row>
    <row r="15" spans="1:13" ht="15" customHeight="1" x14ac:dyDescent="0.2">
      <c r="A15" s="25">
        <v>9</v>
      </c>
      <c r="B15" s="25" t="s">
        <v>9</v>
      </c>
      <c r="C15" s="176">
        <v>159183736.81</v>
      </c>
      <c r="D15" s="232">
        <v>159183736.81</v>
      </c>
      <c r="E15" s="31">
        <v>152310813.43000001</v>
      </c>
      <c r="F15" s="457">
        <f t="shared" si="0"/>
        <v>0.95682396004936454</v>
      </c>
      <c r="G15" s="31">
        <v>152310813.43000001</v>
      </c>
      <c r="H15" s="457">
        <f t="shared" si="1"/>
        <v>0.95682396004936454</v>
      </c>
      <c r="I15" s="31">
        <v>152310813.43000001</v>
      </c>
      <c r="J15" s="459">
        <f t="shared" si="2"/>
        <v>0.95682396004936454</v>
      </c>
      <c r="K15" s="154">
        <v>123868688.04000001</v>
      </c>
      <c r="L15" s="375">
        <v>0.94199416686713933</v>
      </c>
      <c r="M15" s="160">
        <f t="shared" si="3"/>
        <v>0.22961513389740107</v>
      </c>
    </row>
    <row r="16" spans="1:13" ht="15" customHeight="1" thickBot="1" x14ac:dyDescent="0.25">
      <c r="A16" s="9"/>
      <c r="B16" s="2" t="s">
        <v>10</v>
      </c>
      <c r="C16" s="179">
        <f>SUM(C14:C15)</f>
        <v>180605280.94999999</v>
      </c>
      <c r="D16" s="169">
        <f t="shared" ref="D16:I16" si="6">SUM(D14:D15)</f>
        <v>180605280.94999999</v>
      </c>
      <c r="E16" s="92">
        <f t="shared" si="6"/>
        <v>168623508.09</v>
      </c>
      <c r="F16" s="98">
        <f t="shared" si="0"/>
        <v>0.93365768267143245</v>
      </c>
      <c r="G16" s="92">
        <f t="shared" si="6"/>
        <v>168623508.09</v>
      </c>
      <c r="H16" s="98">
        <f t="shared" si="1"/>
        <v>0.93365768267143245</v>
      </c>
      <c r="I16" s="92">
        <f t="shared" si="6"/>
        <v>168623508.09</v>
      </c>
      <c r="J16" s="188">
        <f t="shared" si="2"/>
        <v>0.93365768267143245</v>
      </c>
      <c r="K16" s="92">
        <f>SUM(K14:K15)</f>
        <v>133690132.18000001</v>
      </c>
      <c r="L16" s="44">
        <v>0.53900000000000003</v>
      </c>
      <c r="M16" s="262">
        <f t="shared" si="3"/>
        <v>0.26130107989545404</v>
      </c>
    </row>
    <row r="17" spans="1:13" s="6" customFormat="1" ht="19.5" customHeight="1" thickBot="1" x14ac:dyDescent="0.25">
      <c r="A17" s="5"/>
      <c r="B17" s="4" t="s">
        <v>11</v>
      </c>
      <c r="C17" s="180">
        <f>+C10+C13+C16</f>
        <v>839696804.13000011</v>
      </c>
      <c r="D17" s="171">
        <f t="shared" ref="D17:I17" si="7">+D10+D13+D16</f>
        <v>823933231.94000006</v>
      </c>
      <c r="E17" s="172">
        <f t="shared" si="7"/>
        <v>630006045.67999995</v>
      </c>
      <c r="F17" s="199">
        <f t="shared" si="0"/>
        <v>0.7646324013374397</v>
      </c>
      <c r="G17" s="172">
        <f t="shared" si="7"/>
        <v>630006045.67999995</v>
      </c>
      <c r="H17" s="199">
        <f t="shared" si="1"/>
        <v>0.7646324013374397</v>
      </c>
      <c r="I17" s="172">
        <f t="shared" si="7"/>
        <v>533053678.39999998</v>
      </c>
      <c r="J17" s="191">
        <f t="shared" si="2"/>
        <v>0.64696222671452785</v>
      </c>
      <c r="K17" s="164">
        <f>K10+K13+K16</f>
        <v>404663543.23999995</v>
      </c>
      <c r="L17" s="208">
        <v>0.40699999999999997</v>
      </c>
      <c r="M17" s="205">
        <f t="shared" si="3"/>
        <v>0.3172762590176148</v>
      </c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4" zoomScaleNormal="100" workbookViewId="0">
      <selection activeCell="M23" sqref="M23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2.28515625" style="47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42578125" style="105" bestFit="1" customWidth="1"/>
  </cols>
  <sheetData>
    <row r="1" spans="1:13" ht="15" x14ac:dyDescent="0.25">
      <c r="A1" s="7" t="s">
        <v>133</v>
      </c>
    </row>
    <row r="2" spans="1:13" ht="15" x14ac:dyDescent="0.25">
      <c r="A2" s="7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9.5" customHeight="1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21"/>
  <sheetViews>
    <sheetView zoomScaleNormal="100" workbookViewId="0">
      <selection activeCell="M27" sqref="M2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4" width="11.5703125" style="47" bestFit="1" customWidth="1"/>
    <col min="5" max="5" width="11" style="47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28515625" style="105" bestFit="1" customWidth="1"/>
  </cols>
  <sheetData>
    <row r="1" spans="1:13" ht="15.75" thickBot="1" x14ac:dyDescent="0.3">
      <c r="A1" s="7" t="s">
        <v>439</v>
      </c>
    </row>
    <row r="2" spans="1:13" x14ac:dyDescent="0.2">
      <c r="A2" s="8" t="s">
        <v>20</v>
      </c>
      <c r="C2" s="181" t="s">
        <v>501</v>
      </c>
      <c r="D2" s="591" t="s">
        <v>574</v>
      </c>
      <c r="E2" s="589"/>
      <c r="F2" s="589"/>
      <c r="G2" s="589"/>
      <c r="H2" s="589"/>
      <c r="I2" s="589"/>
      <c r="J2" s="590"/>
      <c r="K2" s="585" t="s">
        <v>575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6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2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6">
        <v>348042.97</v>
      </c>
      <c r="D5" s="232">
        <v>643853.35</v>
      </c>
      <c r="E5" s="35">
        <v>643417.99</v>
      </c>
      <c r="F5" s="49">
        <f>E5/D5</f>
        <v>0.99932382117760199</v>
      </c>
      <c r="G5" s="35">
        <v>643417.99</v>
      </c>
      <c r="H5" s="49">
        <f>G5/D5</f>
        <v>0.99932382117760199</v>
      </c>
      <c r="I5" s="35">
        <v>643417.99</v>
      </c>
      <c r="J5" s="170">
        <f>I5/D5</f>
        <v>0.99932382117760199</v>
      </c>
      <c r="K5" s="31">
        <v>249766.21</v>
      </c>
      <c r="L5" s="53">
        <v>0.66196265935401988</v>
      </c>
      <c r="M5" s="238">
        <f>+I5/K5-1</f>
        <v>1.576081007915362</v>
      </c>
    </row>
    <row r="6" spans="1:13" ht="15" customHeight="1" x14ac:dyDescent="0.2">
      <c r="A6" s="23">
        <v>2</v>
      </c>
      <c r="B6" s="23" t="s">
        <v>1</v>
      </c>
      <c r="C6" s="176">
        <v>50</v>
      </c>
      <c r="D6" s="232">
        <v>50</v>
      </c>
      <c r="E6" s="35">
        <v>0</v>
      </c>
      <c r="F6" s="49" t="s">
        <v>135</v>
      </c>
      <c r="G6" s="35">
        <v>0</v>
      </c>
      <c r="H6" s="49" t="s">
        <v>135</v>
      </c>
      <c r="I6" s="35">
        <v>0</v>
      </c>
      <c r="J6" s="170" t="s">
        <v>135</v>
      </c>
      <c r="K6" s="379"/>
      <c r="L6" s="55" t="s">
        <v>135</v>
      </c>
      <c r="M6" s="238" t="s">
        <v>135</v>
      </c>
    </row>
    <row r="7" spans="1:13" ht="15" customHeight="1" x14ac:dyDescent="0.2">
      <c r="A7" s="23">
        <v>3</v>
      </c>
      <c r="B7" s="23" t="s">
        <v>2</v>
      </c>
      <c r="C7" s="176"/>
      <c r="D7" s="232"/>
      <c r="E7" s="35"/>
      <c r="F7" s="27" t="s">
        <v>135</v>
      </c>
      <c r="G7" s="35"/>
      <c r="H7" s="27" t="s">
        <v>135</v>
      </c>
      <c r="I7" s="35"/>
      <c r="J7" s="261" t="s">
        <v>135</v>
      </c>
      <c r="K7" s="379"/>
      <c r="L7" s="55" t="s">
        <v>135</v>
      </c>
      <c r="M7" s="238" t="s">
        <v>135</v>
      </c>
    </row>
    <row r="8" spans="1:13" ht="15" customHeight="1" x14ac:dyDescent="0.2">
      <c r="A8" s="25">
        <v>4</v>
      </c>
      <c r="B8" s="25" t="s">
        <v>3</v>
      </c>
      <c r="C8" s="176">
        <v>209552292.66</v>
      </c>
      <c r="D8" s="232">
        <v>216507101.31</v>
      </c>
      <c r="E8" s="35">
        <v>213585932.66999999</v>
      </c>
      <c r="F8" s="457">
        <f>E8/D8</f>
        <v>0.98650774675599473</v>
      </c>
      <c r="G8" s="35">
        <v>213585932.66999999</v>
      </c>
      <c r="H8" s="457">
        <f>G8/D8</f>
        <v>0.98650774675599473</v>
      </c>
      <c r="I8" s="35">
        <v>159635943.31999999</v>
      </c>
      <c r="J8" s="459">
        <f>I8/D8</f>
        <v>0.73732428337964517</v>
      </c>
      <c r="K8" s="35">
        <v>157716793.34</v>
      </c>
      <c r="L8" s="375">
        <v>0.76210458891544375</v>
      </c>
      <c r="M8" s="530">
        <f>+I8/K8-1</f>
        <v>1.2168329949891588E-2</v>
      </c>
    </row>
    <row r="9" spans="1:13" ht="15" customHeight="1" x14ac:dyDescent="0.2">
      <c r="A9" s="9"/>
      <c r="B9" s="2" t="s">
        <v>4</v>
      </c>
      <c r="C9" s="179">
        <f>SUM(C5:C8)</f>
        <v>209900385.63</v>
      </c>
      <c r="D9" s="169">
        <f>SUM(D5:D8)</f>
        <v>217151004.66</v>
      </c>
      <c r="E9" s="92">
        <f>SUM(E5:E8)</f>
        <v>214229350.66</v>
      </c>
      <c r="F9" s="98">
        <f>E9/D9</f>
        <v>0.98654551930545054</v>
      </c>
      <c r="G9" s="92">
        <f t="shared" ref="G9:I9" si="0">SUM(G5:G8)</f>
        <v>214229350.66</v>
      </c>
      <c r="H9" s="98">
        <f>G9/D9</f>
        <v>0.98654551930545054</v>
      </c>
      <c r="I9" s="92">
        <f t="shared" si="0"/>
        <v>160279361.31</v>
      </c>
      <c r="J9" s="188">
        <f>I9/D9</f>
        <v>0.73810094298644546</v>
      </c>
      <c r="K9" s="92">
        <f>SUM(K5:K8)</f>
        <v>157966559.55000001</v>
      </c>
      <c r="L9" s="44">
        <v>0.76200000000000001</v>
      </c>
      <c r="M9" s="161">
        <f>+I9/K9-1</f>
        <v>1.4641084585170994E-2</v>
      </c>
    </row>
    <row r="10" spans="1:13" ht="15" customHeight="1" x14ac:dyDescent="0.2">
      <c r="A10" s="21">
        <v>6</v>
      </c>
      <c r="B10" s="21" t="s">
        <v>5</v>
      </c>
      <c r="C10" s="176"/>
      <c r="D10" s="232"/>
      <c r="E10" s="31"/>
      <c r="F10" s="28" t="s">
        <v>135</v>
      </c>
      <c r="G10" s="153"/>
      <c r="H10" s="28" t="s">
        <v>135</v>
      </c>
      <c r="I10" s="153"/>
      <c r="J10" s="459">
        <v>0</v>
      </c>
      <c r="K10" s="379"/>
      <c r="L10" s="55"/>
      <c r="M10" s="158" t="s">
        <v>135</v>
      </c>
    </row>
    <row r="11" spans="1:13" ht="15" customHeight="1" x14ac:dyDescent="0.2">
      <c r="A11" s="25">
        <v>7</v>
      </c>
      <c r="B11" s="25" t="s">
        <v>6</v>
      </c>
      <c r="C11" s="176">
        <v>5240773</v>
      </c>
      <c r="D11" s="232">
        <v>5038543.68</v>
      </c>
      <c r="E11" s="31">
        <v>5038151.67</v>
      </c>
      <c r="F11" s="457">
        <f>E11/D11</f>
        <v>0.9999221977569519</v>
      </c>
      <c r="G11" s="31">
        <v>5038151.67</v>
      </c>
      <c r="H11" s="457">
        <f>G11/D11</f>
        <v>0.9999221977569519</v>
      </c>
      <c r="I11" s="154">
        <v>2000000</v>
      </c>
      <c r="J11" s="459">
        <f>I11/D11</f>
        <v>0.39694009361054106</v>
      </c>
      <c r="K11" s="154">
        <v>4908108.5999999996</v>
      </c>
      <c r="L11" s="375">
        <v>0.96557224844655098</v>
      </c>
      <c r="M11" s="241">
        <f>+I11/K11-1</f>
        <v>-0.59251105405450888</v>
      </c>
    </row>
    <row r="12" spans="1:13" ht="15" customHeight="1" x14ac:dyDescent="0.2">
      <c r="A12" s="9"/>
      <c r="B12" s="2" t="s">
        <v>7</v>
      </c>
      <c r="C12" s="179">
        <f>SUM(C10:C11)</f>
        <v>5240773</v>
      </c>
      <c r="D12" s="169">
        <f t="shared" ref="D12:I12" si="1">SUM(D10:D11)</f>
        <v>5038543.68</v>
      </c>
      <c r="E12" s="92">
        <f t="shared" si="1"/>
        <v>5038151.67</v>
      </c>
      <c r="F12" s="98">
        <f>E12/D12</f>
        <v>0.9999221977569519</v>
      </c>
      <c r="G12" s="92">
        <f t="shared" si="1"/>
        <v>5038151.67</v>
      </c>
      <c r="H12" s="98">
        <f>G12/D12</f>
        <v>0.9999221977569519</v>
      </c>
      <c r="I12" s="92">
        <f t="shared" si="1"/>
        <v>2000000</v>
      </c>
      <c r="J12" s="188">
        <f>I12/D12</f>
        <v>0.39694009361054106</v>
      </c>
      <c r="K12" s="92">
        <f>SUM(K10:K11)</f>
        <v>4908108.5999999996</v>
      </c>
      <c r="L12" s="44">
        <v>0.96599999999999997</v>
      </c>
      <c r="M12" s="161">
        <f>+I12/K12-1</f>
        <v>-0.59251105405450888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28" t="s">
        <v>135</v>
      </c>
      <c r="G13" s="31"/>
      <c r="H13" s="28" t="s">
        <v>135</v>
      </c>
      <c r="I13" s="31"/>
      <c r="J13" s="256" t="s">
        <v>135</v>
      </c>
      <c r="K13" s="31"/>
      <c r="L13" s="57"/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29" t="s">
        <v>135</v>
      </c>
      <c r="G14" s="35"/>
      <c r="H14" s="29" t="s">
        <v>135</v>
      </c>
      <c r="I14" s="35"/>
      <c r="J14" s="257" t="s">
        <v>135</v>
      </c>
      <c r="K14" s="35"/>
      <c r="L14" s="56"/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2">SUM(D13:D14)</f>
        <v>0</v>
      </c>
      <c r="E15" s="92">
        <f t="shared" si="2"/>
        <v>0</v>
      </c>
      <c r="F15" s="258" t="s">
        <v>135</v>
      </c>
      <c r="G15" s="92">
        <f t="shared" si="2"/>
        <v>0</v>
      </c>
      <c r="H15" s="258" t="s">
        <v>135</v>
      </c>
      <c r="I15" s="92">
        <f t="shared" si="2"/>
        <v>0</v>
      </c>
      <c r="J15" s="259" t="s">
        <v>135</v>
      </c>
      <c r="K15" s="92">
        <f>SUM(K13:K14)</f>
        <v>0</v>
      </c>
      <c r="L15" s="107" t="s">
        <v>135</v>
      </c>
      <c r="M15" s="260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215141158.63</v>
      </c>
      <c r="D16" s="171">
        <f t="shared" ref="D16:I16" si="3">+D9+D12+D15</f>
        <v>222189548.34</v>
      </c>
      <c r="E16" s="172">
        <f t="shared" si="3"/>
        <v>219267502.32999998</v>
      </c>
      <c r="F16" s="199">
        <f>E16/D16</f>
        <v>0.98684885931030097</v>
      </c>
      <c r="G16" s="172">
        <f t="shared" si="3"/>
        <v>219267502.32999998</v>
      </c>
      <c r="H16" s="199">
        <f>G16/D16</f>
        <v>0.98684885931030097</v>
      </c>
      <c r="I16" s="172">
        <f t="shared" si="3"/>
        <v>162279361.31</v>
      </c>
      <c r="J16" s="191">
        <f>I16/D16</f>
        <v>0.73036451319337514</v>
      </c>
      <c r="K16" s="164">
        <f>K9+K12+K15</f>
        <v>162874668.15000001</v>
      </c>
      <c r="L16" s="208">
        <v>0.76700000000000002</v>
      </c>
      <c r="M16" s="205">
        <f>+I16/K16-1</f>
        <v>-3.6549995574004512E-3</v>
      </c>
    </row>
    <row r="21" spans="10:10" x14ac:dyDescent="0.2">
      <c r="J21" s="105" t="s">
        <v>154</v>
      </c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M23" sqref="M23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4" width="11.5703125" style="47" bestFit="1" customWidth="1"/>
    <col min="5" max="5" width="11" style="47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105" customWidth="1"/>
    <col min="13" max="13" width="8.28515625" style="105" bestFit="1" customWidth="1"/>
  </cols>
  <sheetData>
    <row r="1" spans="1:13" ht="15" x14ac:dyDescent="0.25">
      <c r="A1" s="7" t="s">
        <v>439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20" spans="1:13" s="47" customFormat="1" x14ac:dyDescent="0.2">
      <c r="A20"/>
      <c r="B20"/>
      <c r="C20"/>
      <c r="F20" s="105"/>
      <c r="H20" s="105"/>
      <c r="J20" s="105" t="s">
        <v>154</v>
      </c>
      <c r="L20" s="105"/>
      <c r="M20" s="105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M16"/>
  <sheetViews>
    <sheetView topLeftCell="A2" zoomScaleNormal="100" workbookViewId="0">
      <selection activeCell="L26" sqref="L26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529" bestFit="1" customWidth="1"/>
    <col min="13" max="13" width="9" style="105" bestFit="1" customWidth="1"/>
  </cols>
  <sheetData>
    <row r="1" spans="1:13" ht="15.75" thickBot="1" x14ac:dyDescent="0.3">
      <c r="A1" s="7" t="s">
        <v>134</v>
      </c>
    </row>
    <row r="2" spans="1:13" x14ac:dyDescent="0.2">
      <c r="A2" s="8" t="s">
        <v>20</v>
      </c>
      <c r="C2" s="181" t="s">
        <v>501</v>
      </c>
      <c r="D2" s="591" t="s">
        <v>574</v>
      </c>
      <c r="E2" s="589"/>
      <c r="F2" s="589"/>
      <c r="G2" s="589"/>
      <c r="H2" s="589"/>
      <c r="I2" s="589"/>
      <c r="J2" s="590"/>
      <c r="K2" s="585" t="s">
        <v>575</v>
      </c>
      <c r="L2" s="586"/>
      <c r="M2" s="224"/>
    </row>
    <row r="3" spans="1:13" x14ac:dyDescent="0.2">
      <c r="C3" s="174">
        <v>1</v>
      </c>
      <c r="D3" s="249">
        <v>2</v>
      </c>
      <c r="E3" s="247">
        <v>3</v>
      </c>
      <c r="F3" s="96" t="s">
        <v>39</v>
      </c>
      <c r="G3" s="247">
        <v>4</v>
      </c>
      <c r="H3" s="96" t="s">
        <v>40</v>
      </c>
      <c r="I3" s="247">
        <v>5</v>
      </c>
      <c r="J3" s="166" t="s">
        <v>41</v>
      </c>
      <c r="K3" s="247" t="s">
        <v>42</v>
      </c>
      <c r="L3" s="110" t="s">
        <v>43</v>
      </c>
      <c r="M3" s="156" t="s">
        <v>368</v>
      </c>
    </row>
    <row r="4" spans="1:13" ht="25.5" x14ac:dyDescent="0.2">
      <c r="A4" s="1"/>
      <c r="B4" s="2" t="s">
        <v>12</v>
      </c>
      <c r="C4" s="175" t="s">
        <v>13</v>
      </c>
      <c r="D4" s="250" t="s">
        <v>14</v>
      </c>
      <c r="E4" s="248" t="s">
        <v>15</v>
      </c>
      <c r="F4" s="97" t="s">
        <v>18</v>
      </c>
      <c r="G4" s="248" t="s">
        <v>16</v>
      </c>
      <c r="H4" s="97" t="s">
        <v>18</v>
      </c>
      <c r="I4" s="248" t="s">
        <v>17</v>
      </c>
      <c r="J4" s="128" t="s">
        <v>18</v>
      </c>
      <c r="K4" s="248" t="s">
        <v>17</v>
      </c>
      <c r="L4" s="111" t="s">
        <v>18</v>
      </c>
      <c r="M4" s="157" t="s">
        <v>538</v>
      </c>
    </row>
    <row r="5" spans="1:13" ht="15" customHeight="1" x14ac:dyDescent="0.2">
      <c r="A5" s="21">
        <v>1</v>
      </c>
      <c r="B5" s="21" t="s">
        <v>0</v>
      </c>
      <c r="C5" s="177">
        <v>40871849.880000003</v>
      </c>
      <c r="D5" s="233">
        <v>41327824.119999997</v>
      </c>
      <c r="E5" s="33">
        <v>27981080.850000001</v>
      </c>
      <c r="F5" s="49">
        <f>E5/D5</f>
        <v>0.67705187596505878</v>
      </c>
      <c r="G5" s="33">
        <v>27981080.850000001</v>
      </c>
      <c r="H5" s="49">
        <f>G5/D5</f>
        <v>0.67705187596505878</v>
      </c>
      <c r="I5" s="33">
        <v>27981080.850000001</v>
      </c>
      <c r="J5" s="170">
        <f>I5/D5</f>
        <v>0.67705187596505878</v>
      </c>
      <c r="K5" s="31">
        <v>27881848.75</v>
      </c>
      <c r="L5" s="53">
        <v>0.66814530254413773</v>
      </c>
      <c r="M5" s="238">
        <f>+I5/K5-1</f>
        <v>3.5590215300913552E-3</v>
      </c>
    </row>
    <row r="6" spans="1:13" ht="15" customHeight="1" x14ac:dyDescent="0.2">
      <c r="A6" s="23">
        <v>2</v>
      </c>
      <c r="B6" s="23" t="s">
        <v>1</v>
      </c>
      <c r="C6" s="177">
        <v>165307406.81</v>
      </c>
      <c r="D6" s="233">
        <v>169031538.97</v>
      </c>
      <c r="E6" s="33">
        <v>160994512.94</v>
      </c>
      <c r="F6" s="49">
        <f>E6/D6</f>
        <v>0.9524525063253052</v>
      </c>
      <c r="G6" s="33">
        <v>157242842.69999999</v>
      </c>
      <c r="H6" s="49">
        <f>G6/D6</f>
        <v>0.93025741620862668</v>
      </c>
      <c r="I6" s="33">
        <v>78271047.280000001</v>
      </c>
      <c r="J6" s="170">
        <f>I6/D6</f>
        <v>0.46305587558953526</v>
      </c>
      <c r="K6" s="33">
        <v>77567314.909999996</v>
      </c>
      <c r="L6" s="55">
        <v>0.47845568607241334</v>
      </c>
      <c r="M6" s="238">
        <f>+I6/K6-1</f>
        <v>9.0725374575171269E-3</v>
      </c>
    </row>
    <row r="7" spans="1:13" ht="15" customHeight="1" x14ac:dyDescent="0.2">
      <c r="A7" s="23">
        <v>3</v>
      </c>
      <c r="B7" s="23" t="s">
        <v>2</v>
      </c>
      <c r="C7" s="177"/>
      <c r="D7" s="233"/>
      <c r="E7" s="33"/>
      <c r="F7" s="27" t="s">
        <v>135</v>
      </c>
      <c r="G7" s="33"/>
      <c r="H7" s="27" t="s">
        <v>135</v>
      </c>
      <c r="I7" s="33"/>
      <c r="J7" s="261" t="s">
        <v>135</v>
      </c>
      <c r="K7" s="379"/>
      <c r="L7" s="55" t="s">
        <v>135</v>
      </c>
      <c r="M7" s="239" t="s">
        <v>135</v>
      </c>
    </row>
    <row r="8" spans="1:13" ht="15" customHeight="1" x14ac:dyDescent="0.2">
      <c r="A8" s="25">
        <v>4</v>
      </c>
      <c r="B8" s="25" t="s">
        <v>3</v>
      </c>
      <c r="C8" s="177">
        <v>82331024.799999997</v>
      </c>
      <c r="D8" s="233">
        <v>83446898.219999999</v>
      </c>
      <c r="E8" s="33">
        <v>81968402.079999998</v>
      </c>
      <c r="F8" s="457">
        <f>E8/D8</f>
        <v>0.98228219177060261</v>
      </c>
      <c r="G8" s="33">
        <v>81721743.340000004</v>
      </c>
      <c r="H8" s="457">
        <f>G8/D8</f>
        <v>0.97932631509619705</v>
      </c>
      <c r="I8" s="33">
        <v>61365446.649999999</v>
      </c>
      <c r="J8" s="459">
        <f>I8/D8</f>
        <v>0.7353831952892449</v>
      </c>
      <c r="K8" s="35">
        <v>60388305.539999999</v>
      </c>
      <c r="L8" s="375">
        <v>0.74802511165714036</v>
      </c>
      <c r="M8" s="269">
        <f>+I8/K8-1</f>
        <v>1.6180965855264073E-2</v>
      </c>
    </row>
    <row r="9" spans="1:13" ht="15" customHeight="1" x14ac:dyDescent="0.2">
      <c r="A9" s="9"/>
      <c r="B9" s="2" t="s">
        <v>4</v>
      </c>
      <c r="C9" s="179">
        <f>SUM(C5:C8)</f>
        <v>288510281.49000001</v>
      </c>
      <c r="D9" s="169">
        <f t="shared" ref="D9:I9" si="0">SUM(D5:D8)</f>
        <v>293806261.31</v>
      </c>
      <c r="E9" s="92">
        <f t="shared" si="0"/>
        <v>270943995.87</v>
      </c>
      <c r="F9" s="98">
        <f>E9/D9</f>
        <v>0.92218591483359291</v>
      </c>
      <c r="G9" s="92">
        <f t="shared" si="0"/>
        <v>266945666.88999999</v>
      </c>
      <c r="H9" s="98">
        <f>G9/D9</f>
        <v>0.90857718858598813</v>
      </c>
      <c r="I9" s="92">
        <f t="shared" si="0"/>
        <v>167617574.78</v>
      </c>
      <c r="J9" s="188">
        <f>I9/D9</f>
        <v>0.57050375316250945</v>
      </c>
      <c r="K9" s="92">
        <f>SUM(K5:K8)</f>
        <v>165837469.19999999</v>
      </c>
      <c r="L9" s="44">
        <v>0.58299999999999996</v>
      </c>
      <c r="M9" s="242">
        <f>+I9/K9-1</f>
        <v>1.0734037299213739E-2</v>
      </c>
    </row>
    <row r="10" spans="1:13" ht="15" customHeight="1" x14ac:dyDescent="0.2">
      <c r="A10" s="21">
        <v>6</v>
      </c>
      <c r="B10" s="21" t="s">
        <v>5</v>
      </c>
      <c r="C10" s="178">
        <v>14967144.689999999</v>
      </c>
      <c r="D10" s="234">
        <v>24692040.609999999</v>
      </c>
      <c r="E10" s="35">
        <v>15187584.869999999</v>
      </c>
      <c r="F10" s="49">
        <f>E10/D10</f>
        <v>0.61508018352477511</v>
      </c>
      <c r="G10" s="154">
        <v>13309411.119999999</v>
      </c>
      <c r="H10" s="49">
        <f>G10/D10</f>
        <v>0.53901624941479465</v>
      </c>
      <c r="I10" s="33">
        <v>7379420.7599999998</v>
      </c>
      <c r="J10" s="170">
        <f>I10/D10</f>
        <v>0.29885827893104217</v>
      </c>
      <c r="K10" s="153">
        <v>19514799.41</v>
      </c>
      <c r="L10" s="53">
        <v>0.46429705400938409</v>
      </c>
      <c r="M10" s="238">
        <f t="shared" ref="M10:M11" si="1">+I10/K10-1</f>
        <v>-0.62185515695239224</v>
      </c>
    </row>
    <row r="11" spans="1:13" ht="15" customHeight="1" x14ac:dyDescent="0.2">
      <c r="A11" s="25">
        <v>7</v>
      </c>
      <c r="B11" s="25" t="s">
        <v>6</v>
      </c>
      <c r="C11" s="178">
        <v>0</v>
      </c>
      <c r="D11" s="234">
        <v>757818.3</v>
      </c>
      <c r="E11" s="35">
        <v>594649.80000000005</v>
      </c>
      <c r="F11" s="49">
        <f>E11/D11</f>
        <v>0.78468651390445443</v>
      </c>
      <c r="G11" s="154">
        <v>594649.80000000005</v>
      </c>
      <c r="H11" s="49">
        <f>G11/D11</f>
        <v>0.78468651390445443</v>
      </c>
      <c r="I11" s="154">
        <v>94649.8</v>
      </c>
      <c r="J11" s="170">
        <f>I11/D11</f>
        <v>0.12489774923619554</v>
      </c>
      <c r="K11" s="154">
        <v>553291.11</v>
      </c>
      <c r="L11" s="375">
        <v>0.56300688605218951</v>
      </c>
      <c r="M11" s="238">
        <f t="shared" si="1"/>
        <v>-0.82893309093652345</v>
      </c>
    </row>
    <row r="12" spans="1:13" ht="15" customHeight="1" x14ac:dyDescent="0.2">
      <c r="A12" s="9"/>
      <c r="B12" s="2" t="s">
        <v>7</v>
      </c>
      <c r="C12" s="179">
        <f>SUM(C10:C11)</f>
        <v>14967144.689999999</v>
      </c>
      <c r="D12" s="169">
        <f t="shared" ref="D12:I12" si="2">SUM(D10:D11)</f>
        <v>25449858.91</v>
      </c>
      <c r="E12" s="92">
        <f t="shared" si="2"/>
        <v>15782234.67</v>
      </c>
      <c r="F12" s="98">
        <f>E12/D12</f>
        <v>0.62013053690441855</v>
      </c>
      <c r="G12" s="92">
        <f t="shared" si="2"/>
        <v>13904060.92</v>
      </c>
      <c r="H12" s="98">
        <f>G12/D12</f>
        <v>0.54633155213825901</v>
      </c>
      <c r="I12" s="92">
        <f t="shared" si="2"/>
        <v>7474070.5599999996</v>
      </c>
      <c r="J12" s="188">
        <f>I12/D12</f>
        <v>0.29367827092602139</v>
      </c>
      <c r="K12" s="92">
        <f>SUM(K10:K11)</f>
        <v>20068090.52</v>
      </c>
      <c r="L12" s="44">
        <v>0.46700000000000003</v>
      </c>
      <c r="M12" s="242">
        <f>+I12/K12-1</f>
        <v>-0.6275644385522734</v>
      </c>
    </row>
    <row r="13" spans="1:13" ht="15" customHeight="1" x14ac:dyDescent="0.2">
      <c r="A13" s="21">
        <v>8</v>
      </c>
      <c r="B13" s="21" t="s">
        <v>8</v>
      </c>
      <c r="C13" s="176"/>
      <c r="D13" s="232"/>
      <c r="E13" s="31"/>
      <c r="F13" s="28" t="s">
        <v>135</v>
      </c>
      <c r="G13" s="31"/>
      <c r="H13" s="28" t="s">
        <v>135</v>
      </c>
      <c r="I13" s="31"/>
      <c r="J13" s="256" t="s">
        <v>135</v>
      </c>
      <c r="K13" s="31"/>
      <c r="L13" s="112"/>
      <c r="M13" s="243" t="s">
        <v>135</v>
      </c>
    </row>
    <row r="14" spans="1:13" ht="15" customHeight="1" x14ac:dyDescent="0.2">
      <c r="A14" s="25">
        <v>9</v>
      </c>
      <c r="B14" s="25" t="s">
        <v>9</v>
      </c>
      <c r="C14" s="178"/>
      <c r="D14" s="234"/>
      <c r="E14" s="35"/>
      <c r="F14" s="29" t="s">
        <v>135</v>
      </c>
      <c r="G14" s="35"/>
      <c r="H14" s="29" t="s">
        <v>135</v>
      </c>
      <c r="I14" s="35"/>
      <c r="J14" s="257" t="s">
        <v>135</v>
      </c>
      <c r="K14" s="35"/>
      <c r="L14" s="113"/>
      <c r="M14" s="244" t="s">
        <v>135</v>
      </c>
    </row>
    <row r="15" spans="1:13" ht="15" customHeight="1" thickBot="1" x14ac:dyDescent="0.25">
      <c r="A15" s="9"/>
      <c r="B15" s="2" t="s">
        <v>10</v>
      </c>
      <c r="C15" s="179">
        <f>SUM(C13:C14)</f>
        <v>0</v>
      </c>
      <c r="D15" s="169">
        <f t="shared" ref="D15:I15" si="3">SUM(D13:D14)</f>
        <v>0</v>
      </c>
      <c r="E15" s="92">
        <f t="shared" si="3"/>
        <v>0</v>
      </c>
      <c r="F15" s="258" t="s">
        <v>135</v>
      </c>
      <c r="G15" s="92">
        <f t="shared" si="3"/>
        <v>0</v>
      </c>
      <c r="H15" s="258" t="s">
        <v>135</v>
      </c>
      <c r="I15" s="92">
        <f t="shared" si="3"/>
        <v>0</v>
      </c>
      <c r="J15" s="259" t="s">
        <v>135</v>
      </c>
      <c r="K15" s="92">
        <f>SUM(K13:K14)</f>
        <v>0</v>
      </c>
      <c r="L15" s="114" t="s">
        <v>135</v>
      </c>
      <c r="M15" s="262" t="s">
        <v>135</v>
      </c>
    </row>
    <row r="16" spans="1:13" s="6" customFormat="1" ht="19.5" customHeight="1" thickBot="1" x14ac:dyDescent="0.25">
      <c r="A16" s="5"/>
      <c r="B16" s="4" t="s">
        <v>11</v>
      </c>
      <c r="C16" s="180">
        <f>+C9+C12+C15</f>
        <v>303477426.18000001</v>
      </c>
      <c r="D16" s="171">
        <f t="shared" ref="D16:I16" si="4">+D9+D12+D15</f>
        <v>319256120.22000003</v>
      </c>
      <c r="E16" s="172">
        <f t="shared" si="4"/>
        <v>286726230.54000002</v>
      </c>
      <c r="F16" s="199">
        <f>E16/D16</f>
        <v>0.89810723234504131</v>
      </c>
      <c r="G16" s="172">
        <f t="shared" si="4"/>
        <v>280849727.81</v>
      </c>
      <c r="H16" s="199">
        <f>G16/D16</f>
        <v>0.87970037227936582</v>
      </c>
      <c r="I16" s="172">
        <f t="shared" si="4"/>
        <v>175091645.34</v>
      </c>
      <c r="J16" s="191">
        <f>I16/D16</f>
        <v>0.54843630004444077</v>
      </c>
      <c r="K16" s="164">
        <f>K9+K12+K15</f>
        <v>185905559.72</v>
      </c>
      <c r="L16" s="208">
        <v>0.56699999999999995</v>
      </c>
      <c r="M16" s="205">
        <f>+I16/K16-1</f>
        <v>-5.8168859480519419E-2</v>
      </c>
    </row>
  </sheetData>
  <mergeCells count="2">
    <mergeCell ref="K2:L2"/>
    <mergeCell ref="D2:J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Normal="100" workbookViewId="0">
      <selection activeCell="M14" sqref="M14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7" bestFit="1" customWidth="1"/>
    <col min="6" max="6" width="6.28515625" style="105" customWidth="1"/>
    <col min="7" max="7" width="11.5703125" style="47" bestFit="1" customWidth="1"/>
    <col min="8" max="8" width="6.28515625" style="105" customWidth="1"/>
    <col min="9" max="9" width="11.5703125" style="47" bestFit="1" customWidth="1"/>
    <col min="10" max="10" width="6.28515625" style="105" customWidth="1"/>
    <col min="11" max="11" width="11.5703125" style="47" bestFit="1" customWidth="1"/>
    <col min="12" max="12" width="6.28515625" style="529" bestFit="1" customWidth="1"/>
    <col min="13" max="13" width="9" style="105" bestFit="1" customWidth="1"/>
  </cols>
  <sheetData>
    <row r="1" spans="1:13" ht="15" x14ac:dyDescent="0.25">
      <c r="A1" s="7" t="s">
        <v>134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15"/>
  <sheetViews>
    <sheetView workbookViewId="0">
      <selection activeCell="F9" sqref="F9"/>
    </sheetView>
  </sheetViews>
  <sheetFormatPr defaultColWidth="11.42578125" defaultRowHeight="12.75" x14ac:dyDescent="0.2"/>
  <cols>
    <col min="1" max="1" width="23" customWidth="1"/>
    <col min="2" max="2" width="11.42578125" style="47" bestFit="1" customWidth="1"/>
    <col min="3" max="3" width="13.28515625" style="47" bestFit="1" customWidth="1"/>
    <col min="5" max="5" width="2.42578125" bestFit="1" customWidth="1"/>
    <col min="7" max="7" width="2.42578125" bestFit="1" customWidth="1"/>
    <col min="9" max="9" width="2.42578125" bestFit="1" customWidth="1"/>
  </cols>
  <sheetData>
    <row r="1" spans="1:13" ht="15" x14ac:dyDescent="0.25">
      <c r="A1" s="7" t="s">
        <v>140</v>
      </c>
    </row>
    <row r="3" spans="1:13" ht="25.5" x14ac:dyDescent="0.2">
      <c r="A3" s="2" t="s">
        <v>153</v>
      </c>
      <c r="B3" s="48" t="s">
        <v>13</v>
      </c>
      <c r="C3" s="48" t="s">
        <v>14</v>
      </c>
      <c r="D3" s="48" t="s">
        <v>15</v>
      </c>
      <c r="E3" s="48" t="s">
        <v>18</v>
      </c>
      <c r="F3" s="48" t="s">
        <v>16</v>
      </c>
      <c r="G3" s="48" t="s">
        <v>18</v>
      </c>
      <c r="H3" s="48" t="s">
        <v>17</v>
      </c>
      <c r="I3" s="48" t="s">
        <v>18</v>
      </c>
    </row>
    <row r="4" spans="1:13" s="52" customFormat="1" x14ac:dyDescent="0.2">
      <c r="A4" s="51" t="s">
        <v>141</v>
      </c>
      <c r="B4" s="58">
        <f>+DCap!C17-'ICap '!C18</f>
        <v>0</v>
      </c>
      <c r="C4" s="58">
        <f>+DCap!E17-'ICap '!E18</f>
        <v>0</v>
      </c>
      <c r="D4" s="58"/>
      <c r="E4" s="58"/>
      <c r="F4" s="58"/>
      <c r="G4" s="58"/>
      <c r="H4" s="58"/>
      <c r="I4" s="58"/>
    </row>
    <row r="5" spans="1:13" s="52" customFormat="1" x14ac:dyDescent="0.2">
      <c r="A5" s="51" t="s">
        <v>142</v>
      </c>
      <c r="B5" s="58">
        <f>+DProg!C76-DCap!C17</f>
        <v>0</v>
      </c>
      <c r="C5" s="58">
        <f>+DProg!D76-DCap!E17</f>
        <v>0</v>
      </c>
      <c r="D5" s="58">
        <f>+DProg!E76-DCap!G17</f>
        <v>0</v>
      </c>
      <c r="E5" s="58"/>
      <c r="F5" s="58">
        <f>+DProg!G76-DCap!I17</f>
        <v>0</v>
      </c>
      <c r="G5" s="58"/>
      <c r="H5" s="58">
        <f>+DProg!I76-DCap!K17</f>
        <v>0</v>
      </c>
      <c r="I5" s="58"/>
    </row>
    <row r="6" spans="1:13" s="52" customFormat="1" x14ac:dyDescent="0.2">
      <c r="A6" s="51" t="s">
        <v>143</v>
      </c>
      <c r="B6" s="58">
        <f>+DOrg!C27-DCap!C17</f>
        <v>0</v>
      </c>
      <c r="C6" s="58">
        <f>+DOrg!D27-DCap!E17</f>
        <v>0</v>
      </c>
      <c r="D6" s="58">
        <f>+DOrg!E27-DCap!G17</f>
        <v>0</v>
      </c>
      <c r="E6" s="58"/>
      <c r="F6" s="58">
        <f>+DOrg!G27-DCap!I17</f>
        <v>0</v>
      </c>
      <c r="G6" s="58"/>
      <c r="H6" s="58">
        <f>+DOrg!I27-DCap!K17</f>
        <v>0</v>
      </c>
      <c r="I6" s="58"/>
    </row>
    <row r="7" spans="1:13" x14ac:dyDescent="0.2">
      <c r="A7" s="41" t="s">
        <v>144</v>
      </c>
      <c r="B7" s="33">
        <f>+DOrg!C5-'DCap 01'!C16</f>
        <v>0</v>
      </c>
      <c r="C7" s="33">
        <f>+DOrg!D5-'DCap 01'!D16</f>
        <v>0</v>
      </c>
      <c r="D7" s="33">
        <f>+DOrg!E5-'DCap 01'!E16</f>
        <v>0</v>
      </c>
      <c r="E7" s="33"/>
      <c r="F7" s="33">
        <f>+DOrg!G5-'DCap 01'!G16</f>
        <v>0</v>
      </c>
      <c r="G7" s="33"/>
      <c r="H7" s="33">
        <f>+DOrg!I5-'DCap 01'!I16</f>
        <v>0</v>
      </c>
      <c r="I7" s="58"/>
    </row>
    <row r="8" spans="1:13" x14ac:dyDescent="0.2">
      <c r="A8" s="41" t="s">
        <v>145</v>
      </c>
      <c r="B8" s="33">
        <f>+DOrg!C6-'DCap 02'!C17</f>
        <v>0</v>
      </c>
      <c r="C8" s="33">
        <f>+DOrg!D6-'DCap 02'!D17</f>
        <v>0</v>
      </c>
      <c r="D8" s="33">
        <f>+DOrg!E6-'DCap 02'!E17</f>
        <v>0</v>
      </c>
      <c r="E8" s="33"/>
      <c r="F8" s="33">
        <f>+DOrg!G6-'DCap 02'!G17</f>
        <v>0</v>
      </c>
      <c r="G8" s="33"/>
      <c r="H8" s="33">
        <f>+DOrg!I6-'DCap 02'!I17</f>
        <v>0</v>
      </c>
      <c r="I8" s="58"/>
      <c r="M8" s="391"/>
    </row>
    <row r="9" spans="1:13" x14ac:dyDescent="0.2">
      <c r="A9" s="41" t="s">
        <v>146</v>
      </c>
      <c r="B9" s="33">
        <f>+DOrg!C9-'DCap 0502'!C16</f>
        <v>0</v>
      </c>
      <c r="C9" s="33">
        <f>+DOrg!D9-'DCap 0502'!D16</f>
        <v>0</v>
      </c>
      <c r="D9" s="33">
        <f>+DOrg!E9-'DCap 0502'!E16</f>
        <v>0</v>
      </c>
      <c r="E9" s="33"/>
      <c r="F9" s="33">
        <f>+DOrg!G9-'DCap 0502'!G16</f>
        <v>0</v>
      </c>
      <c r="G9" s="33"/>
      <c r="H9" s="33">
        <f>+DOrg!I9-'DCap 0502'!I16</f>
        <v>0</v>
      </c>
      <c r="I9" s="58"/>
    </row>
    <row r="10" spans="1:13" x14ac:dyDescent="0.2">
      <c r="A10" s="41" t="s">
        <v>147</v>
      </c>
      <c r="B10" s="33">
        <f>+DOrg!C7-'DCap 04'!C16</f>
        <v>0</v>
      </c>
      <c r="C10" s="33">
        <f>+DOrg!D7-'DCap 04'!D16</f>
        <v>0</v>
      </c>
      <c r="D10" s="33">
        <f>+DOrg!E7-'DCap 04'!E16</f>
        <v>0</v>
      </c>
      <c r="E10" s="33"/>
      <c r="F10" s="33">
        <f>+DOrg!G7-'DCap 04'!G16</f>
        <v>0</v>
      </c>
      <c r="G10" s="33"/>
      <c r="H10" s="33">
        <f>+DOrg!I7-'DCap 04'!I16</f>
        <v>0</v>
      </c>
      <c r="I10" s="58"/>
    </row>
    <row r="11" spans="1:13" x14ac:dyDescent="0.2">
      <c r="A11" s="41" t="s">
        <v>148</v>
      </c>
      <c r="B11" s="33">
        <f>+DOrg!C8-'DCap 0501'!C16</f>
        <v>0</v>
      </c>
      <c r="C11" s="33">
        <f>+DOrg!D8-'DCap 0501'!D16</f>
        <v>0</v>
      </c>
      <c r="D11" s="33">
        <f>+DOrg!E8-'DCap 0501'!E16</f>
        <v>0</v>
      </c>
      <c r="E11" s="33"/>
      <c r="F11" s="33">
        <f>+DOrg!G8-'DCap 0501'!G16</f>
        <v>0</v>
      </c>
      <c r="G11" s="33"/>
      <c r="H11" s="33">
        <f>+DOrg!I8-'DCap 0501'!I16</f>
        <v>0</v>
      </c>
      <c r="I11" s="58"/>
    </row>
    <row r="12" spans="1:13" x14ac:dyDescent="0.2">
      <c r="A12" s="41" t="s">
        <v>149</v>
      </c>
      <c r="B12" s="33">
        <f>+DOrg!C12-'DCap 07'!C16</f>
        <v>0</v>
      </c>
      <c r="C12" s="33">
        <f>+DOrg!D12-'DCap 07'!D16</f>
        <v>0</v>
      </c>
      <c r="D12" s="33">
        <f>+DOrg!E12-'DCap 07'!E16</f>
        <v>0</v>
      </c>
      <c r="E12" s="33"/>
      <c r="F12" s="33">
        <f>+DOrg!G12-'DCap 07'!G16</f>
        <v>0</v>
      </c>
      <c r="G12" s="33"/>
      <c r="H12" s="33">
        <f>+DOrg!I12-'DCap 07'!I16</f>
        <v>0</v>
      </c>
      <c r="I12" s="58"/>
    </row>
    <row r="13" spans="1:13" x14ac:dyDescent="0.2">
      <c r="A13" s="41" t="s">
        <v>150</v>
      </c>
      <c r="B13" s="33">
        <f>+DOrg!C14-'DCap 08'!C16</f>
        <v>0</v>
      </c>
      <c r="C13" s="33">
        <f>+DOrg!D14-'DCap 08'!D16</f>
        <v>0</v>
      </c>
      <c r="D13" s="33">
        <f>+DOrg!E14-'DCap 08'!E16</f>
        <v>0</v>
      </c>
      <c r="E13" s="33"/>
      <c r="F13" s="33">
        <f>+DOrg!G14-'DCap 08'!G16</f>
        <v>0</v>
      </c>
      <c r="G13" s="33"/>
      <c r="H13" s="33">
        <f>+DOrg!I14-'DCap 08'!I16</f>
        <v>0</v>
      </c>
      <c r="I13" s="58"/>
    </row>
    <row r="14" spans="1:13" x14ac:dyDescent="0.2">
      <c r="A14" s="41" t="s">
        <v>151</v>
      </c>
      <c r="B14" s="33">
        <f>+DOrg!C13-'DCap 0703'!C17</f>
        <v>0</v>
      </c>
      <c r="C14" s="33">
        <f>+DOrg!D13-'DCap 0703'!D17</f>
        <v>0</v>
      </c>
      <c r="D14" s="33">
        <f>+DOrg!E13-'DCap 0703'!E17</f>
        <v>0</v>
      </c>
      <c r="E14" s="33"/>
      <c r="F14" s="33">
        <f>+DOrg!G13-'DCap 0703'!G17</f>
        <v>0</v>
      </c>
      <c r="G14" s="33"/>
      <c r="H14" s="33">
        <f>+DOrg!I13-'DCap 0703'!I17</f>
        <v>0</v>
      </c>
      <c r="I14" s="58"/>
    </row>
    <row r="15" spans="1:13" x14ac:dyDescent="0.2">
      <c r="A15" s="41" t="s">
        <v>152</v>
      </c>
      <c r="B15" s="33">
        <f>+DOrg!C26-'DCap 06'!C16</f>
        <v>0</v>
      </c>
      <c r="C15" s="33">
        <f>+DOrg!D26-'DCap 06'!D16</f>
        <v>0</v>
      </c>
      <c r="D15" s="33">
        <f>+DOrg!E26-'DCap 06'!E16</f>
        <v>0</v>
      </c>
      <c r="E15" s="33"/>
      <c r="F15" s="33">
        <f>+DOrg!G26-'DCap 06'!G16</f>
        <v>0</v>
      </c>
      <c r="G15" s="33"/>
      <c r="H15" s="33">
        <f>+DOrg!I26-'DCap 06'!I16</f>
        <v>0</v>
      </c>
      <c r="I15" s="5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R83"/>
  <sheetViews>
    <sheetView tabSelected="1" topLeftCell="A7" zoomScaleNormal="100" workbookViewId="0">
      <selection activeCell="G75" sqref="G75"/>
    </sheetView>
  </sheetViews>
  <sheetFormatPr defaultColWidth="11.42578125" defaultRowHeight="12.75" x14ac:dyDescent="0.2"/>
  <cols>
    <col min="1" max="1" width="2.7109375" customWidth="1"/>
    <col min="2" max="2" width="35.28515625" customWidth="1"/>
    <col min="3" max="3" width="13.28515625" bestFit="1" customWidth="1"/>
    <col min="4" max="4" width="11.5703125" bestFit="1" customWidth="1"/>
    <col min="5" max="5" width="10.85546875" customWidth="1"/>
    <col min="6" max="6" width="6.28515625" style="105" bestFit="1" customWidth="1"/>
    <col min="7" max="7" width="11.140625" bestFit="1" customWidth="1"/>
    <col min="8" max="8" width="6.140625" style="105" customWidth="1"/>
    <col min="9" max="9" width="11.28515625" customWidth="1"/>
    <col min="10" max="10" width="10.5703125" style="105" bestFit="1" customWidth="1"/>
    <col min="11" max="11" width="7.140625" style="105" bestFit="1" customWidth="1"/>
    <col min="12" max="12" width="21.7109375" style="64" bestFit="1" customWidth="1"/>
    <col min="14" max="14" width="12.7109375" bestFit="1" customWidth="1"/>
    <col min="16" max="16" width="12.7109375" bestFit="1" customWidth="1"/>
  </cols>
  <sheetData>
    <row r="1" spans="1:17" ht="15.75" thickBot="1" x14ac:dyDescent="0.3">
      <c r="A1" s="7" t="s">
        <v>234</v>
      </c>
      <c r="E1" t="s">
        <v>154</v>
      </c>
    </row>
    <row r="2" spans="1:17" x14ac:dyDescent="0.2">
      <c r="A2" s="8" t="s">
        <v>297</v>
      </c>
      <c r="C2" s="181" t="s">
        <v>501</v>
      </c>
      <c r="D2" s="588" t="s">
        <v>574</v>
      </c>
      <c r="E2" s="589"/>
      <c r="F2" s="589"/>
      <c r="G2" s="589"/>
      <c r="H2" s="590"/>
      <c r="I2" s="585" t="s">
        <v>575</v>
      </c>
      <c r="J2" s="586"/>
      <c r="K2" s="224"/>
    </row>
    <row r="3" spans="1:17" x14ac:dyDescent="0.2">
      <c r="C3" s="174">
        <v>1</v>
      </c>
      <c r="D3" s="165">
        <v>2</v>
      </c>
      <c r="E3" s="95">
        <v>3</v>
      </c>
      <c r="F3" s="96" t="s">
        <v>39</v>
      </c>
      <c r="G3" s="95">
        <v>4</v>
      </c>
      <c r="H3" s="166" t="s">
        <v>49</v>
      </c>
      <c r="I3" s="95" t="s">
        <v>50</v>
      </c>
      <c r="J3" s="16" t="s">
        <v>51</v>
      </c>
      <c r="K3" s="156" t="s">
        <v>366</v>
      </c>
      <c r="M3" s="389"/>
      <c r="O3" s="389"/>
    </row>
    <row r="4" spans="1:17" ht="25.5" x14ac:dyDescent="0.2">
      <c r="A4" s="1"/>
      <c r="B4" s="2" t="s">
        <v>156</v>
      </c>
      <c r="C4" s="175" t="s">
        <v>47</v>
      </c>
      <c r="D4" s="127" t="s">
        <v>48</v>
      </c>
      <c r="E4" s="97" t="s">
        <v>139</v>
      </c>
      <c r="F4" s="97" t="s">
        <v>18</v>
      </c>
      <c r="G4" s="97" t="s">
        <v>421</v>
      </c>
      <c r="H4" s="128" t="s">
        <v>18</v>
      </c>
      <c r="I4" s="97" t="s">
        <v>139</v>
      </c>
      <c r="J4" s="12" t="s">
        <v>18</v>
      </c>
      <c r="K4" s="157" t="s">
        <v>538</v>
      </c>
      <c r="L4" s="62" t="s">
        <v>169</v>
      </c>
      <c r="M4" s="389"/>
      <c r="O4" s="389"/>
    </row>
    <row r="5" spans="1:17" s="328" customFormat="1" ht="15" customHeight="1" x14ac:dyDescent="0.2">
      <c r="A5" s="322"/>
      <c r="B5" s="322" t="s">
        <v>157</v>
      </c>
      <c r="C5" s="332">
        <v>623411010</v>
      </c>
      <c r="D5" s="333">
        <v>623411010</v>
      </c>
      <c r="E5" s="149">
        <v>395439777.31</v>
      </c>
      <c r="F5" s="439">
        <f>+E5/D5</f>
        <v>0.63431631935727284</v>
      </c>
      <c r="G5" s="149">
        <v>365533225.88</v>
      </c>
      <c r="H5" s="431">
        <f>G5/E5</f>
        <v>0.92437141343382068</v>
      </c>
      <c r="I5" s="325">
        <v>372164287.83000004</v>
      </c>
      <c r="J5" s="439">
        <v>0.62883753217567917</v>
      </c>
      <c r="K5" s="326">
        <f>+E5/I5-1</f>
        <v>6.2540899922756354E-2</v>
      </c>
      <c r="L5" s="327" t="s">
        <v>170</v>
      </c>
      <c r="M5" s="389"/>
      <c r="N5"/>
      <c r="O5" s="391"/>
    </row>
    <row r="6" spans="1:17" s="328" customFormat="1" ht="15" customHeight="1" x14ac:dyDescent="0.2">
      <c r="A6" s="329"/>
      <c r="B6" s="329" t="s">
        <v>159</v>
      </c>
      <c r="C6" s="332">
        <v>58620000</v>
      </c>
      <c r="D6" s="333">
        <v>58620000</v>
      </c>
      <c r="E6" s="149">
        <v>61032627.600000001</v>
      </c>
      <c r="F6" s="373">
        <f t="shared" ref="F6:F68" si="0">+E6/D6</f>
        <v>1.0411570726714432</v>
      </c>
      <c r="G6" s="149">
        <v>49772433.82</v>
      </c>
      <c r="H6" s="431">
        <f t="shared" ref="H6:H11" si="1">G6/E6</f>
        <v>0.81550534160518429</v>
      </c>
      <c r="I6" s="149">
        <v>62236600.93</v>
      </c>
      <c r="J6" s="373">
        <v>1.0616956828727397</v>
      </c>
      <c r="K6" s="334">
        <f t="shared" ref="K6:K68" si="2">+E6/I6-1</f>
        <v>-1.9345100985739161E-2</v>
      </c>
      <c r="L6" s="330">
        <v>115</v>
      </c>
      <c r="M6" s="389"/>
      <c r="N6"/>
      <c r="O6" s="389"/>
    </row>
    <row r="7" spans="1:17" s="328" customFormat="1" ht="15" customHeight="1" x14ac:dyDescent="0.2">
      <c r="A7" s="329"/>
      <c r="B7" s="329" t="s">
        <v>158</v>
      </c>
      <c r="C7" s="332">
        <v>120814000</v>
      </c>
      <c r="D7" s="333">
        <v>120814000</v>
      </c>
      <c r="E7" s="149">
        <v>117177192</v>
      </c>
      <c r="F7" s="373">
        <f t="shared" si="0"/>
        <v>0.96989746221464401</v>
      </c>
      <c r="G7" s="149">
        <v>112623148.63</v>
      </c>
      <c r="H7" s="431">
        <f t="shared" si="1"/>
        <v>0.96113541131792946</v>
      </c>
      <c r="I7" s="149">
        <v>100279540.37</v>
      </c>
      <c r="J7" s="373">
        <v>1.1441297519595652</v>
      </c>
      <c r="K7" s="334">
        <f t="shared" si="2"/>
        <v>0.16850547547039962</v>
      </c>
      <c r="L7" s="330">
        <v>116</v>
      </c>
      <c r="M7" s="389"/>
      <c r="N7" s="544"/>
      <c r="O7" s="545"/>
    </row>
    <row r="8" spans="1:17" s="328" customFormat="1" ht="15" customHeight="1" x14ac:dyDescent="0.2">
      <c r="A8" s="329"/>
      <c r="B8" s="329" t="s">
        <v>160</v>
      </c>
      <c r="C8" s="332">
        <v>89678010</v>
      </c>
      <c r="D8" s="333">
        <v>89678010</v>
      </c>
      <c r="E8" s="149">
        <v>8073800.2400000002</v>
      </c>
      <c r="F8" s="373">
        <f t="shared" si="0"/>
        <v>9.0030992436161333E-2</v>
      </c>
      <c r="G8" s="149">
        <v>6781606.0099999998</v>
      </c>
      <c r="H8" s="431">
        <f t="shared" si="1"/>
        <v>0.83995216730801847</v>
      </c>
      <c r="I8" s="149">
        <v>14855698.279999999</v>
      </c>
      <c r="J8" s="373">
        <v>0.16265598753383398</v>
      </c>
      <c r="K8" s="334">
        <f t="shared" si="2"/>
        <v>-0.45651829433897195</v>
      </c>
      <c r="L8" s="330">
        <v>130</v>
      </c>
      <c r="M8" s="389"/>
      <c r="N8" s="544"/>
      <c r="O8" s="545"/>
    </row>
    <row r="9" spans="1:17" s="328" customFormat="1" ht="15" customHeight="1" x14ac:dyDescent="0.2">
      <c r="A9" s="331"/>
      <c r="B9" s="331" t="s">
        <v>363</v>
      </c>
      <c r="C9" s="332">
        <v>10</v>
      </c>
      <c r="D9" s="333">
        <v>10</v>
      </c>
      <c r="E9" s="149">
        <v>0</v>
      </c>
      <c r="F9" s="373" t="s">
        <v>135</v>
      </c>
      <c r="G9" s="149">
        <v>0</v>
      </c>
      <c r="H9" s="431" t="s">
        <v>135</v>
      </c>
      <c r="I9" s="478">
        <v>-14.77</v>
      </c>
      <c r="J9" s="373" t="s">
        <v>135</v>
      </c>
      <c r="K9" s="334" t="s">
        <v>135</v>
      </c>
      <c r="L9" s="330">
        <v>180</v>
      </c>
      <c r="M9" s="389"/>
      <c r="N9" s="544"/>
      <c r="O9" s="545"/>
    </row>
    <row r="10" spans="1:17" s="328" customFormat="1" ht="15" customHeight="1" x14ac:dyDescent="0.2">
      <c r="A10" s="331"/>
      <c r="B10" s="331" t="s">
        <v>161</v>
      </c>
      <c r="C10" s="332">
        <v>16767000</v>
      </c>
      <c r="D10" s="333">
        <v>16767000</v>
      </c>
      <c r="E10" s="149">
        <v>14063136.85</v>
      </c>
      <c r="F10" s="440">
        <f t="shared" si="0"/>
        <v>0.8387390022067156</v>
      </c>
      <c r="G10" s="149">
        <v>13469003.99</v>
      </c>
      <c r="H10" s="431">
        <f t="shared" si="1"/>
        <v>0.95775246544656933</v>
      </c>
      <c r="I10" s="335">
        <v>14371649.75</v>
      </c>
      <c r="J10" s="440">
        <v>0.9645402516778524</v>
      </c>
      <c r="K10" s="336">
        <f t="shared" si="2"/>
        <v>-2.1466770020609482E-2</v>
      </c>
      <c r="L10" s="330">
        <v>290</v>
      </c>
      <c r="M10" s="389"/>
      <c r="N10" s="544"/>
      <c r="O10" s="545"/>
    </row>
    <row r="11" spans="1:17" ht="15" customHeight="1" x14ac:dyDescent="0.2">
      <c r="A11" s="9"/>
      <c r="B11" s="2" t="s">
        <v>162</v>
      </c>
      <c r="C11" s="179">
        <f>SUM(C5:C10)</f>
        <v>909290030</v>
      </c>
      <c r="D11" s="169">
        <f>SUM(D5:D10)</f>
        <v>909290030</v>
      </c>
      <c r="E11" s="92">
        <f>SUM(E5:E10)</f>
        <v>595786534.00000012</v>
      </c>
      <c r="F11" s="98">
        <f t="shared" si="0"/>
        <v>0.65522167223146621</v>
      </c>
      <c r="G11" s="92">
        <f>SUM(G5:G10)</f>
        <v>548179418.32999992</v>
      </c>
      <c r="H11" s="188">
        <f t="shared" si="1"/>
        <v>0.9200936695390296</v>
      </c>
      <c r="I11" s="92">
        <f>SUM(I5:I10)</f>
        <v>563907762.3900001</v>
      </c>
      <c r="J11" s="44">
        <v>0.66800000000000004</v>
      </c>
      <c r="K11" s="161">
        <f t="shared" si="2"/>
        <v>5.6531890029122511E-2</v>
      </c>
      <c r="M11" s="389"/>
      <c r="N11" s="544"/>
      <c r="O11" s="545"/>
      <c r="P11" s="328"/>
      <c r="Q11" s="328"/>
    </row>
    <row r="12" spans="1:17" s="328" customFormat="1" ht="15" customHeight="1" x14ac:dyDescent="0.2">
      <c r="A12" s="322"/>
      <c r="B12" s="322" t="s">
        <v>163</v>
      </c>
      <c r="C12" s="332">
        <v>90227080</v>
      </c>
      <c r="D12" s="333">
        <v>90227080</v>
      </c>
      <c r="E12" s="149">
        <v>60121374.959999993</v>
      </c>
      <c r="F12" s="439">
        <f t="shared" si="0"/>
        <v>0.66633404250697237</v>
      </c>
      <c r="G12" s="325">
        <v>51792332.689999998</v>
      </c>
      <c r="H12" s="414">
        <f t="shared" ref="H12:H68" si="3">+G12/E12</f>
        <v>0.86146287779443698</v>
      </c>
      <c r="I12" s="325">
        <v>54153122.960000001</v>
      </c>
      <c r="J12" s="439">
        <v>0.64236623725162256</v>
      </c>
      <c r="K12" s="326">
        <f t="shared" si="2"/>
        <v>0.11021067066452317</v>
      </c>
      <c r="L12" s="327" t="s">
        <v>171</v>
      </c>
      <c r="M12" s="389"/>
      <c r="N12" s="544"/>
      <c r="O12" s="545"/>
    </row>
    <row r="13" spans="1:17" s="328" customFormat="1" ht="15" customHeight="1" x14ac:dyDescent="0.2">
      <c r="A13" s="331"/>
      <c r="B13" s="331" t="s">
        <v>164</v>
      </c>
      <c r="C13" s="332">
        <v>936468101.54999995</v>
      </c>
      <c r="D13" s="333">
        <v>939282401.54999995</v>
      </c>
      <c r="E13" s="149">
        <v>662119300.31999993</v>
      </c>
      <c r="F13" s="440">
        <f t="shared" si="0"/>
        <v>0.70492037243258621</v>
      </c>
      <c r="G13" s="335">
        <v>571114920.66999996</v>
      </c>
      <c r="H13" s="432">
        <f t="shared" si="3"/>
        <v>0.86255591763294337</v>
      </c>
      <c r="I13" s="335">
        <v>624118454.4000001</v>
      </c>
      <c r="J13" s="440">
        <v>0.65322329514192512</v>
      </c>
      <c r="K13" s="336">
        <f t="shared" si="2"/>
        <v>6.0887233268133611E-2</v>
      </c>
      <c r="L13" s="327" t="s">
        <v>192</v>
      </c>
      <c r="M13" s="389"/>
      <c r="N13" s="389"/>
      <c r="O13" s="389"/>
    </row>
    <row r="14" spans="1:17" ht="15" customHeight="1" x14ac:dyDescent="0.2">
      <c r="A14" s="9"/>
      <c r="B14" s="2" t="s">
        <v>165</v>
      </c>
      <c r="C14" s="179">
        <f>SUM(C12:C13)</f>
        <v>1026695181.55</v>
      </c>
      <c r="D14" s="169">
        <f>SUM(D12:D13)</f>
        <v>1029509481.55</v>
      </c>
      <c r="E14" s="92">
        <f>SUM(E12:E13)</f>
        <v>722240675.27999997</v>
      </c>
      <c r="F14" s="98">
        <f t="shared" si="0"/>
        <v>0.70153863390613469</v>
      </c>
      <c r="G14" s="92">
        <f>SUM(G12:G13)</f>
        <v>622907253.3599999</v>
      </c>
      <c r="H14" s="189">
        <f t="shared" si="3"/>
        <v>0.86246492987743972</v>
      </c>
      <c r="I14" s="92">
        <f>SUM(I12:I13)</f>
        <v>678271577.36000013</v>
      </c>
      <c r="J14" s="44">
        <v>0.65200000000000002</v>
      </c>
      <c r="K14" s="161">
        <f t="shared" si="2"/>
        <v>6.4825210708575387E-2</v>
      </c>
      <c r="M14" s="389"/>
      <c r="N14" s="389"/>
      <c r="O14" s="389"/>
      <c r="P14" s="328"/>
      <c r="Q14" s="328"/>
    </row>
    <row r="15" spans="1:17" s="328" customFormat="1" ht="15" customHeight="1" x14ac:dyDescent="0.2">
      <c r="A15" s="322"/>
      <c r="B15" s="322" t="s">
        <v>166</v>
      </c>
      <c r="C15" s="332">
        <v>16001258</v>
      </c>
      <c r="D15" s="325">
        <v>16001258</v>
      </c>
      <c r="E15" s="325">
        <v>0</v>
      </c>
      <c r="F15" s="441" t="s">
        <v>135</v>
      </c>
      <c r="G15" s="325">
        <v>0</v>
      </c>
      <c r="H15" s="428" t="s">
        <v>135</v>
      </c>
      <c r="I15" s="325">
        <v>0</v>
      </c>
      <c r="J15" s="385">
        <v>0</v>
      </c>
      <c r="K15" s="326" t="s">
        <v>135</v>
      </c>
      <c r="L15" s="330">
        <v>32600</v>
      </c>
      <c r="M15" s="389"/>
      <c r="N15" s="543"/>
      <c r="O15" s="545"/>
    </row>
    <row r="16" spans="1:17" s="328" customFormat="1" ht="15" customHeight="1" x14ac:dyDescent="0.2">
      <c r="A16" s="322"/>
      <c r="B16" s="322" t="s">
        <v>172</v>
      </c>
      <c r="C16" s="332">
        <v>1503000</v>
      </c>
      <c r="D16" s="325">
        <v>1503000</v>
      </c>
      <c r="E16" s="325">
        <v>580697.92000000004</v>
      </c>
      <c r="F16" s="441">
        <f t="shared" si="0"/>
        <v>0.38635922821024621</v>
      </c>
      <c r="G16" s="325">
        <v>580697.92000000004</v>
      </c>
      <c r="H16" s="414">
        <f t="shared" ref="H16" si="4">+G16/E16</f>
        <v>1</v>
      </c>
      <c r="I16" s="325">
        <v>0</v>
      </c>
      <c r="J16" s="385">
        <v>0</v>
      </c>
      <c r="K16" s="336" t="s">
        <v>135</v>
      </c>
      <c r="L16" s="330">
        <v>33000</v>
      </c>
      <c r="M16" s="389"/>
      <c r="N16" s="543"/>
      <c r="O16" s="545"/>
    </row>
    <row r="17" spans="1:17" s="328" customFormat="1" ht="15" customHeight="1" x14ac:dyDescent="0.2">
      <c r="A17" s="322"/>
      <c r="B17" s="322" t="s">
        <v>167</v>
      </c>
      <c r="C17" s="369">
        <v>12029885</v>
      </c>
      <c r="D17" s="371">
        <v>12029885</v>
      </c>
      <c r="E17" s="325">
        <v>0</v>
      </c>
      <c r="F17" s="441" t="s">
        <v>135</v>
      </c>
      <c r="G17" s="325">
        <v>0</v>
      </c>
      <c r="H17" s="533" t="s">
        <v>135</v>
      </c>
      <c r="I17" s="338">
        <v>0</v>
      </c>
      <c r="J17" s="385">
        <v>0</v>
      </c>
      <c r="K17" s="336" t="s">
        <v>135</v>
      </c>
      <c r="L17" s="330">
        <v>30903</v>
      </c>
      <c r="M17" s="389"/>
      <c r="N17" s="543"/>
      <c r="O17" s="545"/>
    </row>
    <row r="18" spans="1:17" s="328" customFormat="1" ht="15" customHeight="1" x14ac:dyDescent="0.2">
      <c r="A18" s="322"/>
      <c r="B18" s="399" t="s">
        <v>168</v>
      </c>
      <c r="C18" s="469">
        <v>15500000</v>
      </c>
      <c r="D18" s="435">
        <v>15500000</v>
      </c>
      <c r="E18" s="392">
        <v>10096366.77</v>
      </c>
      <c r="F18" s="442">
        <f t="shared" si="0"/>
        <v>0.6513785012903226</v>
      </c>
      <c r="G18" s="392">
        <v>8593170.6899999995</v>
      </c>
      <c r="H18" s="414">
        <f>+G18/E18</f>
        <v>0.85111514723627657</v>
      </c>
      <c r="I18" s="392">
        <v>9803991.3000000007</v>
      </c>
      <c r="J18" s="480">
        <v>0.61850932433284966</v>
      </c>
      <c r="K18" s="451">
        <f t="shared" si="2"/>
        <v>2.9822085827432288E-2</v>
      </c>
      <c r="L18" s="330">
        <v>301</v>
      </c>
      <c r="M18" s="389"/>
      <c r="N18" s="543"/>
      <c r="O18" s="545"/>
    </row>
    <row r="19" spans="1:17" s="328" customFormat="1" ht="15" customHeight="1" x14ac:dyDescent="0.2">
      <c r="A19" s="322"/>
      <c r="B19" s="398" t="s">
        <v>173</v>
      </c>
      <c r="C19" s="332">
        <v>6068000</v>
      </c>
      <c r="D19" s="333">
        <v>6068000</v>
      </c>
      <c r="E19" s="325">
        <v>4202794.2300000004</v>
      </c>
      <c r="F19" s="441">
        <f t="shared" si="0"/>
        <v>0.69261605636123935</v>
      </c>
      <c r="G19" s="325">
        <v>4184115.57</v>
      </c>
      <c r="H19" s="414">
        <f t="shared" ref="H19:H23" si="5">+G19/E19</f>
        <v>0.9955556567897923</v>
      </c>
      <c r="I19" s="325">
        <v>5376372.5</v>
      </c>
      <c r="J19" s="385">
        <v>1.0763508508508508</v>
      </c>
      <c r="K19" s="452">
        <f t="shared" si="2"/>
        <v>-0.21828440458692167</v>
      </c>
      <c r="L19" s="330">
        <v>321</v>
      </c>
      <c r="M19" s="389"/>
      <c r="N19" s="544"/>
      <c r="O19" s="545"/>
    </row>
    <row r="20" spans="1:17" s="328" customFormat="1" ht="15" customHeight="1" x14ac:dyDescent="0.2">
      <c r="A20" s="322"/>
      <c r="B20" s="398" t="s">
        <v>174</v>
      </c>
      <c r="C20" s="332">
        <v>16757000.01</v>
      </c>
      <c r="D20" s="333">
        <v>16757000.01</v>
      </c>
      <c r="E20" s="325">
        <v>15739389.84</v>
      </c>
      <c r="F20" s="441">
        <f t="shared" si="0"/>
        <v>0.9392725327091529</v>
      </c>
      <c r="G20" s="325">
        <v>15107967.289999999</v>
      </c>
      <c r="H20" s="414">
        <f t="shared" si="5"/>
        <v>0.95988265387548211</v>
      </c>
      <c r="I20" s="325">
        <v>16998523.449999999</v>
      </c>
      <c r="J20" s="385">
        <v>1.0377608943833943</v>
      </c>
      <c r="K20" s="452">
        <f t="shared" si="2"/>
        <v>-7.4073116627079716E-2</v>
      </c>
      <c r="L20" s="330">
        <v>331</v>
      </c>
      <c r="M20" s="532"/>
      <c r="N20" s="544"/>
      <c r="O20" s="545"/>
      <c r="P20" s="532"/>
      <c r="Q20" s="532"/>
    </row>
    <row r="21" spans="1:17" s="328" customFormat="1" ht="15" customHeight="1" x14ac:dyDescent="0.2">
      <c r="A21" s="322"/>
      <c r="B21" s="398" t="s">
        <v>175</v>
      </c>
      <c r="C21" s="332">
        <v>30559000</v>
      </c>
      <c r="D21" s="333">
        <v>30559000</v>
      </c>
      <c r="E21" s="325">
        <v>13261104.860000001</v>
      </c>
      <c r="F21" s="441">
        <f t="shared" si="0"/>
        <v>0.43395087731928406</v>
      </c>
      <c r="G21" s="325">
        <v>11145908.9</v>
      </c>
      <c r="H21" s="414">
        <f t="shared" si="5"/>
        <v>0.84049624957116875</v>
      </c>
      <c r="I21" s="325">
        <v>12806888.710000001</v>
      </c>
      <c r="J21" s="385">
        <v>0.38780549630571709</v>
      </c>
      <c r="K21" s="452">
        <f t="shared" si="2"/>
        <v>3.5466549314614904E-2</v>
      </c>
      <c r="L21" s="355" t="s">
        <v>176</v>
      </c>
      <c r="M21" s="389"/>
      <c r="N21" s="389"/>
      <c r="O21" s="389"/>
    </row>
    <row r="22" spans="1:17" s="328" customFormat="1" ht="15" customHeight="1" x14ac:dyDescent="0.2">
      <c r="A22" s="322"/>
      <c r="B22" s="398" t="s">
        <v>177</v>
      </c>
      <c r="C22" s="332">
        <v>8526999.9900000002</v>
      </c>
      <c r="D22" s="333">
        <v>8526999.9900000002</v>
      </c>
      <c r="E22" s="325">
        <v>5582477.2199999997</v>
      </c>
      <c r="F22" s="441">
        <f t="shared" si="0"/>
        <v>0.65468244711467383</v>
      </c>
      <c r="G22" s="325">
        <v>4972760.55</v>
      </c>
      <c r="H22" s="414">
        <f t="shared" si="5"/>
        <v>0.89078026725920079</v>
      </c>
      <c r="I22" s="325">
        <v>6969197.29</v>
      </c>
      <c r="J22" s="385">
        <v>0.86962781257798849</v>
      </c>
      <c r="K22" s="452">
        <f t="shared" si="2"/>
        <v>-0.19897844935309617</v>
      </c>
      <c r="L22" s="355">
        <v>335</v>
      </c>
      <c r="M22" s="389"/>
      <c r="N22" s="389"/>
      <c r="O22" s="389"/>
    </row>
    <row r="23" spans="1:17" s="328" customFormat="1" ht="15" customHeight="1" x14ac:dyDescent="0.2">
      <c r="A23" s="360"/>
      <c r="B23" s="551" t="s">
        <v>178</v>
      </c>
      <c r="C23" s="369">
        <v>36881384.119999997</v>
      </c>
      <c r="D23" s="370">
        <v>36881384.119999997</v>
      </c>
      <c r="E23" s="371">
        <v>1742886.6800000002</v>
      </c>
      <c r="F23" s="447">
        <f t="shared" si="0"/>
        <v>4.7256542062771162E-2</v>
      </c>
      <c r="G23" s="371">
        <v>1010978.5499999999</v>
      </c>
      <c r="H23" s="533">
        <f t="shared" si="5"/>
        <v>0.58005982924833632</v>
      </c>
      <c r="I23" s="370">
        <v>2784282.9200000018</v>
      </c>
      <c r="J23" s="481">
        <v>0.61165489934614647</v>
      </c>
      <c r="K23" s="453">
        <f t="shared" si="2"/>
        <v>-0.37402673145012177</v>
      </c>
      <c r="L23" s="359" t="s">
        <v>179</v>
      </c>
      <c r="M23" s="389"/>
      <c r="N23" s="389"/>
      <c r="O23" s="389"/>
    </row>
    <row r="24" spans="1:17" s="328" customFormat="1" ht="15" customHeight="1" x14ac:dyDescent="0.2">
      <c r="A24" s="322"/>
      <c r="B24" s="322" t="s">
        <v>180</v>
      </c>
      <c r="C24" s="469">
        <v>17635000</v>
      </c>
      <c r="D24" s="435">
        <v>17635000</v>
      </c>
      <c r="E24" s="325">
        <v>1315023.72</v>
      </c>
      <c r="F24" s="441">
        <f t="shared" si="0"/>
        <v>7.4568966260277855E-2</v>
      </c>
      <c r="G24" s="325">
        <v>721815.08</v>
      </c>
      <c r="H24" s="414">
        <f>+G24/E24</f>
        <v>0.5488989050326788</v>
      </c>
      <c r="I24" s="325">
        <v>1879171.95</v>
      </c>
      <c r="J24" s="385">
        <v>0.10649280006800407</v>
      </c>
      <c r="K24" s="326">
        <f t="shared" si="2"/>
        <v>-0.30021107435112582</v>
      </c>
      <c r="L24" s="355">
        <v>34920</v>
      </c>
      <c r="M24" s="389"/>
      <c r="N24" s="389"/>
      <c r="O24" s="389"/>
    </row>
    <row r="25" spans="1:17" s="328" customFormat="1" ht="15" customHeight="1" x14ac:dyDescent="0.2">
      <c r="A25" s="322"/>
      <c r="B25" s="322" t="s">
        <v>181</v>
      </c>
      <c r="C25" s="332">
        <v>6259000</v>
      </c>
      <c r="D25" s="333">
        <v>6259000</v>
      </c>
      <c r="E25" s="325">
        <v>5698575.0300000003</v>
      </c>
      <c r="F25" s="441">
        <f t="shared" si="0"/>
        <v>0.91046094104489539</v>
      </c>
      <c r="G25" s="325">
        <v>1865205.27</v>
      </c>
      <c r="H25" s="414">
        <f>+G25/E25</f>
        <v>0.32731082071933337</v>
      </c>
      <c r="I25" s="325">
        <v>3117626.65</v>
      </c>
      <c r="J25" s="385">
        <v>0.53411455370909711</v>
      </c>
      <c r="K25" s="326">
        <f t="shared" si="2"/>
        <v>0.82785678650777528</v>
      </c>
      <c r="L25" s="355">
        <v>34921</v>
      </c>
      <c r="M25" s="389"/>
      <c r="N25" s="389"/>
      <c r="O25" s="389"/>
    </row>
    <row r="26" spans="1:17" s="328" customFormat="1" ht="15" customHeight="1" x14ac:dyDescent="0.2">
      <c r="A26" s="322"/>
      <c r="B26" s="322" t="s">
        <v>182</v>
      </c>
      <c r="C26" s="332">
        <v>3873362.8599999994</v>
      </c>
      <c r="D26" s="333">
        <v>3873362.8599999994</v>
      </c>
      <c r="E26" s="325">
        <v>1912447.0400000005</v>
      </c>
      <c r="F26" s="441">
        <f t="shared" si="0"/>
        <v>0.49374332050057423</v>
      </c>
      <c r="G26" s="325">
        <v>1754668.5399999998</v>
      </c>
      <c r="H26" s="414">
        <f t="shared" si="3"/>
        <v>0.91749915333603138</v>
      </c>
      <c r="I26" s="370">
        <v>1849448.6699999997</v>
      </c>
      <c r="J26" s="385">
        <v>0.22750119504485075</v>
      </c>
      <c r="K26" s="326">
        <f t="shared" si="2"/>
        <v>3.4063324396021555E-2</v>
      </c>
      <c r="L26" s="400" t="s">
        <v>357</v>
      </c>
      <c r="M26" s="389"/>
      <c r="N26" s="389"/>
      <c r="O26" s="389"/>
    </row>
    <row r="27" spans="1:17" s="328" customFormat="1" ht="15" customHeight="1" x14ac:dyDescent="0.2">
      <c r="A27" s="340"/>
      <c r="B27" s="340" t="s">
        <v>566</v>
      </c>
      <c r="C27" s="341">
        <v>10</v>
      </c>
      <c r="D27" s="342">
        <v>10</v>
      </c>
      <c r="E27" s="343">
        <v>0</v>
      </c>
      <c r="F27" s="422" t="s">
        <v>135</v>
      </c>
      <c r="G27" s="343">
        <v>0</v>
      </c>
      <c r="H27" s="344" t="s">
        <v>135</v>
      </c>
      <c r="I27" s="342">
        <v>90.37</v>
      </c>
      <c r="J27" s="482">
        <v>9.0370000000000008</v>
      </c>
      <c r="K27" s="345" t="s">
        <v>135</v>
      </c>
      <c r="L27" s="355">
        <v>35</v>
      </c>
      <c r="M27" s="389"/>
      <c r="N27" s="389"/>
      <c r="O27" s="389"/>
    </row>
    <row r="28" spans="1:17" s="328" customFormat="1" ht="15" customHeight="1" x14ac:dyDescent="0.2">
      <c r="A28" s="322"/>
      <c r="B28" s="322" t="s">
        <v>183</v>
      </c>
      <c r="C28" s="332">
        <v>6100000</v>
      </c>
      <c r="D28" s="333">
        <v>6100000</v>
      </c>
      <c r="E28" s="325">
        <v>5029172.91</v>
      </c>
      <c r="F28" s="441">
        <f t="shared" si="0"/>
        <v>0.82445457540983613</v>
      </c>
      <c r="G28" s="325">
        <v>1852185.63</v>
      </c>
      <c r="H28" s="414">
        <f>+G28/E28</f>
        <v>0.36828831761125508</v>
      </c>
      <c r="I28" s="325">
        <v>5626298.5800000001</v>
      </c>
      <c r="J28" s="385">
        <v>0.7163609090909091</v>
      </c>
      <c r="K28" s="326">
        <f t="shared" si="2"/>
        <v>-0.10613117336549172</v>
      </c>
      <c r="L28" s="355">
        <v>36500</v>
      </c>
      <c r="M28" s="389"/>
      <c r="N28" s="389"/>
      <c r="O28" s="389"/>
    </row>
    <row r="29" spans="1:17" s="328" customFormat="1" ht="15" customHeight="1" x14ac:dyDescent="0.2">
      <c r="A29" s="337"/>
      <c r="B29" s="337" t="s">
        <v>184</v>
      </c>
      <c r="C29" s="369">
        <v>390340</v>
      </c>
      <c r="D29" s="370">
        <v>390340</v>
      </c>
      <c r="E29" s="371">
        <v>176888.05999999959</v>
      </c>
      <c r="F29" s="402">
        <f t="shared" si="0"/>
        <v>0.45316406209970689</v>
      </c>
      <c r="G29" s="338">
        <v>96705.75</v>
      </c>
      <c r="H29" s="433">
        <f t="shared" si="3"/>
        <v>0.54670592237825566</v>
      </c>
      <c r="I29" s="338">
        <v>155125.40000000037</v>
      </c>
      <c r="J29" s="481">
        <v>0.39741097504739553</v>
      </c>
      <c r="K29" s="339">
        <f t="shared" si="2"/>
        <v>0.14029075831552507</v>
      </c>
      <c r="L29" s="359" t="s">
        <v>186</v>
      </c>
      <c r="N29"/>
    </row>
    <row r="30" spans="1:17" s="328" customFormat="1" ht="15" customHeight="1" x14ac:dyDescent="0.2">
      <c r="A30" s="322"/>
      <c r="B30" s="322" t="s">
        <v>185</v>
      </c>
      <c r="C30" s="347">
        <v>870323.98</v>
      </c>
      <c r="D30" s="214">
        <v>870323.98</v>
      </c>
      <c r="E30" s="351">
        <v>699990.48</v>
      </c>
      <c r="F30" s="441">
        <f t="shared" si="0"/>
        <v>0.80428724944474128</v>
      </c>
      <c r="G30" s="140">
        <v>692372.47</v>
      </c>
      <c r="H30" s="414">
        <f t="shared" si="3"/>
        <v>0.98911698056236419</v>
      </c>
      <c r="I30" s="325">
        <v>680917.01</v>
      </c>
      <c r="J30" s="480">
        <v>0.69025057832004366</v>
      </c>
      <c r="K30" s="454">
        <f t="shared" si="2"/>
        <v>2.8011445917616173E-2</v>
      </c>
      <c r="L30" s="330">
        <v>38</v>
      </c>
      <c r="N30"/>
    </row>
    <row r="31" spans="1:17" s="328" customFormat="1" ht="15" customHeight="1" x14ac:dyDescent="0.2">
      <c r="A31" s="322"/>
      <c r="B31" s="322" t="s">
        <v>187</v>
      </c>
      <c r="C31" s="347">
        <v>51560750.68</v>
      </c>
      <c r="D31" s="214">
        <v>51560750.68</v>
      </c>
      <c r="E31" s="351">
        <v>64303029.159999996</v>
      </c>
      <c r="F31" s="441">
        <f t="shared" si="0"/>
        <v>1.2471313608112891</v>
      </c>
      <c r="G31" s="140">
        <v>21114845.460000001</v>
      </c>
      <c r="H31" s="414">
        <f t="shared" si="3"/>
        <v>0.3283647090320061</v>
      </c>
      <c r="I31" s="325">
        <v>65477635.229999997</v>
      </c>
      <c r="J31" s="385">
        <v>1.2260515790515567</v>
      </c>
      <c r="K31" s="326">
        <f t="shared" si="2"/>
        <v>-1.7939042329094823E-2</v>
      </c>
      <c r="L31" s="330">
        <v>391</v>
      </c>
      <c r="N31"/>
    </row>
    <row r="32" spans="1:17" s="328" customFormat="1" ht="15" customHeight="1" x14ac:dyDescent="0.2">
      <c r="A32" s="322"/>
      <c r="B32" s="322" t="s">
        <v>188</v>
      </c>
      <c r="C32" s="347">
        <v>10708000</v>
      </c>
      <c r="D32" s="214">
        <v>10708000</v>
      </c>
      <c r="E32" s="351">
        <v>6407092.4100000001</v>
      </c>
      <c r="F32" s="441">
        <f t="shared" si="0"/>
        <v>0.59834632144191258</v>
      </c>
      <c r="G32" s="140">
        <v>6407092.4100000001</v>
      </c>
      <c r="H32" s="414">
        <f t="shared" si="3"/>
        <v>1</v>
      </c>
      <c r="I32" s="325">
        <v>6605150.6399999997</v>
      </c>
      <c r="J32" s="385">
        <v>0.64022008723466117</v>
      </c>
      <c r="K32" s="326">
        <f t="shared" si="2"/>
        <v>-2.9985422103862791E-2</v>
      </c>
      <c r="L32" s="330">
        <v>392</v>
      </c>
    </row>
    <row r="33" spans="1:18" s="328" customFormat="1" ht="15" customHeight="1" x14ac:dyDescent="0.2">
      <c r="A33" s="322"/>
      <c r="B33" s="346" t="s">
        <v>189</v>
      </c>
      <c r="C33" s="347">
        <v>7163000</v>
      </c>
      <c r="D33" s="214">
        <v>7163000</v>
      </c>
      <c r="E33" s="351">
        <v>5907461.7300000004</v>
      </c>
      <c r="F33" s="358">
        <f t="shared" si="0"/>
        <v>0.82471893480385317</v>
      </c>
      <c r="G33" s="140">
        <v>4624558.4000000004</v>
      </c>
      <c r="H33" s="414">
        <f t="shared" si="3"/>
        <v>0.78283340821574821</v>
      </c>
      <c r="I33" s="140">
        <v>5944888.9299999997</v>
      </c>
      <c r="J33" s="385">
        <v>0.92787403308880911</v>
      </c>
      <c r="K33" s="326">
        <f t="shared" si="2"/>
        <v>-6.2956937363670695E-3</v>
      </c>
      <c r="L33" s="330">
        <v>393</v>
      </c>
      <c r="N33"/>
    </row>
    <row r="34" spans="1:18" s="328" customFormat="1" ht="15" customHeight="1" x14ac:dyDescent="0.2">
      <c r="A34" s="322"/>
      <c r="B34" s="348" t="s">
        <v>367</v>
      </c>
      <c r="C34" s="347">
        <v>10</v>
      </c>
      <c r="D34" s="214">
        <v>10</v>
      </c>
      <c r="E34" s="351">
        <v>243356.54</v>
      </c>
      <c r="F34" s="358" t="s">
        <v>135</v>
      </c>
      <c r="G34" s="140">
        <v>243356.54</v>
      </c>
      <c r="H34" s="414">
        <f t="shared" si="3"/>
        <v>1</v>
      </c>
      <c r="I34" s="140">
        <v>0</v>
      </c>
      <c r="J34" s="385" t="s">
        <v>135</v>
      </c>
      <c r="K34" s="326" t="s">
        <v>135</v>
      </c>
      <c r="L34" s="330">
        <v>396</v>
      </c>
      <c r="N34" s="6"/>
    </row>
    <row r="35" spans="1:18" s="328" customFormat="1" ht="15" customHeight="1" x14ac:dyDescent="0.2">
      <c r="A35" s="350"/>
      <c r="B35" s="264" t="s">
        <v>423</v>
      </c>
      <c r="C35" s="347">
        <v>10</v>
      </c>
      <c r="D35" s="214">
        <v>10</v>
      </c>
      <c r="E35" s="351">
        <v>1234777.9099999999</v>
      </c>
      <c r="F35" s="358" t="s">
        <v>135</v>
      </c>
      <c r="G35" s="140">
        <v>1234777.9099999999</v>
      </c>
      <c r="H35" s="352">
        <f t="shared" si="3"/>
        <v>1</v>
      </c>
      <c r="I35" s="351">
        <v>595179.34</v>
      </c>
      <c r="J35" s="385" t="s">
        <v>135</v>
      </c>
      <c r="K35" s="326">
        <f t="shared" si="2"/>
        <v>1.0746316732029038</v>
      </c>
      <c r="L35" s="330">
        <v>397</v>
      </c>
      <c r="N35"/>
    </row>
    <row r="36" spans="1:18" s="328" customFormat="1" ht="15" customHeight="1" x14ac:dyDescent="0.2">
      <c r="A36" s="350"/>
      <c r="B36" s="285" t="s">
        <v>190</v>
      </c>
      <c r="C36" s="347">
        <v>11693727.279999999</v>
      </c>
      <c r="D36" s="214">
        <v>11742215.199999999</v>
      </c>
      <c r="E36" s="351">
        <v>10687774.630000001</v>
      </c>
      <c r="F36" s="443">
        <f t="shared" si="0"/>
        <v>0.91020088185745407</v>
      </c>
      <c r="G36" s="140">
        <v>9428762.6600000001</v>
      </c>
      <c r="H36" s="434">
        <f t="shared" si="3"/>
        <v>0.88220073742329641</v>
      </c>
      <c r="I36" s="353">
        <v>10899017.560000001</v>
      </c>
      <c r="J36" s="483">
        <v>0.87736763562045561</v>
      </c>
      <c r="K36" s="354">
        <f t="shared" si="2"/>
        <v>-1.9381832246538666E-2</v>
      </c>
      <c r="L36" s="330">
        <v>399</v>
      </c>
      <c r="N36"/>
    </row>
    <row r="37" spans="1:18" ht="15" customHeight="1" thickBot="1" x14ac:dyDescent="0.25">
      <c r="A37" s="9"/>
      <c r="B37" s="2" t="s">
        <v>191</v>
      </c>
      <c r="C37" s="184">
        <f>SUM(C15:C36)</f>
        <v>260080061.92000002</v>
      </c>
      <c r="D37" s="187">
        <f>SUM(D15:D36)</f>
        <v>260128549.84</v>
      </c>
      <c r="E37" s="192">
        <f>SUM(E15:E36)</f>
        <v>154821307.13999996</v>
      </c>
      <c r="F37" s="444">
        <f>+E37/D37</f>
        <v>0.59517229936978278</v>
      </c>
      <c r="G37" s="192">
        <f>SUM(G15:G36)</f>
        <v>95631945.589999989</v>
      </c>
      <c r="H37" s="193">
        <f t="shared" si="3"/>
        <v>0.61769240524189006</v>
      </c>
      <c r="I37" s="169">
        <f>+SUM(I15:I36)</f>
        <v>157569806.5</v>
      </c>
      <c r="J37" s="44">
        <v>0.58499999999999996</v>
      </c>
      <c r="K37" s="205">
        <f t="shared" si="2"/>
        <v>-1.7443058546879997E-2</v>
      </c>
    </row>
    <row r="38" spans="1:18" s="550" customFormat="1" ht="15" customHeight="1" x14ac:dyDescent="0.2">
      <c r="A38" s="548"/>
      <c r="B38" s="543"/>
      <c r="C38" s="549"/>
      <c r="D38" s="549"/>
      <c r="E38" s="549"/>
      <c r="F38" s="545"/>
      <c r="G38" s="549"/>
      <c r="H38" s="545"/>
      <c r="I38" s="549"/>
      <c r="J38" s="545"/>
      <c r="K38" s="545"/>
      <c r="L38" s="137"/>
    </row>
    <row r="39" spans="1:18" ht="15.75" thickBot="1" x14ac:dyDescent="0.3">
      <c r="A39" s="7" t="s">
        <v>234</v>
      </c>
    </row>
    <row r="40" spans="1:18" x14ac:dyDescent="0.2">
      <c r="A40" s="8" t="s">
        <v>296</v>
      </c>
      <c r="C40" s="181" t="s">
        <v>501</v>
      </c>
      <c r="D40" s="591" t="s">
        <v>574</v>
      </c>
      <c r="E40" s="589"/>
      <c r="F40" s="589"/>
      <c r="G40" s="589"/>
      <c r="H40" s="590"/>
      <c r="I40" s="587" t="s">
        <v>575</v>
      </c>
      <c r="J40" s="586"/>
      <c r="K40" s="224"/>
    </row>
    <row r="41" spans="1:18" x14ac:dyDescent="0.2">
      <c r="C41" s="174">
        <v>1</v>
      </c>
      <c r="D41" s="165">
        <v>2</v>
      </c>
      <c r="E41" s="95">
        <v>3</v>
      </c>
      <c r="F41" s="96" t="s">
        <v>39</v>
      </c>
      <c r="G41" s="95">
        <v>4</v>
      </c>
      <c r="H41" s="166" t="s">
        <v>49</v>
      </c>
      <c r="I41" s="95" t="s">
        <v>50</v>
      </c>
      <c r="J41" s="16" t="s">
        <v>51</v>
      </c>
      <c r="K41" s="156" t="s">
        <v>366</v>
      </c>
    </row>
    <row r="42" spans="1:18" ht="25.5" x14ac:dyDescent="0.2">
      <c r="A42" s="1"/>
      <c r="B42" s="2" t="s">
        <v>156</v>
      </c>
      <c r="C42" s="175" t="s">
        <v>47</v>
      </c>
      <c r="D42" s="127" t="s">
        <v>48</v>
      </c>
      <c r="E42" s="97" t="s">
        <v>139</v>
      </c>
      <c r="F42" s="97" t="s">
        <v>18</v>
      </c>
      <c r="G42" s="97" t="s">
        <v>421</v>
      </c>
      <c r="H42" s="128" t="s">
        <v>18</v>
      </c>
      <c r="I42" s="97" t="s">
        <v>139</v>
      </c>
      <c r="J42" s="12" t="s">
        <v>18</v>
      </c>
      <c r="K42" s="157" t="s">
        <v>538</v>
      </c>
      <c r="L42" s="62" t="s">
        <v>169</v>
      </c>
    </row>
    <row r="43" spans="1:18" s="328" customFormat="1" ht="15" customHeight="1" x14ac:dyDescent="0.2">
      <c r="A43" s="337"/>
      <c r="B43" s="337" t="s">
        <v>193</v>
      </c>
      <c r="C43" s="341">
        <v>6038467.5799999982</v>
      </c>
      <c r="D43" s="390">
        <v>6038467.5799999982</v>
      </c>
      <c r="E43" s="338">
        <v>5392144.0600000173</v>
      </c>
      <c r="F43" s="402">
        <f t="shared" ref="F43:F59" si="6">+E43/D43</f>
        <v>0.89296563880864932</v>
      </c>
      <c r="G43" s="436">
        <v>4998536.3799999729</v>
      </c>
      <c r="H43" s="556">
        <f>G43/E43</f>
        <v>0.92700349330057719</v>
      </c>
      <c r="I43" s="338">
        <v>3762143.1199999303</v>
      </c>
      <c r="J43" s="481">
        <v>0.66494483965680362</v>
      </c>
      <c r="K43" s="455">
        <f t="shared" ref="K43:K44" si="7">+E43/I43-1</f>
        <v>0.43326393707215405</v>
      </c>
      <c r="L43" s="327" t="s">
        <v>194</v>
      </c>
      <c r="N43"/>
      <c r="O43"/>
      <c r="P43"/>
      <c r="Q43"/>
      <c r="R43"/>
    </row>
    <row r="44" spans="1:18" s="328" customFormat="1" ht="15" customHeight="1" x14ac:dyDescent="0.2">
      <c r="A44" s="337"/>
      <c r="B44" s="337" t="s">
        <v>195</v>
      </c>
      <c r="C44" s="341">
        <v>170</v>
      </c>
      <c r="D44" s="390">
        <v>150160</v>
      </c>
      <c r="E44" s="338">
        <v>150000</v>
      </c>
      <c r="F44" s="402">
        <f t="shared" si="6"/>
        <v>0.99893446989877466</v>
      </c>
      <c r="G44" s="338">
        <v>150000</v>
      </c>
      <c r="H44" s="362">
        <f>G44/E44</f>
        <v>1</v>
      </c>
      <c r="I44" s="338">
        <v>833050.06</v>
      </c>
      <c r="J44" s="481">
        <v>2.2384792691119175</v>
      </c>
      <c r="K44" s="455">
        <f t="shared" si="7"/>
        <v>-0.81993879215373922</v>
      </c>
      <c r="L44" s="327" t="s">
        <v>207</v>
      </c>
      <c r="N44"/>
      <c r="O44"/>
      <c r="P44"/>
      <c r="Q44"/>
      <c r="R44"/>
    </row>
    <row r="45" spans="1:18" s="328" customFormat="1" ht="15" customHeight="1" x14ac:dyDescent="0.2">
      <c r="A45" s="322"/>
      <c r="B45" s="322" t="s">
        <v>196</v>
      </c>
      <c r="C45" s="437">
        <v>3390000</v>
      </c>
      <c r="D45" s="325">
        <v>3390000</v>
      </c>
      <c r="E45" s="325">
        <v>0</v>
      </c>
      <c r="F45" s="441" t="s">
        <v>135</v>
      </c>
      <c r="G45" s="325">
        <v>0</v>
      </c>
      <c r="H45" s="356" t="s">
        <v>135</v>
      </c>
      <c r="I45" s="325">
        <v>0</v>
      </c>
      <c r="J45" s="385">
        <v>0</v>
      </c>
      <c r="K45" s="455" t="s">
        <v>135</v>
      </c>
      <c r="L45" s="330">
        <v>45010</v>
      </c>
      <c r="M45" s="372"/>
      <c r="N45"/>
      <c r="O45"/>
      <c r="P45"/>
      <c r="Q45"/>
      <c r="R45"/>
    </row>
    <row r="46" spans="1:18" s="328" customFormat="1" ht="15" customHeight="1" x14ac:dyDescent="0.2">
      <c r="A46" s="322"/>
      <c r="B46" s="322" t="s">
        <v>197</v>
      </c>
      <c r="C46" s="347">
        <v>1214040</v>
      </c>
      <c r="D46" s="325">
        <v>1214040</v>
      </c>
      <c r="E46" s="325">
        <v>0</v>
      </c>
      <c r="F46" s="441" t="s">
        <v>135</v>
      </c>
      <c r="G46" s="325">
        <v>0</v>
      </c>
      <c r="H46" s="356" t="s">
        <v>135</v>
      </c>
      <c r="I46" s="325">
        <v>0</v>
      </c>
      <c r="J46" s="385">
        <v>0</v>
      </c>
      <c r="K46" s="455" t="s">
        <v>135</v>
      </c>
      <c r="L46" s="330">
        <v>45030</v>
      </c>
      <c r="M46" s="372"/>
      <c r="N46"/>
      <c r="O46"/>
      <c r="P46"/>
      <c r="Q46"/>
      <c r="R46"/>
    </row>
    <row r="47" spans="1:18" s="328" customFormat="1" ht="15" customHeight="1" x14ac:dyDescent="0.2">
      <c r="A47" s="322"/>
      <c r="B47" s="346" t="s">
        <v>198</v>
      </c>
      <c r="C47" s="347">
        <v>2404294</v>
      </c>
      <c r="D47" s="325">
        <v>2404294</v>
      </c>
      <c r="E47" s="140">
        <v>0</v>
      </c>
      <c r="F47" s="358" t="s">
        <v>135</v>
      </c>
      <c r="G47" s="140">
        <v>0</v>
      </c>
      <c r="H47" s="356" t="s">
        <v>135</v>
      </c>
      <c r="I47" s="140"/>
      <c r="J47" s="374">
        <v>0</v>
      </c>
      <c r="K47" s="455" t="s">
        <v>135</v>
      </c>
      <c r="L47" s="355">
        <v>45043</v>
      </c>
      <c r="M47" s="353"/>
      <c r="N47"/>
      <c r="O47"/>
      <c r="P47"/>
      <c r="Q47"/>
      <c r="R47"/>
    </row>
    <row r="48" spans="1:18" s="328" customFormat="1" ht="15" customHeight="1" x14ac:dyDescent="0.2">
      <c r="A48" s="322"/>
      <c r="B48" s="346" t="s">
        <v>199</v>
      </c>
      <c r="C48" s="347">
        <v>44997477</v>
      </c>
      <c r="D48" s="325">
        <v>44997477</v>
      </c>
      <c r="E48" s="140">
        <v>6914926.1899999995</v>
      </c>
      <c r="F48" s="358">
        <f t="shared" si="6"/>
        <v>0.15367364241332906</v>
      </c>
      <c r="G48" s="140">
        <v>6914926.1899999995</v>
      </c>
      <c r="H48" s="356">
        <f t="shared" si="3"/>
        <v>1</v>
      </c>
      <c r="I48" s="140">
        <v>5050536.59</v>
      </c>
      <c r="J48" s="374">
        <v>0.11479150112266243</v>
      </c>
      <c r="K48" s="455">
        <f>+E48/I48-1</f>
        <v>0.36914683554445848</v>
      </c>
      <c r="L48" s="357" t="s">
        <v>444</v>
      </c>
      <c r="M48" s="353"/>
      <c r="N48"/>
      <c r="O48"/>
      <c r="P48"/>
      <c r="Q48"/>
      <c r="R48"/>
    </row>
    <row r="49" spans="1:18" s="328" customFormat="1" ht="15" customHeight="1" x14ac:dyDescent="0.2">
      <c r="A49" s="322"/>
      <c r="B49" s="346" t="s">
        <v>425</v>
      </c>
      <c r="C49" s="347"/>
      <c r="D49" s="325"/>
      <c r="E49" s="140"/>
      <c r="F49" s="358" t="s">
        <v>135</v>
      </c>
      <c r="G49" s="140"/>
      <c r="H49" s="356" t="s">
        <v>135</v>
      </c>
      <c r="I49" s="140"/>
      <c r="J49" s="374" t="s">
        <v>135</v>
      </c>
      <c r="K49" s="455" t="s">
        <v>135</v>
      </c>
      <c r="L49" s="359">
        <v>45050</v>
      </c>
      <c r="M49" s="353"/>
      <c r="N49"/>
      <c r="O49"/>
      <c r="P49"/>
      <c r="Q49"/>
      <c r="R49"/>
    </row>
    <row r="50" spans="1:18" s="328" customFormat="1" ht="15" customHeight="1" x14ac:dyDescent="0.2">
      <c r="A50" s="322"/>
      <c r="B50" s="346" t="s">
        <v>208</v>
      </c>
      <c r="C50" s="347">
        <v>20</v>
      </c>
      <c r="D50" s="140">
        <v>20</v>
      </c>
      <c r="E50" s="140">
        <v>0</v>
      </c>
      <c r="F50" s="358" t="s">
        <v>135</v>
      </c>
      <c r="G50" s="140">
        <v>0</v>
      </c>
      <c r="H50" s="356" t="s">
        <v>135</v>
      </c>
      <c r="I50" s="140">
        <v>6610609.5300000003</v>
      </c>
      <c r="J50" s="374">
        <v>0.99999848728247709</v>
      </c>
      <c r="K50" s="455">
        <f t="shared" ref="K50:K59" si="8">+E50/I50-1</f>
        <v>-1</v>
      </c>
      <c r="L50" s="359">
        <v>45051</v>
      </c>
      <c r="M50" s="353"/>
      <c r="N50"/>
      <c r="O50"/>
      <c r="P50"/>
      <c r="Q50"/>
      <c r="R50"/>
    </row>
    <row r="51" spans="1:18" s="328" customFormat="1" ht="15" customHeight="1" x14ac:dyDescent="0.2">
      <c r="A51" s="322"/>
      <c r="B51" s="346" t="s">
        <v>200</v>
      </c>
      <c r="C51" s="347">
        <v>550701.15</v>
      </c>
      <c r="D51" s="140">
        <v>983286.98</v>
      </c>
      <c r="E51" s="140">
        <v>0</v>
      </c>
      <c r="F51" s="358" t="s">
        <v>135</v>
      </c>
      <c r="G51" s="140">
        <v>0</v>
      </c>
      <c r="H51" s="356" t="s">
        <v>135</v>
      </c>
      <c r="I51" s="140">
        <v>0</v>
      </c>
      <c r="J51" s="374">
        <v>0</v>
      </c>
      <c r="K51" s="455" t="s">
        <v>135</v>
      </c>
      <c r="L51" s="355">
        <v>45070</v>
      </c>
      <c r="M51" s="353"/>
      <c r="N51"/>
      <c r="O51"/>
      <c r="P51"/>
      <c r="Q51"/>
      <c r="R51"/>
    </row>
    <row r="52" spans="1:18" s="328" customFormat="1" ht="15" customHeight="1" x14ac:dyDescent="0.2">
      <c r="A52" s="360"/>
      <c r="B52" s="479" t="s">
        <v>201</v>
      </c>
      <c r="C52" s="347">
        <v>386494.99999999849</v>
      </c>
      <c r="D52" s="140">
        <v>3883722.3499999982</v>
      </c>
      <c r="E52" s="361">
        <v>4120593.4500000011</v>
      </c>
      <c r="F52" s="445">
        <f t="shared" si="6"/>
        <v>1.0609907399791345</v>
      </c>
      <c r="G52" s="140">
        <v>4120593.4500000011</v>
      </c>
      <c r="H52" s="438">
        <f>G52/E52</f>
        <v>1</v>
      </c>
      <c r="I52" s="361">
        <v>2736815.3699999992</v>
      </c>
      <c r="J52" s="374">
        <v>0.44886208491396845</v>
      </c>
      <c r="K52" s="455" t="s">
        <v>135</v>
      </c>
      <c r="L52" s="359" t="s">
        <v>209</v>
      </c>
      <c r="M52" s="389"/>
      <c r="N52"/>
      <c r="O52"/>
      <c r="P52"/>
      <c r="Q52"/>
      <c r="R52"/>
    </row>
    <row r="53" spans="1:18" s="328" customFormat="1" ht="15" customHeight="1" x14ac:dyDescent="0.2">
      <c r="A53" s="340"/>
      <c r="B53" s="340" t="s">
        <v>202</v>
      </c>
      <c r="C53" s="341">
        <v>70</v>
      </c>
      <c r="D53" s="342">
        <v>70</v>
      </c>
      <c r="E53" s="140">
        <v>34291</v>
      </c>
      <c r="F53" s="422" t="s">
        <v>135</v>
      </c>
      <c r="G53" s="343">
        <v>34291</v>
      </c>
      <c r="H53" s="438">
        <f>G53/E53</f>
        <v>1</v>
      </c>
      <c r="I53" s="343">
        <v>100000</v>
      </c>
      <c r="J53" s="482" t="s">
        <v>135</v>
      </c>
      <c r="K53" s="455">
        <f t="shared" si="8"/>
        <v>-0.65708999999999995</v>
      </c>
      <c r="L53" s="330">
        <v>461</v>
      </c>
      <c r="M53" s="389"/>
      <c r="N53"/>
      <c r="O53"/>
      <c r="P53"/>
      <c r="Q53"/>
      <c r="R53"/>
    </row>
    <row r="54" spans="1:18" s="328" customFormat="1" ht="15" customHeight="1" x14ac:dyDescent="0.2">
      <c r="A54" s="350"/>
      <c r="B54" s="363" t="s">
        <v>416</v>
      </c>
      <c r="C54" s="364">
        <v>10</v>
      </c>
      <c r="D54" s="365">
        <v>10</v>
      </c>
      <c r="E54" s="366">
        <v>0</v>
      </c>
      <c r="F54" s="446" t="s">
        <v>135</v>
      </c>
      <c r="G54" s="366">
        <v>0</v>
      </c>
      <c r="H54" s="367" t="s">
        <v>135</v>
      </c>
      <c r="I54" s="366">
        <v>0</v>
      </c>
      <c r="J54" s="386">
        <v>0</v>
      </c>
      <c r="K54" s="455" t="s">
        <v>135</v>
      </c>
      <c r="L54" s="330">
        <v>462</v>
      </c>
      <c r="N54"/>
      <c r="O54"/>
      <c r="P54"/>
      <c r="Q54"/>
      <c r="R54"/>
    </row>
    <row r="55" spans="1:18" s="328" customFormat="1" ht="15" customHeight="1" x14ac:dyDescent="0.2">
      <c r="A55" s="322"/>
      <c r="B55" s="322" t="s">
        <v>426</v>
      </c>
      <c r="C55" s="323"/>
      <c r="D55" s="324"/>
      <c r="E55" s="325"/>
      <c r="F55" s="441" t="s">
        <v>135</v>
      </c>
      <c r="G55" s="325"/>
      <c r="H55" s="368" t="s">
        <v>135</v>
      </c>
      <c r="I55" s="325">
        <v>0</v>
      </c>
      <c r="J55" s="385">
        <v>0</v>
      </c>
      <c r="K55" s="455" t="s">
        <v>135</v>
      </c>
      <c r="L55" s="330">
        <v>46403</v>
      </c>
      <c r="N55"/>
      <c r="O55"/>
      <c r="P55"/>
      <c r="Q55"/>
      <c r="R55"/>
    </row>
    <row r="56" spans="1:18" s="328" customFormat="1" ht="15" customHeight="1" x14ac:dyDescent="0.2">
      <c r="A56" s="322"/>
      <c r="B56" s="322" t="s">
        <v>205</v>
      </c>
      <c r="C56" s="347">
        <v>56078421</v>
      </c>
      <c r="D56" s="140">
        <v>56078421</v>
      </c>
      <c r="E56" s="325">
        <v>39962823.270000003</v>
      </c>
      <c r="F56" s="441">
        <f t="shared" si="6"/>
        <v>0.71262390340840742</v>
      </c>
      <c r="G56" s="325">
        <v>34444648.359999999</v>
      </c>
      <c r="H56" s="414">
        <f>+G56/E56</f>
        <v>0.86191729065992984</v>
      </c>
      <c r="I56" s="325">
        <v>37160921.119999997</v>
      </c>
      <c r="J56" s="385">
        <v>0.66265990477870262</v>
      </c>
      <c r="K56" s="455">
        <f t="shared" si="8"/>
        <v>7.5399157651450777E-2</v>
      </c>
      <c r="L56" s="330">
        <v>46401</v>
      </c>
      <c r="N56"/>
      <c r="O56"/>
      <c r="P56"/>
      <c r="Q56"/>
      <c r="R56"/>
    </row>
    <row r="57" spans="1:18" s="328" customFormat="1" ht="15" customHeight="1" x14ac:dyDescent="0.2">
      <c r="A57" s="360"/>
      <c r="B57" s="360" t="s">
        <v>206</v>
      </c>
      <c r="C57" s="347">
        <v>448000</v>
      </c>
      <c r="D57" s="140">
        <v>448000</v>
      </c>
      <c r="E57" s="371">
        <v>200078.82</v>
      </c>
      <c r="F57" s="447">
        <f t="shared" si="6"/>
        <v>0.44660450892857145</v>
      </c>
      <c r="G57" s="371">
        <v>200078.82</v>
      </c>
      <c r="H57" s="414">
        <f>+G57/E57</f>
        <v>1</v>
      </c>
      <c r="I57" s="371">
        <v>118139.74</v>
      </c>
      <c r="J57" s="484">
        <v>7.8759826666666671E-2</v>
      </c>
      <c r="K57" s="455">
        <f t="shared" si="8"/>
        <v>0.69357762256798594</v>
      </c>
      <c r="L57" s="330">
        <v>46402</v>
      </c>
      <c r="N57"/>
    </row>
    <row r="58" spans="1:18" s="328" customFormat="1" ht="15" customHeight="1" x14ac:dyDescent="0.2">
      <c r="A58" s="340"/>
      <c r="B58" s="340" t="s">
        <v>203</v>
      </c>
      <c r="C58" s="341">
        <v>590384</v>
      </c>
      <c r="D58" s="342">
        <v>2264999.1</v>
      </c>
      <c r="E58" s="343">
        <v>870566.89</v>
      </c>
      <c r="F58" s="422">
        <f t="shared" si="6"/>
        <v>0.38435639555000262</v>
      </c>
      <c r="G58" s="343">
        <v>870566.89</v>
      </c>
      <c r="H58" s="415">
        <f>+G58/E58</f>
        <v>1</v>
      </c>
      <c r="I58" s="343">
        <v>848709.8</v>
      </c>
      <c r="J58" s="482">
        <v>0.22996087336922755</v>
      </c>
      <c r="K58" s="455">
        <f t="shared" si="8"/>
        <v>2.5753314030308117E-2</v>
      </c>
      <c r="L58" s="330">
        <v>49</v>
      </c>
      <c r="N58"/>
    </row>
    <row r="59" spans="1:18" s="328" customFormat="1" ht="15" customHeight="1" x14ac:dyDescent="0.2">
      <c r="A59" s="350"/>
      <c r="B59" s="350" t="s">
        <v>204</v>
      </c>
      <c r="C59" s="470">
        <v>110048.3</v>
      </c>
      <c r="D59" s="470">
        <v>172350.69</v>
      </c>
      <c r="E59" s="372">
        <v>219027.44</v>
      </c>
      <c r="F59" s="448">
        <f t="shared" si="6"/>
        <v>1.2708242711415894</v>
      </c>
      <c r="G59" s="372">
        <v>199846.97999999998</v>
      </c>
      <c r="H59" s="416">
        <f>G59/E59</f>
        <v>0.91242896323857858</v>
      </c>
      <c r="I59" s="372">
        <v>144462.19</v>
      </c>
      <c r="J59" s="483">
        <v>0.98583432283776229</v>
      </c>
      <c r="K59" s="455">
        <f t="shared" si="8"/>
        <v>0.51615754959827198</v>
      </c>
      <c r="L59" s="330" t="s">
        <v>476</v>
      </c>
      <c r="N59"/>
    </row>
    <row r="60" spans="1:18" ht="15" customHeight="1" x14ac:dyDescent="0.2">
      <c r="A60" s="9"/>
      <c r="B60" s="2" t="s">
        <v>210</v>
      </c>
      <c r="C60" s="179">
        <f>SUM(C43:C59)</f>
        <v>116208598.02999999</v>
      </c>
      <c r="D60" s="169">
        <f>SUM(D43:D59)</f>
        <v>122025318.69999999</v>
      </c>
      <c r="E60" s="92">
        <f>SUM(E43:E59)</f>
        <v>57864451.12000002</v>
      </c>
      <c r="F60" s="98">
        <f t="shared" si="0"/>
        <v>0.47420036871413657</v>
      </c>
      <c r="G60" s="92">
        <f>SUM(G43:G59)</f>
        <v>51933488.06999997</v>
      </c>
      <c r="H60" s="188">
        <f t="shared" si="3"/>
        <v>0.89750247457285404</v>
      </c>
      <c r="I60" s="92">
        <f>SUM(I43:I59)</f>
        <v>57365387.519999921</v>
      </c>
      <c r="J60" s="44">
        <v>0.41299999999999998</v>
      </c>
      <c r="K60" s="161">
        <f t="shared" si="2"/>
        <v>8.6997337867908975E-3</v>
      </c>
      <c r="O60" s="328"/>
    </row>
    <row r="61" spans="1:18" s="328" customFormat="1" ht="15" customHeight="1" x14ac:dyDescent="0.2">
      <c r="A61" s="322"/>
      <c r="B61" s="322" t="s">
        <v>212</v>
      </c>
      <c r="C61" s="323">
        <v>3700000</v>
      </c>
      <c r="D61" s="324">
        <v>3700000</v>
      </c>
      <c r="E61" s="325">
        <v>2500555.2400000002</v>
      </c>
      <c r="F61" s="441">
        <f t="shared" ref="F61:F65" si="9">+E61/D61</f>
        <v>0.67582574054054056</v>
      </c>
      <c r="G61" s="325">
        <v>2500555.2400000002</v>
      </c>
      <c r="H61" s="414">
        <f t="shared" ref="H61:H65" si="10">+G61/E61</f>
        <v>1</v>
      </c>
      <c r="I61" s="325">
        <v>4732589.2300000004</v>
      </c>
      <c r="J61" s="385">
        <v>2.1930339664783762</v>
      </c>
      <c r="K61" s="326">
        <f t="shared" si="2"/>
        <v>-0.47163061941887574</v>
      </c>
      <c r="L61" s="330" t="s">
        <v>213</v>
      </c>
      <c r="N61"/>
    </row>
    <row r="62" spans="1:18" s="328" customFormat="1" ht="15" customHeight="1" x14ac:dyDescent="0.2">
      <c r="A62" s="322"/>
      <c r="B62" s="322" t="s">
        <v>214</v>
      </c>
      <c r="C62" s="323">
        <v>2021540</v>
      </c>
      <c r="D62" s="324">
        <v>2021540</v>
      </c>
      <c r="E62" s="325">
        <v>1100607.8400000001</v>
      </c>
      <c r="F62" s="441">
        <f t="shared" si="9"/>
        <v>0.54444029799064086</v>
      </c>
      <c r="G62" s="325">
        <v>436967.42</v>
      </c>
      <c r="H62" s="414">
        <f t="shared" si="10"/>
        <v>0.39702372100129685</v>
      </c>
      <c r="I62" s="325">
        <v>2275343.61</v>
      </c>
      <c r="J62" s="385">
        <v>1.0130558098325038</v>
      </c>
      <c r="K62" s="326">
        <f t="shared" si="2"/>
        <v>-0.51628939244037952</v>
      </c>
      <c r="L62" s="330">
        <v>54</v>
      </c>
      <c r="N62"/>
    </row>
    <row r="63" spans="1:18" s="328" customFormat="1" ht="15" customHeight="1" x14ac:dyDescent="0.2">
      <c r="A63" s="322"/>
      <c r="B63" s="322" t="s">
        <v>215</v>
      </c>
      <c r="C63" s="323">
        <v>3056000</v>
      </c>
      <c r="D63" s="324">
        <v>3056000</v>
      </c>
      <c r="E63" s="325">
        <v>2027866.8</v>
      </c>
      <c r="F63" s="441">
        <f t="shared" si="9"/>
        <v>0.6635689790575916</v>
      </c>
      <c r="G63" s="325">
        <v>1908113.04</v>
      </c>
      <c r="H63" s="414">
        <f t="shared" si="10"/>
        <v>0.94094594378684049</v>
      </c>
      <c r="I63" s="325">
        <v>3598756.33</v>
      </c>
      <c r="J63" s="385">
        <v>0.9386427569118414</v>
      </c>
      <c r="K63" s="326">
        <f t="shared" si="2"/>
        <v>-0.43650900087475497</v>
      </c>
      <c r="L63" s="330">
        <v>55000</v>
      </c>
      <c r="N63"/>
    </row>
    <row r="64" spans="1:18" s="328" customFormat="1" ht="15" customHeight="1" x14ac:dyDescent="0.2">
      <c r="A64" s="322"/>
      <c r="B64" s="322" t="s">
        <v>216</v>
      </c>
      <c r="C64" s="323">
        <v>30692029</v>
      </c>
      <c r="D64" s="324">
        <v>30692029</v>
      </c>
      <c r="E64" s="325">
        <f>2461392.87+7794730.92-2027866.8+177820.57</f>
        <v>8406077.5599999987</v>
      </c>
      <c r="F64" s="441">
        <f t="shared" si="9"/>
        <v>0.27388471319377417</v>
      </c>
      <c r="G64" s="325">
        <f>2135370.01+5130613.02-1908113.04+177820.57</f>
        <v>5535690.5599999996</v>
      </c>
      <c r="H64" s="414">
        <f t="shared" si="10"/>
        <v>0.65853431882919722</v>
      </c>
      <c r="I64" s="325">
        <v>7687154.0700000003</v>
      </c>
      <c r="J64" s="385">
        <v>0.3798621864680255</v>
      </c>
      <c r="K64" s="326">
        <f t="shared" si="2"/>
        <v>9.352271119498945E-2</v>
      </c>
      <c r="L64" s="330" t="s">
        <v>424</v>
      </c>
      <c r="N64"/>
    </row>
    <row r="65" spans="1:14" s="328" customFormat="1" ht="15" customHeight="1" x14ac:dyDescent="0.2">
      <c r="A65" s="322"/>
      <c r="B65" s="322" t="s">
        <v>217</v>
      </c>
      <c r="C65" s="323">
        <v>2666040</v>
      </c>
      <c r="D65" s="324">
        <v>2666040</v>
      </c>
      <c r="E65" s="325">
        <v>10433266.17</v>
      </c>
      <c r="F65" s="441">
        <f t="shared" si="9"/>
        <v>3.9133944614484402</v>
      </c>
      <c r="G65" s="325">
        <v>9997998.3200000003</v>
      </c>
      <c r="H65" s="414">
        <f t="shared" si="10"/>
        <v>0.95828076817865759</v>
      </c>
      <c r="I65" s="325">
        <v>1903208.79</v>
      </c>
      <c r="J65" s="385">
        <v>0.72145351058748608</v>
      </c>
      <c r="K65" s="326">
        <f t="shared" si="2"/>
        <v>4.4819346278870436</v>
      </c>
      <c r="L65" s="330" t="s">
        <v>218</v>
      </c>
      <c r="N65"/>
    </row>
    <row r="66" spans="1:14" s="328" customFormat="1" ht="15" customHeight="1" x14ac:dyDescent="0.2">
      <c r="A66" s="322"/>
      <c r="B66" s="322" t="s">
        <v>219</v>
      </c>
      <c r="C66" s="323">
        <v>20</v>
      </c>
      <c r="D66" s="324">
        <v>20</v>
      </c>
      <c r="E66" s="325">
        <v>0</v>
      </c>
      <c r="F66" s="441" t="s">
        <v>135</v>
      </c>
      <c r="G66" s="325">
        <v>0</v>
      </c>
      <c r="H66" s="414" t="s">
        <v>135</v>
      </c>
      <c r="I66" s="325">
        <v>0.01</v>
      </c>
      <c r="J66" s="385">
        <v>5.0000000000000001E-4</v>
      </c>
      <c r="K66" s="326" t="s">
        <v>135</v>
      </c>
      <c r="L66" s="327" t="s">
        <v>220</v>
      </c>
    </row>
    <row r="67" spans="1:14" ht="15" customHeight="1" thickBot="1" x14ac:dyDescent="0.25">
      <c r="A67" s="9"/>
      <c r="B67" s="2" t="s">
        <v>45</v>
      </c>
      <c r="C67" s="179">
        <f>SUM(C61:C66)</f>
        <v>42135629</v>
      </c>
      <c r="D67" s="169">
        <f>SUM(D61:D66)</f>
        <v>42135629</v>
      </c>
      <c r="E67" s="92">
        <f>SUM(E61:E66)</f>
        <v>24468373.609999999</v>
      </c>
      <c r="F67" s="98">
        <f t="shared" si="0"/>
        <v>0.58070507527014725</v>
      </c>
      <c r="G67" s="92">
        <f>SUM(G61:G66)</f>
        <v>20379324.579999998</v>
      </c>
      <c r="H67" s="188">
        <f t="shared" si="3"/>
        <v>0.8328843144552589</v>
      </c>
      <c r="I67" s="92">
        <f>SUM(I61:I66)</f>
        <v>20197052.040000003</v>
      </c>
      <c r="J67" s="44">
        <v>0.64900000000000002</v>
      </c>
      <c r="K67" s="161">
        <f>+E67/I67-1</f>
        <v>0.21148242632344072</v>
      </c>
    </row>
    <row r="68" spans="1:14" s="6" customFormat="1" ht="19.5" customHeight="1" thickBot="1" x14ac:dyDescent="0.25">
      <c r="A68" s="5"/>
      <c r="B68" s="4" t="s">
        <v>211</v>
      </c>
      <c r="C68" s="180">
        <f>+C11+C14+C37+C60+C67</f>
        <v>2354409500.5</v>
      </c>
      <c r="D68" s="171">
        <f>+D11+D14+D37+D60+D67</f>
        <v>2363089009.0899997</v>
      </c>
      <c r="E68" s="172">
        <f>+E11+E14+E37+E60+E67</f>
        <v>1555181341.1500001</v>
      </c>
      <c r="F68" s="199">
        <f t="shared" si="0"/>
        <v>0.6581137380639267</v>
      </c>
      <c r="G68" s="172">
        <f>+G11+G14+G37+G60+G67</f>
        <v>1339031429.9299996</v>
      </c>
      <c r="H68" s="191">
        <f t="shared" si="3"/>
        <v>0.86101305005359341</v>
      </c>
      <c r="I68" s="164">
        <f>I11+I14+I37+I60+I67</f>
        <v>1477311585.8100002</v>
      </c>
      <c r="J68" s="208">
        <v>0.63600000000000001</v>
      </c>
      <c r="K68" s="163">
        <f t="shared" si="2"/>
        <v>5.271044787569612E-2</v>
      </c>
      <c r="L68" s="14"/>
    </row>
    <row r="69" spans="1:14" x14ac:dyDescent="0.2">
      <c r="D69" s="47"/>
      <c r="F69" s="449"/>
    </row>
    <row r="72" spans="1:14" x14ac:dyDescent="0.2">
      <c r="B72" s="294"/>
    </row>
    <row r="73" spans="1:14" x14ac:dyDescent="0.2">
      <c r="E73" s="47"/>
    </row>
    <row r="74" spans="1:14" x14ac:dyDescent="0.2">
      <c r="E74" s="47"/>
    </row>
    <row r="75" spans="1:14" x14ac:dyDescent="0.2">
      <c r="E75" s="294"/>
    </row>
    <row r="76" spans="1:14" x14ac:dyDescent="0.2">
      <c r="E76" s="47"/>
    </row>
    <row r="77" spans="1:14" x14ac:dyDescent="0.2">
      <c r="E77" s="47"/>
    </row>
    <row r="78" spans="1:14" x14ac:dyDescent="0.2">
      <c r="C78" s="47"/>
    </row>
    <row r="80" spans="1:14" x14ac:dyDescent="0.2">
      <c r="C80" s="294"/>
      <c r="E80" s="47"/>
    </row>
    <row r="81" spans="5:5" x14ac:dyDescent="0.2">
      <c r="E81" s="47"/>
    </row>
    <row r="82" spans="5:5" x14ac:dyDescent="0.2">
      <c r="E82" s="47"/>
    </row>
    <row r="83" spans="5:5" x14ac:dyDescent="0.2">
      <c r="E83" s="294"/>
    </row>
  </sheetData>
  <mergeCells count="4">
    <mergeCell ref="I2:J2"/>
    <mergeCell ref="I40:J40"/>
    <mergeCell ref="D2:H2"/>
    <mergeCell ref="D40:H4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rowBreaks count="1" manualBreakCount="1">
    <brk id="38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Normal="100" workbookViewId="0">
      <selection activeCell="K11" sqref="K11"/>
    </sheetView>
  </sheetViews>
  <sheetFormatPr defaultColWidth="11.42578125" defaultRowHeight="12.75" x14ac:dyDescent="0.2"/>
  <cols>
    <col min="1" max="1" width="2.7109375" customWidth="1"/>
    <col min="2" max="2" width="60" customWidth="1"/>
    <col min="3" max="3" width="13.28515625" bestFit="1" customWidth="1"/>
    <col min="4" max="4" width="11.5703125" bestFit="1" customWidth="1"/>
    <col min="5" max="5" width="10.85546875" customWidth="1"/>
    <col min="6" max="6" width="8" style="105" customWidth="1"/>
    <col min="7" max="7" width="11.140625" bestFit="1" customWidth="1"/>
    <col min="8" max="8" width="6.140625" style="105" customWidth="1"/>
    <col min="9" max="9" width="11.28515625" customWidth="1"/>
    <col min="10" max="10" width="21.7109375" style="64" bestFit="1" customWidth="1"/>
    <col min="12" max="12" width="12.7109375" bestFit="1" customWidth="1"/>
    <col min="14" max="14" width="12.7109375" bestFit="1" customWidth="1"/>
  </cols>
  <sheetData>
    <row r="1" spans="1:15" x14ac:dyDescent="0.2">
      <c r="E1" t="s">
        <v>154</v>
      </c>
    </row>
    <row r="2" spans="1:15" ht="15" x14ac:dyDescent="0.25">
      <c r="B2" s="7" t="s">
        <v>234</v>
      </c>
      <c r="F2"/>
      <c r="H2"/>
      <c r="J2"/>
      <c r="M2" s="389"/>
    </row>
    <row r="3" spans="1:15" x14ac:dyDescent="0.2">
      <c r="F3"/>
      <c r="H3"/>
      <c r="J3"/>
      <c r="M3" s="389"/>
    </row>
    <row r="4" spans="1:15" s="328" customFormat="1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 s="391"/>
    </row>
    <row r="5" spans="1:15" s="328" customFormat="1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 s="389"/>
    </row>
    <row r="6" spans="1:15" s="328" customFormat="1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 s="545"/>
    </row>
    <row r="7" spans="1:15" s="328" customFormat="1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 s="545"/>
    </row>
    <row r="8" spans="1:15" s="328" customFormat="1" ht="15" customHeight="1" x14ac:dyDescent="0.2">
      <c r="A8"/>
      <c r="B8"/>
      <c r="C8"/>
      <c r="D8"/>
      <c r="E8"/>
      <c r="F8"/>
      <c r="G8"/>
      <c r="H8"/>
      <c r="I8"/>
      <c r="J8"/>
      <c r="K8"/>
      <c r="L8"/>
      <c r="M8" s="545"/>
    </row>
    <row r="9" spans="1:15" s="328" customFormat="1" ht="15" customHeight="1" x14ac:dyDescent="0.2">
      <c r="A9"/>
      <c r="B9"/>
      <c r="C9"/>
      <c r="D9"/>
      <c r="E9"/>
      <c r="F9"/>
      <c r="G9"/>
      <c r="H9"/>
      <c r="I9"/>
      <c r="J9"/>
      <c r="K9"/>
      <c r="L9"/>
      <c r="M9" s="545"/>
    </row>
    <row r="10" spans="1:15" ht="15" customHeight="1" x14ac:dyDescent="0.2">
      <c r="F10"/>
      <c r="H10"/>
      <c r="J10"/>
      <c r="M10" s="545"/>
      <c r="N10" s="328"/>
      <c r="O10" s="328"/>
    </row>
    <row r="11" spans="1:15" s="328" customFormat="1" ht="1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 s="545"/>
    </row>
    <row r="12" spans="1:15" s="328" customFormat="1" ht="15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 s="389"/>
    </row>
    <row r="13" spans="1:15" ht="15" customHeight="1" x14ac:dyDescent="0.2">
      <c r="F13"/>
      <c r="H13"/>
      <c r="J13"/>
      <c r="M13" s="389"/>
      <c r="N13" s="328"/>
      <c r="O13" s="328"/>
    </row>
    <row r="14" spans="1:15" s="328" customFormat="1" ht="15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 s="545"/>
    </row>
    <row r="15" spans="1:15" s="328" customFormat="1" ht="15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 s="545"/>
    </row>
    <row r="16" spans="1:15" s="328" customFormat="1" ht="1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 s="545"/>
    </row>
    <row r="17" spans="1:15" s="328" customFormat="1" ht="15" customHeight="1" x14ac:dyDescent="0.2">
      <c r="A17"/>
      <c r="B17"/>
      <c r="C17"/>
      <c r="D17"/>
      <c r="E17"/>
      <c r="F17"/>
      <c r="G17"/>
      <c r="H17"/>
      <c r="I17"/>
      <c r="J17"/>
      <c r="K17"/>
      <c r="L17"/>
      <c r="M17" s="545"/>
    </row>
    <row r="18" spans="1:15" s="328" customFormat="1" ht="1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 s="545"/>
    </row>
    <row r="19" spans="1:15" s="328" customFormat="1" ht="1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 s="545"/>
      <c r="N19" s="532"/>
      <c r="O19" s="532"/>
    </row>
    <row r="20" spans="1:15" s="328" customFormat="1" ht="15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 s="389"/>
    </row>
    <row r="21" spans="1:15" s="328" customFormat="1" ht="1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 s="389"/>
    </row>
    <row r="22" spans="1:15" s="328" customFormat="1" ht="1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389"/>
    </row>
    <row r="23" spans="1:15" s="328" customFormat="1" ht="1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 s="389"/>
    </row>
    <row r="24" spans="1:15" s="328" customFormat="1" ht="1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389"/>
    </row>
    <row r="25" spans="1:15" s="328" customFormat="1" ht="15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 s="389"/>
    </row>
    <row r="26" spans="1:15" s="328" customFormat="1" ht="15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 s="389"/>
    </row>
    <row r="27" spans="1:15" s="328" customFormat="1" ht="15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 s="389"/>
    </row>
    <row r="28" spans="1:15" s="328" customFormat="1" ht="15" customHeight="1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5" s="328" customFormat="1" ht="15" customHeight="1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5" s="328" customFormat="1" ht="15" customHeight="1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5" s="328" customFormat="1" ht="15" customHeight="1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5" s="328" customFormat="1" ht="15" customHeight="1" x14ac:dyDescent="0.2">
      <c r="A32"/>
      <c r="B32"/>
      <c r="C32"/>
      <c r="D32"/>
      <c r="E32"/>
      <c r="F32"/>
      <c r="G32"/>
      <c r="H32"/>
      <c r="I32"/>
      <c r="J32"/>
      <c r="K32"/>
      <c r="L32"/>
    </row>
    <row r="33" spans="1:12" s="328" customFormat="1" ht="15" customHeight="1" x14ac:dyDescent="0.2">
      <c r="A33"/>
      <c r="B33"/>
      <c r="C33"/>
      <c r="D33"/>
      <c r="E33"/>
      <c r="F33"/>
      <c r="G33"/>
      <c r="H33"/>
      <c r="I33"/>
      <c r="J33"/>
      <c r="K33"/>
      <c r="L33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9" fitToWidth="0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Q36"/>
  <sheetViews>
    <sheetView zoomScaleNormal="100" workbookViewId="0">
      <selection activeCell="C33" sqref="C33"/>
    </sheetView>
  </sheetViews>
  <sheetFormatPr defaultColWidth="11.42578125" defaultRowHeight="12.75" x14ac:dyDescent="0.2"/>
  <cols>
    <col min="1" max="1" width="2.7109375" customWidth="1"/>
    <col min="2" max="2" width="45.85546875" customWidth="1"/>
    <col min="3" max="3" width="11.7109375" customWidth="1"/>
    <col min="4" max="4" width="9.5703125" bestFit="1" customWidth="1"/>
    <col min="5" max="5" width="10.140625" bestFit="1" customWidth="1"/>
    <col min="6" max="6" width="9.5703125" style="105" bestFit="1" customWidth="1"/>
    <col min="7" max="7" width="11.140625" bestFit="1" customWidth="1"/>
    <col min="8" max="8" width="7.42578125" style="105" bestFit="1" customWidth="1"/>
    <col min="9" max="9" width="10.42578125" bestFit="1" customWidth="1"/>
    <col min="10" max="10" width="10.5703125" style="105" bestFit="1" customWidth="1"/>
    <col min="11" max="11" width="6.85546875" style="105" customWidth="1"/>
    <col min="12" max="12" width="14.5703125" style="64" bestFit="1" customWidth="1"/>
  </cols>
  <sheetData>
    <row r="1" spans="1:13" ht="15.75" thickBot="1" x14ac:dyDescent="0.3">
      <c r="A1" s="7" t="s">
        <v>235</v>
      </c>
    </row>
    <row r="2" spans="1:13" x14ac:dyDescent="0.2">
      <c r="A2" s="8" t="s">
        <v>155</v>
      </c>
      <c r="C2" s="181" t="s">
        <v>501</v>
      </c>
      <c r="D2" s="591" t="s">
        <v>574</v>
      </c>
      <c r="E2" s="589"/>
      <c r="F2" s="589"/>
      <c r="G2" s="589"/>
      <c r="H2" s="590"/>
      <c r="I2" s="585" t="s">
        <v>577</v>
      </c>
      <c r="J2" s="586"/>
      <c r="K2" s="224"/>
    </row>
    <row r="3" spans="1:13" x14ac:dyDescent="0.2">
      <c r="C3" s="174">
        <v>1</v>
      </c>
      <c r="D3" s="165">
        <v>2</v>
      </c>
      <c r="E3" s="95">
        <v>3</v>
      </c>
      <c r="F3" s="96" t="s">
        <v>39</v>
      </c>
      <c r="G3" s="95">
        <v>4</v>
      </c>
      <c r="H3" s="166" t="s">
        <v>49</v>
      </c>
      <c r="I3" s="95" t="s">
        <v>50</v>
      </c>
      <c r="J3" s="16" t="s">
        <v>51</v>
      </c>
      <c r="K3" s="156" t="s">
        <v>366</v>
      </c>
    </row>
    <row r="4" spans="1:13" ht="25.5" x14ac:dyDescent="0.2">
      <c r="A4" s="1"/>
      <c r="B4" s="2" t="s">
        <v>156</v>
      </c>
      <c r="C4" s="175" t="s">
        <v>47</v>
      </c>
      <c r="D4" s="127" t="s">
        <v>48</v>
      </c>
      <c r="E4" s="97" t="s">
        <v>139</v>
      </c>
      <c r="F4" s="97" t="s">
        <v>18</v>
      </c>
      <c r="G4" s="97" t="s">
        <v>421</v>
      </c>
      <c r="H4" s="128" t="s">
        <v>18</v>
      </c>
      <c r="I4" s="97" t="s">
        <v>139</v>
      </c>
      <c r="J4" s="12" t="s">
        <v>18</v>
      </c>
      <c r="K4" s="157" t="s">
        <v>538</v>
      </c>
      <c r="L4" s="62" t="s">
        <v>169</v>
      </c>
    </row>
    <row r="5" spans="1:13" ht="15" customHeight="1" x14ac:dyDescent="0.2">
      <c r="A5" s="21"/>
      <c r="B5" s="21" t="s">
        <v>221</v>
      </c>
      <c r="C5" s="177">
        <v>500020</v>
      </c>
      <c r="D5" s="168">
        <v>500020</v>
      </c>
      <c r="E5" s="153">
        <v>2111274.39</v>
      </c>
      <c r="F5" s="321">
        <f t="shared" ref="F5:F12" si="0">+E5/D5</f>
        <v>4.2223798848046084</v>
      </c>
      <c r="G5" s="153">
        <v>899972.29</v>
      </c>
      <c r="H5" s="170">
        <f t="shared" ref="H5" si="1">+G5/E5</f>
        <v>0.42626969486424737</v>
      </c>
      <c r="I5" s="31">
        <v>1799944.58</v>
      </c>
      <c r="J5" s="53">
        <v>1.1825791399756906</v>
      </c>
      <c r="K5" s="158">
        <f>+E5/I5-1</f>
        <v>0.17296633099670222</v>
      </c>
      <c r="L5" s="63">
        <v>60</v>
      </c>
    </row>
    <row r="6" spans="1:13" ht="15" customHeight="1" x14ac:dyDescent="0.2">
      <c r="A6" s="23"/>
      <c r="B6" s="23" t="s">
        <v>222</v>
      </c>
      <c r="C6" s="177">
        <v>10</v>
      </c>
      <c r="D6" s="168">
        <v>10</v>
      </c>
      <c r="E6" s="150">
        <v>76901</v>
      </c>
      <c r="F6" s="321" t="s">
        <v>135</v>
      </c>
      <c r="G6" s="150">
        <v>76901</v>
      </c>
      <c r="H6" s="170">
        <f>+G6/E6</f>
        <v>1</v>
      </c>
      <c r="I6" s="33"/>
      <c r="J6" s="53" t="s">
        <v>135</v>
      </c>
      <c r="K6" s="158" t="s">
        <v>135</v>
      </c>
      <c r="L6" s="64">
        <v>61901</v>
      </c>
    </row>
    <row r="7" spans="1:13" ht="15" customHeight="1" x14ac:dyDescent="0.2">
      <c r="A7" s="23"/>
      <c r="B7" s="23" t="s">
        <v>223</v>
      </c>
      <c r="C7" s="177">
        <v>50</v>
      </c>
      <c r="D7" s="168">
        <v>50</v>
      </c>
      <c r="E7" s="150">
        <v>431889.20999999996</v>
      </c>
      <c r="F7" s="321" t="s">
        <v>135</v>
      </c>
      <c r="G7" s="150">
        <v>431889.20999999996</v>
      </c>
      <c r="H7" s="170">
        <f>+G7/E7</f>
        <v>1</v>
      </c>
      <c r="I7" s="33"/>
      <c r="J7" s="53">
        <v>0</v>
      </c>
      <c r="K7" s="158" t="s">
        <v>135</v>
      </c>
      <c r="L7" s="64" t="s">
        <v>231</v>
      </c>
    </row>
    <row r="8" spans="1:13" ht="15" customHeight="1" thickBot="1" x14ac:dyDescent="0.25">
      <c r="A8" s="9"/>
      <c r="B8" s="2" t="s">
        <v>224</v>
      </c>
      <c r="C8" s="179">
        <f>SUM(C5:C7)</f>
        <v>500080</v>
      </c>
      <c r="D8" s="169">
        <f t="shared" ref="D8:G8" si="2">SUM(D5:D7)</f>
        <v>500080</v>
      </c>
      <c r="E8" s="92">
        <f t="shared" si="2"/>
        <v>2620064.6</v>
      </c>
      <c r="F8" s="98">
        <f t="shared" si="0"/>
        <v>5.2392909134538472</v>
      </c>
      <c r="G8" s="92">
        <f t="shared" si="2"/>
        <v>1408762.5</v>
      </c>
      <c r="H8" s="429">
        <f>+G8/E8</f>
        <v>0.53768235332823466</v>
      </c>
      <c r="I8" s="92">
        <f>SUM(I5:I7)</f>
        <v>1799944.58</v>
      </c>
      <c r="J8" s="44">
        <v>0.23899999999999999</v>
      </c>
      <c r="K8" s="380">
        <f t="shared" ref="K8" si="3">+E8/I8-1</f>
        <v>0.45563626186757378</v>
      </c>
      <c r="M8" s="391"/>
    </row>
    <row r="9" spans="1:13" ht="15" customHeight="1" x14ac:dyDescent="0.2">
      <c r="A9" s="21"/>
      <c r="B9" s="21" t="s">
        <v>225</v>
      </c>
      <c r="C9" s="176">
        <v>0</v>
      </c>
      <c r="D9" s="167">
        <v>1187000</v>
      </c>
      <c r="E9" s="104">
        <v>845400</v>
      </c>
      <c r="F9" s="49">
        <f t="shared" si="0"/>
        <v>0.71221566975568662</v>
      </c>
      <c r="G9" s="104">
        <v>845400</v>
      </c>
      <c r="H9" s="170">
        <f>+G9/E9</f>
        <v>1</v>
      </c>
      <c r="I9" s="153">
        <v>37335.599999999999</v>
      </c>
      <c r="J9" s="53">
        <v>2.5413073045207599E-2</v>
      </c>
      <c r="K9" s="158" t="s">
        <v>135</v>
      </c>
      <c r="L9" s="63">
        <v>72</v>
      </c>
    </row>
    <row r="10" spans="1:13" ht="15" customHeight="1" x14ac:dyDescent="0.2">
      <c r="A10" s="21"/>
      <c r="B10" s="21" t="s">
        <v>226</v>
      </c>
      <c r="C10" s="176"/>
      <c r="D10" s="167"/>
      <c r="E10" s="153"/>
      <c r="F10" s="49" t="s">
        <v>135</v>
      </c>
      <c r="G10" s="153"/>
      <c r="H10" s="170" t="s">
        <v>135</v>
      </c>
      <c r="I10" s="153">
        <v>4714000</v>
      </c>
      <c r="J10" s="53" t="s">
        <v>135</v>
      </c>
      <c r="K10" s="158">
        <f>+E10/I10-1</f>
        <v>-1</v>
      </c>
      <c r="L10" s="63">
        <v>75031</v>
      </c>
    </row>
    <row r="11" spans="1:13" ht="15" customHeight="1" x14ac:dyDescent="0.2">
      <c r="A11" s="21"/>
      <c r="B11" s="21" t="s">
        <v>227</v>
      </c>
      <c r="C11" s="176">
        <v>1939869</v>
      </c>
      <c r="D11" s="167">
        <v>2106900.56</v>
      </c>
      <c r="E11" s="153">
        <v>0</v>
      </c>
      <c r="F11" s="49" t="s">
        <v>135</v>
      </c>
      <c r="G11" s="153">
        <v>0</v>
      </c>
      <c r="H11" s="170" t="s">
        <v>135</v>
      </c>
      <c r="I11" s="153">
        <v>1.0900000000000001</v>
      </c>
      <c r="J11" s="53" t="s">
        <v>135</v>
      </c>
      <c r="K11" s="158" t="s">
        <v>135</v>
      </c>
      <c r="L11" s="63">
        <v>75070</v>
      </c>
    </row>
    <row r="12" spans="1:13" ht="15" customHeight="1" x14ac:dyDescent="0.2">
      <c r="A12" s="21"/>
      <c r="B12" s="21" t="s">
        <v>228</v>
      </c>
      <c r="C12" s="176">
        <v>11973956</v>
      </c>
      <c r="D12" s="167">
        <v>12073956</v>
      </c>
      <c r="E12" s="153">
        <v>1854753.15</v>
      </c>
      <c r="F12" s="49">
        <f t="shared" si="0"/>
        <v>0.15361602692605472</v>
      </c>
      <c r="G12" s="153">
        <v>246046.9</v>
      </c>
      <c r="H12" s="170" t="s">
        <v>135</v>
      </c>
      <c r="I12" s="153">
        <v>915639.85000000044</v>
      </c>
      <c r="J12" s="53" t="s">
        <v>135</v>
      </c>
      <c r="K12" s="158">
        <f>+E12/I12-1</f>
        <v>1.0256361166456429</v>
      </c>
      <c r="L12" s="64" t="s">
        <v>232</v>
      </c>
    </row>
    <row r="13" spans="1:13" ht="15" customHeight="1" x14ac:dyDescent="0.2">
      <c r="A13" s="21"/>
      <c r="B13" s="21" t="s">
        <v>229</v>
      </c>
      <c r="C13" s="176">
        <v>14388310</v>
      </c>
      <c r="D13" s="167">
        <v>30479345.359999999</v>
      </c>
      <c r="E13" s="153">
        <v>3162229.45</v>
      </c>
      <c r="F13" s="49">
        <f>+E13/D13</f>
        <v>0.10374991367596749</v>
      </c>
      <c r="G13" s="153">
        <v>3162229.45</v>
      </c>
      <c r="H13" s="170">
        <f t="shared" ref="H13:H17" si="4">+G13/E13</f>
        <v>1</v>
      </c>
      <c r="I13" s="153">
        <v>127107.31</v>
      </c>
      <c r="J13" s="53">
        <v>7.7369320947462926E-3</v>
      </c>
      <c r="K13" s="158" t="s">
        <v>135</v>
      </c>
      <c r="L13" s="63">
        <v>761</v>
      </c>
    </row>
    <row r="14" spans="1:13" ht="15" customHeight="1" x14ac:dyDescent="0.2">
      <c r="A14" s="21"/>
      <c r="B14" s="21" t="s">
        <v>203</v>
      </c>
      <c r="C14" s="176">
        <v>804514</v>
      </c>
      <c r="D14" s="167">
        <v>948552.64</v>
      </c>
      <c r="E14" s="153">
        <v>371405.98</v>
      </c>
      <c r="F14" s="49">
        <f>+E14/D14</f>
        <v>0.3915502043197096</v>
      </c>
      <c r="G14" s="153">
        <v>371405.98</v>
      </c>
      <c r="H14" s="170">
        <f t="shared" si="4"/>
        <v>1</v>
      </c>
      <c r="I14" s="153">
        <v>611225.24</v>
      </c>
      <c r="J14" s="53">
        <v>0.37992539697145822</v>
      </c>
      <c r="K14" s="158">
        <f>+E14/I14-1</f>
        <v>-0.39235824096531091</v>
      </c>
      <c r="L14" s="63">
        <v>79</v>
      </c>
    </row>
    <row r="15" spans="1:13" ht="15" customHeight="1" x14ac:dyDescent="0.2">
      <c r="A15" s="21"/>
      <c r="B15" s="21" t="s">
        <v>230</v>
      </c>
      <c r="C15" s="176">
        <v>0</v>
      </c>
      <c r="D15" s="167">
        <v>18086.250000000582</v>
      </c>
      <c r="E15" s="153">
        <v>42555.959999999963</v>
      </c>
      <c r="F15" s="49">
        <f>+E15/D15</f>
        <v>2.352945469624637</v>
      </c>
      <c r="G15" s="153">
        <v>42555.959999999963</v>
      </c>
      <c r="H15" s="170">
        <f t="shared" si="4"/>
        <v>1</v>
      </c>
      <c r="I15" s="153">
        <v>300000</v>
      </c>
      <c r="J15" s="53" t="s">
        <v>135</v>
      </c>
      <c r="K15" s="158" t="s">
        <v>135</v>
      </c>
      <c r="L15" s="64" t="s">
        <v>233</v>
      </c>
    </row>
    <row r="16" spans="1:13" ht="15" customHeight="1" thickBot="1" x14ac:dyDescent="0.25">
      <c r="A16" s="9"/>
      <c r="B16" s="2" t="s">
        <v>6</v>
      </c>
      <c r="C16" s="179">
        <f>SUM(C9:C15)</f>
        <v>29106649</v>
      </c>
      <c r="D16" s="169">
        <f>SUM(D9:D15)</f>
        <v>46813840.810000002</v>
      </c>
      <c r="E16" s="92">
        <f>SUM(E9:E15)</f>
        <v>6276344.54</v>
      </c>
      <c r="F16" s="98">
        <f>+E16/D16</f>
        <v>0.13407027561514023</v>
      </c>
      <c r="G16" s="92">
        <f>SUM(G9:G15)</f>
        <v>4667638.29</v>
      </c>
      <c r="H16" s="429">
        <f t="shared" si="4"/>
        <v>0.74368739004885798</v>
      </c>
      <c r="I16" s="92">
        <f>SUM(I9:I15)</f>
        <v>6705309.0899999999</v>
      </c>
      <c r="J16" s="44">
        <v>0.33</v>
      </c>
      <c r="K16" s="380">
        <f t="shared" ref="K16:K17" si="5">+E16/I16-1</f>
        <v>-6.3973866714024941E-2</v>
      </c>
    </row>
    <row r="17" spans="1:17" s="6" customFormat="1" ht="19.5" customHeight="1" thickBot="1" x14ac:dyDescent="0.25">
      <c r="A17" s="5"/>
      <c r="B17" s="4" t="s">
        <v>358</v>
      </c>
      <c r="C17" s="180">
        <f>+C8+C16</f>
        <v>29606729</v>
      </c>
      <c r="D17" s="171">
        <f>+D8+D16</f>
        <v>47313920.810000002</v>
      </c>
      <c r="E17" s="172">
        <f t="shared" ref="E17:G17" si="6">+E8+E16</f>
        <v>8896409.1400000006</v>
      </c>
      <c r="F17" s="199">
        <f t="shared" ref="F17" si="7">+E17/D17</f>
        <v>0.18802942110263046</v>
      </c>
      <c r="G17" s="172">
        <f t="shared" si="6"/>
        <v>6076400.79</v>
      </c>
      <c r="H17" s="191">
        <f t="shared" si="4"/>
        <v>0.68301723699726336</v>
      </c>
      <c r="I17" s="164">
        <f>I8+I16</f>
        <v>8505253.6699999999</v>
      </c>
      <c r="J17" s="208">
        <v>0.30499999999999999</v>
      </c>
      <c r="K17" s="163">
        <f t="shared" si="5"/>
        <v>4.5989865226441884E-2</v>
      </c>
      <c r="L17" s="14"/>
      <c r="N17"/>
      <c r="O17"/>
      <c r="P17"/>
      <c r="Q17"/>
    </row>
    <row r="19" spans="1:17" ht="15.75" thickBot="1" x14ac:dyDescent="0.3">
      <c r="A19" s="7" t="s">
        <v>238</v>
      </c>
    </row>
    <row r="20" spans="1:17" x14ac:dyDescent="0.2">
      <c r="A20" s="8" t="s">
        <v>155</v>
      </c>
      <c r="C20" s="181" t="s">
        <v>501</v>
      </c>
      <c r="D20" s="588" t="s">
        <v>574</v>
      </c>
      <c r="E20" s="589"/>
      <c r="F20" s="589"/>
      <c r="G20" s="589"/>
      <c r="H20" s="590"/>
      <c r="I20" s="592" t="s">
        <v>575</v>
      </c>
      <c r="J20" s="576"/>
      <c r="K20" s="486"/>
    </row>
    <row r="21" spans="1:17" x14ac:dyDescent="0.2">
      <c r="C21" s="174">
        <v>1</v>
      </c>
      <c r="D21" s="165">
        <v>2</v>
      </c>
      <c r="E21" s="95">
        <v>3</v>
      </c>
      <c r="F21" s="96" t="s">
        <v>39</v>
      </c>
      <c r="G21" s="95">
        <v>4</v>
      </c>
      <c r="H21" s="166" t="s">
        <v>49</v>
      </c>
      <c r="I21" s="95" t="s">
        <v>50</v>
      </c>
      <c r="J21" s="16" t="s">
        <v>51</v>
      </c>
      <c r="K21" s="100" t="s">
        <v>366</v>
      </c>
    </row>
    <row r="22" spans="1:17" ht="25.5" x14ac:dyDescent="0.2">
      <c r="A22" s="1"/>
      <c r="B22" s="2" t="s">
        <v>156</v>
      </c>
      <c r="C22" s="175" t="s">
        <v>47</v>
      </c>
      <c r="D22" s="127" t="s">
        <v>48</v>
      </c>
      <c r="E22" s="97" t="s">
        <v>139</v>
      </c>
      <c r="F22" s="97" t="s">
        <v>18</v>
      </c>
      <c r="G22" s="97" t="s">
        <v>420</v>
      </c>
      <c r="H22" s="128" t="s">
        <v>18</v>
      </c>
      <c r="I22" s="97" t="s">
        <v>139</v>
      </c>
      <c r="J22" s="12" t="s">
        <v>18</v>
      </c>
      <c r="K22" s="101" t="s">
        <v>538</v>
      </c>
      <c r="L22" s="62" t="s">
        <v>169</v>
      </c>
    </row>
    <row r="23" spans="1:17" s="99" customFormat="1" x14ac:dyDescent="0.2">
      <c r="A23" s="21"/>
      <c r="B23" s="265" t="s">
        <v>484</v>
      </c>
      <c r="C23" s="176">
        <v>5000000</v>
      </c>
      <c r="D23" s="186">
        <v>5000000</v>
      </c>
      <c r="E23" s="153">
        <v>5000000</v>
      </c>
      <c r="F23" s="49">
        <f t="shared" ref="F23" si="8">+E23/D23</f>
        <v>1</v>
      </c>
      <c r="G23" s="153">
        <v>5000000</v>
      </c>
      <c r="H23" s="170">
        <f>+G23/E23</f>
        <v>1</v>
      </c>
      <c r="I23" s="153"/>
      <c r="J23" s="53" t="s">
        <v>135</v>
      </c>
      <c r="K23" s="282" t="s">
        <v>135</v>
      </c>
      <c r="L23" s="63" t="s">
        <v>485</v>
      </c>
      <c r="N23"/>
      <c r="O23"/>
      <c r="P23"/>
      <c r="Q23"/>
    </row>
    <row r="24" spans="1:17" s="99" customFormat="1" x14ac:dyDescent="0.2">
      <c r="A24" s="21"/>
      <c r="B24" s="393" t="s">
        <v>483</v>
      </c>
      <c r="C24" s="176"/>
      <c r="D24" s="186"/>
      <c r="E24" s="153"/>
      <c r="F24" s="49" t="s">
        <v>135</v>
      </c>
      <c r="G24" s="153"/>
      <c r="H24" s="170" t="s">
        <v>135</v>
      </c>
      <c r="I24" s="153"/>
      <c r="J24" s="53" t="s">
        <v>135</v>
      </c>
      <c r="K24" s="282" t="s">
        <v>135</v>
      </c>
      <c r="L24" s="63">
        <v>85000</v>
      </c>
      <c r="N24"/>
      <c r="O24"/>
      <c r="P24"/>
      <c r="Q24"/>
    </row>
    <row r="25" spans="1:17" s="99" customFormat="1" x14ac:dyDescent="0.2">
      <c r="A25" s="21"/>
      <c r="B25" s="393" t="s">
        <v>440</v>
      </c>
      <c r="C25" s="176">
        <v>0</v>
      </c>
      <c r="D25" s="186">
        <v>0</v>
      </c>
      <c r="E25" s="153">
        <v>241101</v>
      </c>
      <c r="F25" s="49" t="s">
        <v>135</v>
      </c>
      <c r="G25" s="153">
        <v>241101</v>
      </c>
      <c r="H25" s="170">
        <f>+G25/E25</f>
        <v>1</v>
      </c>
      <c r="I25" s="153"/>
      <c r="J25" s="53" t="s">
        <v>135</v>
      </c>
      <c r="K25" s="282" t="s">
        <v>135</v>
      </c>
      <c r="L25" s="63">
        <v>85005</v>
      </c>
      <c r="M25"/>
      <c r="N25"/>
      <c r="O25"/>
      <c r="P25"/>
      <c r="Q25"/>
    </row>
    <row r="26" spans="1:17" s="99" customFormat="1" x14ac:dyDescent="0.2">
      <c r="A26" s="21"/>
      <c r="B26" s="21" t="s">
        <v>546</v>
      </c>
      <c r="C26" s="176">
        <v>0</v>
      </c>
      <c r="D26" s="186">
        <v>24800992.140000001</v>
      </c>
      <c r="E26" s="153">
        <v>0</v>
      </c>
      <c r="F26" s="49" t="s">
        <v>135</v>
      </c>
      <c r="G26" s="153">
        <v>0</v>
      </c>
      <c r="H26" s="170" t="s">
        <v>135</v>
      </c>
      <c r="I26" s="153"/>
      <c r="J26" s="53" t="s">
        <v>135</v>
      </c>
      <c r="K26" s="102" t="s">
        <v>135</v>
      </c>
      <c r="L26" s="63" t="s">
        <v>364</v>
      </c>
      <c r="M26"/>
      <c r="N26"/>
      <c r="O26"/>
      <c r="P26"/>
      <c r="Q26"/>
    </row>
    <row r="27" spans="1:17" s="99" customFormat="1" x14ac:dyDescent="0.2">
      <c r="A27" s="21"/>
      <c r="B27" s="21" t="s">
        <v>418</v>
      </c>
      <c r="C27" s="176">
        <v>0</v>
      </c>
      <c r="D27" s="186">
        <v>3040193.63</v>
      </c>
      <c r="E27" s="153">
        <v>0</v>
      </c>
      <c r="F27" s="49" t="s">
        <v>135</v>
      </c>
      <c r="G27" s="153">
        <v>0</v>
      </c>
      <c r="H27" s="170" t="s">
        <v>135</v>
      </c>
      <c r="I27" s="153"/>
      <c r="J27" s="53" t="s">
        <v>135</v>
      </c>
      <c r="K27" s="102" t="s">
        <v>135</v>
      </c>
      <c r="L27" s="63" t="s">
        <v>365</v>
      </c>
      <c r="M27"/>
      <c r="N27"/>
      <c r="O27"/>
      <c r="P27"/>
      <c r="Q27"/>
    </row>
    <row r="28" spans="1:17" ht="15" customHeight="1" x14ac:dyDescent="0.2">
      <c r="A28" s="21"/>
      <c r="B28" s="21" t="s">
        <v>236</v>
      </c>
      <c r="C28" s="176">
        <v>150000</v>
      </c>
      <c r="D28" s="186">
        <v>150000</v>
      </c>
      <c r="E28" s="153">
        <v>-248.52</v>
      </c>
      <c r="F28" s="49">
        <f>+E28/D28</f>
        <v>-1.6568000000000002E-3</v>
      </c>
      <c r="G28" s="153">
        <v>-248.52</v>
      </c>
      <c r="H28" s="170">
        <f>+G28/E28</f>
        <v>1</v>
      </c>
      <c r="I28" s="31">
        <v>408954.36</v>
      </c>
      <c r="J28" s="53">
        <v>2.7263623999999997</v>
      </c>
      <c r="K28" s="282">
        <f>+E28/I28-1</f>
        <v>-1.0006076961742136</v>
      </c>
      <c r="L28" s="63">
        <v>94101</v>
      </c>
    </row>
    <row r="29" spans="1:17" ht="15" customHeight="1" x14ac:dyDescent="0.2">
      <c r="A29" s="70"/>
      <c r="B29" s="70" t="s">
        <v>237</v>
      </c>
      <c r="C29" s="195">
        <v>1400000</v>
      </c>
      <c r="D29" s="456">
        <v>1400000</v>
      </c>
      <c r="E29" s="71">
        <v>1077764.25</v>
      </c>
      <c r="F29" s="450">
        <f>+E29/D29</f>
        <v>0.76983160714285714</v>
      </c>
      <c r="G29" s="71">
        <v>1077764.25</v>
      </c>
      <c r="H29" s="485">
        <f>+G29/E29</f>
        <v>1</v>
      </c>
      <c r="I29" s="197">
        <v>676200.12</v>
      </c>
      <c r="J29" s="72">
        <v>0.40981825454545456</v>
      </c>
      <c r="K29" s="106">
        <f>+E29/I29-1</f>
        <v>0.59385397624596692</v>
      </c>
      <c r="L29" s="64">
        <v>94102</v>
      </c>
    </row>
    <row r="30" spans="1:17" ht="15" customHeight="1" thickBot="1" x14ac:dyDescent="0.25">
      <c r="A30" s="59"/>
      <c r="B30" s="59" t="s">
        <v>247</v>
      </c>
      <c r="C30" s="176">
        <v>160000000</v>
      </c>
      <c r="D30" s="186">
        <v>160000000</v>
      </c>
      <c r="E30" s="60">
        <v>0</v>
      </c>
      <c r="F30" s="49" t="s">
        <v>135</v>
      </c>
      <c r="G30" s="60">
        <v>0</v>
      </c>
      <c r="H30" s="170" t="s">
        <v>135</v>
      </c>
      <c r="I30" s="198"/>
      <c r="J30" s="61">
        <v>0</v>
      </c>
      <c r="K30" s="106" t="s">
        <v>135</v>
      </c>
      <c r="L30" s="64" t="s">
        <v>248</v>
      </c>
    </row>
    <row r="31" spans="1:17" s="6" customFormat="1" ht="19.5" customHeight="1" thickBot="1" x14ac:dyDescent="0.25">
      <c r="A31" s="5"/>
      <c r="B31" s="4" t="s">
        <v>212</v>
      </c>
      <c r="C31" s="180">
        <f>SUM(C23:C30)</f>
        <v>166550000</v>
      </c>
      <c r="D31" s="171">
        <f>SUM(D23:D30)</f>
        <v>194391185.76999998</v>
      </c>
      <c r="E31" s="172">
        <f>SUM(E23:E30)</f>
        <v>6318616.7300000004</v>
      </c>
      <c r="F31" s="199">
        <f>+E31/(D31-D27)</f>
        <v>3.3021081622493231E-2</v>
      </c>
      <c r="G31" s="172">
        <f>SUM(G23:G30)</f>
        <v>6318616.7300000004</v>
      </c>
      <c r="H31" s="191">
        <f>+G31/E31</f>
        <v>1</v>
      </c>
      <c r="I31" s="413">
        <f>SUM(I23:I30)</f>
        <v>1085154.48</v>
      </c>
      <c r="J31" s="199">
        <v>5.0000000000000001E-3</v>
      </c>
      <c r="K31" s="103">
        <f>+E31/I31-1</f>
        <v>4.8227808542061226</v>
      </c>
      <c r="L31" s="14"/>
      <c r="M31"/>
      <c r="N31"/>
      <c r="O31"/>
      <c r="P31"/>
      <c r="Q31"/>
    </row>
    <row r="32" spans="1:17" x14ac:dyDescent="0.2">
      <c r="B32" s="285"/>
    </row>
    <row r="36" spans="2:2" x14ac:dyDescent="0.2">
      <c r="B36" s="47"/>
    </row>
  </sheetData>
  <sortState ref="B23:L29">
    <sortCondition ref="L23:L29"/>
  </sortState>
  <mergeCells count="4">
    <mergeCell ref="I2:J2"/>
    <mergeCell ref="I20:J20"/>
    <mergeCell ref="D2:H2"/>
    <mergeCell ref="D20:H20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zoomScaleNormal="100" workbookViewId="0">
      <selection activeCell="M23" sqref="M23"/>
    </sheetView>
  </sheetViews>
  <sheetFormatPr defaultColWidth="11.42578125" defaultRowHeight="12.75" x14ac:dyDescent="0.2"/>
  <cols>
    <col min="1" max="1" width="2.7109375" customWidth="1"/>
    <col min="2" max="2" width="45.85546875" customWidth="1"/>
    <col min="3" max="3" width="11.7109375" customWidth="1"/>
    <col min="4" max="4" width="9.5703125" bestFit="1" customWidth="1"/>
    <col min="5" max="5" width="10.140625" bestFit="1" customWidth="1"/>
    <col min="6" max="6" width="9.5703125" style="105" bestFit="1" customWidth="1"/>
    <col min="7" max="7" width="11.140625" bestFit="1" customWidth="1"/>
    <col min="8" max="8" width="7.42578125" style="105" bestFit="1" customWidth="1"/>
    <col min="9" max="9" width="10.42578125" bestFit="1" customWidth="1"/>
    <col min="10" max="10" width="10.5703125" style="105" bestFit="1" customWidth="1"/>
    <col min="11" max="11" width="6.85546875" style="105" customWidth="1"/>
    <col min="12" max="12" width="14.5703125" style="64" bestFit="1" customWidth="1"/>
  </cols>
  <sheetData>
    <row r="2" spans="1:17" x14ac:dyDescent="0.2">
      <c r="F2"/>
      <c r="H2"/>
      <c r="J2"/>
      <c r="K2"/>
      <c r="L2"/>
    </row>
    <row r="3" spans="1:17" ht="15" x14ac:dyDescent="0.25">
      <c r="B3" s="7" t="s">
        <v>235</v>
      </c>
      <c r="F3"/>
      <c r="H3"/>
      <c r="J3"/>
      <c r="K3"/>
      <c r="L3"/>
    </row>
    <row r="4" spans="1:17" ht="15" customHeight="1" x14ac:dyDescent="0.2">
      <c r="F4"/>
      <c r="H4"/>
      <c r="J4"/>
      <c r="K4"/>
      <c r="L4"/>
    </row>
    <row r="5" spans="1:17" ht="15" customHeight="1" x14ac:dyDescent="0.2">
      <c r="F5"/>
      <c r="H5"/>
      <c r="J5"/>
      <c r="K5"/>
      <c r="L5"/>
    </row>
    <row r="6" spans="1:17" ht="15" customHeight="1" x14ac:dyDescent="0.2">
      <c r="F6"/>
      <c r="H6"/>
      <c r="J6"/>
      <c r="K6"/>
      <c r="L6"/>
    </row>
    <row r="7" spans="1:17" ht="15" customHeight="1" x14ac:dyDescent="0.2">
      <c r="F7"/>
      <c r="H7"/>
      <c r="J7"/>
      <c r="K7"/>
      <c r="L7"/>
    </row>
    <row r="8" spans="1:17" ht="15" customHeight="1" x14ac:dyDescent="0.2">
      <c r="F8"/>
      <c r="H8"/>
      <c r="J8"/>
      <c r="K8"/>
      <c r="L8"/>
    </row>
    <row r="9" spans="1:17" ht="15" customHeight="1" x14ac:dyDescent="0.2">
      <c r="F9"/>
      <c r="H9"/>
      <c r="J9"/>
      <c r="K9"/>
      <c r="L9"/>
    </row>
    <row r="10" spans="1:17" ht="15" customHeight="1" x14ac:dyDescent="0.2">
      <c r="F10"/>
      <c r="H10"/>
      <c r="J10"/>
      <c r="K10"/>
      <c r="L10"/>
    </row>
    <row r="11" spans="1:17" ht="15" customHeight="1" x14ac:dyDescent="0.2">
      <c r="F11"/>
      <c r="H11"/>
      <c r="J11"/>
      <c r="K11"/>
      <c r="L11"/>
    </row>
    <row r="12" spans="1:17" ht="15" customHeight="1" x14ac:dyDescent="0.2">
      <c r="F12"/>
      <c r="H12"/>
      <c r="J12"/>
      <c r="K12"/>
      <c r="L12"/>
    </row>
    <row r="13" spans="1:17" ht="15" customHeight="1" x14ac:dyDescent="0.2">
      <c r="F13"/>
      <c r="H13"/>
      <c r="J13"/>
      <c r="K13"/>
      <c r="L13"/>
    </row>
    <row r="14" spans="1:17" ht="15" customHeight="1" x14ac:dyDescent="0.2">
      <c r="F14"/>
      <c r="H14"/>
      <c r="J14"/>
      <c r="K14"/>
      <c r="L14"/>
    </row>
    <row r="15" spans="1:17" ht="15" customHeight="1" x14ac:dyDescent="0.2">
      <c r="F15"/>
      <c r="H15"/>
      <c r="J15"/>
      <c r="K15"/>
      <c r="L15"/>
    </row>
    <row r="16" spans="1:17" s="6" customFormat="1" ht="19.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">
      <c r="F17"/>
      <c r="H17"/>
      <c r="J17"/>
      <c r="K17"/>
      <c r="L17"/>
    </row>
    <row r="18" spans="1:17" x14ac:dyDescent="0.2">
      <c r="F18"/>
      <c r="H18"/>
      <c r="J18"/>
      <c r="K18"/>
      <c r="L18"/>
    </row>
    <row r="19" spans="1:17" x14ac:dyDescent="0.2">
      <c r="F19"/>
      <c r="H19"/>
      <c r="J19"/>
      <c r="K19"/>
      <c r="L19"/>
    </row>
    <row r="20" spans="1:17" x14ac:dyDescent="0.2">
      <c r="F20"/>
      <c r="H20"/>
      <c r="J20"/>
      <c r="K20"/>
      <c r="L20"/>
    </row>
    <row r="21" spans="1:17" x14ac:dyDescent="0.2">
      <c r="F21"/>
      <c r="H21"/>
      <c r="J21"/>
      <c r="K21"/>
      <c r="L21"/>
    </row>
    <row r="22" spans="1:17" s="99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99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99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99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99" customForma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5" customHeight="1" x14ac:dyDescent="0.2">
      <c r="F27"/>
      <c r="H27"/>
      <c r="J27"/>
      <c r="K27"/>
      <c r="L27"/>
    </row>
    <row r="28" spans="1:17" ht="15" customHeight="1" x14ac:dyDescent="0.2">
      <c r="F28"/>
      <c r="H28"/>
      <c r="J28"/>
      <c r="K28"/>
      <c r="L28"/>
    </row>
    <row r="29" spans="1:17" ht="15" customHeight="1" x14ac:dyDescent="0.2">
      <c r="F29"/>
      <c r="H29"/>
      <c r="J29"/>
      <c r="K29"/>
      <c r="L29"/>
    </row>
    <row r="30" spans="1:17" s="6" customFormat="1" ht="19.5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">
      <c r="F31"/>
      <c r="H31"/>
      <c r="J31"/>
      <c r="K31"/>
      <c r="L31"/>
    </row>
    <row r="32" spans="1:17" x14ac:dyDescent="0.2">
      <c r="F32"/>
      <c r="H32"/>
      <c r="J32"/>
      <c r="K32"/>
      <c r="L32"/>
    </row>
    <row r="33" spans="2:12" x14ac:dyDescent="0.2">
      <c r="F33"/>
      <c r="H33"/>
      <c r="J33"/>
      <c r="K33"/>
      <c r="L33"/>
    </row>
    <row r="35" spans="2:12" x14ac:dyDescent="0.2">
      <c r="B35" s="47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P36"/>
  <sheetViews>
    <sheetView topLeftCell="C1" zoomScaleNormal="100" workbookViewId="0">
      <selection activeCell="N10" sqref="N1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42578125" bestFit="1" customWidth="1"/>
    <col min="4" max="4" width="13.5703125" style="105" customWidth="1"/>
    <col min="5" max="5" width="13.28515625" bestFit="1" customWidth="1"/>
    <col min="6" max="6" width="7.7109375" style="105" customWidth="1"/>
    <col min="7" max="7" width="13.28515625" bestFit="1" customWidth="1"/>
    <col min="8" max="8" width="6.28515625" style="105" customWidth="1"/>
    <col min="9" max="9" width="10.85546875" bestFit="1" customWidth="1"/>
    <col min="10" max="10" width="6.28515625" style="105" customWidth="1"/>
    <col min="11" max="11" width="13.140625" customWidth="1"/>
    <col min="12" max="12" width="10.7109375" style="105" customWidth="1"/>
    <col min="13" max="13" width="9.5703125" style="105" bestFit="1" customWidth="1"/>
    <col min="14" max="14" width="11.28515625" customWidth="1"/>
    <col min="15" max="15" width="11.42578125" style="105"/>
    <col min="16" max="16" width="10.5703125" style="105" bestFit="1" customWidth="1"/>
  </cols>
  <sheetData>
    <row r="1" spans="1:16" ht="15.75" thickBot="1" x14ac:dyDescent="0.3">
      <c r="A1" s="7" t="s">
        <v>19</v>
      </c>
    </row>
    <row r="2" spans="1:16" x14ac:dyDescent="0.2">
      <c r="A2" s="8" t="s">
        <v>20</v>
      </c>
      <c r="C2" s="181" t="s">
        <v>501</v>
      </c>
      <c r="D2" s="307" t="s">
        <v>154</v>
      </c>
      <c r="E2" s="596" t="s">
        <v>574</v>
      </c>
      <c r="F2" s="597"/>
      <c r="G2" s="597"/>
      <c r="H2" s="597"/>
      <c r="I2" s="597"/>
      <c r="J2" s="597"/>
      <c r="K2" s="597"/>
      <c r="L2" s="597"/>
      <c r="M2" s="598"/>
      <c r="N2" s="594" t="s">
        <v>575</v>
      </c>
      <c r="O2" s="595"/>
      <c r="P2" s="492"/>
    </row>
    <row r="3" spans="1:16" x14ac:dyDescent="0.2">
      <c r="C3" s="174">
        <v>1</v>
      </c>
      <c r="D3" s="165"/>
      <c r="E3" s="165">
        <v>2</v>
      </c>
      <c r="F3" s="95"/>
      <c r="G3" s="95">
        <v>3</v>
      </c>
      <c r="H3" s="96" t="s">
        <v>39</v>
      </c>
      <c r="I3" s="95">
        <v>4</v>
      </c>
      <c r="J3" s="96" t="s">
        <v>40</v>
      </c>
      <c r="K3" s="95">
        <v>5</v>
      </c>
      <c r="L3" s="95"/>
      <c r="M3" s="166" t="s">
        <v>41</v>
      </c>
      <c r="N3" s="95" t="s">
        <v>42</v>
      </c>
      <c r="O3" s="96" t="s">
        <v>43</v>
      </c>
      <c r="P3" s="308" t="s">
        <v>368</v>
      </c>
    </row>
    <row r="4" spans="1:16" ht="25.5" x14ac:dyDescent="0.2">
      <c r="A4" s="1"/>
      <c r="B4" s="2" t="s">
        <v>12</v>
      </c>
      <c r="C4" s="175" t="s">
        <v>13</v>
      </c>
      <c r="D4" s="127" t="s">
        <v>460</v>
      </c>
      <c r="E4" s="127" t="s">
        <v>14</v>
      </c>
      <c r="F4" s="97" t="s">
        <v>461</v>
      </c>
      <c r="G4" s="97" t="s">
        <v>15</v>
      </c>
      <c r="H4" s="97" t="s">
        <v>18</v>
      </c>
      <c r="I4" s="97" t="s">
        <v>16</v>
      </c>
      <c r="J4" s="97" t="s">
        <v>18</v>
      </c>
      <c r="K4" s="97" t="s">
        <v>17</v>
      </c>
      <c r="L4" s="97" t="s">
        <v>462</v>
      </c>
      <c r="M4" s="128" t="s">
        <v>18</v>
      </c>
      <c r="N4" s="97" t="s">
        <v>17</v>
      </c>
      <c r="O4" s="12" t="s">
        <v>18</v>
      </c>
      <c r="P4" s="157" t="s">
        <v>538</v>
      </c>
    </row>
    <row r="5" spans="1:16" ht="15" customHeight="1" x14ac:dyDescent="0.2">
      <c r="A5" s="21">
        <v>1</v>
      </c>
      <c r="B5" s="21" t="s">
        <v>0</v>
      </c>
      <c r="C5" s="176">
        <v>355786464.55000001</v>
      </c>
      <c r="D5" s="300">
        <f>C5/C17</f>
        <v>0.13949312918635584</v>
      </c>
      <c r="E5" s="167">
        <v>354892624.38</v>
      </c>
      <c r="F5" s="302">
        <f>E5/E17</f>
        <v>0.13624594060813716</v>
      </c>
      <c r="G5" s="153">
        <v>229984495.09999999</v>
      </c>
      <c r="H5" s="49">
        <f t="shared" ref="H5:H10" si="0">+G5/E5</f>
        <v>0.64803965847919376</v>
      </c>
      <c r="I5" s="153">
        <v>229575740.52000001</v>
      </c>
      <c r="J5" s="49">
        <f t="shared" ref="J5:J17" si="1">+I5/E5</f>
        <v>0.64688788875528336</v>
      </c>
      <c r="K5" s="153">
        <v>229199121.25</v>
      </c>
      <c r="L5" s="302">
        <f>K5/K17</f>
        <v>0.14576878032644464</v>
      </c>
      <c r="M5" s="170">
        <f t="shared" ref="M5:M17" si="2">+K5/E5</f>
        <v>0.64582666841953262</v>
      </c>
      <c r="N5" s="153">
        <v>227295191.06</v>
      </c>
      <c r="O5" s="170">
        <v>0.65296576387984473</v>
      </c>
      <c r="P5" s="158">
        <f>+K5/N5-1</f>
        <v>8.3764649006472514E-3</v>
      </c>
    </row>
    <row r="6" spans="1:16" ht="15" customHeight="1" x14ac:dyDescent="0.2">
      <c r="A6" s="23">
        <v>2</v>
      </c>
      <c r="B6" s="23" t="s">
        <v>1</v>
      </c>
      <c r="C6" s="176">
        <v>603468828.02999997</v>
      </c>
      <c r="D6" s="300">
        <f>C6/C17</f>
        <v>0.2366019047261913</v>
      </c>
      <c r="E6" s="167">
        <v>601236315.11000001</v>
      </c>
      <c r="F6" s="302">
        <f>E6/E17</f>
        <v>0.23081913134441767</v>
      </c>
      <c r="G6" s="153">
        <v>565298086.99000001</v>
      </c>
      <c r="H6" s="321">
        <f t="shared" si="0"/>
        <v>0.94022611872101425</v>
      </c>
      <c r="I6" s="153">
        <v>549626189.91999996</v>
      </c>
      <c r="J6" s="321">
        <f t="shared" si="1"/>
        <v>0.91416000016473109</v>
      </c>
      <c r="K6" s="153">
        <v>278844872.16000003</v>
      </c>
      <c r="L6" s="489">
        <f>K6/K17</f>
        <v>0.17734307484848869</v>
      </c>
      <c r="M6" s="196">
        <f t="shared" si="2"/>
        <v>0.46378581125623386</v>
      </c>
      <c r="N6" s="150">
        <v>266552045</v>
      </c>
      <c r="O6" s="196">
        <v>0.47254311177475666</v>
      </c>
      <c r="P6" s="159">
        <f t="shared" ref="P6:P15" si="3">+K6/N6-1</f>
        <v>4.6117924775253671E-2</v>
      </c>
    </row>
    <row r="7" spans="1:16" ht="15" customHeight="1" x14ac:dyDescent="0.2">
      <c r="A7" s="23">
        <v>3</v>
      </c>
      <c r="B7" s="23" t="s">
        <v>2</v>
      </c>
      <c r="C7" s="176">
        <v>34707752.200000003</v>
      </c>
      <c r="D7" s="300">
        <f>C7/C17</f>
        <v>1.3607861579349748E-2</v>
      </c>
      <c r="E7" s="167">
        <v>34707752.200000003</v>
      </c>
      <c r="F7" s="302">
        <f>E7/E17</f>
        <v>1.3324566418207123E-2</v>
      </c>
      <c r="G7" s="153">
        <v>18265671.300000001</v>
      </c>
      <c r="H7" s="321">
        <f t="shared" si="0"/>
        <v>0.52627064970228754</v>
      </c>
      <c r="I7" s="153">
        <v>18265671.300000001</v>
      </c>
      <c r="J7" s="321">
        <f t="shared" si="1"/>
        <v>0.52627064970228754</v>
      </c>
      <c r="K7" s="153">
        <v>18265671.300000001</v>
      </c>
      <c r="L7" s="489">
        <f>K7/K17</f>
        <v>1.1616818654119272E-2</v>
      </c>
      <c r="M7" s="196">
        <f t="shared" si="2"/>
        <v>0.52627064970228754</v>
      </c>
      <c r="N7" s="150">
        <v>23738305.41</v>
      </c>
      <c r="O7" s="196">
        <v>0.59893262012788684</v>
      </c>
      <c r="P7" s="159">
        <f t="shared" si="3"/>
        <v>-0.23054021824551119</v>
      </c>
    </row>
    <row r="8" spans="1:16" ht="15" customHeight="1" x14ac:dyDescent="0.2">
      <c r="A8" s="23">
        <v>4</v>
      </c>
      <c r="B8" s="23" t="s">
        <v>3</v>
      </c>
      <c r="C8" s="176">
        <v>995669824.77999997</v>
      </c>
      <c r="D8" s="420">
        <f>C8/C17</f>
        <v>0.39037207239083771</v>
      </c>
      <c r="E8" s="167">
        <v>1026216285.65</v>
      </c>
      <c r="F8" s="489">
        <f>E8/E17</f>
        <v>0.39397212988022995</v>
      </c>
      <c r="G8" s="153">
        <v>901599913.74000001</v>
      </c>
      <c r="H8" s="321">
        <f t="shared" si="0"/>
        <v>0.87856714646555367</v>
      </c>
      <c r="I8" s="153">
        <v>894603518.38</v>
      </c>
      <c r="J8" s="321">
        <f t="shared" si="1"/>
        <v>0.87174948486942283</v>
      </c>
      <c r="K8" s="153">
        <v>641676289.71000004</v>
      </c>
      <c r="L8" s="489">
        <f>K8/K17</f>
        <v>0.40810091070724402</v>
      </c>
      <c r="M8" s="509">
        <f t="shared" si="2"/>
        <v>0.62528367429246712</v>
      </c>
      <c r="N8" s="150">
        <v>608925028.26999998</v>
      </c>
      <c r="O8" s="196">
        <v>0.63824800435517215</v>
      </c>
      <c r="P8" s="159">
        <f t="shared" si="3"/>
        <v>5.3785375735086349E-2</v>
      </c>
    </row>
    <row r="9" spans="1:16" ht="15" customHeight="1" x14ac:dyDescent="0.2">
      <c r="A9" s="59">
        <v>5</v>
      </c>
      <c r="B9" s="59" t="s">
        <v>486</v>
      </c>
      <c r="C9" s="176">
        <v>6477736.8899999997</v>
      </c>
      <c r="D9" s="421">
        <f>C9/C17</f>
        <v>2.5397250285360603E-3</v>
      </c>
      <c r="E9" s="167">
        <v>840947.94</v>
      </c>
      <c r="F9" s="306" t="s">
        <v>135</v>
      </c>
      <c r="G9" s="153">
        <v>0</v>
      </c>
      <c r="H9" s="86" t="s">
        <v>135</v>
      </c>
      <c r="I9" s="153">
        <v>0</v>
      </c>
      <c r="J9" s="86" t="s">
        <v>135</v>
      </c>
      <c r="K9" s="153">
        <v>0</v>
      </c>
      <c r="L9" s="306" t="s">
        <v>135</v>
      </c>
      <c r="M9" s="190" t="s">
        <v>135</v>
      </c>
      <c r="N9" s="60">
        <v>0</v>
      </c>
      <c r="O9" s="190" t="s">
        <v>135</v>
      </c>
      <c r="P9" s="183" t="s">
        <v>135</v>
      </c>
    </row>
    <row r="10" spans="1:16" ht="15" customHeight="1" x14ac:dyDescent="0.2">
      <c r="A10" s="9"/>
      <c r="B10" s="2" t="s">
        <v>4</v>
      </c>
      <c r="C10" s="179">
        <f>SUM(C5:C9)</f>
        <v>1996110606.45</v>
      </c>
      <c r="D10" s="299">
        <f>C10/C17</f>
        <v>0.78261469291127073</v>
      </c>
      <c r="E10" s="169">
        <f>SUM(E5:E9)</f>
        <v>2017893925.2800002</v>
      </c>
      <c r="F10" s="303">
        <f>E10/E17</f>
        <v>0.77468461447324843</v>
      </c>
      <c r="G10" s="92">
        <f>SUM(G5:G9)</f>
        <v>1715148167.1300001</v>
      </c>
      <c r="H10" s="98">
        <f t="shared" si="0"/>
        <v>0.84996943875134989</v>
      </c>
      <c r="I10" s="92">
        <f>SUM(I5:I9)</f>
        <v>1692071120.1199999</v>
      </c>
      <c r="J10" s="98">
        <f t="shared" si="1"/>
        <v>0.83853323453818829</v>
      </c>
      <c r="K10" s="92">
        <f>SUM(K5:K8)</f>
        <v>1167985954.4200001</v>
      </c>
      <c r="L10" s="303">
        <f>K10/K17</f>
        <v>0.74282958453629666</v>
      </c>
      <c r="M10" s="188">
        <f t="shared" si="2"/>
        <v>0.57881434687303102</v>
      </c>
      <c r="N10" s="92">
        <f>SUM(N5:N9)</f>
        <v>1126510569.74</v>
      </c>
      <c r="O10" s="98">
        <v>0.59</v>
      </c>
      <c r="P10" s="161">
        <f t="shared" si="3"/>
        <v>3.6817572594611825E-2</v>
      </c>
    </row>
    <row r="11" spans="1:16" ht="15" customHeight="1" x14ac:dyDescent="0.2">
      <c r="A11" s="21">
        <v>6</v>
      </c>
      <c r="B11" s="21" t="s">
        <v>5</v>
      </c>
      <c r="C11" s="176">
        <v>352109003.55000001</v>
      </c>
      <c r="D11" s="300">
        <f>C11/C17</f>
        <v>0.13805130777530356</v>
      </c>
      <c r="E11" s="167">
        <v>370856170.27999997</v>
      </c>
      <c r="F11" s="302">
        <f>E11/E17</f>
        <v>0.14237446562436243</v>
      </c>
      <c r="G11" s="153">
        <v>286842746.31999999</v>
      </c>
      <c r="H11" s="49">
        <f t="shared" ref="H11:H17" si="4">+G11/E11</f>
        <v>0.77346089753186786</v>
      </c>
      <c r="I11" s="153">
        <v>281050159.37</v>
      </c>
      <c r="J11" s="49">
        <f t="shared" si="1"/>
        <v>0.75784140023288393</v>
      </c>
      <c r="K11" s="153">
        <v>216881616.40000001</v>
      </c>
      <c r="L11" s="302">
        <f>K11/K17</f>
        <v>0.13793494724341504</v>
      </c>
      <c r="M11" s="170">
        <f t="shared" si="2"/>
        <v>0.58481328822506118</v>
      </c>
      <c r="N11" s="153">
        <v>133640461.47</v>
      </c>
      <c r="O11" s="170">
        <v>0.33211149101871001</v>
      </c>
      <c r="P11" s="158">
        <f t="shared" si="3"/>
        <v>0.62287389623154077</v>
      </c>
    </row>
    <row r="12" spans="1:16" ht="15" customHeight="1" x14ac:dyDescent="0.2">
      <c r="A12" s="25">
        <v>7</v>
      </c>
      <c r="B12" s="25" t="s">
        <v>6</v>
      </c>
      <c r="C12" s="176">
        <v>21741338.550000001</v>
      </c>
      <c r="D12" s="301">
        <f>C12/C17</f>
        <v>8.5241223295981858E-3</v>
      </c>
      <c r="E12" s="167">
        <v>35438739.159999996</v>
      </c>
      <c r="F12" s="304">
        <f>E12/E17</f>
        <v>1.3605197795405996E-2</v>
      </c>
      <c r="G12" s="153">
        <v>26113084.530000001</v>
      </c>
      <c r="H12" s="457">
        <f t="shared" si="4"/>
        <v>0.73685139903267383</v>
      </c>
      <c r="I12" s="153">
        <v>25913084.530000001</v>
      </c>
      <c r="J12" s="457">
        <f t="shared" si="1"/>
        <v>0.73120785739601923</v>
      </c>
      <c r="K12" s="153">
        <v>18856036.41</v>
      </c>
      <c r="L12" s="304">
        <f>K12/K17</f>
        <v>1.1992286071108712E-2</v>
      </c>
      <c r="M12" s="459">
        <f t="shared" si="2"/>
        <v>0.53207413291054573</v>
      </c>
      <c r="N12" s="154">
        <v>14661919.98</v>
      </c>
      <c r="O12" s="459">
        <v>0.1100818677349559</v>
      </c>
      <c r="P12" s="158">
        <f t="shared" si="3"/>
        <v>0.28605506207380071</v>
      </c>
    </row>
    <row r="13" spans="1:16" ht="15" customHeight="1" x14ac:dyDescent="0.2">
      <c r="A13" s="9"/>
      <c r="B13" s="2" t="s">
        <v>7</v>
      </c>
      <c r="C13" s="179">
        <f>SUM(C11:C12)</f>
        <v>373850342.10000002</v>
      </c>
      <c r="D13" s="299">
        <f>C13/C17</f>
        <v>0.14657543010490173</v>
      </c>
      <c r="E13" s="169">
        <f>SUM(E11:E12)</f>
        <v>406294909.43999994</v>
      </c>
      <c r="F13" s="303">
        <f>E13/E17</f>
        <v>0.15597966341976841</v>
      </c>
      <c r="G13" s="92">
        <f>SUM(G11:G12)</f>
        <v>312955830.85000002</v>
      </c>
      <c r="H13" s="98">
        <f t="shared" si="4"/>
        <v>0.77026766414905357</v>
      </c>
      <c r="I13" s="92">
        <f>SUM(I11:I12)</f>
        <v>306963243.89999998</v>
      </c>
      <c r="J13" s="98">
        <f t="shared" si="1"/>
        <v>0.75551831137409586</v>
      </c>
      <c r="K13" s="92">
        <f>SUM(K11:K12)</f>
        <v>235737652.81</v>
      </c>
      <c r="L13" s="303">
        <f>K13/K17</f>
        <v>0.14992723331452373</v>
      </c>
      <c r="M13" s="188">
        <f t="shared" si="2"/>
        <v>0.58021315879866531</v>
      </c>
      <c r="N13" s="92">
        <f>SUM(N11:N12)</f>
        <v>148302381.44999999</v>
      </c>
      <c r="O13" s="98">
        <v>0.27700000000000002</v>
      </c>
      <c r="P13" s="161">
        <f>+K13/N13-1</f>
        <v>0.58957429075054146</v>
      </c>
    </row>
    <row r="14" spans="1:16" ht="15" customHeight="1" x14ac:dyDescent="0.2">
      <c r="A14" s="21">
        <v>8</v>
      </c>
      <c r="B14" s="21" t="s">
        <v>8</v>
      </c>
      <c r="C14" s="176">
        <v>21421544.140000001</v>
      </c>
      <c r="D14" s="300">
        <f>C14/C17</f>
        <v>8.3987405981609704E-3</v>
      </c>
      <c r="E14" s="167">
        <v>21421544.140000001</v>
      </c>
      <c r="F14" s="302">
        <f>E14/E17</f>
        <v>8.2238914819146823E-3</v>
      </c>
      <c r="G14" s="153">
        <v>16312694.66</v>
      </c>
      <c r="H14" s="49">
        <f t="shared" si="4"/>
        <v>0.76150881343514576</v>
      </c>
      <c r="I14" s="153">
        <v>16312694.66</v>
      </c>
      <c r="J14" s="49">
        <f t="shared" si="1"/>
        <v>0.76150881343514576</v>
      </c>
      <c r="K14" s="153">
        <v>16312694.66</v>
      </c>
      <c r="L14" s="302">
        <f>K14/K17</f>
        <v>1.0374741366622524E-2</v>
      </c>
      <c r="M14" s="170">
        <f t="shared" si="2"/>
        <v>0.76150881343514576</v>
      </c>
      <c r="N14" s="153">
        <v>9821444.1400000006</v>
      </c>
      <c r="O14" s="170">
        <v>8.4389323266429853E-2</v>
      </c>
      <c r="P14" s="158">
        <f>+K14/N14-1</f>
        <v>0.66092627799642489</v>
      </c>
    </row>
    <row r="15" spans="1:16" ht="15" customHeight="1" x14ac:dyDescent="0.2">
      <c r="A15" s="25">
        <v>9</v>
      </c>
      <c r="B15" s="25" t="s">
        <v>9</v>
      </c>
      <c r="C15" s="176">
        <v>159183736.81</v>
      </c>
      <c r="D15" s="301">
        <f>C15/C17</f>
        <v>6.2411136385666637E-2</v>
      </c>
      <c r="E15" s="167">
        <v>159183736.81</v>
      </c>
      <c r="F15" s="304">
        <f>E15/E17</f>
        <v>6.1111830625068447E-2</v>
      </c>
      <c r="G15" s="153">
        <v>152310813.43000001</v>
      </c>
      <c r="H15" s="457">
        <f t="shared" si="4"/>
        <v>0.95682396004936454</v>
      </c>
      <c r="I15" s="153">
        <v>152310813.43000001</v>
      </c>
      <c r="J15" s="457">
        <f t="shared" si="1"/>
        <v>0.95682396004936454</v>
      </c>
      <c r="K15" s="153">
        <v>152310813.43000001</v>
      </c>
      <c r="L15" s="304">
        <f>K15/K17</f>
        <v>9.6868440782557172E-2</v>
      </c>
      <c r="M15" s="459">
        <f t="shared" si="2"/>
        <v>0.95682396004936454</v>
      </c>
      <c r="N15" s="154">
        <v>123868688.04000001</v>
      </c>
      <c r="O15" s="459">
        <v>0.94199416686713933</v>
      </c>
      <c r="P15" s="160">
        <f t="shared" si="3"/>
        <v>0.22961513389740107</v>
      </c>
    </row>
    <row r="16" spans="1:16" ht="15" customHeight="1" thickBot="1" x14ac:dyDescent="0.25">
      <c r="A16" s="9"/>
      <c r="B16" s="2" t="s">
        <v>10</v>
      </c>
      <c r="C16" s="179">
        <f>SUM(C14:C15)</f>
        <v>180605280.94999999</v>
      </c>
      <c r="D16" s="299">
        <f>C16/C17</f>
        <v>7.0809876983827597E-2</v>
      </c>
      <c r="E16" s="169">
        <f>SUM(E14:E15)</f>
        <v>180605280.94999999</v>
      </c>
      <c r="F16" s="303">
        <f>E16/E17</f>
        <v>6.9335722106983133E-2</v>
      </c>
      <c r="G16" s="92">
        <f>SUM(G14:G15)</f>
        <v>168623508.09</v>
      </c>
      <c r="H16" s="98">
        <f t="shared" si="4"/>
        <v>0.93365768267143245</v>
      </c>
      <c r="I16" s="92">
        <f>SUM(I14:I15)</f>
        <v>168623508.09</v>
      </c>
      <c r="J16" s="98">
        <f t="shared" si="1"/>
        <v>0.93365768267143245</v>
      </c>
      <c r="K16" s="92">
        <f>SUM(K14:K15)</f>
        <v>168623508.09</v>
      </c>
      <c r="L16" s="303">
        <f>K16/K17</f>
        <v>0.10724318214917969</v>
      </c>
      <c r="M16" s="188">
        <f t="shared" si="2"/>
        <v>0.93365768267143245</v>
      </c>
      <c r="N16" s="92">
        <f>SUM(N14:N15)</f>
        <v>133690132.18000001</v>
      </c>
      <c r="O16" s="98">
        <v>0.53900000000000003</v>
      </c>
      <c r="P16" s="161">
        <f>+K16/N16-1</f>
        <v>0.26130107989545404</v>
      </c>
    </row>
    <row r="17" spans="1:16" s="6" customFormat="1" ht="19.5" customHeight="1" thickBot="1" x14ac:dyDescent="0.25">
      <c r="A17" s="5"/>
      <c r="B17" s="4" t="s">
        <v>11</v>
      </c>
      <c r="C17" s="180">
        <f>+C10+C13+C16</f>
        <v>2550566229.5</v>
      </c>
      <c r="D17" s="487"/>
      <c r="E17" s="171">
        <f>+E10+E13+E16</f>
        <v>2604794115.6700001</v>
      </c>
      <c r="F17" s="305"/>
      <c r="G17" s="172">
        <f>+G10+G13+G16</f>
        <v>2196727506.0700002</v>
      </c>
      <c r="H17" s="199">
        <f t="shared" si="4"/>
        <v>0.84334016759898978</v>
      </c>
      <c r="I17" s="172">
        <f>+I10+I13+I16</f>
        <v>2167657872.1100001</v>
      </c>
      <c r="J17" s="199">
        <f t="shared" si="1"/>
        <v>0.83218011706558215</v>
      </c>
      <c r="K17" s="172">
        <f>+K10+K13+K16</f>
        <v>1572347115.3199999</v>
      </c>
      <c r="L17" s="305"/>
      <c r="M17" s="191">
        <f t="shared" si="2"/>
        <v>0.60363585200881176</v>
      </c>
      <c r="N17" s="164">
        <f>N10+N13+N16</f>
        <v>1408503083.3700001</v>
      </c>
      <c r="O17" s="491">
        <v>0.52300000000000002</v>
      </c>
      <c r="P17" s="163">
        <f>+K17/N17-1</f>
        <v>0.11632493665401489</v>
      </c>
    </row>
    <row r="18" spans="1:16" x14ac:dyDescent="0.2">
      <c r="E18" s="47"/>
      <c r="G18" s="47"/>
      <c r="I18" s="47"/>
      <c r="K18" s="47"/>
    </row>
    <row r="19" spans="1:16" x14ac:dyDescent="0.2">
      <c r="A19" s="8" t="s">
        <v>576</v>
      </c>
      <c r="E19" s="294"/>
      <c r="F19" s="490"/>
      <c r="G19" s="294"/>
      <c r="H19" s="490"/>
      <c r="K19" s="593"/>
      <c r="L19" s="593"/>
    </row>
    <row r="20" spans="1:16" x14ac:dyDescent="0.2">
      <c r="C20" s="14"/>
      <c r="D20" s="14"/>
      <c r="E20" s="14"/>
      <c r="F20" s="15"/>
      <c r="G20" s="14"/>
      <c r="H20" s="15"/>
      <c r="I20" s="14"/>
      <c r="J20" s="15"/>
      <c r="N20" s="95"/>
      <c r="O20" s="96"/>
    </row>
    <row r="21" spans="1:16" ht="38.25" x14ac:dyDescent="0.2">
      <c r="A21" s="1"/>
      <c r="B21" s="2" t="s">
        <v>12</v>
      </c>
      <c r="C21" s="3" t="s">
        <v>567</v>
      </c>
      <c r="D21" s="3" t="s">
        <v>474</v>
      </c>
      <c r="E21" s="3" t="s">
        <v>359</v>
      </c>
      <c r="F21" s="3"/>
      <c r="G21" s="3" t="s">
        <v>360</v>
      </c>
      <c r="H21" s="3"/>
      <c r="I21" s="3" t="s">
        <v>361</v>
      </c>
      <c r="J21" s="3"/>
      <c r="K21" s="97" t="s">
        <v>441</v>
      </c>
      <c r="L21" s="97" t="s">
        <v>467</v>
      </c>
      <c r="M21" s="97" t="s">
        <v>417</v>
      </c>
      <c r="N21" s="62"/>
      <c r="O21" s="97" t="s">
        <v>362</v>
      </c>
      <c r="P21" s="97" t="s">
        <v>18</v>
      </c>
    </row>
    <row r="22" spans="1:16" x14ac:dyDescent="0.2">
      <c r="A22" s="21">
        <v>1</v>
      </c>
      <c r="B22" s="21" t="s">
        <v>0</v>
      </c>
      <c r="C22" s="22">
        <v>91000</v>
      </c>
      <c r="D22" s="153">
        <v>0</v>
      </c>
      <c r="E22" s="150">
        <v>28008273.449999999</v>
      </c>
      <c r="F22" s="49"/>
      <c r="G22" s="150">
        <v>28993113.620000001</v>
      </c>
      <c r="H22" s="49"/>
      <c r="I22" s="22">
        <v>0</v>
      </c>
      <c r="J22" s="49"/>
      <c r="K22" s="31">
        <v>0</v>
      </c>
      <c r="L22" s="31">
        <v>0</v>
      </c>
      <c r="M22" s="31">
        <v>0</v>
      </c>
      <c r="N22" s="387"/>
      <c r="O22" s="150">
        <v>-893840.17</v>
      </c>
      <c r="P22" s="49">
        <f t="shared" ref="P22:P34" si="5">O22/C5</f>
        <v>-2.512293915201446E-3</v>
      </c>
    </row>
    <row r="23" spans="1:16" x14ac:dyDescent="0.2">
      <c r="A23" s="23">
        <v>2</v>
      </c>
      <c r="B23" s="23" t="s">
        <v>1</v>
      </c>
      <c r="C23" s="24">
        <v>1468245.6</v>
      </c>
      <c r="D23" s="150">
        <v>0</v>
      </c>
      <c r="E23" s="24">
        <v>4110625.01</v>
      </c>
      <c r="F23" s="321"/>
      <c r="G23" s="150">
        <v>10040933.970000001</v>
      </c>
      <c r="H23" s="321"/>
      <c r="I23" s="24">
        <v>2229550.44</v>
      </c>
      <c r="J23" s="321"/>
      <c r="K23" s="33">
        <v>0</v>
      </c>
      <c r="L23" s="33">
        <v>0</v>
      </c>
      <c r="M23" s="33">
        <v>0</v>
      </c>
      <c r="N23" s="150"/>
      <c r="O23" s="150">
        <v>-2232512.92</v>
      </c>
      <c r="P23" s="49">
        <f t="shared" si="5"/>
        <v>-3.6994668428656867E-3</v>
      </c>
    </row>
    <row r="24" spans="1:16" x14ac:dyDescent="0.2">
      <c r="A24" s="23">
        <v>3</v>
      </c>
      <c r="B24" s="23" t="s">
        <v>2</v>
      </c>
      <c r="C24" s="24"/>
      <c r="D24" s="150"/>
      <c r="F24" s="321"/>
      <c r="G24" s="24"/>
      <c r="H24" s="321"/>
      <c r="I24" s="24"/>
      <c r="J24" s="321"/>
      <c r="K24" s="33"/>
      <c r="L24" s="33"/>
      <c r="M24" s="33"/>
      <c r="N24" s="150"/>
      <c r="O24" s="150"/>
      <c r="P24" s="49">
        <f t="shared" si="5"/>
        <v>0</v>
      </c>
    </row>
    <row r="25" spans="1:16" x14ac:dyDescent="0.2">
      <c r="A25" s="23">
        <v>4</v>
      </c>
      <c r="B25" s="23" t="s">
        <v>3</v>
      </c>
      <c r="C25" s="150">
        <v>5438142.4500000002</v>
      </c>
      <c r="D25" s="150">
        <v>0</v>
      </c>
      <c r="E25" s="150">
        <v>52781823.630000003</v>
      </c>
      <c r="F25" s="321"/>
      <c r="G25" s="150">
        <v>29803582.350000001</v>
      </c>
      <c r="H25" s="321"/>
      <c r="I25" s="150">
        <v>2130077.14</v>
      </c>
      <c r="J25" s="321"/>
      <c r="K25" s="33">
        <v>0</v>
      </c>
      <c r="L25" s="33">
        <v>0</v>
      </c>
      <c r="M25" s="561">
        <v>0</v>
      </c>
      <c r="N25" s="534"/>
      <c r="O25" s="150">
        <v>30546460.870000001</v>
      </c>
      <c r="P25" s="321">
        <f t="shared" si="5"/>
        <v>3.0679307647743015E-2</v>
      </c>
    </row>
    <row r="26" spans="1:16" x14ac:dyDescent="0.2">
      <c r="A26" s="59">
        <v>5</v>
      </c>
      <c r="B26" s="59" t="s">
        <v>486</v>
      </c>
      <c r="C26" s="60">
        <v>0</v>
      </c>
      <c r="D26" s="60">
        <v>0</v>
      </c>
      <c r="E26" s="150">
        <v>0</v>
      </c>
      <c r="F26" s="86"/>
      <c r="G26" s="153">
        <v>5636788.9500000002</v>
      </c>
      <c r="H26" s="86"/>
      <c r="I26" s="60">
        <v>0</v>
      </c>
      <c r="J26" s="86"/>
      <c r="K26" s="198">
        <v>0</v>
      </c>
      <c r="L26" s="198">
        <v>0</v>
      </c>
      <c r="M26" s="562">
        <v>0</v>
      </c>
      <c r="N26" s="388"/>
      <c r="O26" s="153">
        <v>-5636788.9500000002</v>
      </c>
      <c r="P26" s="86">
        <f t="shared" si="5"/>
        <v>-0.87017874386065108</v>
      </c>
    </row>
    <row r="27" spans="1:16" x14ac:dyDescent="0.2">
      <c r="A27" s="9"/>
      <c r="B27" s="2" t="s">
        <v>4</v>
      </c>
      <c r="C27" s="19">
        <f>SUM(C22:C26)</f>
        <v>6997388.0500000007</v>
      </c>
      <c r="D27" s="19">
        <f>SUM(D22:D26)</f>
        <v>0</v>
      </c>
      <c r="E27" s="19">
        <f>SUM(E22:E26)</f>
        <v>84900722.090000004</v>
      </c>
      <c r="F27" s="45"/>
      <c r="G27" s="19">
        <f>SUM(G22:G26)</f>
        <v>74474418.890000001</v>
      </c>
      <c r="H27" s="45"/>
      <c r="I27" s="19">
        <f>SUM(I22:I26)</f>
        <v>4359627.58</v>
      </c>
      <c r="J27" s="45"/>
      <c r="K27" s="563">
        <f>SUM(K22:K26)</f>
        <v>0</v>
      </c>
      <c r="L27" s="563">
        <f>SUM(L22:L26)</f>
        <v>0</v>
      </c>
      <c r="M27" s="563">
        <f>SUM(M22:M26)</f>
        <v>0</v>
      </c>
      <c r="N27" s="139"/>
      <c r="O27" s="92">
        <f>+C27+D27+E27-G27+I27+K27-M27+L27</f>
        <v>21783318.829999998</v>
      </c>
      <c r="P27" s="98">
        <f t="shared" si="5"/>
        <v>1.0912881660771659E-2</v>
      </c>
    </row>
    <row r="28" spans="1:16" x14ac:dyDescent="0.2">
      <c r="A28" s="21">
        <v>6</v>
      </c>
      <c r="B28" s="21" t="s">
        <v>5</v>
      </c>
      <c r="C28" s="22">
        <v>14395532.189999999</v>
      </c>
      <c r="D28" s="153">
        <v>0</v>
      </c>
      <c r="E28" s="150">
        <v>82044709.219999999</v>
      </c>
      <c r="F28" s="49"/>
      <c r="G28" s="150">
        <v>104882589.72</v>
      </c>
      <c r="H28" s="49"/>
      <c r="I28" s="22">
        <v>5039515.04</v>
      </c>
      <c r="J28" s="49"/>
      <c r="K28" s="198">
        <v>19250000</v>
      </c>
      <c r="L28" s="198">
        <v>2900000</v>
      </c>
      <c r="M28" s="31">
        <v>0</v>
      </c>
      <c r="N28" s="153"/>
      <c r="O28" s="150">
        <v>18747166.73</v>
      </c>
      <c r="P28" s="49">
        <f t="shared" si="5"/>
        <v>5.3242508828201189E-2</v>
      </c>
    </row>
    <row r="29" spans="1:16" x14ac:dyDescent="0.2">
      <c r="A29" s="25">
        <v>7</v>
      </c>
      <c r="B29" s="25" t="s">
        <v>6</v>
      </c>
      <c r="C29" s="26">
        <v>0</v>
      </c>
      <c r="D29" s="154">
        <v>0</v>
      </c>
      <c r="E29" s="60">
        <v>19922006.620000001</v>
      </c>
      <c r="F29" s="457"/>
      <c r="G29" s="60">
        <v>7510429.3200000003</v>
      </c>
      <c r="H29" s="457"/>
      <c r="I29" s="26">
        <v>1285823.31</v>
      </c>
      <c r="J29" s="457"/>
      <c r="K29" s="35">
        <v>0</v>
      </c>
      <c r="L29" s="35">
        <v>0</v>
      </c>
      <c r="M29" s="562">
        <v>0</v>
      </c>
      <c r="N29" s="388"/>
      <c r="O29" s="150">
        <v>13697400.609999999</v>
      </c>
      <c r="P29" s="304">
        <f t="shared" si="5"/>
        <v>0.63001643521162132</v>
      </c>
    </row>
    <row r="30" spans="1:16" x14ac:dyDescent="0.2">
      <c r="A30" s="9"/>
      <c r="B30" s="2" t="s">
        <v>7</v>
      </c>
      <c r="C30" s="19">
        <f>SUM(C28:C29)</f>
        <v>14395532.189999999</v>
      </c>
      <c r="D30" s="19">
        <f>SUM(D28:D29)</f>
        <v>0</v>
      </c>
      <c r="E30" s="19">
        <f>SUM(E28:E29)</f>
        <v>101966715.84</v>
      </c>
      <c r="F30" s="45"/>
      <c r="G30" s="19">
        <f>SUM(G28:G29)</f>
        <v>112393019.03999999</v>
      </c>
      <c r="H30" s="45"/>
      <c r="I30" s="19">
        <f>SUM(I28:I29)</f>
        <v>6325338.3499999996</v>
      </c>
      <c r="J30" s="45"/>
      <c r="K30" s="563">
        <f>SUM(K28:K29)</f>
        <v>19250000</v>
      </c>
      <c r="L30" s="563">
        <f>SUM(L28:L29)</f>
        <v>2900000</v>
      </c>
      <c r="M30" s="563">
        <f>SUM(M28:M29)</f>
        <v>0</v>
      </c>
      <c r="N30" s="139"/>
      <c r="O30" s="92">
        <f>+C30+D30+E30-G30+I30+K30-M30+L30</f>
        <v>32444567.340000011</v>
      </c>
      <c r="P30" s="98">
        <f t="shared" si="5"/>
        <v>8.6784907451874199E-2</v>
      </c>
    </row>
    <row r="31" spans="1:16" x14ac:dyDescent="0.2">
      <c r="A31" s="21">
        <v>8</v>
      </c>
      <c r="B31" s="21" t="s">
        <v>8</v>
      </c>
      <c r="C31" s="22"/>
      <c r="D31" s="153"/>
      <c r="E31" s="22"/>
      <c r="F31" s="49"/>
      <c r="G31" s="22"/>
      <c r="H31" s="49"/>
      <c r="I31" s="22"/>
      <c r="J31" s="49"/>
      <c r="K31" s="31">
        <v>0</v>
      </c>
      <c r="L31" s="31">
        <v>0</v>
      </c>
      <c r="M31" s="31">
        <v>0</v>
      </c>
      <c r="N31" s="153"/>
      <c r="O31" s="394"/>
      <c r="P31" s="49">
        <f t="shared" si="5"/>
        <v>0</v>
      </c>
    </row>
    <row r="32" spans="1:16" x14ac:dyDescent="0.2">
      <c r="A32" s="25">
        <v>9</v>
      </c>
      <c r="B32" s="25" t="s">
        <v>9</v>
      </c>
      <c r="C32" s="26"/>
      <c r="D32" s="154"/>
      <c r="E32" s="26"/>
      <c r="F32" s="457"/>
      <c r="G32" s="26"/>
      <c r="H32" s="457"/>
      <c r="I32" s="26"/>
      <c r="J32" s="457"/>
      <c r="K32" s="562"/>
      <c r="L32" s="562"/>
      <c r="M32" s="562"/>
      <c r="N32" s="35"/>
      <c r="O32" s="488"/>
      <c r="P32" s="457">
        <f t="shared" si="5"/>
        <v>0</v>
      </c>
    </row>
    <row r="33" spans="1:16" ht="13.5" thickBot="1" x14ac:dyDescent="0.25">
      <c r="A33" s="9"/>
      <c r="B33" s="2" t="s">
        <v>10</v>
      </c>
      <c r="C33" s="19">
        <f>SUM(C31:C32)</f>
        <v>0</v>
      </c>
      <c r="D33" s="19">
        <f>SUM(D31:D32)</f>
        <v>0</v>
      </c>
      <c r="E33" s="564">
        <f>SUM(E31:E32)</f>
        <v>0</v>
      </c>
      <c r="F33" s="565"/>
      <c r="G33" s="564">
        <f>SUM(G31:G32)</f>
        <v>0</v>
      </c>
      <c r="H33" s="565"/>
      <c r="I33" s="564">
        <f>SUM(I31:I32)</f>
        <v>0</v>
      </c>
      <c r="J33" s="565"/>
      <c r="K33" s="563">
        <f>SUM(K31:K32)</f>
        <v>0</v>
      </c>
      <c r="L33" s="563">
        <f>SUM(L31:L32)</f>
        <v>0</v>
      </c>
      <c r="M33" s="563">
        <f>SUM(M31:M32)</f>
        <v>0</v>
      </c>
      <c r="N33" s="563"/>
      <c r="O33" s="566">
        <f>+C33+D33+E33-G33+I33+K33-M33+N33+L33</f>
        <v>0</v>
      </c>
      <c r="P33" s="98">
        <f t="shared" si="5"/>
        <v>0</v>
      </c>
    </row>
    <row r="34" spans="1:16" ht="13.5" thickBot="1" x14ac:dyDescent="0.25">
      <c r="A34" s="5"/>
      <c r="B34" s="4" t="s">
        <v>11</v>
      </c>
      <c r="C34" s="20">
        <f>+C27+C30+C33</f>
        <v>21392920.240000002</v>
      </c>
      <c r="D34" s="20">
        <f>+D27+D30+D33</f>
        <v>0</v>
      </c>
      <c r="E34" s="20">
        <f>+E27+E30+E33</f>
        <v>186867437.93000001</v>
      </c>
      <c r="F34" s="46"/>
      <c r="G34" s="20">
        <f>+G27+G30+G33</f>
        <v>186867437.93000001</v>
      </c>
      <c r="H34" s="46"/>
      <c r="I34" s="20">
        <f>+I27+I30+I33</f>
        <v>10684965.93</v>
      </c>
      <c r="J34" s="46"/>
      <c r="K34" s="567">
        <f>+K27+K30+K33</f>
        <v>19250000</v>
      </c>
      <c r="L34" s="567">
        <f>+L27+L30+L33</f>
        <v>2900000</v>
      </c>
      <c r="M34" s="567">
        <f>+M27+M30+M33</f>
        <v>0</v>
      </c>
      <c r="N34" s="567"/>
      <c r="O34" s="20">
        <f>O27+O30+O33</f>
        <v>54227886.170000009</v>
      </c>
      <c r="P34" s="46">
        <f t="shared" si="5"/>
        <v>2.1261116666094402E-2</v>
      </c>
    </row>
    <row r="36" spans="1:16" x14ac:dyDescent="0.2">
      <c r="N36" s="47"/>
    </row>
  </sheetData>
  <mergeCells count="3">
    <mergeCell ref="K19:L19"/>
    <mergeCell ref="N2:O2"/>
    <mergeCell ref="E2:M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74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6"/>
  <sheetViews>
    <sheetView zoomScaleNormal="100" workbookViewId="0">
      <selection activeCell="N9" sqref="N9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42578125" bestFit="1" customWidth="1"/>
    <col min="4" max="4" width="13.5703125" style="105" customWidth="1"/>
    <col min="5" max="5" width="13.28515625" bestFit="1" customWidth="1"/>
    <col min="6" max="6" width="7.7109375" style="105" customWidth="1"/>
    <col min="7" max="7" width="13.28515625" bestFit="1" customWidth="1"/>
    <col min="8" max="8" width="6.28515625" style="105" customWidth="1"/>
    <col min="9" max="9" width="10.85546875" bestFit="1" customWidth="1"/>
    <col min="10" max="10" width="6.28515625" style="105" customWidth="1"/>
    <col min="11" max="11" width="13.140625" customWidth="1"/>
    <col min="12" max="12" width="10.7109375" style="105" customWidth="1"/>
    <col min="13" max="13" width="9.5703125" style="105" bestFit="1" customWidth="1"/>
    <col min="14" max="14" width="11.28515625" customWidth="1"/>
    <col min="15" max="15" width="11.42578125" style="105"/>
    <col min="16" max="16" width="10.5703125" style="105" bestFit="1" customWidth="1"/>
  </cols>
  <sheetData>
    <row r="2" spans="2:16" ht="15" x14ac:dyDescent="0.25">
      <c r="B2" s="7" t="s">
        <v>19</v>
      </c>
      <c r="D2"/>
      <c r="F2"/>
      <c r="H2"/>
      <c r="J2"/>
      <c r="L2"/>
      <c r="M2"/>
      <c r="O2"/>
      <c r="P2"/>
    </row>
    <row r="3" spans="2:16" x14ac:dyDescent="0.2">
      <c r="D3"/>
      <c r="F3"/>
      <c r="H3"/>
      <c r="J3"/>
      <c r="L3"/>
      <c r="M3"/>
      <c r="O3"/>
      <c r="P3"/>
    </row>
    <row r="4" spans="2:16" x14ac:dyDescent="0.2">
      <c r="D4"/>
      <c r="F4"/>
      <c r="H4"/>
      <c r="J4"/>
      <c r="L4"/>
      <c r="M4"/>
      <c r="O4"/>
      <c r="P4"/>
    </row>
    <row r="5" spans="2:16" ht="15" customHeight="1" x14ac:dyDescent="0.2">
      <c r="D5"/>
      <c r="F5"/>
      <c r="H5"/>
      <c r="J5"/>
      <c r="L5"/>
      <c r="M5"/>
      <c r="O5"/>
      <c r="P5"/>
    </row>
    <row r="6" spans="2:16" ht="15" customHeight="1" x14ac:dyDescent="0.2">
      <c r="D6"/>
      <c r="F6"/>
      <c r="H6"/>
      <c r="J6"/>
      <c r="L6"/>
      <c r="M6"/>
      <c r="O6"/>
      <c r="P6"/>
    </row>
    <row r="7" spans="2:16" ht="15" customHeight="1" x14ac:dyDescent="0.2">
      <c r="D7"/>
      <c r="F7"/>
      <c r="H7"/>
      <c r="J7"/>
      <c r="L7"/>
      <c r="M7"/>
      <c r="O7"/>
      <c r="P7"/>
    </row>
    <row r="8" spans="2:16" ht="15" customHeight="1" x14ac:dyDescent="0.2">
      <c r="D8"/>
      <c r="F8"/>
      <c r="H8"/>
      <c r="J8"/>
      <c r="L8"/>
      <c r="M8"/>
      <c r="O8"/>
      <c r="P8"/>
    </row>
    <row r="9" spans="2:16" ht="15" customHeight="1" x14ac:dyDescent="0.2">
      <c r="D9"/>
      <c r="F9"/>
      <c r="H9"/>
      <c r="J9"/>
      <c r="L9"/>
      <c r="M9"/>
      <c r="O9"/>
      <c r="P9"/>
    </row>
    <row r="10" spans="2:16" ht="15" customHeight="1" x14ac:dyDescent="0.2">
      <c r="D10"/>
      <c r="F10"/>
      <c r="H10"/>
      <c r="J10"/>
      <c r="L10"/>
      <c r="M10"/>
      <c r="O10"/>
      <c r="P10"/>
    </row>
    <row r="11" spans="2:16" ht="15" customHeight="1" x14ac:dyDescent="0.2">
      <c r="D11"/>
      <c r="F11"/>
      <c r="H11"/>
      <c r="J11"/>
      <c r="L11"/>
      <c r="M11"/>
      <c r="O11"/>
      <c r="P11"/>
    </row>
    <row r="12" spans="2:16" ht="15" customHeight="1" x14ac:dyDescent="0.2">
      <c r="D12"/>
      <c r="F12"/>
      <c r="H12"/>
      <c r="J12"/>
      <c r="L12"/>
      <c r="M12"/>
      <c r="O12"/>
      <c r="P12"/>
    </row>
    <row r="13" spans="2:16" ht="15" customHeight="1" x14ac:dyDescent="0.2">
      <c r="D13"/>
      <c r="F13"/>
      <c r="H13"/>
      <c r="J13"/>
      <c r="L13"/>
      <c r="M13"/>
      <c r="O13"/>
      <c r="P13"/>
    </row>
    <row r="14" spans="2:16" ht="15" customHeight="1" x14ac:dyDescent="0.2">
      <c r="D14"/>
      <c r="F14"/>
      <c r="H14"/>
      <c r="J14"/>
      <c r="L14"/>
      <c r="M14"/>
      <c r="O14"/>
      <c r="P14"/>
    </row>
    <row r="15" spans="2:16" ht="15" customHeight="1" x14ac:dyDescent="0.2">
      <c r="D15"/>
      <c r="F15"/>
      <c r="H15"/>
      <c r="J15"/>
      <c r="L15"/>
      <c r="M15"/>
      <c r="O15"/>
      <c r="P15"/>
    </row>
    <row r="16" spans="2:16" ht="15" customHeight="1" x14ac:dyDescent="0.2">
      <c r="D16"/>
      <c r="F16"/>
      <c r="H16"/>
      <c r="J16"/>
      <c r="L16"/>
      <c r="M16"/>
      <c r="O16"/>
      <c r="P16"/>
    </row>
    <row r="17" spans="4:16" ht="19.5" customHeight="1" x14ac:dyDescent="0.2">
      <c r="D17"/>
      <c r="F17"/>
      <c r="H17"/>
      <c r="J17"/>
      <c r="L17"/>
      <c r="M17"/>
      <c r="O17"/>
      <c r="P17"/>
    </row>
    <row r="18" spans="4:16" x14ac:dyDescent="0.2">
      <c r="D18"/>
      <c r="F18"/>
      <c r="H18"/>
      <c r="J18"/>
      <c r="L18"/>
      <c r="M18"/>
      <c r="O18"/>
      <c r="P18"/>
    </row>
    <row r="19" spans="4:16" x14ac:dyDescent="0.2">
      <c r="D19"/>
      <c r="F19"/>
      <c r="H19"/>
      <c r="J19"/>
      <c r="L19"/>
      <c r="M19"/>
      <c r="O19"/>
      <c r="P19"/>
    </row>
    <row r="20" spans="4:16" x14ac:dyDescent="0.2">
      <c r="D20"/>
      <c r="F20"/>
      <c r="H20"/>
      <c r="J20"/>
      <c r="L20"/>
      <c r="M20"/>
      <c r="O20"/>
      <c r="P20"/>
    </row>
    <row r="21" spans="4:16" x14ac:dyDescent="0.2">
      <c r="D21"/>
      <c r="F21"/>
      <c r="H21"/>
      <c r="J21"/>
      <c r="L21"/>
      <c r="M21"/>
      <c r="O21"/>
      <c r="P21"/>
    </row>
    <row r="22" spans="4:16" x14ac:dyDescent="0.2">
      <c r="D22"/>
      <c r="F22"/>
      <c r="H22"/>
      <c r="J22"/>
      <c r="L22"/>
      <c r="M22"/>
      <c r="O22"/>
      <c r="P22"/>
    </row>
    <row r="23" spans="4:16" x14ac:dyDescent="0.2">
      <c r="D23"/>
      <c r="F23"/>
      <c r="H23"/>
      <c r="J23"/>
      <c r="L23"/>
      <c r="M23"/>
      <c r="O23"/>
      <c r="P23"/>
    </row>
    <row r="24" spans="4:16" x14ac:dyDescent="0.2">
      <c r="D24"/>
      <c r="F24"/>
      <c r="H24"/>
      <c r="J24"/>
      <c r="L24"/>
      <c r="M24"/>
      <c r="O24"/>
      <c r="P24"/>
    </row>
    <row r="25" spans="4:16" x14ac:dyDescent="0.2">
      <c r="D25"/>
      <c r="F25"/>
      <c r="H25"/>
      <c r="J25"/>
      <c r="L25"/>
      <c r="M25"/>
      <c r="O25"/>
      <c r="P25"/>
    </row>
    <row r="26" spans="4:16" x14ac:dyDescent="0.2">
      <c r="D26"/>
      <c r="F26"/>
      <c r="H26"/>
      <c r="J26"/>
      <c r="L26"/>
      <c r="M26"/>
      <c r="O26"/>
      <c r="P26"/>
    </row>
    <row r="27" spans="4:16" x14ac:dyDescent="0.2">
      <c r="D27"/>
      <c r="F27"/>
      <c r="H27"/>
      <c r="J27"/>
      <c r="L27"/>
      <c r="M27"/>
      <c r="O27"/>
      <c r="P27"/>
    </row>
    <row r="28" spans="4:16" x14ac:dyDescent="0.2">
      <c r="D28"/>
      <c r="F28"/>
      <c r="H28"/>
      <c r="J28"/>
      <c r="L28"/>
      <c r="M28"/>
      <c r="O28"/>
      <c r="P28"/>
    </row>
    <row r="29" spans="4:16" x14ac:dyDescent="0.2">
      <c r="D29"/>
      <c r="F29"/>
      <c r="H29"/>
      <c r="J29"/>
      <c r="L29"/>
      <c r="M29"/>
      <c r="O29"/>
      <c r="P29"/>
    </row>
    <row r="30" spans="4:16" x14ac:dyDescent="0.2">
      <c r="D30"/>
      <c r="F30"/>
      <c r="H30"/>
      <c r="J30"/>
      <c r="L30"/>
      <c r="M30"/>
      <c r="O30"/>
      <c r="P30"/>
    </row>
    <row r="31" spans="4:16" x14ac:dyDescent="0.2">
      <c r="D31"/>
      <c r="F31"/>
      <c r="H31"/>
      <c r="J31"/>
      <c r="L31"/>
      <c r="M31"/>
      <c r="O31"/>
      <c r="P31"/>
    </row>
    <row r="32" spans="4:16" x14ac:dyDescent="0.2">
      <c r="D32"/>
      <c r="F32"/>
      <c r="H32"/>
      <c r="J32"/>
      <c r="L32"/>
      <c r="M32"/>
      <c r="O32"/>
      <c r="P32"/>
    </row>
    <row r="33" spans="4:16" x14ac:dyDescent="0.2">
      <c r="D33"/>
      <c r="F33"/>
      <c r="H33"/>
      <c r="J33"/>
      <c r="L33"/>
      <c r="M33"/>
      <c r="O33"/>
      <c r="P33"/>
    </row>
    <row r="34" spans="4:16" x14ac:dyDescent="0.2">
      <c r="D34"/>
      <c r="F34"/>
      <c r="H34"/>
      <c r="J34"/>
      <c r="L34"/>
      <c r="M34"/>
      <c r="O34"/>
      <c r="P34"/>
    </row>
    <row r="35" spans="4:16" x14ac:dyDescent="0.2">
      <c r="D35"/>
      <c r="F35"/>
      <c r="H35"/>
      <c r="J35"/>
      <c r="L35"/>
      <c r="M35"/>
      <c r="O35"/>
      <c r="P35"/>
    </row>
    <row r="36" spans="4:16" x14ac:dyDescent="0.2">
      <c r="D36"/>
      <c r="F36"/>
      <c r="H36"/>
      <c r="J36"/>
      <c r="L36"/>
      <c r="M36"/>
      <c r="O36"/>
      <c r="P36"/>
    </row>
    <row r="37" spans="4:16" x14ac:dyDescent="0.2">
      <c r="D37"/>
      <c r="F37"/>
      <c r="H37"/>
      <c r="J37"/>
      <c r="L37"/>
      <c r="M37"/>
      <c r="O37"/>
      <c r="P37"/>
    </row>
    <row r="38" spans="4:16" x14ac:dyDescent="0.2">
      <c r="D38"/>
      <c r="F38"/>
      <c r="H38"/>
      <c r="J38"/>
      <c r="L38"/>
      <c r="M38"/>
      <c r="O38"/>
      <c r="P38"/>
    </row>
    <row r="39" spans="4:16" x14ac:dyDescent="0.2">
      <c r="D39"/>
      <c r="F39"/>
      <c r="H39"/>
      <c r="J39"/>
      <c r="L39"/>
      <c r="M39"/>
      <c r="O39"/>
      <c r="P39"/>
    </row>
    <row r="40" spans="4:16" x14ac:dyDescent="0.2">
      <c r="D40"/>
      <c r="F40"/>
      <c r="H40"/>
      <c r="J40"/>
      <c r="L40"/>
      <c r="M40"/>
      <c r="O40"/>
      <c r="P40"/>
    </row>
    <row r="41" spans="4:16" x14ac:dyDescent="0.2">
      <c r="D41"/>
      <c r="F41"/>
      <c r="H41"/>
      <c r="J41"/>
      <c r="L41"/>
      <c r="M41"/>
      <c r="O41"/>
      <c r="P41"/>
    </row>
    <row r="42" spans="4:16" x14ac:dyDescent="0.2">
      <c r="D42"/>
      <c r="F42"/>
      <c r="H42"/>
      <c r="J42"/>
      <c r="L42"/>
      <c r="M42"/>
      <c r="O42"/>
      <c r="P42"/>
    </row>
    <row r="43" spans="4:16" x14ac:dyDescent="0.2">
      <c r="D43"/>
      <c r="F43"/>
      <c r="H43"/>
      <c r="J43"/>
      <c r="L43"/>
      <c r="M43"/>
      <c r="O43"/>
      <c r="P43"/>
    </row>
    <row r="44" spans="4:16" x14ac:dyDescent="0.2">
      <c r="D44"/>
      <c r="F44"/>
      <c r="H44"/>
      <c r="J44"/>
      <c r="L44"/>
      <c r="M44"/>
      <c r="O44"/>
      <c r="P44"/>
    </row>
    <row r="45" spans="4:16" x14ac:dyDescent="0.2">
      <c r="D45"/>
      <c r="F45"/>
      <c r="H45"/>
      <c r="J45"/>
      <c r="L45"/>
      <c r="M45"/>
      <c r="O45"/>
      <c r="P45"/>
    </row>
    <row r="46" spans="4:16" x14ac:dyDescent="0.2">
      <c r="D46"/>
      <c r="F46"/>
      <c r="H46"/>
      <c r="J46"/>
      <c r="L46"/>
      <c r="M46"/>
      <c r="O46"/>
      <c r="P46"/>
    </row>
    <row r="47" spans="4:16" x14ac:dyDescent="0.2">
      <c r="D47"/>
      <c r="F47"/>
      <c r="H47"/>
      <c r="J47"/>
      <c r="L47"/>
      <c r="M47"/>
      <c r="O47"/>
      <c r="P47"/>
    </row>
    <row r="48" spans="4:16" x14ac:dyDescent="0.2">
      <c r="D48"/>
      <c r="F48"/>
      <c r="H48"/>
      <c r="J48"/>
      <c r="L48"/>
      <c r="M48"/>
      <c r="O48"/>
      <c r="P48"/>
    </row>
    <row r="49" spans="4:16" x14ac:dyDescent="0.2">
      <c r="D49"/>
      <c r="F49"/>
      <c r="H49"/>
      <c r="J49"/>
      <c r="L49"/>
      <c r="M49"/>
      <c r="O49"/>
      <c r="P49"/>
    </row>
    <row r="50" spans="4:16" x14ac:dyDescent="0.2">
      <c r="D50"/>
      <c r="F50"/>
      <c r="H50"/>
      <c r="J50"/>
      <c r="L50"/>
      <c r="M50"/>
      <c r="O50"/>
      <c r="P50"/>
    </row>
    <row r="51" spans="4:16" x14ac:dyDescent="0.2">
      <c r="D51"/>
      <c r="F51"/>
      <c r="H51"/>
      <c r="J51"/>
      <c r="L51"/>
      <c r="M51"/>
      <c r="O51"/>
      <c r="P51"/>
    </row>
    <row r="52" spans="4:16" x14ac:dyDescent="0.2">
      <c r="D52"/>
      <c r="F52"/>
      <c r="H52"/>
      <c r="J52"/>
      <c r="L52"/>
      <c r="M52"/>
      <c r="O52"/>
      <c r="P52"/>
    </row>
    <row r="53" spans="4:16" x14ac:dyDescent="0.2">
      <c r="D53"/>
      <c r="F53"/>
      <c r="H53"/>
      <c r="J53"/>
      <c r="L53"/>
      <c r="M53"/>
      <c r="O53"/>
      <c r="P53"/>
    </row>
    <row r="54" spans="4:16" x14ac:dyDescent="0.2">
      <c r="D54"/>
      <c r="F54"/>
      <c r="H54"/>
      <c r="J54"/>
      <c r="L54"/>
      <c r="M54"/>
      <c r="O54"/>
      <c r="P54"/>
    </row>
    <row r="55" spans="4:16" x14ac:dyDescent="0.2">
      <c r="D55"/>
      <c r="F55"/>
      <c r="H55"/>
      <c r="J55"/>
      <c r="L55"/>
      <c r="M55"/>
      <c r="O55"/>
      <c r="P55"/>
    </row>
    <row r="56" spans="4:16" x14ac:dyDescent="0.2">
      <c r="D56"/>
      <c r="F56"/>
      <c r="H56"/>
      <c r="J56"/>
      <c r="L56"/>
      <c r="M56"/>
      <c r="O56"/>
      <c r="P56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Agost&amp;R&amp;"Arial,Negreta"&amp;8&amp;K03+000Direcció de Pressupostos i Política Fiscal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38</vt:i4>
      </vt:variant>
      <vt:variant>
        <vt:lpstr>Intervals amb nom</vt:lpstr>
      </vt:variant>
      <vt:variant>
        <vt:i4>28</vt:i4>
      </vt:variant>
    </vt:vector>
  </HeadingPairs>
  <TitlesOfParts>
    <vt:vector size="66" baseType="lpstr">
      <vt:lpstr>Indicadors</vt:lpstr>
      <vt:lpstr>ICap </vt:lpstr>
      <vt:lpstr>Gràfics 1</vt:lpstr>
      <vt:lpstr>IDetallCorrent</vt:lpstr>
      <vt:lpstr>Gràfics 2</vt:lpstr>
      <vt:lpstr>IDetallCapital</vt:lpstr>
      <vt:lpstr>Gràfics 3</vt:lpstr>
      <vt:lpstr>DCap</vt:lpstr>
      <vt:lpstr>Gràfics 4</vt:lpstr>
      <vt:lpstr>DDetallCorrent</vt:lpstr>
      <vt:lpstr>Gràfics 5</vt:lpstr>
      <vt:lpstr>DProg</vt:lpstr>
      <vt:lpstr>Gràfics 6</vt:lpstr>
      <vt:lpstr>DOrg</vt:lpstr>
      <vt:lpstr>Gràfics 7</vt:lpstr>
      <vt:lpstr>DCap 01</vt:lpstr>
      <vt:lpstr>Gràfics 8</vt:lpstr>
      <vt:lpstr>DCap 02</vt:lpstr>
      <vt:lpstr>Gràfics 9</vt:lpstr>
      <vt:lpstr>DCap 04</vt:lpstr>
      <vt:lpstr>Gràfics 10</vt:lpstr>
      <vt:lpstr>DCap 0501</vt:lpstr>
      <vt:lpstr>Gràfics 11</vt:lpstr>
      <vt:lpstr>DCap 0502</vt:lpstr>
      <vt:lpstr>Gràfics 12</vt:lpstr>
      <vt:lpstr>DCap 0503</vt:lpstr>
      <vt:lpstr>Gràfics 13</vt:lpstr>
      <vt:lpstr>DCap 0504</vt:lpstr>
      <vt:lpstr>Gràfics 14</vt:lpstr>
      <vt:lpstr>DCap 07</vt:lpstr>
      <vt:lpstr>Gràfics 15</vt:lpstr>
      <vt:lpstr>DCap 0703</vt:lpstr>
      <vt:lpstr>Gràfics 16</vt:lpstr>
      <vt:lpstr>DCap 08</vt:lpstr>
      <vt:lpstr>Gràfics 17</vt:lpstr>
      <vt:lpstr>DCap 06</vt:lpstr>
      <vt:lpstr>Gràfics 18</vt:lpstr>
      <vt:lpstr>Full de control</vt:lpstr>
      <vt:lpstr>DDetallCorrent!Àrea_d'impressió</vt:lpstr>
      <vt:lpstr>DOrg!Àrea_d'impressió</vt:lpstr>
      <vt:lpstr>DProg!Àrea_d'impressió</vt:lpstr>
      <vt:lpstr>'Gràfics 2'!Àrea_d'impressió</vt:lpstr>
      <vt:lpstr>'Gràfics 3'!Àrea_d'impressió</vt:lpstr>
      <vt:lpstr>'Gràfics 5'!Àrea_d'impressió</vt:lpstr>
      <vt:lpstr>'Gràfics 6'!Àrea_d'impressió</vt:lpstr>
      <vt:lpstr>'Gràfics 7'!Àrea_d'impressió</vt:lpstr>
      <vt:lpstr>IDetallCapital!Àrea_d'impressió</vt:lpstr>
      <vt:lpstr>IDetallCorrent!Àrea_d'impressió</vt:lpstr>
      <vt:lpstr>Indicadors!Àrea_d'impressió</vt:lpstr>
      <vt:lpstr>DCap!Print_Area</vt:lpstr>
      <vt:lpstr>'DCap 0503'!Print_Area</vt:lpstr>
      <vt:lpstr>'DCap 0504'!Print_Area</vt:lpstr>
      <vt:lpstr>DDetallCorrent!Print_Area</vt:lpstr>
      <vt:lpstr>DProg!Print_Area</vt:lpstr>
      <vt:lpstr>'Gràfics 1'!Print_Area</vt:lpstr>
      <vt:lpstr>'Gràfics 13'!Print_Area</vt:lpstr>
      <vt:lpstr>'Gràfics 14'!Print_Area</vt:lpstr>
      <vt:lpstr>'Gràfics 2'!Print_Area</vt:lpstr>
      <vt:lpstr>'Gràfics 3'!Print_Area</vt:lpstr>
      <vt:lpstr>'Gràfics 4'!Print_Area</vt:lpstr>
      <vt:lpstr>'Gràfics 5'!Print_Area</vt:lpstr>
      <vt:lpstr>'Gràfics 6'!Print_Area</vt:lpstr>
      <vt:lpstr>'ICap '!Print_Area</vt:lpstr>
      <vt:lpstr>IDetallCapital!Print_Area</vt:lpstr>
      <vt:lpstr>IDetallCorrent!Print_Area</vt:lpstr>
      <vt:lpstr>Indicadors!Print_Area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PBR</dc:creator>
  <cp:lastModifiedBy>Ajuntament de Barcelona</cp:lastModifiedBy>
  <cp:lastPrinted>2015-10-08T12:47:54Z</cp:lastPrinted>
  <dcterms:created xsi:type="dcterms:W3CDTF">2011-01-04T08:57:13Z</dcterms:created>
  <dcterms:modified xsi:type="dcterms:W3CDTF">2015-10-08T12:48:02Z</dcterms:modified>
</cp:coreProperties>
</file>