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3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4.xml" ContentType="application/vnd.openxmlformats-officedocument.drawing+xml"/>
  <Override PartName="/xl/charts/chart9.xml" ContentType="application/vnd.openxmlformats-officedocument.drawingml.chart+xml"/>
  <Override PartName="/xl/drawings/drawing5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drawings/drawing6.xml" ContentType="application/vnd.openxmlformats-officedocument.drawing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omments1.xml" ContentType="application/vnd.openxmlformats-officedocument.spreadsheetml.comments+xml"/>
  <Override PartName="/xl/drawings/drawing7.xml" ContentType="application/vnd.openxmlformats-officedocument.drawing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drawings/drawing8.xml" ContentType="application/vnd.openxmlformats-officedocument.drawing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drawings/drawing9.xml" ContentType="application/vnd.openxmlformats-officedocument.drawing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drawings/drawing10.xml" ContentType="application/vnd.openxmlformats-officedocument.drawing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drawings/drawing11.xml" ContentType="application/vnd.openxmlformats-officedocument.drawing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drawings/drawing12.xml" ContentType="application/vnd.openxmlformats-officedocument.drawing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drawings/drawing13.xml" ContentType="application/vnd.openxmlformats-officedocument.drawing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drawings/drawing14.xml" ContentType="application/vnd.openxmlformats-officedocument.drawing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drawings/drawing15.xml" ContentType="application/vnd.openxmlformats-officedocument.drawing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16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drawings/drawing17.xml" ContentType="application/vnd.openxmlformats-officedocument.drawing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8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drawings/drawing19.xml" ContentType="application/vnd.openxmlformats-officedocument.drawing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-15" yWindow="-15" windowWidth="17400" windowHeight="5985" tabRatio="872" activeTab="1"/>
  </bookViews>
  <sheets>
    <sheet name="Indicadors" sheetId="14" r:id="rId1"/>
    <sheet name="ICap " sheetId="15" r:id="rId2"/>
    <sheet name="Gràfics 1" sheetId="49" r:id="rId3"/>
    <sheet name="IDetallCorrent" sheetId="43" r:id="rId4"/>
    <sheet name="Gràfics 2" sheetId="50" r:id="rId5"/>
    <sheet name="IDetallCapital" sheetId="44" r:id="rId6"/>
    <sheet name="Gràfics 3" sheetId="51" r:id="rId7"/>
    <sheet name="DCap" sheetId="1" r:id="rId8"/>
    <sheet name="Gràfics 4" sheetId="52" r:id="rId9"/>
    <sheet name="DDetallCorrent" sheetId="45" r:id="rId10"/>
    <sheet name="Gràfics 5" sheetId="53" r:id="rId11"/>
    <sheet name="DProg" sheetId="16" r:id="rId12"/>
    <sheet name="Gràfics 6" sheetId="54" r:id="rId13"/>
    <sheet name="DOrg" sheetId="13" r:id="rId14"/>
    <sheet name="Gràfics 7" sheetId="55" r:id="rId15"/>
    <sheet name="DCap 01" sheetId="20" r:id="rId16"/>
    <sheet name="Gràfics 8" sheetId="56" r:id="rId17"/>
    <sheet name="DCap 02" sheetId="24" r:id="rId18"/>
    <sheet name="Gràfics 9" sheetId="57" r:id="rId19"/>
    <sheet name="DCap 04" sheetId="26" r:id="rId20"/>
    <sheet name="Gràfics 10" sheetId="58" r:id="rId21"/>
    <sheet name="DCap 0501" sheetId="27" r:id="rId22"/>
    <sheet name="Gràfics 11" sheetId="59" r:id="rId23"/>
    <sheet name="DCap 0502" sheetId="25" r:id="rId24"/>
    <sheet name="Gràfics 12" sheetId="60" r:id="rId25"/>
    <sheet name="DCap 0503" sheetId="46" r:id="rId26"/>
    <sheet name="Gràfics 13" sheetId="61" r:id="rId27"/>
    <sheet name="DCap 0504" sheetId="47" r:id="rId28"/>
    <sheet name="Gràfics 14" sheetId="62" r:id="rId29"/>
    <sheet name="DCap 07" sheetId="21" r:id="rId30"/>
    <sheet name="Gràfics 15" sheetId="63" r:id="rId31"/>
    <sheet name="DCap 0703" sheetId="23" r:id="rId32"/>
    <sheet name="Gràfics 16" sheetId="64" r:id="rId33"/>
    <sheet name="DCap 08" sheetId="22" r:id="rId34"/>
    <sheet name="Gràfics 17" sheetId="66" r:id="rId35"/>
    <sheet name="DCap 06" sheetId="28" r:id="rId36"/>
    <sheet name="Gràfics 18" sheetId="65" r:id="rId37"/>
    <sheet name="Full de control" sheetId="42" r:id="rId38"/>
  </sheets>
  <definedNames>
    <definedName name="__FPMExcelClient_CellBasedFunctionStatus" localSheetId="7" hidden="1">"2_2_2_2_2"</definedName>
    <definedName name="__FPMExcelClient_CellBasedFunctionStatus" localSheetId="15" hidden="1">"2_2_2_2_2"</definedName>
    <definedName name="__FPMExcelClient_CellBasedFunctionStatus" localSheetId="17" hidden="1">"2_2_2_2_2"</definedName>
    <definedName name="__FPMExcelClient_CellBasedFunctionStatus" localSheetId="19" hidden="1">"2_2_2_2_2"</definedName>
    <definedName name="__FPMExcelClient_CellBasedFunctionStatus" localSheetId="21" hidden="1">"2_2_2_2_2"</definedName>
    <definedName name="__FPMExcelClient_CellBasedFunctionStatus" localSheetId="23" hidden="1">"2_2_2_2_2"</definedName>
    <definedName name="__FPMExcelClient_CellBasedFunctionStatus" localSheetId="25" hidden="1">"2_2_2_2_2"</definedName>
    <definedName name="__FPMExcelClient_CellBasedFunctionStatus" localSheetId="27" hidden="1">"2_2_2_2_2"</definedName>
    <definedName name="__FPMExcelClient_CellBasedFunctionStatus" localSheetId="35" hidden="1">"2_2_2_2_2"</definedName>
    <definedName name="__FPMExcelClient_CellBasedFunctionStatus" localSheetId="29" hidden="1">"2_2_2_2_2"</definedName>
    <definedName name="__FPMExcelClient_CellBasedFunctionStatus" localSheetId="31" hidden="1">"2_2_2_2_2"</definedName>
    <definedName name="__FPMExcelClient_CellBasedFunctionStatus" localSheetId="33" hidden="1">"2_2_2_2_2"</definedName>
    <definedName name="__FPMExcelClient_CellBasedFunctionStatus" localSheetId="9" hidden="1">"2_2_2_2_2"</definedName>
    <definedName name="__FPMExcelClient_CellBasedFunctionStatus" localSheetId="13" hidden="1">"2_2_2_2_2"</definedName>
    <definedName name="__FPMExcelClient_CellBasedFunctionStatus" localSheetId="11" hidden="1">"2_2_2_2_2"</definedName>
    <definedName name="__FPMExcelClient_CellBasedFunctionStatus" localSheetId="37" hidden="1">"2_2_2_2_2"</definedName>
    <definedName name="__FPMExcelClient_CellBasedFunctionStatus" localSheetId="2" hidden="1">"2_2_2_2_2"</definedName>
    <definedName name="__FPMExcelClient_CellBasedFunctionStatus" localSheetId="20" hidden="1">"2_2_2_2_2"</definedName>
    <definedName name="__FPMExcelClient_CellBasedFunctionStatus" localSheetId="22" hidden="1">"2_2_2_2_2"</definedName>
    <definedName name="__FPMExcelClient_CellBasedFunctionStatus" localSheetId="24" hidden="1">"2_2_2_2_2"</definedName>
    <definedName name="__FPMExcelClient_CellBasedFunctionStatus" localSheetId="26" hidden="1">"2_2_2_2_2"</definedName>
    <definedName name="__FPMExcelClient_CellBasedFunctionStatus" localSheetId="28" hidden="1">"2_2_2_2_2"</definedName>
    <definedName name="__FPMExcelClient_CellBasedFunctionStatus" localSheetId="30" hidden="1">"2_2_2_2_2"</definedName>
    <definedName name="__FPMExcelClient_CellBasedFunctionStatus" localSheetId="32" hidden="1">"2_2_2_2_2"</definedName>
    <definedName name="__FPMExcelClient_CellBasedFunctionStatus" localSheetId="34" hidden="1">"2_2_2_2_2"</definedName>
    <definedName name="__FPMExcelClient_CellBasedFunctionStatus" localSheetId="36" hidden="1">"2_2_2_2_2"</definedName>
    <definedName name="__FPMExcelClient_CellBasedFunctionStatus" localSheetId="4" hidden="1">"2_2_2_2_2"</definedName>
    <definedName name="__FPMExcelClient_CellBasedFunctionStatus" localSheetId="6" hidden="1">"2_2_2_2_2"</definedName>
    <definedName name="__FPMExcelClient_CellBasedFunctionStatus" localSheetId="8" hidden="1">"2_2_2_2_2"</definedName>
    <definedName name="__FPMExcelClient_CellBasedFunctionStatus" localSheetId="10" hidden="1">"2_2_2_2_2"</definedName>
    <definedName name="__FPMExcelClient_CellBasedFunctionStatus" localSheetId="12" hidden="1">"2_2_2_2_2"</definedName>
    <definedName name="__FPMExcelClient_CellBasedFunctionStatus" localSheetId="14" hidden="1">"2_2_2_2_2"</definedName>
    <definedName name="__FPMExcelClient_CellBasedFunctionStatus" localSheetId="16" hidden="1">"2_2_2_2_2"</definedName>
    <definedName name="__FPMExcelClient_CellBasedFunctionStatus" localSheetId="18" hidden="1">"2_2_2_2_2"</definedName>
    <definedName name="__FPMExcelClient_CellBasedFunctionStatus" localSheetId="1" hidden="1">"2_2_2_2_2"</definedName>
    <definedName name="__FPMExcelClient_CellBasedFunctionStatus" localSheetId="5" hidden="1">"2_2_2_2_2"</definedName>
    <definedName name="__FPMExcelClient_CellBasedFunctionStatus" localSheetId="3" hidden="1">"2_2_2_2_2"</definedName>
    <definedName name="__FPMExcelClient_CellBasedFunctionStatus" localSheetId="0" hidden="1">"2_2_2_2_2"</definedName>
    <definedName name="_xlnm.Print_Area" localSheetId="9">DDetallCorrent!$A$1:$M$129</definedName>
    <definedName name="_xlnm.Print_Area" localSheetId="13">DOrg!$A$1:$M$56</definedName>
    <definedName name="_xlnm.Print_Area" localSheetId="11">DProg!$A$1:$M$155</definedName>
    <definedName name="_xlnm.Print_Area" localSheetId="4">'Gràfics 2'!$A$1:$I$33</definedName>
    <definedName name="_xlnm.Print_Area" localSheetId="6">'Gràfics 3'!$A$1:$K$31</definedName>
    <definedName name="_xlnm.Print_Area" localSheetId="10">'Gràfics 5'!$A$1:$M$46</definedName>
    <definedName name="_xlnm.Print_Area" localSheetId="12">'Gràfics 6'!$A$1:$M$35</definedName>
    <definedName name="_xlnm.Print_Area" localSheetId="14">'Gràfics 7'!$A$1:$M$31</definedName>
    <definedName name="_xlnm.Print_Area" localSheetId="5">IDetallCapital!$A$1:$K$32</definedName>
    <definedName name="_xlnm.Print_Area" localSheetId="3">IDetallCorrent!$A$1:$K$68</definedName>
    <definedName name="_xlnm.Print_Area" localSheetId="0">Indicadors!$A$1:$J$37</definedName>
    <definedName name="DATA1" localSheetId="27">#REF!</definedName>
    <definedName name="DATA1" localSheetId="9">#REF!</definedName>
    <definedName name="DATA1" localSheetId="2">#REF!</definedName>
    <definedName name="DATA1" localSheetId="20">#REF!</definedName>
    <definedName name="DATA1" localSheetId="22">#REF!</definedName>
    <definedName name="DATA1" localSheetId="24">#REF!</definedName>
    <definedName name="DATA1" localSheetId="26">#REF!</definedName>
    <definedName name="DATA1" localSheetId="28">#REF!</definedName>
    <definedName name="DATA1" localSheetId="30">#REF!</definedName>
    <definedName name="DATA1" localSheetId="32">#REF!</definedName>
    <definedName name="DATA1" localSheetId="34">#REF!</definedName>
    <definedName name="DATA1" localSheetId="36">#REF!</definedName>
    <definedName name="DATA1" localSheetId="4">#REF!</definedName>
    <definedName name="DATA1" localSheetId="6">#REF!</definedName>
    <definedName name="DATA1" localSheetId="8">#REF!</definedName>
    <definedName name="DATA1" localSheetId="10">#REF!</definedName>
    <definedName name="DATA1" localSheetId="12">#REF!</definedName>
    <definedName name="DATA1" localSheetId="14">#REF!</definedName>
    <definedName name="DATA1" localSheetId="16">#REF!</definedName>
    <definedName name="DATA1" localSheetId="18">#REF!</definedName>
    <definedName name="DATA1" localSheetId="5">#REF!</definedName>
    <definedName name="DATA1" localSheetId="3">#REF!</definedName>
    <definedName name="DATA1">#REF!</definedName>
    <definedName name="DATA10" localSheetId="27">#REF!</definedName>
    <definedName name="DATA10" localSheetId="9">#REF!</definedName>
    <definedName name="DATA10" localSheetId="2">#REF!</definedName>
    <definedName name="DATA10" localSheetId="20">#REF!</definedName>
    <definedName name="DATA10" localSheetId="22">#REF!</definedName>
    <definedName name="DATA10" localSheetId="24">#REF!</definedName>
    <definedName name="DATA10" localSheetId="26">#REF!</definedName>
    <definedName name="DATA10" localSheetId="28">#REF!</definedName>
    <definedName name="DATA10" localSheetId="30">#REF!</definedName>
    <definedName name="DATA10" localSheetId="32">#REF!</definedName>
    <definedName name="DATA10" localSheetId="34">#REF!</definedName>
    <definedName name="DATA10" localSheetId="36">#REF!</definedName>
    <definedName name="DATA10" localSheetId="4">#REF!</definedName>
    <definedName name="DATA10" localSheetId="6">#REF!</definedName>
    <definedName name="DATA10" localSheetId="8">#REF!</definedName>
    <definedName name="DATA10" localSheetId="10">#REF!</definedName>
    <definedName name="DATA10" localSheetId="12">#REF!</definedName>
    <definedName name="DATA10" localSheetId="14">#REF!</definedName>
    <definedName name="DATA10" localSheetId="16">#REF!</definedName>
    <definedName name="DATA10" localSheetId="18">#REF!</definedName>
    <definedName name="DATA10" localSheetId="5">#REF!</definedName>
    <definedName name="DATA10" localSheetId="3">#REF!</definedName>
    <definedName name="DATA10">#REF!</definedName>
    <definedName name="DATA11" localSheetId="27">#REF!</definedName>
    <definedName name="DATA11" localSheetId="9">#REF!</definedName>
    <definedName name="DATA11" localSheetId="2">#REF!</definedName>
    <definedName name="DATA11" localSheetId="20">#REF!</definedName>
    <definedName name="DATA11" localSheetId="22">#REF!</definedName>
    <definedName name="DATA11" localSheetId="24">#REF!</definedName>
    <definedName name="DATA11" localSheetId="26">#REF!</definedName>
    <definedName name="DATA11" localSheetId="28">#REF!</definedName>
    <definedName name="DATA11" localSheetId="30">#REF!</definedName>
    <definedName name="DATA11" localSheetId="32">#REF!</definedName>
    <definedName name="DATA11" localSheetId="34">#REF!</definedName>
    <definedName name="DATA11" localSheetId="36">#REF!</definedName>
    <definedName name="DATA11" localSheetId="4">#REF!</definedName>
    <definedName name="DATA11" localSheetId="6">#REF!</definedName>
    <definedName name="DATA11" localSheetId="8">#REF!</definedName>
    <definedName name="DATA11" localSheetId="10">#REF!</definedName>
    <definedName name="DATA11" localSheetId="12">#REF!</definedName>
    <definedName name="DATA11" localSheetId="14">#REF!</definedName>
    <definedName name="DATA11" localSheetId="16">#REF!</definedName>
    <definedName name="DATA11" localSheetId="18">#REF!</definedName>
    <definedName name="DATA11" localSheetId="5">#REF!</definedName>
    <definedName name="DATA11" localSheetId="3">#REF!</definedName>
    <definedName name="DATA11">#REF!</definedName>
    <definedName name="DATA12" localSheetId="27">#REF!</definedName>
    <definedName name="DATA12" localSheetId="9">#REF!</definedName>
    <definedName name="DATA12" localSheetId="2">#REF!</definedName>
    <definedName name="DATA12" localSheetId="20">#REF!</definedName>
    <definedName name="DATA12" localSheetId="22">#REF!</definedName>
    <definedName name="DATA12" localSheetId="24">#REF!</definedName>
    <definedName name="DATA12" localSheetId="26">#REF!</definedName>
    <definedName name="DATA12" localSheetId="28">#REF!</definedName>
    <definedName name="DATA12" localSheetId="30">#REF!</definedName>
    <definedName name="DATA12" localSheetId="32">#REF!</definedName>
    <definedName name="DATA12" localSheetId="34">#REF!</definedName>
    <definedName name="DATA12" localSheetId="36">#REF!</definedName>
    <definedName name="DATA12" localSheetId="4">#REF!</definedName>
    <definedName name="DATA12" localSheetId="6">#REF!</definedName>
    <definedName name="DATA12" localSheetId="8">#REF!</definedName>
    <definedName name="DATA12" localSheetId="10">#REF!</definedName>
    <definedName name="DATA12" localSheetId="12">#REF!</definedName>
    <definedName name="DATA12" localSheetId="14">#REF!</definedName>
    <definedName name="DATA12" localSheetId="16">#REF!</definedName>
    <definedName name="DATA12" localSheetId="18">#REF!</definedName>
    <definedName name="DATA12" localSheetId="5">#REF!</definedName>
    <definedName name="DATA12" localSheetId="3">#REF!</definedName>
    <definedName name="DATA12">#REF!</definedName>
    <definedName name="DATA13" localSheetId="27">#REF!</definedName>
    <definedName name="DATA13" localSheetId="9">#REF!</definedName>
    <definedName name="DATA13" localSheetId="2">#REF!</definedName>
    <definedName name="DATA13" localSheetId="20">#REF!</definedName>
    <definedName name="DATA13" localSheetId="22">#REF!</definedName>
    <definedName name="DATA13" localSheetId="24">#REF!</definedName>
    <definedName name="DATA13" localSheetId="26">#REF!</definedName>
    <definedName name="DATA13" localSheetId="28">#REF!</definedName>
    <definedName name="DATA13" localSheetId="30">#REF!</definedName>
    <definedName name="DATA13" localSheetId="32">#REF!</definedName>
    <definedName name="DATA13" localSheetId="34">#REF!</definedName>
    <definedName name="DATA13" localSheetId="36">#REF!</definedName>
    <definedName name="DATA13" localSheetId="4">#REF!</definedName>
    <definedName name="DATA13" localSheetId="6">#REF!</definedName>
    <definedName name="DATA13" localSheetId="8">#REF!</definedName>
    <definedName name="DATA13" localSheetId="10">#REF!</definedName>
    <definedName name="DATA13" localSheetId="12">#REF!</definedName>
    <definedName name="DATA13" localSheetId="14">#REF!</definedName>
    <definedName name="DATA13" localSheetId="16">#REF!</definedName>
    <definedName name="DATA13" localSheetId="18">#REF!</definedName>
    <definedName name="DATA13" localSheetId="5">#REF!</definedName>
    <definedName name="DATA13" localSheetId="3">#REF!</definedName>
    <definedName name="DATA13">#REF!</definedName>
    <definedName name="DATA14" localSheetId="27">#REF!</definedName>
    <definedName name="DATA14" localSheetId="9">#REF!</definedName>
    <definedName name="DATA14" localSheetId="2">#REF!</definedName>
    <definedName name="DATA14" localSheetId="20">#REF!</definedName>
    <definedName name="DATA14" localSheetId="22">#REF!</definedName>
    <definedName name="DATA14" localSheetId="24">#REF!</definedName>
    <definedName name="DATA14" localSheetId="26">#REF!</definedName>
    <definedName name="DATA14" localSheetId="28">#REF!</definedName>
    <definedName name="DATA14" localSheetId="30">#REF!</definedName>
    <definedName name="DATA14" localSheetId="32">#REF!</definedName>
    <definedName name="DATA14" localSheetId="34">#REF!</definedName>
    <definedName name="DATA14" localSheetId="36">#REF!</definedName>
    <definedName name="DATA14" localSheetId="4">#REF!</definedName>
    <definedName name="DATA14" localSheetId="6">#REF!</definedName>
    <definedName name="DATA14" localSheetId="8">#REF!</definedName>
    <definedName name="DATA14" localSheetId="10">#REF!</definedName>
    <definedName name="DATA14" localSheetId="12">#REF!</definedName>
    <definedName name="DATA14" localSheetId="14">#REF!</definedName>
    <definedName name="DATA14" localSheetId="16">#REF!</definedName>
    <definedName name="DATA14" localSheetId="18">#REF!</definedName>
    <definedName name="DATA14" localSheetId="5">#REF!</definedName>
    <definedName name="DATA14" localSheetId="3">#REF!</definedName>
    <definedName name="DATA14">#REF!</definedName>
    <definedName name="DATA2" localSheetId="27">#REF!</definedName>
    <definedName name="DATA2" localSheetId="9">#REF!</definedName>
    <definedName name="DATA2" localSheetId="2">#REF!</definedName>
    <definedName name="DATA2" localSheetId="20">#REF!</definedName>
    <definedName name="DATA2" localSheetId="22">#REF!</definedName>
    <definedName name="DATA2" localSheetId="24">#REF!</definedName>
    <definedName name="DATA2" localSheetId="26">#REF!</definedName>
    <definedName name="DATA2" localSheetId="28">#REF!</definedName>
    <definedName name="DATA2" localSheetId="30">#REF!</definedName>
    <definedName name="DATA2" localSheetId="32">#REF!</definedName>
    <definedName name="DATA2" localSheetId="34">#REF!</definedName>
    <definedName name="DATA2" localSheetId="36">#REF!</definedName>
    <definedName name="DATA2" localSheetId="4">#REF!</definedName>
    <definedName name="DATA2" localSheetId="6">#REF!</definedName>
    <definedName name="DATA2" localSheetId="8">#REF!</definedName>
    <definedName name="DATA2" localSheetId="10">#REF!</definedName>
    <definedName name="DATA2" localSheetId="12">#REF!</definedName>
    <definedName name="DATA2" localSheetId="14">#REF!</definedName>
    <definedName name="DATA2" localSheetId="16">#REF!</definedName>
    <definedName name="DATA2" localSheetId="18">#REF!</definedName>
    <definedName name="DATA2" localSheetId="5">#REF!</definedName>
    <definedName name="DATA2" localSheetId="3">#REF!</definedName>
    <definedName name="DATA2">#REF!</definedName>
    <definedName name="DATA3" localSheetId="27">#REF!</definedName>
    <definedName name="DATA3" localSheetId="9">#REF!</definedName>
    <definedName name="DATA3" localSheetId="2">#REF!</definedName>
    <definedName name="DATA3" localSheetId="20">#REF!</definedName>
    <definedName name="DATA3" localSheetId="22">#REF!</definedName>
    <definedName name="DATA3" localSheetId="24">#REF!</definedName>
    <definedName name="DATA3" localSheetId="26">#REF!</definedName>
    <definedName name="DATA3" localSheetId="28">#REF!</definedName>
    <definedName name="DATA3" localSheetId="30">#REF!</definedName>
    <definedName name="DATA3" localSheetId="32">#REF!</definedName>
    <definedName name="DATA3" localSheetId="34">#REF!</definedName>
    <definedName name="DATA3" localSheetId="36">#REF!</definedName>
    <definedName name="DATA3" localSheetId="4">#REF!</definedName>
    <definedName name="DATA3" localSheetId="6">#REF!</definedName>
    <definedName name="DATA3" localSheetId="8">#REF!</definedName>
    <definedName name="DATA3" localSheetId="10">#REF!</definedName>
    <definedName name="DATA3" localSheetId="12">#REF!</definedName>
    <definedName name="DATA3" localSheetId="14">#REF!</definedName>
    <definedName name="DATA3" localSheetId="16">#REF!</definedName>
    <definedName name="DATA3" localSheetId="18">#REF!</definedName>
    <definedName name="DATA3" localSheetId="5">#REF!</definedName>
    <definedName name="DATA3" localSheetId="3">#REF!</definedName>
    <definedName name="DATA3">#REF!</definedName>
    <definedName name="DATA4" localSheetId="27">#REF!</definedName>
    <definedName name="DATA4" localSheetId="9">#REF!</definedName>
    <definedName name="DATA4" localSheetId="2">#REF!</definedName>
    <definedName name="DATA4" localSheetId="20">#REF!</definedName>
    <definedName name="DATA4" localSheetId="22">#REF!</definedName>
    <definedName name="DATA4" localSheetId="24">#REF!</definedName>
    <definedName name="DATA4" localSheetId="26">#REF!</definedName>
    <definedName name="DATA4" localSheetId="28">#REF!</definedName>
    <definedName name="DATA4" localSheetId="30">#REF!</definedName>
    <definedName name="DATA4" localSheetId="32">#REF!</definedName>
    <definedName name="DATA4" localSheetId="34">#REF!</definedName>
    <definedName name="DATA4" localSheetId="36">#REF!</definedName>
    <definedName name="DATA4" localSheetId="4">#REF!</definedName>
    <definedName name="DATA4" localSheetId="6">#REF!</definedName>
    <definedName name="DATA4" localSheetId="8">#REF!</definedName>
    <definedName name="DATA4" localSheetId="10">#REF!</definedName>
    <definedName name="DATA4" localSheetId="12">#REF!</definedName>
    <definedName name="DATA4" localSheetId="14">#REF!</definedName>
    <definedName name="DATA4" localSheetId="16">#REF!</definedName>
    <definedName name="DATA4" localSheetId="18">#REF!</definedName>
    <definedName name="DATA4" localSheetId="5">#REF!</definedName>
    <definedName name="DATA4" localSheetId="3">#REF!</definedName>
    <definedName name="DATA4">#REF!</definedName>
    <definedName name="DATA5" localSheetId="27">#REF!</definedName>
    <definedName name="DATA5" localSheetId="9">#REF!</definedName>
    <definedName name="DATA5" localSheetId="2">#REF!</definedName>
    <definedName name="DATA5" localSheetId="20">#REF!</definedName>
    <definedName name="DATA5" localSheetId="22">#REF!</definedName>
    <definedName name="DATA5" localSheetId="24">#REF!</definedName>
    <definedName name="DATA5" localSheetId="26">#REF!</definedName>
    <definedName name="DATA5" localSheetId="28">#REF!</definedName>
    <definedName name="DATA5" localSheetId="30">#REF!</definedName>
    <definedName name="DATA5" localSheetId="32">#REF!</definedName>
    <definedName name="DATA5" localSheetId="34">#REF!</definedName>
    <definedName name="DATA5" localSheetId="36">#REF!</definedName>
    <definedName name="DATA5" localSheetId="4">#REF!</definedName>
    <definedName name="DATA5" localSheetId="6">#REF!</definedName>
    <definedName name="DATA5" localSheetId="8">#REF!</definedName>
    <definedName name="DATA5" localSheetId="10">#REF!</definedName>
    <definedName name="DATA5" localSheetId="12">#REF!</definedName>
    <definedName name="DATA5" localSheetId="14">#REF!</definedName>
    <definedName name="DATA5" localSheetId="16">#REF!</definedName>
    <definedName name="DATA5" localSheetId="18">#REF!</definedName>
    <definedName name="DATA5" localSheetId="5">#REF!</definedName>
    <definedName name="DATA5" localSheetId="3">#REF!</definedName>
    <definedName name="DATA5">#REF!</definedName>
    <definedName name="DATA6" localSheetId="27">#REF!</definedName>
    <definedName name="DATA6" localSheetId="9">#REF!</definedName>
    <definedName name="DATA6" localSheetId="2">#REF!</definedName>
    <definedName name="DATA6" localSheetId="20">#REF!</definedName>
    <definedName name="DATA6" localSheetId="22">#REF!</definedName>
    <definedName name="DATA6" localSheetId="24">#REF!</definedName>
    <definedName name="DATA6" localSheetId="26">#REF!</definedName>
    <definedName name="DATA6" localSheetId="28">#REF!</definedName>
    <definedName name="DATA6" localSheetId="30">#REF!</definedName>
    <definedName name="DATA6" localSheetId="32">#REF!</definedName>
    <definedName name="DATA6" localSheetId="34">#REF!</definedName>
    <definedName name="DATA6" localSheetId="36">#REF!</definedName>
    <definedName name="DATA6" localSheetId="4">#REF!</definedName>
    <definedName name="DATA6" localSheetId="6">#REF!</definedName>
    <definedName name="DATA6" localSheetId="8">#REF!</definedName>
    <definedName name="DATA6" localSheetId="10">#REF!</definedName>
    <definedName name="DATA6" localSheetId="12">#REF!</definedName>
    <definedName name="DATA6" localSheetId="14">#REF!</definedName>
    <definedName name="DATA6" localSheetId="16">#REF!</definedName>
    <definedName name="DATA6" localSheetId="18">#REF!</definedName>
    <definedName name="DATA6" localSheetId="5">#REF!</definedName>
    <definedName name="DATA6" localSheetId="3">#REF!</definedName>
    <definedName name="DATA6">#REF!</definedName>
    <definedName name="DATA7" localSheetId="27">#REF!</definedName>
    <definedName name="DATA7" localSheetId="9">#REF!</definedName>
    <definedName name="DATA7" localSheetId="2">#REF!</definedName>
    <definedName name="DATA7" localSheetId="20">#REF!</definedName>
    <definedName name="DATA7" localSheetId="22">#REF!</definedName>
    <definedName name="DATA7" localSheetId="24">#REF!</definedName>
    <definedName name="DATA7" localSheetId="26">#REF!</definedName>
    <definedName name="DATA7" localSheetId="28">#REF!</definedName>
    <definedName name="DATA7" localSheetId="30">#REF!</definedName>
    <definedName name="DATA7" localSheetId="32">#REF!</definedName>
    <definedName name="DATA7" localSheetId="34">#REF!</definedName>
    <definedName name="DATA7" localSheetId="36">#REF!</definedName>
    <definedName name="DATA7" localSheetId="4">#REF!</definedName>
    <definedName name="DATA7" localSheetId="6">#REF!</definedName>
    <definedName name="DATA7" localSheetId="8">#REF!</definedName>
    <definedName name="DATA7" localSheetId="10">#REF!</definedName>
    <definedName name="DATA7" localSheetId="12">#REF!</definedName>
    <definedName name="DATA7" localSheetId="14">#REF!</definedName>
    <definedName name="DATA7" localSheetId="16">#REF!</definedName>
    <definedName name="DATA7" localSheetId="18">#REF!</definedName>
    <definedName name="DATA7" localSheetId="5">#REF!</definedName>
    <definedName name="DATA7" localSheetId="3">#REF!</definedName>
    <definedName name="DATA7">#REF!</definedName>
    <definedName name="DATA8" localSheetId="27">#REF!</definedName>
    <definedName name="DATA8" localSheetId="9">#REF!</definedName>
    <definedName name="DATA8" localSheetId="2">#REF!</definedName>
    <definedName name="DATA8" localSheetId="20">#REF!</definedName>
    <definedName name="DATA8" localSheetId="22">#REF!</definedName>
    <definedName name="DATA8" localSheetId="24">#REF!</definedName>
    <definedName name="DATA8" localSheetId="26">#REF!</definedName>
    <definedName name="DATA8" localSheetId="28">#REF!</definedName>
    <definedName name="DATA8" localSheetId="30">#REF!</definedName>
    <definedName name="DATA8" localSheetId="32">#REF!</definedName>
    <definedName name="DATA8" localSheetId="34">#REF!</definedName>
    <definedName name="DATA8" localSheetId="36">#REF!</definedName>
    <definedName name="DATA8" localSheetId="4">#REF!</definedName>
    <definedName name="DATA8" localSheetId="6">#REF!</definedName>
    <definedName name="DATA8" localSheetId="8">#REF!</definedName>
    <definedName name="DATA8" localSheetId="10">#REF!</definedName>
    <definedName name="DATA8" localSheetId="12">#REF!</definedName>
    <definedName name="DATA8" localSheetId="14">#REF!</definedName>
    <definedName name="DATA8" localSheetId="16">#REF!</definedName>
    <definedName name="DATA8" localSheetId="18">#REF!</definedName>
    <definedName name="DATA8" localSheetId="5">#REF!</definedName>
    <definedName name="DATA8" localSheetId="3">#REF!</definedName>
    <definedName name="DATA8">#REF!</definedName>
    <definedName name="DATA9" localSheetId="27">#REF!</definedName>
    <definedName name="DATA9" localSheetId="9">#REF!</definedName>
    <definedName name="DATA9" localSheetId="2">#REF!</definedName>
    <definedName name="DATA9" localSheetId="20">#REF!</definedName>
    <definedName name="DATA9" localSheetId="22">#REF!</definedName>
    <definedName name="DATA9" localSheetId="24">#REF!</definedName>
    <definedName name="DATA9" localSheetId="26">#REF!</definedName>
    <definedName name="DATA9" localSheetId="28">#REF!</definedName>
    <definedName name="DATA9" localSheetId="30">#REF!</definedName>
    <definedName name="DATA9" localSheetId="32">#REF!</definedName>
    <definedName name="DATA9" localSheetId="34">#REF!</definedName>
    <definedName name="DATA9" localSheetId="36">#REF!</definedName>
    <definedName name="DATA9" localSheetId="4">#REF!</definedName>
    <definedName name="DATA9" localSheetId="6">#REF!</definedName>
    <definedName name="DATA9" localSheetId="8">#REF!</definedName>
    <definedName name="DATA9" localSheetId="10">#REF!</definedName>
    <definedName name="DATA9" localSheetId="12">#REF!</definedName>
    <definedName name="DATA9" localSheetId="14">#REF!</definedName>
    <definedName name="DATA9" localSheetId="16">#REF!</definedName>
    <definedName name="DATA9" localSheetId="18">#REF!</definedName>
    <definedName name="DATA9" localSheetId="5">#REF!</definedName>
    <definedName name="DATA9" localSheetId="3">#REF!</definedName>
    <definedName name="DATA9">#REF!</definedName>
    <definedName name="Print_Area" localSheetId="7">DCap!$A$1:$P$34</definedName>
    <definedName name="Print_Area" localSheetId="25">'DCap 0503'!$A$1:$M$16</definedName>
    <definedName name="Print_Area" localSheetId="27">'DCap 0504'!$A$1:$M$16</definedName>
    <definedName name="Print_Area" localSheetId="9">DDetallCorrent!$A$1:$M$129</definedName>
    <definedName name="Print_Area" localSheetId="11">DProg!$A$1:$M$154</definedName>
    <definedName name="Print_Area" localSheetId="2">'Gràfics 1'!$A$1:$N$19</definedName>
    <definedName name="Print_Area" localSheetId="26">'Gràfics 13'!$A$3:$M$17</definedName>
    <definedName name="Print_Area" localSheetId="28">'Gràfics 14'!$A$2:$M$18</definedName>
    <definedName name="Print_Area" localSheetId="4">'Gràfics 2'!$A$1:$I$33</definedName>
    <definedName name="Print_Area" localSheetId="6">'Gràfics 3'!$A$1:$K$31</definedName>
    <definedName name="Print_Area" localSheetId="8">'Gràfics 4'!$A$1:$P$34</definedName>
    <definedName name="Print_Area" localSheetId="10">'Gràfics 5'!$A$1:$M$46</definedName>
    <definedName name="Print_Area" localSheetId="12">'Gràfics 6'!$A$1:$M$35</definedName>
    <definedName name="Print_Area" localSheetId="1">'ICap '!$A$1:$N$19</definedName>
    <definedName name="Print_Area" localSheetId="5">IDetallCapital!$A$1:$K$32</definedName>
    <definedName name="Print_Area" localSheetId="3">IDetallCorrent!$A$1:$K$68</definedName>
    <definedName name="Print_Area" localSheetId="0">Indicadors!$A$1:$J$36</definedName>
    <definedName name="TEST0" localSheetId="27">#REF!</definedName>
    <definedName name="TEST0" localSheetId="9">#REF!</definedName>
    <definedName name="TEST0" localSheetId="2">#REF!</definedName>
    <definedName name="TEST0" localSheetId="20">#REF!</definedName>
    <definedName name="TEST0" localSheetId="22">#REF!</definedName>
    <definedName name="TEST0" localSheetId="24">#REF!</definedName>
    <definedName name="TEST0" localSheetId="26">#REF!</definedName>
    <definedName name="TEST0" localSheetId="28">#REF!</definedName>
    <definedName name="TEST0" localSheetId="30">#REF!</definedName>
    <definedName name="TEST0" localSheetId="32">#REF!</definedName>
    <definedName name="TEST0" localSheetId="34">#REF!</definedName>
    <definedName name="TEST0" localSheetId="36">#REF!</definedName>
    <definedName name="TEST0" localSheetId="4">#REF!</definedName>
    <definedName name="TEST0" localSheetId="6">#REF!</definedName>
    <definedName name="TEST0" localSheetId="8">#REF!</definedName>
    <definedName name="TEST0" localSheetId="10">#REF!</definedName>
    <definedName name="TEST0" localSheetId="12">#REF!</definedName>
    <definedName name="TEST0" localSheetId="14">#REF!</definedName>
    <definedName name="TEST0" localSheetId="16">#REF!</definedName>
    <definedName name="TEST0" localSheetId="18">#REF!</definedName>
    <definedName name="TEST0" localSheetId="5">#REF!</definedName>
    <definedName name="TEST0" localSheetId="3">#REF!</definedName>
    <definedName name="TEST0">#REF!</definedName>
    <definedName name="TESTHKEY" localSheetId="27">#REF!</definedName>
    <definedName name="TESTHKEY" localSheetId="9">#REF!</definedName>
    <definedName name="TESTHKEY" localSheetId="2">#REF!</definedName>
    <definedName name="TESTHKEY" localSheetId="20">#REF!</definedName>
    <definedName name="TESTHKEY" localSheetId="22">#REF!</definedName>
    <definedName name="TESTHKEY" localSheetId="24">#REF!</definedName>
    <definedName name="TESTHKEY" localSheetId="26">#REF!</definedName>
    <definedName name="TESTHKEY" localSheetId="28">#REF!</definedName>
    <definedName name="TESTHKEY" localSheetId="30">#REF!</definedName>
    <definedName name="TESTHKEY" localSheetId="32">#REF!</definedName>
    <definedName name="TESTHKEY" localSheetId="34">#REF!</definedName>
    <definedName name="TESTHKEY" localSheetId="36">#REF!</definedName>
    <definedName name="TESTHKEY" localSheetId="4">#REF!</definedName>
    <definedName name="TESTHKEY" localSheetId="6">#REF!</definedName>
    <definedName name="TESTHKEY" localSheetId="8">#REF!</definedName>
    <definedName name="TESTHKEY" localSheetId="10">#REF!</definedName>
    <definedName name="TESTHKEY" localSheetId="12">#REF!</definedName>
    <definedName name="TESTHKEY" localSheetId="14">#REF!</definedName>
    <definedName name="TESTHKEY" localSheetId="16">#REF!</definedName>
    <definedName name="TESTHKEY" localSheetId="18">#REF!</definedName>
    <definedName name="TESTHKEY" localSheetId="5">#REF!</definedName>
    <definedName name="TESTHKEY" localSheetId="3">#REF!</definedName>
    <definedName name="TESTHKEY">#REF!</definedName>
    <definedName name="TESTKEYS" localSheetId="27">#REF!</definedName>
    <definedName name="TESTKEYS" localSheetId="9">#REF!</definedName>
    <definedName name="TESTKEYS" localSheetId="2">#REF!</definedName>
    <definedName name="TESTKEYS" localSheetId="20">#REF!</definedName>
    <definedName name="TESTKEYS" localSheetId="22">#REF!</definedName>
    <definedName name="TESTKEYS" localSheetId="24">#REF!</definedName>
    <definedName name="TESTKEYS" localSheetId="26">#REF!</definedName>
    <definedName name="TESTKEYS" localSheetId="28">#REF!</definedName>
    <definedName name="TESTKEYS" localSheetId="30">#REF!</definedName>
    <definedName name="TESTKEYS" localSheetId="32">#REF!</definedName>
    <definedName name="TESTKEYS" localSheetId="34">#REF!</definedName>
    <definedName name="TESTKEYS" localSheetId="36">#REF!</definedName>
    <definedName name="TESTKEYS" localSheetId="4">#REF!</definedName>
    <definedName name="TESTKEYS" localSheetId="6">#REF!</definedName>
    <definedName name="TESTKEYS" localSheetId="8">#REF!</definedName>
    <definedName name="TESTKEYS" localSheetId="10">#REF!</definedName>
    <definedName name="TESTKEYS" localSheetId="12">#REF!</definedName>
    <definedName name="TESTKEYS" localSheetId="14">#REF!</definedName>
    <definedName name="TESTKEYS" localSheetId="16">#REF!</definedName>
    <definedName name="TESTKEYS" localSheetId="18">#REF!</definedName>
    <definedName name="TESTKEYS" localSheetId="5">#REF!</definedName>
    <definedName name="TESTKEYS" localSheetId="3">#REF!</definedName>
    <definedName name="TESTKEYS">#REF!</definedName>
    <definedName name="TESTVKEY" localSheetId="27">#REF!</definedName>
    <definedName name="TESTVKEY" localSheetId="9">#REF!</definedName>
    <definedName name="TESTVKEY" localSheetId="2">#REF!</definedName>
    <definedName name="TESTVKEY" localSheetId="20">#REF!</definedName>
    <definedName name="TESTVKEY" localSheetId="22">#REF!</definedName>
    <definedName name="TESTVKEY" localSheetId="24">#REF!</definedName>
    <definedName name="TESTVKEY" localSheetId="26">#REF!</definedName>
    <definedName name="TESTVKEY" localSheetId="28">#REF!</definedName>
    <definedName name="TESTVKEY" localSheetId="30">#REF!</definedName>
    <definedName name="TESTVKEY" localSheetId="32">#REF!</definedName>
    <definedName name="TESTVKEY" localSheetId="34">#REF!</definedName>
    <definedName name="TESTVKEY" localSheetId="36">#REF!</definedName>
    <definedName name="TESTVKEY" localSheetId="4">#REF!</definedName>
    <definedName name="TESTVKEY" localSheetId="6">#REF!</definedName>
    <definedName name="TESTVKEY" localSheetId="8">#REF!</definedName>
    <definedName name="TESTVKEY" localSheetId="10">#REF!</definedName>
    <definedName name="TESTVKEY" localSheetId="12">#REF!</definedName>
    <definedName name="TESTVKEY" localSheetId="14">#REF!</definedName>
    <definedName name="TESTVKEY" localSheetId="16">#REF!</definedName>
    <definedName name="TESTVKEY" localSheetId="18">#REF!</definedName>
    <definedName name="TESTVKEY" localSheetId="5">#REF!</definedName>
    <definedName name="TESTVKEY" localSheetId="3">#REF!</definedName>
    <definedName name="TESTVKEY">#REF!</definedName>
  </definedNames>
  <calcPr calcId="145621"/>
</workbook>
</file>

<file path=xl/calcChain.xml><?xml version="1.0" encoding="utf-8"?>
<calcChain xmlns="http://schemas.openxmlformats.org/spreadsheetml/2006/main">
  <c r="E14" i="15" l="1"/>
  <c r="H12" i="44" l="1"/>
  <c r="H29" i="44"/>
  <c r="H25" i="44"/>
  <c r="H23" i="44"/>
  <c r="G37" i="43" l="1"/>
  <c r="E37" i="43"/>
  <c r="D37" i="43"/>
  <c r="K9" i="25" l="1"/>
  <c r="K61" i="16"/>
  <c r="L53" i="16"/>
  <c r="K12" i="43"/>
  <c r="I37" i="43" l="1"/>
  <c r="F5" i="23" l="1"/>
  <c r="F6" i="23"/>
  <c r="F7" i="23"/>
  <c r="F8" i="23"/>
  <c r="G9" i="27"/>
  <c r="D15" i="13"/>
  <c r="E15" i="13"/>
  <c r="H12" i="43" l="1"/>
  <c r="C37" i="43"/>
  <c r="F45" i="43" l="1"/>
  <c r="F12" i="43"/>
  <c r="M6" i="21" l="1"/>
  <c r="M5" i="21"/>
  <c r="M12" i="13"/>
  <c r="M13" i="13"/>
  <c r="M14" i="13"/>
  <c r="M5" i="20"/>
  <c r="F23" i="43" l="1"/>
  <c r="H23" i="43"/>
  <c r="M11" i="27" l="1"/>
  <c r="M11" i="20"/>
  <c r="N11" i="15"/>
  <c r="K15" i="13"/>
  <c r="K34" i="16"/>
  <c r="G12" i="25" l="1"/>
  <c r="I9" i="47" l="1"/>
  <c r="G9" i="47"/>
  <c r="E9" i="47"/>
  <c r="D9" i="47"/>
  <c r="C9" i="47"/>
  <c r="F8" i="47"/>
  <c r="H8" i="47"/>
  <c r="J8" i="47"/>
  <c r="H10" i="25"/>
  <c r="H8" i="25"/>
  <c r="J93" i="45"/>
  <c r="H93" i="45"/>
  <c r="F93" i="45"/>
  <c r="M27" i="1"/>
  <c r="L27" i="1"/>
  <c r="K27" i="1"/>
  <c r="F12" i="24" l="1"/>
  <c r="F23" i="44" l="1"/>
  <c r="H9" i="44"/>
  <c r="G8" i="44"/>
  <c r="D8" i="44"/>
  <c r="E8" i="44"/>
  <c r="H7" i="44"/>
  <c r="H5" i="44"/>
  <c r="H34" i="43"/>
  <c r="K14" i="15" l="1"/>
  <c r="M12" i="23" l="1"/>
  <c r="M11" i="23"/>
  <c r="M6" i="23"/>
  <c r="M8" i="46"/>
  <c r="M6" i="46"/>
  <c r="M8" i="20" l="1"/>
  <c r="M118" i="16" l="1"/>
  <c r="M93" i="45" l="1"/>
  <c r="K5" i="44"/>
  <c r="K35" i="43"/>
  <c r="H8" i="27" l="1"/>
  <c r="H100" i="45" l="1"/>
  <c r="F100" i="45"/>
  <c r="J88" i="45"/>
  <c r="K14" i="44" l="1"/>
  <c r="H15" i="44"/>
  <c r="F15" i="44"/>
  <c r="H14" i="44"/>
  <c r="H13" i="44"/>
  <c r="H6" i="44"/>
  <c r="H57" i="43" l="1"/>
  <c r="H53" i="43"/>
  <c r="H44" i="43" l="1"/>
  <c r="I14" i="15" l="1"/>
  <c r="M11" i="28" l="1"/>
  <c r="M10" i="21"/>
  <c r="M10" i="47" l="1"/>
  <c r="M8" i="47"/>
  <c r="M6" i="47"/>
  <c r="M6" i="25" l="1"/>
  <c r="M10" i="27"/>
  <c r="M8" i="27"/>
  <c r="M10" i="26"/>
  <c r="M8" i="26"/>
  <c r="M10" i="20"/>
  <c r="M115" i="16" l="1"/>
  <c r="M69" i="16"/>
  <c r="M59" i="16"/>
  <c r="M51" i="16"/>
  <c r="M38" i="16"/>
  <c r="M36" i="16"/>
  <c r="M23" i="16"/>
  <c r="M45" i="16" l="1"/>
  <c r="M25" i="45" l="1"/>
  <c r="L13" i="15"/>
  <c r="M40" i="16" l="1"/>
  <c r="J51" i="16"/>
  <c r="J48" i="16"/>
  <c r="J40" i="16"/>
  <c r="J41" i="16"/>
  <c r="J42" i="16"/>
  <c r="M146" i="16"/>
  <c r="M128" i="16"/>
  <c r="M100" i="16"/>
  <c r="M113" i="16"/>
  <c r="M122" i="16" l="1"/>
  <c r="J111" i="45"/>
  <c r="M47" i="45" l="1"/>
  <c r="M24" i="45"/>
  <c r="M22" i="45"/>
  <c r="K10" i="44"/>
  <c r="K12" i="44"/>
  <c r="F14" i="44"/>
  <c r="F12" i="44"/>
  <c r="F9" i="44"/>
  <c r="H35" i="43" l="1"/>
  <c r="F43" i="43" l="1"/>
  <c r="F44" i="43"/>
  <c r="F48" i="43"/>
  <c r="F52" i="43"/>
  <c r="F56" i="43"/>
  <c r="F57" i="43"/>
  <c r="F58" i="43"/>
  <c r="F59" i="43"/>
  <c r="I5" i="15" l="1"/>
  <c r="K5" i="15"/>
  <c r="N5" i="15"/>
  <c r="I6" i="15"/>
  <c r="K6" i="15"/>
  <c r="N6" i="15"/>
  <c r="I7" i="15"/>
  <c r="K7" i="15"/>
  <c r="N7" i="15"/>
  <c r="I8" i="15"/>
  <c r="K8" i="15"/>
  <c r="N8" i="15"/>
  <c r="I9" i="15"/>
  <c r="K9" i="15"/>
  <c r="N9" i="15"/>
  <c r="C10" i="15"/>
  <c r="E10" i="15"/>
  <c r="G10" i="15"/>
  <c r="J10" i="15"/>
  <c r="L10" i="15"/>
  <c r="I11" i="15"/>
  <c r="K11" i="15"/>
  <c r="I12" i="15"/>
  <c r="K12" i="15"/>
  <c r="N12" i="15"/>
  <c r="C13" i="15"/>
  <c r="E13" i="15"/>
  <c r="G13" i="15"/>
  <c r="N13" i="15" s="1"/>
  <c r="J13" i="15"/>
  <c r="I15" i="15"/>
  <c r="K15" i="15"/>
  <c r="N15" i="15"/>
  <c r="C16" i="15"/>
  <c r="E16" i="15"/>
  <c r="G16" i="15"/>
  <c r="J16" i="15"/>
  <c r="L16" i="15"/>
  <c r="C18" i="15" l="1"/>
  <c r="D5" i="15" s="1"/>
  <c r="N16" i="15"/>
  <c r="G18" i="15"/>
  <c r="K13" i="15"/>
  <c r="J18" i="15"/>
  <c r="K18" i="15" s="1"/>
  <c r="K16" i="15"/>
  <c r="K10" i="15"/>
  <c r="I16" i="15"/>
  <c r="D13" i="15"/>
  <c r="I13" i="15"/>
  <c r="N10" i="15"/>
  <c r="I10" i="15"/>
  <c r="E18" i="15"/>
  <c r="F10" i="15" s="1"/>
  <c r="L18" i="15"/>
  <c r="N18" i="15" s="1"/>
  <c r="H15" i="15"/>
  <c r="D15" i="15"/>
  <c r="D14" i="15"/>
  <c r="H11" i="15"/>
  <c r="D11" i="15"/>
  <c r="H16" i="15"/>
  <c r="D16" i="15"/>
  <c r="H12" i="15"/>
  <c r="D12" i="15"/>
  <c r="H9" i="15"/>
  <c r="D9" i="15"/>
  <c r="H8" i="15"/>
  <c r="D8" i="15"/>
  <c r="H7" i="15"/>
  <c r="D7" i="15"/>
  <c r="H6" i="15"/>
  <c r="D6" i="15"/>
  <c r="D10" i="15" l="1"/>
  <c r="H5" i="15"/>
  <c r="H14" i="15"/>
  <c r="H10" i="15"/>
  <c r="H13" i="15"/>
  <c r="F5" i="15"/>
  <c r="F14" i="15"/>
  <c r="F7" i="15"/>
  <c r="F9" i="15"/>
  <c r="F15" i="15"/>
  <c r="F16" i="15"/>
  <c r="F6" i="15"/>
  <c r="F8" i="15"/>
  <c r="F12" i="15"/>
  <c r="F11" i="15"/>
  <c r="I18" i="15"/>
  <c r="F13" i="15"/>
  <c r="M125" i="45" l="1"/>
  <c r="M117" i="45"/>
  <c r="M118" i="45"/>
  <c r="M119" i="45"/>
  <c r="M115" i="45"/>
  <c r="M104" i="45"/>
  <c r="M83" i="45"/>
  <c r="M84" i="45"/>
  <c r="M87" i="45"/>
  <c r="M91" i="45"/>
  <c r="M96" i="45"/>
  <c r="M75" i="45"/>
  <c r="M76" i="45"/>
  <c r="M77" i="45"/>
  <c r="M78" i="45"/>
  <c r="M79" i="45"/>
  <c r="M68" i="45"/>
  <c r="M73" i="45"/>
  <c r="K98" i="45"/>
  <c r="M59" i="45"/>
  <c r="M60" i="45"/>
  <c r="M38" i="45"/>
  <c r="M39" i="45"/>
  <c r="M40" i="45"/>
  <c r="M41" i="45"/>
  <c r="M42" i="45"/>
  <c r="M43" i="45"/>
  <c r="M44" i="45"/>
  <c r="M45" i="45"/>
  <c r="M46" i="45"/>
  <c r="M48" i="45"/>
  <c r="M49" i="45"/>
  <c r="M50" i="45"/>
  <c r="M51" i="45"/>
  <c r="M52" i="45"/>
  <c r="M53" i="45"/>
  <c r="M54" i="45"/>
  <c r="M55" i="45"/>
  <c r="M31" i="45"/>
  <c r="M32" i="45"/>
  <c r="M33" i="45"/>
  <c r="M34" i="45"/>
  <c r="M35" i="45"/>
  <c r="M15" i="45"/>
  <c r="M16" i="45"/>
  <c r="M17" i="45"/>
  <c r="M18" i="45"/>
  <c r="M19" i="45"/>
  <c r="K50" i="43"/>
  <c r="K53" i="43"/>
  <c r="K56" i="43"/>
  <c r="K57" i="43"/>
  <c r="K58" i="43"/>
  <c r="K59" i="43"/>
  <c r="K43" i="43"/>
  <c r="K44" i="43"/>
  <c r="K48" i="43"/>
  <c r="K21" i="43"/>
  <c r="J11" i="28" l="1"/>
  <c r="H11" i="28"/>
  <c r="F11" i="28"/>
  <c r="J8" i="24"/>
  <c r="H8" i="24"/>
  <c r="F122" i="45" l="1"/>
  <c r="H111" i="45"/>
  <c r="H112" i="45"/>
  <c r="H113" i="45"/>
  <c r="F88" i="45"/>
  <c r="H88" i="45"/>
  <c r="F58" i="45" l="1"/>
  <c r="H58" i="45"/>
  <c r="F39" i="45"/>
  <c r="F40" i="45"/>
  <c r="J36" i="45"/>
  <c r="H36" i="45"/>
  <c r="F36" i="45"/>
  <c r="H56" i="43"/>
  <c r="H58" i="43"/>
  <c r="H63" i="43"/>
  <c r="H31" i="43"/>
  <c r="H32" i="43"/>
  <c r="H33" i="43"/>
  <c r="H28" i="43"/>
  <c r="H25" i="43"/>
  <c r="H24" i="43"/>
  <c r="H19" i="43"/>
  <c r="H20" i="43"/>
  <c r="H21" i="43"/>
  <c r="H22" i="43"/>
  <c r="H18" i="43"/>
  <c r="H8" i="43"/>
  <c r="H10" i="43"/>
  <c r="H6" i="43"/>
  <c r="H7" i="43"/>
  <c r="H5" i="43"/>
  <c r="K9" i="26" l="1"/>
  <c r="M111" i="45" l="1"/>
  <c r="C9" i="25" l="1"/>
  <c r="I9" i="20"/>
  <c r="G9" i="46"/>
  <c r="G10" i="24"/>
  <c r="E10" i="24"/>
  <c r="D10" i="24"/>
  <c r="C10" i="24"/>
  <c r="C83" i="16"/>
  <c r="D83" i="16"/>
  <c r="E83" i="16"/>
  <c r="M142" i="16" l="1"/>
  <c r="M46" i="16"/>
  <c r="M92" i="16" l="1"/>
  <c r="M42" i="16"/>
  <c r="M35" i="16"/>
  <c r="M17" i="16"/>
  <c r="M15" i="16"/>
  <c r="M12" i="16"/>
  <c r="G13" i="1"/>
  <c r="G10" i="1"/>
  <c r="F116" i="16"/>
  <c r="J116" i="16"/>
  <c r="H116" i="16"/>
  <c r="C130" i="16"/>
  <c r="D130" i="16"/>
  <c r="E130" i="16"/>
  <c r="F125" i="16"/>
  <c r="H125" i="16"/>
  <c r="J125" i="16"/>
  <c r="M119" i="16"/>
  <c r="M112" i="16"/>
  <c r="J119" i="16"/>
  <c r="H119" i="16"/>
  <c r="F119" i="16"/>
  <c r="J112" i="16"/>
  <c r="H112" i="16"/>
  <c r="F112" i="16"/>
  <c r="D104" i="16"/>
  <c r="C104" i="16"/>
  <c r="F92" i="16"/>
  <c r="H92" i="16"/>
  <c r="J92" i="16"/>
  <c r="E104" i="16"/>
  <c r="C152" i="16"/>
  <c r="D111" i="16"/>
  <c r="C111" i="16"/>
  <c r="K104" i="16"/>
  <c r="I104" i="16"/>
  <c r="G104" i="16"/>
  <c r="E75" i="16"/>
  <c r="E61" i="16"/>
  <c r="E53" i="16"/>
  <c r="E34" i="16"/>
  <c r="E27" i="16"/>
  <c r="E6" i="16"/>
  <c r="K75" i="16"/>
  <c r="I75" i="16"/>
  <c r="G75" i="16"/>
  <c r="D75" i="16"/>
  <c r="D61" i="16"/>
  <c r="K53" i="16"/>
  <c r="I53" i="16"/>
  <c r="G53" i="16"/>
  <c r="D53" i="16"/>
  <c r="I34" i="16"/>
  <c r="G34" i="16"/>
  <c r="D34" i="16"/>
  <c r="L34" i="16" s="1"/>
  <c r="I27" i="16"/>
  <c r="G27" i="16"/>
  <c r="D27" i="16"/>
  <c r="C34" i="16"/>
  <c r="C53" i="16"/>
  <c r="C61" i="16"/>
  <c r="C75" i="16"/>
  <c r="C27" i="16"/>
  <c r="J17" i="16"/>
  <c r="H17" i="16"/>
  <c r="F17" i="16"/>
  <c r="F51" i="16"/>
  <c r="F48" i="16"/>
  <c r="H51" i="16"/>
  <c r="H48" i="16"/>
  <c r="H40" i="16"/>
  <c r="H41" i="16"/>
  <c r="H42" i="16"/>
  <c r="F40" i="16"/>
  <c r="F41" i="16"/>
  <c r="F42" i="16"/>
  <c r="M74" i="16"/>
  <c r="J74" i="16"/>
  <c r="H74" i="16"/>
  <c r="F74" i="16"/>
  <c r="F117" i="16"/>
  <c r="H117" i="16"/>
  <c r="J117" i="16"/>
  <c r="M117" i="16"/>
  <c r="F118" i="16"/>
  <c r="H118" i="16"/>
  <c r="J118" i="16"/>
  <c r="J89" i="16"/>
  <c r="M89" i="16"/>
  <c r="J87" i="16"/>
  <c r="H89" i="16"/>
  <c r="H87" i="16"/>
  <c r="F89" i="16"/>
  <c r="F87" i="16"/>
  <c r="J102" i="16"/>
  <c r="H102" i="16"/>
  <c r="F102" i="16"/>
  <c r="F94" i="16"/>
  <c r="H94" i="16"/>
  <c r="J94" i="16"/>
  <c r="M94" i="16"/>
  <c r="E76" i="16" l="1"/>
  <c r="J35" i="16"/>
  <c r="H35" i="16"/>
  <c r="F35" i="16"/>
  <c r="F25" i="16"/>
  <c r="J25" i="16"/>
  <c r="H25" i="16"/>
  <c r="J15" i="16"/>
  <c r="H15" i="16"/>
  <c r="F15" i="16"/>
  <c r="J10" i="16"/>
  <c r="J11" i="16"/>
  <c r="J12" i="16"/>
  <c r="F12" i="16"/>
  <c r="F10" i="16"/>
  <c r="H12" i="16"/>
  <c r="H10" i="16"/>
  <c r="F57" i="16" l="1"/>
  <c r="H57" i="16"/>
  <c r="J57" i="16"/>
  <c r="M57" i="16"/>
  <c r="F46" i="16"/>
  <c r="H46" i="16"/>
  <c r="J46" i="16"/>
  <c r="F39" i="16"/>
  <c r="H39" i="16"/>
  <c r="J39" i="16"/>
  <c r="F43" i="16"/>
  <c r="H43" i="16"/>
  <c r="J43" i="16"/>
  <c r="M43" i="16"/>
  <c r="F37" i="16"/>
  <c r="H37" i="16"/>
  <c r="J37" i="16"/>
  <c r="M37" i="16"/>
  <c r="H53" i="16" l="1"/>
  <c r="J53" i="16"/>
  <c r="F53" i="16"/>
  <c r="M53" i="16"/>
  <c r="F111" i="45" l="1"/>
  <c r="J22" i="45" l="1"/>
  <c r="D27" i="1"/>
  <c r="C27" i="1"/>
  <c r="G7" i="14" l="1"/>
  <c r="G10" i="14" s="1"/>
  <c r="G13" i="14" s="1"/>
  <c r="F7" i="14"/>
  <c r="F10" i="14" s="1"/>
  <c r="F13" i="14" s="1"/>
  <c r="E7" i="14"/>
  <c r="E10" i="14" s="1"/>
  <c r="E13" i="14" s="1"/>
  <c r="D7" i="14"/>
  <c r="D10" i="14" s="1"/>
  <c r="D13" i="14" s="1"/>
  <c r="C7" i="14"/>
  <c r="C10" i="14" s="1"/>
  <c r="C13" i="14" s="1"/>
  <c r="J96" i="45" l="1"/>
  <c r="H96" i="45"/>
  <c r="F96" i="45"/>
  <c r="G9" i="20" l="1"/>
  <c r="P22" i="1" l="1"/>
  <c r="P23" i="1"/>
  <c r="P24" i="1"/>
  <c r="P25" i="1"/>
  <c r="P26" i="1"/>
  <c r="M5" i="47" l="1"/>
  <c r="M40" i="13"/>
  <c r="M11" i="13"/>
  <c r="M120" i="16"/>
  <c r="M121" i="16"/>
  <c r="M123" i="16"/>
  <c r="M126" i="16"/>
  <c r="M127" i="16"/>
  <c r="M44" i="16"/>
  <c r="M49" i="16"/>
  <c r="M50" i="16"/>
  <c r="M19" i="16"/>
  <c r="M20" i="16"/>
  <c r="M22" i="16"/>
  <c r="M24" i="16"/>
  <c r="M26" i="16"/>
  <c r="M116" i="45"/>
  <c r="H59" i="43" l="1"/>
  <c r="H52" i="43"/>
  <c r="H43" i="43"/>
  <c r="M113" i="45" l="1"/>
  <c r="J104" i="45"/>
  <c r="J105" i="45"/>
  <c r="J106" i="45"/>
  <c r="J107" i="45"/>
  <c r="J108" i="45"/>
  <c r="J109" i="45"/>
  <c r="I27" i="1" l="1"/>
  <c r="E27" i="1"/>
  <c r="G27" i="1"/>
  <c r="J5" i="20" l="1"/>
  <c r="J6" i="20"/>
  <c r="J8" i="20"/>
  <c r="J10" i="20"/>
  <c r="J11" i="20"/>
  <c r="M10" i="28" l="1"/>
  <c r="M11" i="22"/>
  <c r="J10" i="21"/>
  <c r="H10" i="21"/>
  <c r="F10" i="21"/>
  <c r="F11" i="20"/>
  <c r="H11" i="20"/>
  <c r="H10" i="20"/>
  <c r="J39" i="45"/>
  <c r="J40" i="45"/>
  <c r="H39" i="45"/>
  <c r="H40" i="45"/>
  <c r="J46" i="45"/>
  <c r="J47" i="45"/>
  <c r="H46" i="45"/>
  <c r="H47" i="45"/>
  <c r="F46" i="45"/>
  <c r="F47" i="45"/>
  <c r="M71" i="45" l="1"/>
  <c r="M27" i="45"/>
  <c r="M28" i="45"/>
  <c r="M23" i="45"/>
  <c r="M21" i="45"/>
  <c r="M121" i="45"/>
  <c r="P12" i="1"/>
  <c r="K15" i="28" l="1"/>
  <c r="K12" i="28"/>
  <c r="K9" i="28"/>
  <c r="K15" i="22"/>
  <c r="K12" i="22"/>
  <c r="K9" i="22"/>
  <c r="K16" i="23"/>
  <c r="K13" i="23"/>
  <c r="K10" i="23"/>
  <c r="K15" i="21"/>
  <c r="K12" i="21"/>
  <c r="K9" i="21"/>
  <c r="K15" i="46"/>
  <c r="K12" i="46"/>
  <c r="K9" i="46"/>
  <c r="K15" i="25"/>
  <c r="K12" i="25"/>
  <c r="K15" i="27"/>
  <c r="K12" i="27"/>
  <c r="K9" i="27"/>
  <c r="K15" i="26"/>
  <c r="K12" i="26"/>
  <c r="K16" i="24"/>
  <c r="K13" i="24"/>
  <c r="K10" i="24"/>
  <c r="K15" i="20"/>
  <c r="K12" i="20"/>
  <c r="K9" i="20"/>
  <c r="K127" i="45"/>
  <c r="K61" i="45"/>
  <c r="K57" i="45"/>
  <c r="K11" i="45"/>
  <c r="K16" i="21" l="1"/>
  <c r="K16" i="28"/>
  <c r="K16" i="22"/>
  <c r="K16" i="25"/>
  <c r="K16" i="26"/>
  <c r="K17" i="24"/>
  <c r="K16" i="20"/>
  <c r="K128" i="45"/>
  <c r="K129" i="45" s="1"/>
  <c r="K17" i="23"/>
  <c r="K16" i="46"/>
  <c r="K16" i="27"/>
  <c r="M131" i="16"/>
  <c r="M54" i="16"/>
  <c r="M32" i="16"/>
  <c r="M39" i="13" l="1"/>
  <c r="M10" i="13"/>
  <c r="H8" i="1" l="1"/>
  <c r="M5" i="46" l="1"/>
  <c r="M137" i="16"/>
  <c r="K6" i="16"/>
  <c r="K27" i="16"/>
  <c r="L27" i="16" s="1"/>
  <c r="N16" i="1"/>
  <c r="I12" i="14" s="1"/>
  <c r="N13" i="1"/>
  <c r="I9" i="14" s="1"/>
  <c r="N10" i="1"/>
  <c r="I6" i="14" s="1"/>
  <c r="I31" i="44"/>
  <c r="I16" i="44"/>
  <c r="I8" i="44"/>
  <c r="K8" i="44" s="1"/>
  <c r="I67" i="43"/>
  <c r="I60" i="43"/>
  <c r="I14" i="43"/>
  <c r="I11" i="43"/>
  <c r="K76" i="16" l="1"/>
  <c r="I68" i="43"/>
  <c r="N17" i="1"/>
  <c r="I17" i="44"/>
  <c r="G10" i="23"/>
  <c r="I10" i="23"/>
  <c r="D10" i="23"/>
  <c r="E10" i="23"/>
  <c r="C10" i="23"/>
  <c r="I10" i="24"/>
  <c r="E10" i="1"/>
  <c r="C44" i="13"/>
  <c r="C55" i="13"/>
  <c r="H136" i="16"/>
  <c r="J136" i="16"/>
  <c r="F136" i="16"/>
  <c r="M109" i="16"/>
  <c r="E127" i="45"/>
  <c r="D127" i="45"/>
  <c r="C127" i="45"/>
  <c r="I127" i="45"/>
  <c r="G127" i="45"/>
  <c r="C10" i="1"/>
  <c r="C56" i="13" l="1"/>
  <c r="I10" i="1" l="1"/>
  <c r="M147" i="16" l="1"/>
  <c r="M60" i="16" l="1"/>
  <c r="F5" i="27" l="1"/>
  <c r="P5" i="1" l="1"/>
  <c r="F73" i="45" l="1"/>
  <c r="F74" i="45"/>
  <c r="F16" i="45"/>
  <c r="G16" i="1"/>
  <c r="G30" i="1"/>
  <c r="G33" i="1"/>
  <c r="G34" i="1" l="1"/>
  <c r="G31" i="44"/>
  <c r="E31" i="44"/>
  <c r="F5" i="44" l="1"/>
  <c r="G16" i="44" l="1"/>
  <c r="F5" i="43"/>
  <c r="D11" i="43"/>
  <c r="D14" i="43"/>
  <c r="G17" i="44" l="1"/>
  <c r="P31" i="1" l="1"/>
  <c r="P32" i="1"/>
  <c r="J8" i="46" l="1"/>
  <c r="H8" i="46"/>
  <c r="F8" i="46"/>
  <c r="J59" i="16"/>
  <c r="H59" i="16"/>
  <c r="F59" i="16"/>
  <c r="P14" i="1"/>
  <c r="M13" i="16" l="1"/>
  <c r="M5" i="25" l="1"/>
  <c r="M14" i="23" l="1"/>
  <c r="M8" i="25"/>
  <c r="K5" i="43"/>
  <c r="D98" i="45" l="1"/>
  <c r="D67" i="43"/>
  <c r="E67" i="43"/>
  <c r="E14" i="43"/>
  <c r="H29" i="43"/>
  <c r="E11" i="43"/>
  <c r="D128" i="45" l="1"/>
  <c r="H99" i="45"/>
  <c r="F99" i="45"/>
  <c r="D60" i="43"/>
  <c r="J5" i="47" l="1"/>
  <c r="H5" i="47"/>
  <c r="F5" i="47"/>
  <c r="J6" i="46"/>
  <c r="H6" i="46"/>
  <c r="F6" i="46"/>
  <c r="J10" i="47" l="1"/>
  <c r="H10" i="47"/>
  <c r="F10" i="47"/>
  <c r="J6" i="47"/>
  <c r="H6" i="47"/>
  <c r="F6" i="47"/>
  <c r="J40" i="13"/>
  <c r="H40" i="13"/>
  <c r="F40" i="13"/>
  <c r="J11" i="13"/>
  <c r="H11" i="13"/>
  <c r="F11" i="13"/>
  <c r="K15" i="47" l="1"/>
  <c r="I15" i="47"/>
  <c r="G15" i="47"/>
  <c r="E15" i="47"/>
  <c r="D15" i="47"/>
  <c r="C15" i="47"/>
  <c r="K12" i="47"/>
  <c r="I12" i="47"/>
  <c r="G12" i="47"/>
  <c r="E12" i="47"/>
  <c r="D12" i="47"/>
  <c r="C12" i="47"/>
  <c r="C16" i="47" s="1"/>
  <c r="K9" i="47"/>
  <c r="M9" i="47" l="1"/>
  <c r="M12" i="47"/>
  <c r="F12" i="47"/>
  <c r="J12" i="47"/>
  <c r="H12" i="47"/>
  <c r="K16" i="47"/>
  <c r="G16" i="47"/>
  <c r="E16" i="47"/>
  <c r="I16" i="47"/>
  <c r="J9" i="47"/>
  <c r="D16" i="47"/>
  <c r="F9" i="47"/>
  <c r="H9" i="47"/>
  <c r="H36" i="13"/>
  <c r="M16" i="47" l="1"/>
  <c r="F16" i="47"/>
  <c r="J16" i="47"/>
  <c r="H16" i="47"/>
  <c r="F13" i="44" l="1"/>
  <c r="H35" i="13" l="1"/>
  <c r="H32" i="45" l="1"/>
  <c r="L33" i="1" l="1"/>
  <c r="L30" i="1"/>
  <c r="L34" i="1" l="1"/>
  <c r="G83" i="16" l="1"/>
  <c r="G6" i="16"/>
  <c r="M72" i="45" l="1"/>
  <c r="H8" i="28" l="1"/>
  <c r="M97" i="16" l="1"/>
  <c r="M15" i="23" l="1"/>
  <c r="M6" i="24"/>
  <c r="M38" i="13"/>
  <c r="M9" i="13"/>
  <c r="K24" i="43"/>
  <c r="J11" i="24" l="1"/>
  <c r="J11" i="27"/>
  <c r="H11" i="27"/>
  <c r="F11" i="27"/>
  <c r="H11" i="24" l="1"/>
  <c r="F11" i="24"/>
  <c r="P15" i="1" l="1"/>
  <c r="M96" i="16" l="1"/>
  <c r="M99" i="16"/>
  <c r="M101" i="16"/>
  <c r="M103" i="16"/>
  <c r="J39" i="13" l="1"/>
  <c r="H39" i="13"/>
  <c r="F39" i="13"/>
  <c r="M8" i="13"/>
  <c r="M7" i="13"/>
  <c r="J10" i="13"/>
  <c r="H10" i="13"/>
  <c r="F10" i="13"/>
  <c r="I15" i="46"/>
  <c r="G15" i="46"/>
  <c r="E15" i="46"/>
  <c r="D15" i="46"/>
  <c r="C15" i="46"/>
  <c r="I12" i="46"/>
  <c r="G12" i="46"/>
  <c r="E12" i="46"/>
  <c r="D12" i="46"/>
  <c r="C12" i="46"/>
  <c r="I9" i="46"/>
  <c r="M9" i="46" s="1"/>
  <c r="E9" i="46"/>
  <c r="D9" i="46"/>
  <c r="C9" i="46"/>
  <c r="J5" i="46"/>
  <c r="H5" i="46"/>
  <c r="F5" i="46"/>
  <c r="C16" i="46" l="1"/>
  <c r="D16" i="46"/>
  <c r="H9" i="46"/>
  <c r="F9" i="46"/>
  <c r="E16" i="46"/>
  <c r="G16" i="46"/>
  <c r="I16" i="46"/>
  <c r="M16" i="46" s="1"/>
  <c r="J9" i="46"/>
  <c r="H16" i="46" l="1"/>
  <c r="F16" i="46"/>
  <c r="J16" i="46"/>
  <c r="K10" i="43" l="1"/>
  <c r="K8" i="43"/>
  <c r="K152" i="16" l="1"/>
  <c r="I152" i="16"/>
  <c r="G152" i="16"/>
  <c r="E152" i="16"/>
  <c r="D152" i="16"/>
  <c r="M151" i="16"/>
  <c r="J151" i="16"/>
  <c r="H151" i="16"/>
  <c r="F151" i="16"/>
  <c r="M150" i="16"/>
  <c r="J150" i="16"/>
  <c r="H150" i="16"/>
  <c r="F150" i="16"/>
  <c r="M149" i="16"/>
  <c r="J149" i="16"/>
  <c r="H149" i="16"/>
  <c r="F149" i="16"/>
  <c r="M148" i="16"/>
  <c r="J148" i="16"/>
  <c r="H148" i="16"/>
  <c r="F148" i="16"/>
  <c r="J147" i="16"/>
  <c r="H147" i="16"/>
  <c r="F147" i="16"/>
  <c r="J146" i="16"/>
  <c r="H146" i="16"/>
  <c r="F146" i="16"/>
  <c r="M145" i="16"/>
  <c r="J145" i="16"/>
  <c r="H145" i="16"/>
  <c r="F145" i="16"/>
  <c r="M144" i="16"/>
  <c r="J144" i="16"/>
  <c r="H144" i="16"/>
  <c r="F144" i="16"/>
  <c r="M143" i="16"/>
  <c r="J143" i="16"/>
  <c r="H143" i="16"/>
  <c r="F143" i="16"/>
  <c r="J142" i="16"/>
  <c r="H142" i="16"/>
  <c r="F142" i="16"/>
  <c r="M141" i="16"/>
  <c r="J141" i="16"/>
  <c r="H141" i="16"/>
  <c r="F141" i="16"/>
  <c r="M140" i="16"/>
  <c r="J140" i="16"/>
  <c r="H140" i="16"/>
  <c r="F140" i="16"/>
  <c r="M139" i="16"/>
  <c r="J139" i="16"/>
  <c r="H139" i="16"/>
  <c r="F139" i="16"/>
  <c r="K138" i="16"/>
  <c r="I138" i="16"/>
  <c r="G138" i="16"/>
  <c r="E138" i="16"/>
  <c r="D138" i="16"/>
  <c r="J137" i="16"/>
  <c r="H137" i="16"/>
  <c r="F137" i="16"/>
  <c r="M135" i="16"/>
  <c r="J135" i="16"/>
  <c r="H135" i="16"/>
  <c r="F135" i="16"/>
  <c r="M134" i="16"/>
  <c r="J134" i="16"/>
  <c r="H134" i="16"/>
  <c r="F134" i="16"/>
  <c r="M133" i="16"/>
  <c r="J133" i="16"/>
  <c r="H133" i="16"/>
  <c r="F133" i="16"/>
  <c r="M132" i="16"/>
  <c r="J132" i="16"/>
  <c r="H132" i="16"/>
  <c r="F132" i="16"/>
  <c r="J131" i="16"/>
  <c r="H131" i="16"/>
  <c r="F131" i="16"/>
  <c r="C138" i="16"/>
  <c r="K130" i="16"/>
  <c r="I130" i="16"/>
  <c r="G130" i="16"/>
  <c r="H129" i="16"/>
  <c r="F129" i="16"/>
  <c r="J128" i="16"/>
  <c r="H128" i="16"/>
  <c r="F128" i="16"/>
  <c r="J127" i="16"/>
  <c r="H127" i="16"/>
  <c r="F127" i="16"/>
  <c r="J126" i="16"/>
  <c r="H126" i="16"/>
  <c r="F126" i="16"/>
  <c r="J124" i="16"/>
  <c r="H124" i="16"/>
  <c r="F124" i="16"/>
  <c r="J123" i="16"/>
  <c r="H123" i="16"/>
  <c r="F123" i="16"/>
  <c r="J122" i="16"/>
  <c r="H122" i="16"/>
  <c r="F122" i="16"/>
  <c r="J121" i="16"/>
  <c r="H121" i="16"/>
  <c r="F121" i="16"/>
  <c r="J120" i="16"/>
  <c r="H120" i="16"/>
  <c r="F120" i="16"/>
  <c r="J115" i="16"/>
  <c r="H115" i="16"/>
  <c r="F115" i="16"/>
  <c r="M114" i="16"/>
  <c r="J114" i="16"/>
  <c r="H114" i="16"/>
  <c r="F114" i="16"/>
  <c r="J113" i="16"/>
  <c r="H113" i="16"/>
  <c r="F113" i="16"/>
  <c r="K111" i="16"/>
  <c r="I111" i="16"/>
  <c r="G111" i="16"/>
  <c r="E111" i="16"/>
  <c r="J109" i="16"/>
  <c r="H109" i="16"/>
  <c r="F109" i="16"/>
  <c r="M108" i="16"/>
  <c r="J108" i="16"/>
  <c r="H108" i="16"/>
  <c r="F108" i="16"/>
  <c r="M107" i="16"/>
  <c r="J107" i="16"/>
  <c r="H107" i="16"/>
  <c r="F107" i="16"/>
  <c r="M106" i="16"/>
  <c r="J106" i="16"/>
  <c r="H106" i="16"/>
  <c r="F106" i="16"/>
  <c r="M105" i="16"/>
  <c r="J105" i="16"/>
  <c r="H105" i="16"/>
  <c r="F105" i="16"/>
  <c r="J103" i="16"/>
  <c r="H103" i="16"/>
  <c r="F103" i="16"/>
  <c r="J101" i="16"/>
  <c r="H101" i="16"/>
  <c r="F101" i="16"/>
  <c r="J100" i="16"/>
  <c r="H100" i="16"/>
  <c r="F100" i="16"/>
  <c r="J99" i="16"/>
  <c r="H99" i="16"/>
  <c r="F99" i="16"/>
  <c r="J97" i="16"/>
  <c r="H97" i="16"/>
  <c r="F97" i="16"/>
  <c r="J96" i="16"/>
  <c r="H96" i="16"/>
  <c r="F96" i="16"/>
  <c r="J95" i="16"/>
  <c r="H95" i="16"/>
  <c r="F95" i="16"/>
  <c r="M93" i="16"/>
  <c r="J93" i="16"/>
  <c r="H93" i="16"/>
  <c r="F93" i="16"/>
  <c r="M91" i="16"/>
  <c r="J91" i="16"/>
  <c r="H91" i="16"/>
  <c r="F91" i="16"/>
  <c r="M90" i="16"/>
  <c r="J90" i="16"/>
  <c r="H90" i="16"/>
  <c r="F90" i="16"/>
  <c r="J88" i="16"/>
  <c r="H88" i="16"/>
  <c r="F88" i="16"/>
  <c r="M86" i="16"/>
  <c r="M85" i="16"/>
  <c r="J85" i="16"/>
  <c r="H85" i="16"/>
  <c r="F85" i="16"/>
  <c r="M84" i="16"/>
  <c r="J84" i="16"/>
  <c r="H84" i="16"/>
  <c r="F84" i="16"/>
  <c r="K83" i="16"/>
  <c r="I83" i="16"/>
  <c r="M82" i="16"/>
  <c r="J82" i="16"/>
  <c r="H82" i="16"/>
  <c r="F82" i="16"/>
  <c r="I61" i="16"/>
  <c r="G61" i="16"/>
  <c r="G76" i="16" s="1"/>
  <c r="J54" i="16"/>
  <c r="H54" i="16"/>
  <c r="F54" i="16"/>
  <c r="J52" i="16"/>
  <c r="H52" i="16"/>
  <c r="F52" i="16"/>
  <c r="J47" i="16"/>
  <c r="H47" i="16"/>
  <c r="F47" i="16"/>
  <c r="J38" i="16"/>
  <c r="H38" i="16"/>
  <c r="F38" i="16"/>
  <c r="J32" i="16"/>
  <c r="H32" i="16"/>
  <c r="F32" i="16"/>
  <c r="K153" i="16" l="1"/>
  <c r="J83" i="16"/>
  <c r="F111" i="16"/>
  <c r="G153" i="16"/>
  <c r="I153" i="16"/>
  <c r="F34" i="16"/>
  <c r="J111" i="16"/>
  <c r="H111" i="16"/>
  <c r="H34" i="16"/>
  <c r="J34" i="16"/>
  <c r="F83" i="16"/>
  <c r="M152" i="16"/>
  <c r="M138" i="16"/>
  <c r="M130" i="16"/>
  <c r="F104" i="16"/>
  <c r="M104" i="16"/>
  <c r="M111" i="16"/>
  <c r="J152" i="16"/>
  <c r="J138" i="16"/>
  <c r="J130" i="16"/>
  <c r="H104" i="16"/>
  <c r="M83" i="16"/>
  <c r="D153" i="16"/>
  <c r="H83" i="16"/>
  <c r="E153" i="16"/>
  <c r="F130" i="16"/>
  <c r="H130" i="16"/>
  <c r="F138" i="16"/>
  <c r="H138" i="16"/>
  <c r="F152" i="16"/>
  <c r="H152" i="16"/>
  <c r="J104" i="16"/>
  <c r="C153" i="16" l="1"/>
  <c r="J5" i="16"/>
  <c r="J7" i="16"/>
  <c r="J8" i="16"/>
  <c r="J13" i="16"/>
  <c r="J14" i="16"/>
  <c r="J16" i="16"/>
  <c r="J18" i="16"/>
  <c r="J19" i="16"/>
  <c r="J20" i="16"/>
  <c r="J49" i="16" l="1"/>
  <c r="H49" i="16"/>
  <c r="F49" i="16"/>
  <c r="I5" i="14"/>
  <c r="I7" i="14" s="1"/>
  <c r="I8" i="14"/>
  <c r="I11" i="14"/>
  <c r="I10" i="14" l="1"/>
  <c r="I13" i="14" s="1"/>
  <c r="F5" i="45" l="1"/>
  <c r="H5" i="45"/>
  <c r="J5" i="45"/>
  <c r="F6" i="45"/>
  <c r="H6" i="45"/>
  <c r="J6" i="45"/>
  <c r="F7" i="45"/>
  <c r="H7" i="45"/>
  <c r="J7" i="45"/>
  <c r="F8" i="45"/>
  <c r="H8" i="45"/>
  <c r="J8" i="45"/>
  <c r="F10" i="45"/>
  <c r="H10" i="45"/>
  <c r="J10" i="45"/>
  <c r="F9" i="45"/>
  <c r="H9" i="45"/>
  <c r="J9" i="45"/>
  <c r="C31" i="44" l="1"/>
  <c r="D31" i="44"/>
  <c r="F31" i="44" l="1"/>
  <c r="M106" i="45"/>
  <c r="J10" i="26" l="1"/>
  <c r="H10" i="26"/>
  <c r="F10" i="26"/>
  <c r="F60" i="45" l="1"/>
  <c r="M67" i="45" l="1"/>
  <c r="K30" i="43" l="1"/>
  <c r="H26" i="43" l="1"/>
  <c r="C14" i="43"/>
  <c r="E15" i="21" l="1"/>
  <c r="M109" i="45" l="1"/>
  <c r="M33" i="1" l="1"/>
  <c r="K33" i="1"/>
  <c r="M30" i="1"/>
  <c r="M34" i="1" l="1"/>
  <c r="M8" i="28" l="1"/>
  <c r="M6" i="28"/>
  <c r="M5" i="28"/>
  <c r="I15" i="28" l="1"/>
  <c r="G15" i="28"/>
  <c r="E15" i="28"/>
  <c r="D15" i="28"/>
  <c r="C15" i="28"/>
  <c r="I12" i="28"/>
  <c r="M12" i="28" s="1"/>
  <c r="G12" i="28"/>
  <c r="E12" i="28"/>
  <c r="D12" i="28"/>
  <c r="C12" i="28"/>
  <c r="J10" i="28"/>
  <c r="H10" i="28"/>
  <c r="F10" i="28"/>
  <c r="I9" i="28"/>
  <c r="G9" i="28"/>
  <c r="E9" i="28"/>
  <c r="D9" i="28"/>
  <c r="C9" i="28"/>
  <c r="J8" i="28"/>
  <c r="F8" i="28"/>
  <c r="J6" i="28"/>
  <c r="H6" i="28"/>
  <c r="F6" i="28"/>
  <c r="J5" i="28"/>
  <c r="H5" i="28"/>
  <c r="F5" i="28"/>
  <c r="I16" i="23"/>
  <c r="G16" i="23"/>
  <c r="E16" i="23"/>
  <c r="D16" i="23"/>
  <c r="C16" i="23"/>
  <c r="G16" i="28" l="1"/>
  <c r="D16" i="28"/>
  <c r="M16" i="23"/>
  <c r="F9" i="28"/>
  <c r="M9" i="28"/>
  <c r="J12" i="28"/>
  <c r="I16" i="28"/>
  <c r="F12" i="28"/>
  <c r="H12" i="28"/>
  <c r="C16" i="28"/>
  <c r="H9" i="28"/>
  <c r="J9" i="28"/>
  <c r="J16" i="23"/>
  <c r="H16" i="23"/>
  <c r="F16" i="23"/>
  <c r="J15" i="23"/>
  <c r="H15" i="23"/>
  <c r="F15" i="23"/>
  <c r="J14" i="23"/>
  <c r="H14" i="23"/>
  <c r="F14" i="23"/>
  <c r="I13" i="23"/>
  <c r="M13" i="23" s="1"/>
  <c r="G13" i="23"/>
  <c r="E13" i="23"/>
  <c r="D13" i="23"/>
  <c r="C13" i="23"/>
  <c r="H16" i="28" l="1"/>
  <c r="J16" i="28"/>
  <c r="H13" i="23"/>
  <c r="M16" i="28"/>
  <c r="J13" i="23"/>
  <c r="F13" i="23"/>
  <c r="J12" i="23"/>
  <c r="H12" i="23"/>
  <c r="F12" i="23"/>
  <c r="J11" i="23"/>
  <c r="H11" i="23"/>
  <c r="F11" i="23"/>
  <c r="I17" i="23"/>
  <c r="G17" i="23"/>
  <c r="E17" i="23"/>
  <c r="D17" i="23"/>
  <c r="M8" i="23"/>
  <c r="J8" i="23"/>
  <c r="H8" i="23"/>
  <c r="M7" i="23"/>
  <c r="J7" i="23"/>
  <c r="H7" i="23"/>
  <c r="J6" i="23"/>
  <c r="H6" i="23"/>
  <c r="M5" i="23"/>
  <c r="J5" i="23"/>
  <c r="H5" i="23"/>
  <c r="I15" i="22"/>
  <c r="G15" i="22"/>
  <c r="E15" i="22"/>
  <c r="D15" i="22"/>
  <c r="C15" i="22"/>
  <c r="I12" i="22"/>
  <c r="M12" i="22" s="1"/>
  <c r="G12" i="22"/>
  <c r="E12" i="22"/>
  <c r="D12" i="22"/>
  <c r="C12" i="22"/>
  <c r="J11" i="22"/>
  <c r="H11" i="22"/>
  <c r="F11" i="22"/>
  <c r="I9" i="22"/>
  <c r="G9" i="22"/>
  <c r="E9" i="22"/>
  <c r="D9" i="22"/>
  <c r="C9" i="22"/>
  <c r="M8" i="22"/>
  <c r="J8" i="22"/>
  <c r="H8" i="22"/>
  <c r="F8" i="22"/>
  <c r="M5" i="22"/>
  <c r="J5" i="22"/>
  <c r="H5" i="22"/>
  <c r="F5" i="22"/>
  <c r="I15" i="21"/>
  <c r="G15" i="21"/>
  <c r="D15" i="21"/>
  <c r="C15" i="21"/>
  <c r="I12" i="21"/>
  <c r="M12" i="21" s="1"/>
  <c r="G12" i="21"/>
  <c r="E12" i="21"/>
  <c r="D12" i="21"/>
  <c r="C12" i="21"/>
  <c r="I9" i="21"/>
  <c r="G9" i="21"/>
  <c r="E9" i="21"/>
  <c r="D9" i="21"/>
  <c r="C9" i="21"/>
  <c r="M8" i="21"/>
  <c r="J8" i="21"/>
  <c r="H8" i="21"/>
  <c r="F8" i="21"/>
  <c r="J6" i="21"/>
  <c r="H6" i="21"/>
  <c r="F6" i="21"/>
  <c r="J5" i="21"/>
  <c r="H5" i="21"/>
  <c r="F5" i="21"/>
  <c r="I15" i="27"/>
  <c r="G15" i="27"/>
  <c r="E15" i="27"/>
  <c r="D15" i="27"/>
  <c r="C15" i="27"/>
  <c r="I12" i="27"/>
  <c r="M12" i="27" s="1"/>
  <c r="G12" i="27"/>
  <c r="E12" i="27"/>
  <c r="D12" i="27"/>
  <c r="C12" i="27"/>
  <c r="J10" i="27"/>
  <c r="H10" i="27"/>
  <c r="F10" i="27"/>
  <c r="I9" i="27"/>
  <c r="E9" i="27"/>
  <c r="D9" i="27"/>
  <c r="C9" i="27"/>
  <c r="J8" i="27"/>
  <c r="F8" i="27"/>
  <c r="M6" i="27"/>
  <c r="J6" i="27"/>
  <c r="H6" i="27"/>
  <c r="F6" i="27"/>
  <c r="M5" i="27"/>
  <c r="J5" i="27"/>
  <c r="H5" i="27"/>
  <c r="I15" i="26"/>
  <c r="G15" i="26"/>
  <c r="E15" i="26"/>
  <c r="D15" i="26"/>
  <c r="C15" i="26"/>
  <c r="I12" i="26"/>
  <c r="M12" i="26" s="1"/>
  <c r="G12" i="26"/>
  <c r="E12" i="26"/>
  <c r="D12" i="26"/>
  <c r="C12" i="26"/>
  <c r="I9" i="26"/>
  <c r="G9" i="26"/>
  <c r="E9" i="26"/>
  <c r="D9" i="26"/>
  <c r="C9" i="26"/>
  <c r="J8" i="26"/>
  <c r="H8" i="26"/>
  <c r="F8" i="26"/>
  <c r="M6" i="26"/>
  <c r="J6" i="26"/>
  <c r="H6" i="26"/>
  <c r="F6" i="26"/>
  <c r="M5" i="26"/>
  <c r="J5" i="26"/>
  <c r="H5" i="26"/>
  <c r="F5" i="26"/>
  <c r="I15" i="25"/>
  <c r="G15" i="25"/>
  <c r="E15" i="25"/>
  <c r="D15" i="25"/>
  <c r="C15" i="25"/>
  <c r="I12" i="25"/>
  <c r="M12" i="25" s="1"/>
  <c r="E12" i="25"/>
  <c r="D12" i="25"/>
  <c r="C12" i="25"/>
  <c r="J10" i="25"/>
  <c r="F10" i="25"/>
  <c r="I9" i="25"/>
  <c r="G9" i="25"/>
  <c r="E9" i="25"/>
  <c r="D9" i="25"/>
  <c r="J8" i="25"/>
  <c r="F8" i="25"/>
  <c r="J6" i="25"/>
  <c r="H6" i="25"/>
  <c r="F6" i="25"/>
  <c r="J5" i="25"/>
  <c r="H5" i="25"/>
  <c r="F5" i="25"/>
  <c r="I16" i="24"/>
  <c r="G16" i="24"/>
  <c r="E16" i="24"/>
  <c r="D16" i="24"/>
  <c r="C16" i="24"/>
  <c r="I13" i="24"/>
  <c r="M13" i="24" s="1"/>
  <c r="G13" i="24"/>
  <c r="E13" i="24"/>
  <c r="D13" i="24"/>
  <c r="C13" i="24"/>
  <c r="M8" i="24"/>
  <c r="F8" i="24"/>
  <c r="J6" i="24"/>
  <c r="H6" i="24"/>
  <c r="F6" i="24"/>
  <c r="M5" i="24"/>
  <c r="J5" i="24"/>
  <c r="H5" i="24"/>
  <c r="F5" i="24"/>
  <c r="I15" i="20"/>
  <c r="G15" i="20"/>
  <c r="E15" i="20"/>
  <c r="D15" i="20"/>
  <c r="C15" i="20"/>
  <c r="I12" i="20"/>
  <c r="M12" i="20" s="1"/>
  <c r="G12" i="20"/>
  <c r="E12" i="20"/>
  <c r="D12" i="20"/>
  <c r="C12" i="20"/>
  <c r="F10" i="20"/>
  <c r="E9" i="20"/>
  <c r="D9" i="20"/>
  <c r="C9" i="20"/>
  <c r="H8" i="20"/>
  <c r="F8" i="20"/>
  <c r="M6" i="20"/>
  <c r="H6" i="20"/>
  <c r="F6" i="20"/>
  <c r="H5" i="20"/>
  <c r="F5" i="20"/>
  <c r="K55" i="13"/>
  <c r="I55" i="13"/>
  <c r="G55" i="13"/>
  <c r="E55" i="13"/>
  <c r="D55" i="13"/>
  <c r="H13" i="24" l="1"/>
  <c r="F12" i="21"/>
  <c r="J12" i="21"/>
  <c r="H12" i="21"/>
  <c r="D16" i="20"/>
  <c r="E16" i="22"/>
  <c r="D13" i="42" s="1"/>
  <c r="E16" i="27"/>
  <c r="D11" i="42" s="1"/>
  <c r="F13" i="24"/>
  <c r="I16" i="20"/>
  <c r="H7" i="42" s="1"/>
  <c r="G16" i="20"/>
  <c r="E16" i="20"/>
  <c r="F16" i="20" s="1"/>
  <c r="J13" i="24"/>
  <c r="M9" i="25"/>
  <c r="J12" i="25"/>
  <c r="F12" i="26"/>
  <c r="H12" i="26"/>
  <c r="J12" i="26"/>
  <c r="F9" i="21"/>
  <c r="E16" i="26"/>
  <c r="D16" i="26"/>
  <c r="F55" i="13"/>
  <c r="M55" i="13"/>
  <c r="F12" i="20"/>
  <c r="I16" i="26"/>
  <c r="J16" i="26" s="1"/>
  <c r="F12" i="25"/>
  <c r="J12" i="22"/>
  <c r="D16" i="21"/>
  <c r="C12" i="42" s="1"/>
  <c r="H12" i="20"/>
  <c r="J12" i="20"/>
  <c r="M17" i="23"/>
  <c r="M10" i="23"/>
  <c r="D14" i="42"/>
  <c r="F17" i="23"/>
  <c r="C17" i="23"/>
  <c r="B14" i="42" s="1"/>
  <c r="C14" i="42"/>
  <c r="J17" i="23"/>
  <c r="H17" i="23"/>
  <c r="F10" i="23"/>
  <c r="H10" i="23"/>
  <c r="J10" i="23"/>
  <c r="M9" i="22"/>
  <c r="J9" i="22"/>
  <c r="F12" i="22"/>
  <c r="H12" i="22"/>
  <c r="D16" i="22"/>
  <c r="F9" i="22"/>
  <c r="H9" i="22"/>
  <c r="M9" i="21"/>
  <c r="C16" i="21"/>
  <c r="E16" i="21"/>
  <c r="H9" i="21"/>
  <c r="J9" i="21"/>
  <c r="M9" i="27"/>
  <c r="J12" i="27"/>
  <c r="J9" i="27"/>
  <c r="F12" i="27"/>
  <c r="H12" i="27"/>
  <c r="D16" i="27"/>
  <c r="F9" i="27"/>
  <c r="H9" i="27"/>
  <c r="M9" i="26"/>
  <c r="C16" i="26"/>
  <c r="D10" i="42"/>
  <c r="J9" i="26"/>
  <c r="F9" i="26"/>
  <c r="H9" i="26"/>
  <c r="J9" i="25"/>
  <c r="F9" i="25"/>
  <c r="H9" i="25"/>
  <c r="M10" i="24"/>
  <c r="J10" i="24"/>
  <c r="F10" i="24"/>
  <c r="H10" i="24"/>
  <c r="J9" i="20"/>
  <c r="M9" i="20"/>
  <c r="F9" i="20"/>
  <c r="H9" i="20"/>
  <c r="J55" i="13"/>
  <c r="H55" i="13"/>
  <c r="M54" i="13"/>
  <c r="J54" i="13"/>
  <c r="H54" i="13"/>
  <c r="F54" i="13"/>
  <c r="M53" i="13"/>
  <c r="J53" i="13"/>
  <c r="H53" i="13"/>
  <c r="F53" i="13"/>
  <c r="M52" i="13"/>
  <c r="J52" i="13"/>
  <c r="H52" i="13"/>
  <c r="F52" i="13"/>
  <c r="M51" i="13"/>
  <c r="J51" i="13"/>
  <c r="H51" i="13"/>
  <c r="F51" i="13"/>
  <c r="M50" i="13"/>
  <c r="J50" i="13"/>
  <c r="H50" i="13"/>
  <c r="F50" i="13"/>
  <c r="M49" i="13"/>
  <c r="J49" i="13"/>
  <c r="H49" i="13"/>
  <c r="F49" i="13"/>
  <c r="M48" i="13"/>
  <c r="J48" i="13"/>
  <c r="H48" i="13"/>
  <c r="F48" i="13"/>
  <c r="M47" i="13"/>
  <c r="J47" i="13"/>
  <c r="H47" i="13"/>
  <c r="F47" i="13"/>
  <c r="M46" i="13"/>
  <c r="J46" i="13"/>
  <c r="H46" i="13"/>
  <c r="F46" i="13"/>
  <c r="M45" i="13"/>
  <c r="J45" i="13"/>
  <c r="H45" i="13"/>
  <c r="F45" i="13"/>
  <c r="I44" i="13"/>
  <c r="I56" i="13" s="1"/>
  <c r="G44" i="13"/>
  <c r="G56" i="13" s="1"/>
  <c r="E44" i="13"/>
  <c r="D44" i="13"/>
  <c r="D56" i="13" s="1"/>
  <c r="M42" i="13"/>
  <c r="J42" i="13"/>
  <c r="H42" i="13"/>
  <c r="F42" i="13"/>
  <c r="J43" i="13"/>
  <c r="H43" i="13"/>
  <c r="F43" i="13"/>
  <c r="M41" i="13"/>
  <c r="J41" i="13"/>
  <c r="H41" i="13"/>
  <c r="F41" i="13"/>
  <c r="M37" i="13"/>
  <c r="J37" i="13"/>
  <c r="H37" i="13"/>
  <c r="F37" i="13"/>
  <c r="M36" i="13"/>
  <c r="J36" i="13"/>
  <c r="F36" i="13"/>
  <c r="J38" i="13"/>
  <c r="H38" i="13"/>
  <c r="F38" i="13"/>
  <c r="M35" i="13"/>
  <c r="J35" i="13"/>
  <c r="F35" i="13"/>
  <c r="M34" i="13"/>
  <c r="J34" i="13"/>
  <c r="H34" i="13"/>
  <c r="F34" i="13"/>
  <c r="K26" i="13"/>
  <c r="I26" i="13"/>
  <c r="G26" i="13"/>
  <c r="F15" i="42" s="1"/>
  <c r="E26" i="13"/>
  <c r="D26" i="13"/>
  <c r="C15" i="42" s="1"/>
  <c r="C26" i="13"/>
  <c r="M25" i="13"/>
  <c r="J25" i="13"/>
  <c r="H25" i="13"/>
  <c r="F25" i="13"/>
  <c r="M24" i="13"/>
  <c r="J24" i="13"/>
  <c r="H24" i="13"/>
  <c r="F24" i="13"/>
  <c r="M23" i="13"/>
  <c r="J23" i="13"/>
  <c r="H23" i="13"/>
  <c r="F23" i="13"/>
  <c r="M22" i="13"/>
  <c r="J22" i="13"/>
  <c r="H22" i="13"/>
  <c r="F22" i="13"/>
  <c r="M21" i="13"/>
  <c r="J21" i="13"/>
  <c r="H21" i="13"/>
  <c r="F21" i="13"/>
  <c r="M20" i="13"/>
  <c r="J20" i="13"/>
  <c r="H20" i="13"/>
  <c r="F20" i="13"/>
  <c r="M19" i="13"/>
  <c r="J19" i="13"/>
  <c r="H19" i="13"/>
  <c r="F19" i="13"/>
  <c r="M18" i="13"/>
  <c r="J18" i="13"/>
  <c r="H18" i="13"/>
  <c r="F18" i="13"/>
  <c r="M17" i="13"/>
  <c r="J17" i="13"/>
  <c r="H17" i="13"/>
  <c r="F17" i="13"/>
  <c r="M16" i="13"/>
  <c r="J16" i="13"/>
  <c r="H16" i="13"/>
  <c r="F16" i="13"/>
  <c r="K27" i="13"/>
  <c r="I15" i="13"/>
  <c r="G15" i="13"/>
  <c r="E27" i="13"/>
  <c r="C15" i="13"/>
  <c r="J13" i="13"/>
  <c r="H13" i="13"/>
  <c r="F13" i="13"/>
  <c r="J14" i="13"/>
  <c r="H14" i="13"/>
  <c r="F14" i="13"/>
  <c r="J12" i="13"/>
  <c r="H12" i="13"/>
  <c r="F12" i="13"/>
  <c r="J8" i="13"/>
  <c r="H8" i="13"/>
  <c r="F8" i="13"/>
  <c r="J7" i="13"/>
  <c r="H7" i="13"/>
  <c r="F7" i="13"/>
  <c r="J9" i="13"/>
  <c r="H9" i="13"/>
  <c r="F9" i="13"/>
  <c r="M6" i="13"/>
  <c r="J6" i="13"/>
  <c r="H6" i="13"/>
  <c r="F6" i="13"/>
  <c r="M5" i="13"/>
  <c r="J5" i="13"/>
  <c r="H5" i="13"/>
  <c r="F5" i="13"/>
  <c r="C10" i="42" l="1"/>
  <c r="H10" i="42"/>
  <c r="D7" i="42"/>
  <c r="F7" i="42"/>
  <c r="M16" i="20"/>
  <c r="F16" i="26"/>
  <c r="F44" i="13"/>
  <c r="M16" i="26"/>
  <c r="B10" i="42"/>
  <c r="B12" i="42"/>
  <c r="I27" i="13"/>
  <c r="B15" i="42"/>
  <c r="H14" i="42" s="1"/>
  <c r="F14" i="42" s="1"/>
  <c r="C16" i="22"/>
  <c r="B13" i="42" s="1"/>
  <c r="C13" i="42"/>
  <c r="F16" i="22"/>
  <c r="D12" i="42"/>
  <c r="F16" i="21"/>
  <c r="C16" i="27"/>
  <c r="B11" i="42" s="1"/>
  <c r="C11" i="42"/>
  <c r="F16" i="27"/>
  <c r="C16" i="20"/>
  <c r="B7" i="42" s="1"/>
  <c r="J16" i="20"/>
  <c r="H16" i="20"/>
  <c r="C7" i="42"/>
  <c r="J15" i="13"/>
  <c r="M15" i="13"/>
  <c r="G27" i="13"/>
  <c r="J56" i="13"/>
  <c r="H56" i="13"/>
  <c r="H44" i="13"/>
  <c r="J44" i="13"/>
  <c r="F26" i="13"/>
  <c r="H26" i="13"/>
  <c r="J26" i="13"/>
  <c r="D27" i="13"/>
  <c r="F15" i="13"/>
  <c r="H15" i="13"/>
  <c r="M27" i="13" l="1"/>
  <c r="K44" i="13"/>
  <c r="C27" i="13"/>
  <c r="J27" i="13"/>
  <c r="H27" i="13"/>
  <c r="F27" i="13"/>
  <c r="M73" i="16"/>
  <c r="J73" i="16"/>
  <c r="H73" i="16"/>
  <c r="F73" i="16"/>
  <c r="M72" i="16"/>
  <c r="J72" i="16"/>
  <c r="H72" i="16"/>
  <c r="F72" i="16"/>
  <c r="M71" i="16"/>
  <c r="J71" i="16"/>
  <c r="H71" i="16"/>
  <c r="F71" i="16"/>
  <c r="M70" i="16"/>
  <c r="J70" i="16"/>
  <c r="H70" i="16"/>
  <c r="F70" i="16"/>
  <c r="J69" i="16"/>
  <c r="H69" i="16"/>
  <c r="F69" i="16"/>
  <c r="M68" i="16"/>
  <c r="J68" i="16"/>
  <c r="H68" i="16"/>
  <c r="F68" i="16"/>
  <c r="M67" i="16"/>
  <c r="J67" i="16"/>
  <c r="H67" i="16"/>
  <c r="F67" i="16"/>
  <c r="M66" i="16"/>
  <c r="J66" i="16"/>
  <c r="H66" i="16"/>
  <c r="F66" i="16"/>
  <c r="M65" i="16"/>
  <c r="J65" i="16"/>
  <c r="H65" i="16"/>
  <c r="F65" i="16"/>
  <c r="M64" i="16"/>
  <c r="J64" i="16"/>
  <c r="H64" i="16"/>
  <c r="F64" i="16"/>
  <c r="M63" i="16"/>
  <c r="J63" i="16"/>
  <c r="H63" i="16"/>
  <c r="F63" i="16"/>
  <c r="M62" i="16"/>
  <c r="J62" i="16"/>
  <c r="H62" i="16"/>
  <c r="F62" i="16"/>
  <c r="J60" i="16"/>
  <c r="H60" i="16"/>
  <c r="F60" i="16"/>
  <c r="M58" i="16"/>
  <c r="J58" i="16"/>
  <c r="H58" i="16"/>
  <c r="F58" i="16"/>
  <c r="M56" i="16"/>
  <c r="J56" i="16"/>
  <c r="H56" i="16"/>
  <c r="F56" i="16"/>
  <c r="M55" i="16"/>
  <c r="J55" i="16"/>
  <c r="H55" i="16"/>
  <c r="F55" i="16"/>
  <c r="J50" i="16"/>
  <c r="H50" i="16"/>
  <c r="F50" i="16"/>
  <c r="J45" i="16"/>
  <c r="H45" i="16"/>
  <c r="F45" i="16"/>
  <c r="J44" i="16"/>
  <c r="H44" i="16"/>
  <c r="F44" i="16"/>
  <c r="J36" i="16"/>
  <c r="H36" i="16"/>
  <c r="F36" i="16"/>
  <c r="M31" i="16"/>
  <c r="J31" i="16"/>
  <c r="H31" i="16"/>
  <c r="F31" i="16"/>
  <c r="M30" i="16"/>
  <c r="J30" i="16"/>
  <c r="H30" i="16"/>
  <c r="F30" i="16"/>
  <c r="M29" i="16"/>
  <c r="J29" i="16"/>
  <c r="H29" i="16"/>
  <c r="F29" i="16"/>
  <c r="M28" i="16"/>
  <c r="J28" i="16"/>
  <c r="H28" i="16"/>
  <c r="F28" i="16"/>
  <c r="J26" i="16"/>
  <c r="H26" i="16"/>
  <c r="F26" i="16"/>
  <c r="J24" i="16"/>
  <c r="H24" i="16"/>
  <c r="F24" i="16"/>
  <c r="J23" i="16"/>
  <c r="H23" i="16"/>
  <c r="F23" i="16"/>
  <c r="J22" i="16"/>
  <c r="H22" i="16"/>
  <c r="F22" i="16"/>
  <c r="H20" i="16"/>
  <c r="F20" i="16"/>
  <c r="H19" i="16"/>
  <c r="F19" i="16"/>
  <c r="H18" i="16"/>
  <c r="F18" i="16"/>
  <c r="M16" i="16"/>
  <c r="H16" i="16"/>
  <c r="F16" i="16"/>
  <c r="M14" i="16"/>
  <c r="H14" i="16"/>
  <c r="F14" i="16"/>
  <c r="H13" i="16"/>
  <c r="F13" i="16"/>
  <c r="H11" i="16"/>
  <c r="F11" i="16"/>
  <c r="M9" i="16"/>
  <c r="M8" i="16"/>
  <c r="H8" i="16"/>
  <c r="F8" i="16"/>
  <c r="M7" i="16"/>
  <c r="H7" i="16"/>
  <c r="F7" i="16"/>
  <c r="I6" i="16"/>
  <c r="I76" i="16" s="1"/>
  <c r="M76" i="16" s="1"/>
  <c r="D6" i="16"/>
  <c r="D76" i="16" s="1"/>
  <c r="C6" i="16"/>
  <c r="C76" i="16" s="1"/>
  <c r="M5" i="16"/>
  <c r="H5" i="16"/>
  <c r="F5" i="16"/>
  <c r="K56" i="13" l="1"/>
  <c r="M56" i="13" s="1"/>
  <c r="M43" i="13"/>
  <c r="J6" i="16"/>
  <c r="F75" i="16"/>
  <c r="M26" i="13"/>
  <c r="M44" i="13"/>
  <c r="F27" i="16"/>
  <c r="F6" i="16"/>
  <c r="M6" i="16"/>
  <c r="M27" i="16"/>
  <c r="M153" i="16"/>
  <c r="J75" i="16"/>
  <c r="J61" i="16"/>
  <c r="M61" i="16"/>
  <c r="M34" i="16"/>
  <c r="J27" i="16"/>
  <c r="H75" i="16"/>
  <c r="F61" i="16"/>
  <c r="H61" i="16"/>
  <c r="H27" i="16"/>
  <c r="H6" i="16"/>
  <c r="J125" i="45"/>
  <c r="H125" i="45"/>
  <c r="F125" i="45"/>
  <c r="M124" i="45"/>
  <c r="J124" i="45"/>
  <c r="H124" i="45"/>
  <c r="F124" i="45"/>
  <c r="J123" i="45"/>
  <c r="H123" i="45"/>
  <c r="F123" i="45"/>
  <c r="M122" i="45"/>
  <c r="J122" i="45"/>
  <c r="H122" i="45"/>
  <c r="J121" i="45"/>
  <c r="H121" i="45"/>
  <c r="F121" i="45"/>
  <c r="J116" i="45"/>
  <c r="H116" i="45"/>
  <c r="F116" i="45"/>
  <c r="J118" i="45"/>
  <c r="H118" i="45"/>
  <c r="F118" i="45"/>
  <c r="J117" i="45"/>
  <c r="H117" i="45"/>
  <c r="F117" i="45"/>
  <c r="J112" i="45"/>
  <c r="F112" i="45"/>
  <c r="J115" i="45"/>
  <c r="H115" i="45"/>
  <c r="F115" i="45"/>
  <c r="J113" i="45"/>
  <c r="F113" i="45"/>
  <c r="M120" i="45"/>
  <c r="J120" i="45"/>
  <c r="H120" i="45"/>
  <c r="F120" i="45"/>
  <c r="J119" i="45"/>
  <c r="H119" i="45"/>
  <c r="F119" i="45"/>
  <c r="H109" i="45"/>
  <c r="F109" i="45"/>
  <c r="M108" i="45"/>
  <c r="H108" i="45"/>
  <c r="F108" i="45"/>
  <c r="H107" i="45"/>
  <c r="F107" i="45"/>
  <c r="H106" i="45"/>
  <c r="F106" i="45"/>
  <c r="H105" i="45"/>
  <c r="F105" i="45"/>
  <c r="H104" i="45"/>
  <c r="F104" i="45"/>
  <c r="F76" i="16" l="1"/>
  <c r="J76" i="16"/>
  <c r="H76" i="16"/>
  <c r="F127" i="45"/>
  <c r="M75" i="16"/>
  <c r="M127" i="45"/>
  <c r="J127" i="45"/>
  <c r="H127" i="45"/>
  <c r="I98" i="45" l="1"/>
  <c r="G98" i="45"/>
  <c r="G128" i="45" s="1"/>
  <c r="E98" i="45"/>
  <c r="E128" i="45" s="1"/>
  <c r="C98" i="45"/>
  <c r="C128" i="45" s="1"/>
  <c r="J95" i="45"/>
  <c r="H95" i="45"/>
  <c r="F95" i="45"/>
  <c r="J87" i="45"/>
  <c r="H87" i="45"/>
  <c r="F87" i="45"/>
  <c r="J84" i="45"/>
  <c r="H84" i="45"/>
  <c r="F84" i="45"/>
  <c r="J83" i="45"/>
  <c r="H83" i="45"/>
  <c r="F83" i="45"/>
  <c r="J82" i="45"/>
  <c r="H82" i="45"/>
  <c r="F82" i="45"/>
  <c r="M81" i="45"/>
  <c r="J81" i="45"/>
  <c r="H81" i="45"/>
  <c r="F81" i="45"/>
  <c r="M80" i="45"/>
  <c r="J80" i="45"/>
  <c r="H80" i="45"/>
  <c r="F80" i="45"/>
  <c r="J79" i="45"/>
  <c r="H79" i="45"/>
  <c r="F79" i="45"/>
  <c r="F128" i="45" l="1"/>
  <c r="I128" i="45"/>
  <c r="M98" i="45"/>
  <c r="H128" i="45"/>
  <c r="F98" i="45"/>
  <c r="H98" i="45"/>
  <c r="J98" i="45"/>
  <c r="J78" i="45"/>
  <c r="H78" i="45"/>
  <c r="F78" i="45"/>
  <c r="J77" i="45"/>
  <c r="H77" i="45"/>
  <c r="F77" i="45"/>
  <c r="J76" i="45"/>
  <c r="H76" i="45"/>
  <c r="F76" i="45"/>
  <c r="J75" i="45"/>
  <c r="H75" i="45"/>
  <c r="F75" i="45"/>
  <c r="M74" i="45"/>
  <c r="J74" i="45"/>
  <c r="H74" i="45"/>
  <c r="J73" i="45"/>
  <c r="H73" i="45"/>
  <c r="J72" i="45"/>
  <c r="H72" i="45"/>
  <c r="F72" i="45"/>
  <c r="J71" i="45"/>
  <c r="H71" i="45"/>
  <c r="F71" i="45"/>
  <c r="M70" i="45"/>
  <c r="J70" i="45"/>
  <c r="H70" i="45"/>
  <c r="F70" i="45"/>
  <c r="M69" i="45"/>
  <c r="J69" i="45"/>
  <c r="H69" i="45"/>
  <c r="F69" i="45"/>
  <c r="J68" i="45"/>
  <c r="H68" i="45"/>
  <c r="F68" i="45"/>
  <c r="J67" i="45"/>
  <c r="H67" i="45"/>
  <c r="F67" i="45"/>
  <c r="M128" i="45" l="1"/>
  <c r="J128" i="45"/>
  <c r="I61" i="45"/>
  <c r="M61" i="45" s="1"/>
  <c r="G61" i="45"/>
  <c r="E61" i="45"/>
  <c r="D61" i="45"/>
  <c r="C61" i="45"/>
  <c r="J60" i="45"/>
  <c r="H60" i="45"/>
  <c r="F61" i="45" l="1"/>
  <c r="J61" i="45"/>
  <c r="H61" i="45"/>
  <c r="J59" i="45"/>
  <c r="H59" i="45"/>
  <c r="F59" i="45"/>
  <c r="M58" i="45"/>
  <c r="J58" i="45"/>
  <c r="I57" i="45"/>
  <c r="G57" i="45"/>
  <c r="E57" i="45"/>
  <c r="D57" i="45"/>
  <c r="C57" i="45"/>
  <c r="J55" i="45"/>
  <c r="H55" i="45"/>
  <c r="F55" i="45"/>
  <c r="J54" i="45"/>
  <c r="H54" i="45"/>
  <c r="F54" i="45"/>
  <c r="J53" i="45"/>
  <c r="H53" i="45"/>
  <c r="F53" i="45"/>
  <c r="J52" i="45"/>
  <c r="H52" i="45"/>
  <c r="F52" i="45"/>
  <c r="J50" i="45"/>
  <c r="H50" i="45"/>
  <c r="F50" i="45"/>
  <c r="J51" i="45"/>
  <c r="H51" i="45"/>
  <c r="F51" i="45"/>
  <c r="J48" i="45"/>
  <c r="H48" i="45"/>
  <c r="F48" i="45"/>
  <c r="J41" i="45"/>
  <c r="H41" i="45"/>
  <c r="F41" i="45"/>
  <c r="J45" i="45"/>
  <c r="H45" i="45"/>
  <c r="F45" i="45"/>
  <c r="J49" i="45"/>
  <c r="H49" i="45"/>
  <c r="F49" i="45"/>
  <c r="J44" i="45"/>
  <c r="H44" i="45"/>
  <c r="F44" i="45"/>
  <c r="J43" i="45"/>
  <c r="H43" i="45"/>
  <c r="F43" i="45"/>
  <c r="J42" i="45"/>
  <c r="H42" i="45"/>
  <c r="F42" i="45"/>
  <c r="J38" i="45"/>
  <c r="H38" i="45"/>
  <c r="F38" i="45"/>
  <c r="J35" i="45"/>
  <c r="H35" i="45"/>
  <c r="F35" i="45"/>
  <c r="J34" i="45"/>
  <c r="H34" i="45"/>
  <c r="F34" i="45"/>
  <c r="J33" i="45"/>
  <c r="H33" i="45"/>
  <c r="F33" i="45"/>
  <c r="J32" i="45"/>
  <c r="F32" i="45"/>
  <c r="J31" i="45"/>
  <c r="H31" i="45"/>
  <c r="F31" i="45"/>
  <c r="M30" i="45"/>
  <c r="J30" i="45"/>
  <c r="H30" i="45"/>
  <c r="F30" i="45"/>
  <c r="M29" i="45"/>
  <c r="J29" i="45"/>
  <c r="H29" i="45"/>
  <c r="F29" i="45"/>
  <c r="J28" i="45"/>
  <c r="H28" i="45"/>
  <c r="F28" i="45"/>
  <c r="J27" i="45"/>
  <c r="H27" i="45"/>
  <c r="F27" i="45"/>
  <c r="M26" i="45"/>
  <c r="J26" i="45"/>
  <c r="H26" i="45"/>
  <c r="F26" i="45"/>
  <c r="J25" i="45"/>
  <c r="H25" i="45"/>
  <c r="F25" i="45"/>
  <c r="J24" i="45"/>
  <c r="H24" i="45"/>
  <c r="F24" i="45"/>
  <c r="J23" i="45"/>
  <c r="H23" i="45"/>
  <c r="F23" i="45"/>
  <c r="H22" i="45"/>
  <c r="F22" i="45"/>
  <c r="J21" i="45"/>
  <c r="H21" i="45"/>
  <c r="F21" i="45"/>
  <c r="M20" i="45"/>
  <c r="J20" i="45"/>
  <c r="H20" i="45"/>
  <c r="F20" i="45"/>
  <c r="J19" i="45"/>
  <c r="H19" i="45"/>
  <c r="F19" i="45"/>
  <c r="J18" i="45"/>
  <c r="H18" i="45"/>
  <c r="F18" i="45"/>
  <c r="J16" i="45"/>
  <c r="H16" i="45"/>
  <c r="J17" i="45"/>
  <c r="H17" i="45"/>
  <c r="F17" i="45"/>
  <c r="J15" i="45"/>
  <c r="H15" i="45"/>
  <c r="F15" i="45"/>
  <c r="M14" i="45"/>
  <c r="J14" i="45"/>
  <c r="H14" i="45"/>
  <c r="F14" i="45"/>
  <c r="M13" i="45"/>
  <c r="J13" i="45"/>
  <c r="H13" i="45"/>
  <c r="F13" i="45"/>
  <c r="M12" i="45"/>
  <c r="J12" i="45"/>
  <c r="H12" i="45"/>
  <c r="F12" i="45"/>
  <c r="I11" i="45"/>
  <c r="G11" i="45"/>
  <c r="E11" i="45"/>
  <c r="D11" i="45"/>
  <c r="C11" i="45"/>
  <c r="M9" i="45"/>
  <c r="M10" i="45"/>
  <c r="M8" i="45"/>
  <c r="M7" i="45"/>
  <c r="M6" i="45"/>
  <c r="M5" i="45"/>
  <c r="I33" i="1"/>
  <c r="E33" i="1"/>
  <c r="D33" i="1"/>
  <c r="C33" i="1"/>
  <c r="I30" i="1"/>
  <c r="E30" i="1"/>
  <c r="D30" i="1"/>
  <c r="C30" i="1"/>
  <c r="K16" i="1"/>
  <c r="H12" i="14" s="1"/>
  <c r="J12" i="14" s="1"/>
  <c r="I16" i="1"/>
  <c r="E16" i="1"/>
  <c r="C16" i="1"/>
  <c r="M15" i="1"/>
  <c r="J15" i="1"/>
  <c r="H15" i="1"/>
  <c r="M14" i="1"/>
  <c r="J14" i="1"/>
  <c r="H14" i="1"/>
  <c r="K13" i="1"/>
  <c r="H9" i="14" s="1"/>
  <c r="J9" i="14" s="1"/>
  <c r="I13" i="1"/>
  <c r="E13" i="1"/>
  <c r="C13" i="1"/>
  <c r="M12" i="1"/>
  <c r="J12" i="1"/>
  <c r="H12" i="1"/>
  <c r="P11" i="1"/>
  <c r="M11" i="1"/>
  <c r="J11" i="1"/>
  <c r="H11" i="1"/>
  <c r="K10" i="1"/>
  <c r="G17" i="1"/>
  <c r="P8" i="1"/>
  <c r="M8" i="1"/>
  <c r="J8" i="1"/>
  <c r="P7" i="1"/>
  <c r="M7" i="1"/>
  <c r="J7" i="1"/>
  <c r="H7" i="1"/>
  <c r="P6" i="1"/>
  <c r="M6" i="1"/>
  <c r="J6" i="1"/>
  <c r="H6" i="1"/>
  <c r="M5" i="1"/>
  <c r="J5" i="1"/>
  <c r="H5" i="1"/>
  <c r="H6" i="14" l="1"/>
  <c r="J6" i="14" s="1"/>
  <c r="M10" i="1"/>
  <c r="O27" i="1"/>
  <c r="C129" i="45"/>
  <c r="O33" i="1"/>
  <c r="P33" i="1" s="1"/>
  <c r="D129" i="45"/>
  <c r="E129" i="45"/>
  <c r="P16" i="1"/>
  <c r="E17" i="1"/>
  <c r="C17" i="1"/>
  <c r="D9" i="1" s="1"/>
  <c r="H16" i="1"/>
  <c r="H13" i="1"/>
  <c r="G129" i="45"/>
  <c r="K17" i="1"/>
  <c r="F57" i="45"/>
  <c r="I17" i="1"/>
  <c r="F5" i="42" s="1"/>
  <c r="J57" i="45"/>
  <c r="M57" i="45"/>
  <c r="M11" i="45"/>
  <c r="H57" i="45"/>
  <c r="F11" i="45"/>
  <c r="H11" i="45"/>
  <c r="J11" i="45"/>
  <c r="M16" i="1"/>
  <c r="P13" i="1"/>
  <c r="M13" i="1"/>
  <c r="P10" i="1"/>
  <c r="P29" i="1"/>
  <c r="P28" i="1"/>
  <c r="J16" i="1"/>
  <c r="J13" i="1"/>
  <c r="H10" i="1"/>
  <c r="J10" i="1"/>
  <c r="K29" i="44"/>
  <c r="F29" i="44"/>
  <c r="K28" i="44"/>
  <c r="F28" i="44"/>
  <c r="L16" i="1" l="1"/>
  <c r="D5" i="1"/>
  <c r="D7" i="1"/>
  <c r="D6" i="1"/>
  <c r="D8" i="1"/>
  <c r="H129" i="45"/>
  <c r="F129" i="45"/>
  <c r="F10" i="1"/>
  <c r="P27" i="1"/>
  <c r="C6" i="42"/>
  <c r="C5" i="42"/>
  <c r="F16" i="1"/>
  <c r="H17" i="1"/>
  <c r="F13" i="1"/>
  <c r="D6" i="42"/>
  <c r="H6" i="42"/>
  <c r="L14" i="1"/>
  <c r="L12" i="1"/>
  <c r="L7" i="1"/>
  <c r="L5" i="1"/>
  <c r="L15" i="1"/>
  <c r="L13" i="1"/>
  <c r="L11" i="1"/>
  <c r="L8" i="1"/>
  <c r="L6" i="1"/>
  <c r="L10" i="1"/>
  <c r="F14" i="1"/>
  <c r="F12" i="1"/>
  <c r="F7" i="1"/>
  <c r="F5" i="1"/>
  <c r="F15" i="1"/>
  <c r="F11" i="1"/>
  <c r="F8" i="1"/>
  <c r="F6" i="1"/>
  <c r="B5" i="42"/>
  <c r="D14" i="1"/>
  <c r="D12" i="1"/>
  <c r="D15" i="1"/>
  <c r="D11" i="1"/>
  <c r="D13" i="1"/>
  <c r="D16" i="1"/>
  <c r="D10" i="1"/>
  <c r="B6" i="42"/>
  <c r="M17" i="1"/>
  <c r="F6" i="42"/>
  <c r="P17" i="1"/>
  <c r="J17" i="1"/>
  <c r="K31" i="44"/>
  <c r="H31" i="44"/>
  <c r="E16" i="44" l="1"/>
  <c r="D16" i="44"/>
  <c r="C16" i="44"/>
  <c r="H8" i="44"/>
  <c r="C8" i="44"/>
  <c r="K16" i="44" l="1"/>
  <c r="H16" i="44"/>
  <c r="D17" i="44"/>
  <c r="F16" i="44"/>
  <c r="E17" i="44"/>
  <c r="F8" i="44"/>
  <c r="C17" i="44"/>
  <c r="K67" i="43"/>
  <c r="G67" i="43"/>
  <c r="C67" i="43"/>
  <c r="K65" i="43"/>
  <c r="H65" i="43"/>
  <c r="F65" i="43"/>
  <c r="K64" i="43"/>
  <c r="H64" i="43"/>
  <c r="F64" i="43"/>
  <c r="K63" i="43"/>
  <c r="F63" i="43"/>
  <c r="K62" i="43"/>
  <c r="H62" i="43"/>
  <c r="F62" i="43"/>
  <c r="K61" i="43"/>
  <c r="H61" i="43"/>
  <c r="F61" i="43"/>
  <c r="G60" i="43"/>
  <c r="E60" i="43"/>
  <c r="E68" i="43" s="1"/>
  <c r="C60" i="43"/>
  <c r="K17" i="44" l="1"/>
  <c r="H17" i="44"/>
  <c r="F17" i="44"/>
  <c r="K60" i="43"/>
  <c r="H67" i="43"/>
  <c r="F67" i="43"/>
  <c r="F60" i="43"/>
  <c r="H60" i="43"/>
  <c r="H48" i="43"/>
  <c r="F37" i="43" l="1"/>
  <c r="K36" i="43"/>
  <c r="H36" i="43"/>
  <c r="F36" i="43"/>
  <c r="K33" i="43"/>
  <c r="F33" i="43"/>
  <c r="K32" i="43"/>
  <c r="F32" i="43"/>
  <c r="K31" i="43"/>
  <c r="F31" i="43"/>
  <c r="H30" i="43"/>
  <c r="F30" i="43"/>
  <c r="K29" i="43"/>
  <c r="F29" i="43"/>
  <c r="K28" i="43"/>
  <c r="F28" i="43"/>
  <c r="K26" i="43"/>
  <c r="K37" i="43" l="1"/>
  <c r="H37" i="43"/>
  <c r="F26" i="43"/>
  <c r="K25" i="43"/>
  <c r="F25" i="43"/>
  <c r="F24" i="43"/>
  <c r="K23" i="43"/>
  <c r="K22" i="43"/>
  <c r="F22" i="43"/>
  <c r="F21" i="43"/>
  <c r="K20" i="43"/>
  <c r="F20" i="43"/>
  <c r="K19" i="43"/>
  <c r="F19" i="43"/>
  <c r="K18" i="43"/>
  <c r="F18" i="43"/>
  <c r="G14" i="43"/>
  <c r="K13" i="43"/>
  <c r="H13" i="43"/>
  <c r="F13" i="43"/>
  <c r="G11" i="43"/>
  <c r="H11" i="43" s="1"/>
  <c r="D68" i="43"/>
  <c r="C11" i="43"/>
  <c r="F10" i="43"/>
  <c r="F8" i="43"/>
  <c r="K7" i="43"/>
  <c r="F7" i="43"/>
  <c r="K6" i="43"/>
  <c r="F6" i="43"/>
  <c r="K68" i="43" l="1"/>
  <c r="G68" i="43"/>
  <c r="H68" i="43" s="1"/>
  <c r="C68" i="43"/>
  <c r="K14" i="43"/>
  <c r="F14" i="43"/>
  <c r="H14" i="43"/>
  <c r="F11" i="43"/>
  <c r="K11" i="43"/>
  <c r="F68" i="43"/>
  <c r="H11" i="14"/>
  <c r="J11" i="14" s="1"/>
  <c r="H8" i="14" l="1"/>
  <c r="J8" i="14" s="1"/>
  <c r="H5" i="14"/>
  <c r="H7" i="14" l="1"/>
  <c r="J5" i="14"/>
  <c r="F17" i="14"/>
  <c r="J7" i="14" l="1"/>
  <c r="H10" i="14"/>
  <c r="C4" i="42"/>
  <c r="E17" i="14"/>
  <c r="H17" i="14"/>
  <c r="E18" i="14"/>
  <c r="G18" i="14"/>
  <c r="D17" i="14"/>
  <c r="H13" i="14" l="1"/>
  <c r="J13" i="14" s="1"/>
  <c r="J10" i="14"/>
  <c r="I18" i="14"/>
  <c r="I17" i="14"/>
  <c r="G17" i="14"/>
  <c r="D18" i="14"/>
  <c r="C17" i="14"/>
  <c r="F18" i="14"/>
  <c r="H18" i="14" l="1"/>
  <c r="C18" i="14"/>
  <c r="H15" i="42"/>
  <c r="B4" i="42"/>
  <c r="D34" i="1" l="1"/>
  <c r="E34" i="1"/>
  <c r="C34" i="1"/>
  <c r="I34" i="1"/>
  <c r="I129" i="45" l="1"/>
  <c r="J129" i="45" l="1"/>
  <c r="M129" i="45"/>
  <c r="D5" i="42"/>
  <c r="H5" i="42" l="1"/>
  <c r="J153" i="16" l="1"/>
  <c r="F153" i="16" l="1"/>
  <c r="H153" i="16"/>
  <c r="E56" i="13"/>
  <c r="D17" i="24"/>
  <c r="E17" i="24"/>
  <c r="I17" i="24"/>
  <c r="G17" i="24"/>
  <c r="C8" i="42"/>
  <c r="C17" i="24"/>
  <c r="B8" i="42" s="1"/>
  <c r="F8" i="42" l="1"/>
  <c r="D8" i="42"/>
  <c r="F56" i="13"/>
  <c r="J17" i="24"/>
  <c r="H8" i="42"/>
  <c r="M17" i="24"/>
  <c r="H17" i="24"/>
  <c r="F17" i="24"/>
  <c r="D16" i="25"/>
  <c r="C9" i="42" s="1"/>
  <c r="E16" i="25"/>
  <c r="D9" i="42" s="1"/>
  <c r="I16" i="25"/>
  <c r="M16" i="25" s="1"/>
  <c r="G16" i="25"/>
  <c r="F9" i="42" s="1"/>
  <c r="C16" i="25"/>
  <c r="B9" i="42" s="1"/>
  <c r="J16" i="25" l="1"/>
  <c r="H9" i="42"/>
  <c r="H16" i="25"/>
  <c r="F16" i="25"/>
  <c r="G16" i="26"/>
  <c r="G16" i="27"/>
  <c r="H16" i="27" s="1"/>
  <c r="I16" i="27"/>
  <c r="J16" i="27" l="1"/>
  <c r="H16" i="26"/>
  <c r="H11" i="42"/>
  <c r="F10" i="42"/>
  <c r="F11" i="42"/>
  <c r="M16" i="27"/>
  <c r="G16" i="21"/>
  <c r="H16" i="21" s="1"/>
  <c r="I16" i="21"/>
  <c r="J16" i="21" s="1"/>
  <c r="G16" i="22"/>
  <c r="H16" i="22" s="1"/>
  <c r="I16" i="22"/>
  <c r="J16" i="22" s="1"/>
  <c r="E16" i="28"/>
  <c r="D15" i="42" l="1"/>
  <c r="H13" i="42"/>
  <c r="F13" i="42"/>
  <c r="H12" i="42"/>
  <c r="F16" i="28"/>
  <c r="M16" i="22"/>
  <c r="F12" i="42"/>
  <c r="M16" i="21"/>
  <c r="K30" i="1"/>
  <c r="O30" i="1" s="1"/>
  <c r="P30" i="1" l="1"/>
  <c r="O34" i="1"/>
  <c r="K34" i="1"/>
  <c r="P34" i="1" l="1"/>
</calcChain>
</file>

<file path=xl/comments1.xml><?xml version="1.0" encoding="utf-8"?>
<comments xmlns="http://schemas.openxmlformats.org/spreadsheetml/2006/main">
  <authors>
    <author>Ajuntament de Barcelona</author>
  </authors>
  <commentList>
    <comment ref="C4" authorId="0">
      <text>
        <r>
          <rPr>
            <b/>
            <sz val="8"/>
            <color indexed="81"/>
            <rFont val="Tahoma"/>
            <family val="2"/>
          </rPr>
          <t>Ajuntament de Barcelona:</t>
        </r>
        <r>
          <rPr>
            <sz val="8"/>
            <color indexed="81"/>
            <rFont val="Tahoma"/>
            <family val="2"/>
          </rPr>
          <t xml:space="preserve">
adaptat a nova estructura pressupostària 2013</t>
        </r>
      </text>
    </comment>
    <comment ref="B56" authorId="0">
      <text>
        <r>
          <rPr>
            <sz val="9"/>
            <color indexed="81"/>
            <rFont val="Tahoma"/>
            <family val="2"/>
          </rPr>
          <t>Canvi codificacions programes 2015: modificació del nom del grup que no afecta pressupostàriament</t>
        </r>
      </text>
    </comment>
    <comment ref="B58" authorId="0">
      <text>
        <r>
          <rPr>
            <sz val="9"/>
            <color indexed="81"/>
            <rFont val="Tahoma"/>
            <family val="2"/>
          </rPr>
          <t>Canvi codificacions programes 2015: modificació del nom del grup que no afecta pressupostàriament</t>
        </r>
      </text>
    </comment>
    <comment ref="B59" authorId="0">
      <text>
        <r>
          <rPr>
            <sz val="9"/>
            <color indexed="81"/>
            <rFont val="Tahoma"/>
            <family val="2"/>
          </rPr>
          <t>Canvi codificacions programes 2015: modificació del nom del grup que no afecta pressupostàriament</t>
        </r>
      </text>
    </comment>
    <comment ref="B60" authorId="0">
      <text>
        <r>
          <rPr>
            <sz val="9"/>
            <color indexed="81"/>
            <rFont val="Tahoma"/>
            <family val="2"/>
          </rPr>
          <t>Canvi codificacions programes 2015: modificació del nom del grup que no afecta pressupostàriament</t>
        </r>
      </text>
    </comment>
    <comment ref="B65" authorId="0">
      <text>
        <r>
          <rPr>
            <sz val="9"/>
            <color indexed="81"/>
            <rFont val="Tahoma"/>
            <family val="2"/>
          </rPr>
          <t>Canvi codificacions programes 2015: incoporació d'una part de l'antic 926 (padró habitants)</t>
        </r>
      </text>
    </comment>
    <comment ref="B68" authorId="0">
      <text>
        <r>
          <rPr>
            <sz val="9"/>
            <color indexed="81"/>
            <rFont val="Tahoma"/>
            <family val="2"/>
          </rPr>
          <t xml:space="preserve">Canvi codificacions programes 2015: incorporació </t>
        </r>
      </text>
    </comment>
    <comment ref="B74" authorId="0">
      <text>
        <r>
          <rPr>
            <sz val="9"/>
            <color indexed="81"/>
            <rFont val="Tahoma"/>
            <family val="2"/>
          </rPr>
          <t>Canvi codificacions programes 2015: l'antic grup 942 passa a ser el nou 943</t>
        </r>
      </text>
    </comment>
    <comment ref="C81" authorId="0">
      <text>
        <r>
          <rPr>
            <b/>
            <sz val="8"/>
            <color indexed="81"/>
            <rFont val="Tahoma"/>
            <family val="2"/>
          </rPr>
          <t>Ajuntament de Barcelona:</t>
        </r>
        <r>
          <rPr>
            <sz val="8"/>
            <color indexed="81"/>
            <rFont val="Tahoma"/>
            <family val="2"/>
          </rPr>
          <t xml:space="preserve">
adaptat a nova estructura pressupostària 2013</t>
        </r>
      </text>
    </comment>
    <comment ref="B91" authorId="0">
      <text>
        <r>
          <rPr>
            <sz val="9"/>
            <color indexed="81"/>
            <rFont val="Tahoma"/>
            <family val="2"/>
          </rPr>
          <t>Canvi codificació programes 2015: modificació nom del grup i incorporació del grup 459</t>
        </r>
      </text>
    </comment>
    <comment ref="B94" authorId="0">
      <text>
        <r>
          <rPr>
            <sz val="9"/>
            <color indexed="81"/>
            <rFont val="Tahoma"/>
            <family val="2"/>
          </rPr>
          <t>Canvi codificació programes 2015: sanejament xarxa de clavegueram passa del grup 161 (2014) al 160</t>
        </r>
      </text>
    </comment>
    <comment ref="B102" authorId="0">
      <text>
        <r>
          <rPr>
            <sz val="9"/>
            <color indexed="81"/>
            <rFont val="Tahoma"/>
            <family val="2"/>
          </rPr>
          <t>Canvi codificació programes 2015: una part del grup 179 (any 2014) passa a formar part del 172</t>
        </r>
      </text>
    </comment>
    <comment ref="B107" authorId="0">
      <text>
        <r>
          <rPr>
            <sz val="9"/>
            <color indexed="81"/>
            <rFont val="Tahoma"/>
            <family val="2"/>
          </rPr>
          <t xml:space="preserve">Canvi codificació programes 2015: incorporació al grup alguna partida del grup 231 i 169
</t>
        </r>
      </text>
    </comment>
    <comment ref="B112" authorId="0">
      <text>
        <r>
          <rPr>
            <sz val="9"/>
            <color indexed="81"/>
            <rFont val="Tahoma"/>
            <family val="2"/>
          </rPr>
          <t>Canvi codificació programes 2015: l'antic grup 313 ara passa a formar part del 311</t>
        </r>
      </text>
    </comment>
    <comment ref="B115" authorId="0">
      <text>
        <r>
          <rPr>
            <sz val="9"/>
            <color indexed="81"/>
            <rFont val="Tahoma"/>
            <family val="2"/>
          </rPr>
          <t>Canvi codificació programes 2015: PART de l'antic grup 321 i 325 passa a ser el grup 323</t>
        </r>
      </text>
    </comment>
    <comment ref="B116" authorId="0">
      <text>
        <r>
          <rPr>
            <sz val="9"/>
            <color indexed="81"/>
            <rFont val="Tahoma"/>
            <family val="2"/>
          </rPr>
          <t>Canvi codificació programes 2015: l'antic grup 322 passa a ser el nou 324</t>
        </r>
      </text>
    </comment>
    <comment ref="B117" authorId="0">
      <text>
        <r>
          <rPr>
            <sz val="9"/>
            <color indexed="81"/>
            <rFont val="Tahoma"/>
            <family val="2"/>
          </rPr>
          <t xml:space="preserve">Canvi codificació programa 2015: es compara amb els grups 323 i 324 dels anys anteriors
</t>
        </r>
      </text>
    </comment>
    <comment ref="B118" authorId="0">
      <text>
        <r>
          <rPr>
            <sz val="9"/>
            <color indexed="81"/>
            <rFont val="Tahoma"/>
            <family val="2"/>
          </rPr>
          <t>Canvi codificació programes 2015: l'antic grup 325 passa a ser el 328</t>
        </r>
      </text>
    </comment>
    <comment ref="B119" authorId="0">
      <text>
        <r>
          <rPr>
            <sz val="9"/>
            <color indexed="81"/>
            <rFont val="Tahoma"/>
            <family val="2"/>
          </rPr>
          <t>Canvi codificació programes 2015: la part bressol de l'antic compte 321 passa al nou grup 329</t>
        </r>
      </text>
    </comment>
    <comment ref="B122" authorId="0">
      <text>
        <r>
          <rPr>
            <sz val="9"/>
            <color indexed="81"/>
            <rFont val="Tahoma"/>
            <family val="2"/>
          </rPr>
          <t>Canvi codificacions programes 2015: incoporació de l'antic grup 335</t>
        </r>
      </text>
    </comment>
    <comment ref="B125" authorId="0">
      <text>
        <r>
          <rPr>
            <sz val="9"/>
            <color indexed="81"/>
            <rFont val="Tahoma"/>
            <family val="2"/>
          </rPr>
          <t>Canvi codificacions programes 2015: aquest grup incorpora els centres cívics inclosos en l'antic grup 334</t>
        </r>
      </text>
    </comment>
    <comment ref="B133" authorId="0">
      <text>
        <r>
          <rPr>
            <sz val="9"/>
            <color indexed="81"/>
            <rFont val="Tahoma"/>
            <family val="2"/>
          </rPr>
          <t>Canvi codificacions programes 2015: modificació del nom del grup que no afecta pressupostàriament</t>
        </r>
      </text>
    </comment>
    <comment ref="B135" authorId="0">
      <text>
        <r>
          <rPr>
            <sz val="9"/>
            <color indexed="81"/>
            <rFont val="Tahoma"/>
            <family val="2"/>
          </rPr>
          <t>Canvi codificacions programes 2015: modificació del nom del grup que no afecta pressupostàriament</t>
        </r>
      </text>
    </comment>
    <comment ref="B136" authorId="0">
      <text>
        <r>
          <rPr>
            <sz val="9"/>
            <color indexed="81"/>
            <rFont val="Tahoma"/>
            <family val="2"/>
          </rPr>
          <t>Canvi codificacions programes 2015: modificació del nom del grup que no afecta pressupostàriament</t>
        </r>
      </text>
    </comment>
    <comment ref="B137" authorId="0">
      <text>
        <r>
          <rPr>
            <sz val="9"/>
            <color indexed="81"/>
            <rFont val="Tahoma"/>
            <family val="2"/>
          </rPr>
          <t>Canvi codificacions programes 2015: modificació del nom del grup que no afecta pressupostàriament</t>
        </r>
      </text>
    </comment>
    <comment ref="B142" authorId="0">
      <text>
        <r>
          <rPr>
            <sz val="9"/>
            <color indexed="81"/>
            <rFont val="Tahoma"/>
            <family val="2"/>
          </rPr>
          <t>Canvi codificacions programes 2015: incoporació d'una part de l'antic 926 (padró habitants)</t>
        </r>
      </text>
    </comment>
    <comment ref="B151" authorId="0">
      <text>
        <r>
          <rPr>
            <sz val="9"/>
            <color indexed="81"/>
            <rFont val="Tahoma"/>
            <family val="2"/>
          </rPr>
          <t>Canvi codificacions programes 2015: l'antic grup 942 passa a ser el nou 943</t>
        </r>
      </text>
    </comment>
  </commentList>
</comments>
</file>

<file path=xl/sharedStrings.xml><?xml version="1.0" encoding="utf-8"?>
<sst xmlns="http://schemas.openxmlformats.org/spreadsheetml/2006/main" count="1896" uniqueCount="578">
  <si>
    <t>Despeses de personal</t>
  </si>
  <si>
    <t>Despeses en béns corrents i serveis</t>
  </si>
  <si>
    <t>Despeses financeres</t>
  </si>
  <si>
    <t>Transferències corrents</t>
  </si>
  <si>
    <t>Operacions corrents</t>
  </si>
  <si>
    <t>Inversions reals</t>
  </si>
  <si>
    <t>Transferències de capital</t>
  </si>
  <si>
    <t>Operacions de capital</t>
  </si>
  <si>
    <t>Actius financers</t>
  </si>
  <si>
    <t>Passius financers</t>
  </si>
  <si>
    <t>Operacions financeres</t>
  </si>
  <si>
    <t>Despeses Totals</t>
  </si>
  <si>
    <t>Capítols</t>
  </si>
  <si>
    <t>Crèdit inicial</t>
  </si>
  <si>
    <t>Crèdit Actual</t>
  </si>
  <si>
    <t>Autoritzat</t>
  </si>
  <si>
    <t>Disposat</t>
  </si>
  <si>
    <t>Obligat</t>
  </si>
  <si>
    <t>%</t>
  </si>
  <si>
    <t>Execució de despeses. Ajuntament de Barcelona</t>
  </si>
  <si>
    <t>Resum per capítols</t>
  </si>
  <si>
    <t>Resum per orgànics</t>
  </si>
  <si>
    <t>Orgànics</t>
  </si>
  <si>
    <t>Serveis Urbans i Medi Ambient</t>
  </si>
  <si>
    <t>Prevenció, Seguretat i Mobilitat</t>
  </si>
  <si>
    <t>Urbanisme i Infraestructures</t>
  </si>
  <si>
    <t>Serveis Centrals</t>
  </si>
  <si>
    <t>Total Sectors</t>
  </si>
  <si>
    <t>Ciutat Vella</t>
  </si>
  <si>
    <t>Eixample</t>
  </si>
  <si>
    <t>Sants-Montjuïc</t>
  </si>
  <si>
    <t>Les Corts</t>
  </si>
  <si>
    <t>Sarrià-Sant Gervasi</t>
  </si>
  <si>
    <t>Gràcia</t>
  </si>
  <si>
    <t>Horta-Guinardó</t>
  </si>
  <si>
    <t>Nou Barris</t>
  </si>
  <si>
    <t>Sant Andreu</t>
  </si>
  <si>
    <t>Sant Martí</t>
  </si>
  <si>
    <t>Total Districtes</t>
  </si>
  <si>
    <t>=3/2</t>
  </si>
  <si>
    <t>=4/2</t>
  </si>
  <si>
    <t>=5/2</t>
  </si>
  <si>
    <t>5'</t>
  </si>
  <si>
    <t>=5'/2'</t>
  </si>
  <si>
    <t>Execució d'ingressos. Ajuntament de Barcelona</t>
  </si>
  <si>
    <t>Ingressos patrimonials</t>
  </si>
  <si>
    <t>Venda d'inversions reals</t>
  </si>
  <si>
    <t>Previsió inicial</t>
  </si>
  <si>
    <t>Previsió Actual</t>
  </si>
  <si>
    <t>=4/3</t>
  </si>
  <si>
    <t>3'</t>
  </si>
  <si>
    <t>=3'/2'</t>
  </si>
  <si>
    <t>Impostos directes</t>
  </si>
  <si>
    <t>Impostos indirectes</t>
  </si>
  <si>
    <t>Taxes, preus públics i altres ingressos</t>
  </si>
  <si>
    <t>Ingressos Totals</t>
  </si>
  <si>
    <t>011</t>
  </si>
  <si>
    <t>130</t>
  </si>
  <si>
    <t>132</t>
  </si>
  <si>
    <t>133</t>
  </si>
  <si>
    <t>135</t>
  </si>
  <si>
    <t>150</t>
  </si>
  <si>
    <t>151</t>
  </si>
  <si>
    <t>153</t>
  </si>
  <si>
    <t>161</t>
  </si>
  <si>
    <t>162</t>
  </si>
  <si>
    <t>163</t>
  </si>
  <si>
    <t>164</t>
  </si>
  <si>
    <t>165</t>
  </si>
  <si>
    <t>169</t>
  </si>
  <si>
    <t>171</t>
  </si>
  <si>
    <t>179</t>
  </si>
  <si>
    <t>211</t>
  </si>
  <si>
    <t>230</t>
  </si>
  <si>
    <t>231</t>
  </si>
  <si>
    <t>232</t>
  </si>
  <si>
    <t>312</t>
  </si>
  <si>
    <t>320</t>
  </si>
  <si>
    <t>324</t>
  </si>
  <si>
    <t>332</t>
  </si>
  <si>
    <t>333</t>
  </si>
  <si>
    <t>334</t>
  </si>
  <si>
    <t>341</t>
  </si>
  <si>
    <t>431</t>
  </si>
  <si>
    <t>432</t>
  </si>
  <si>
    <t>433</t>
  </si>
  <si>
    <t>441</t>
  </si>
  <si>
    <t>493</t>
  </si>
  <si>
    <t>912</t>
  </si>
  <si>
    <t>920</t>
  </si>
  <si>
    <t>922</t>
  </si>
  <si>
    <t>923</t>
  </si>
  <si>
    <t>924</t>
  </si>
  <si>
    <t>925</t>
  </si>
  <si>
    <t>926</t>
  </si>
  <si>
    <t>929</t>
  </si>
  <si>
    <t>932</t>
  </si>
  <si>
    <t>933</t>
  </si>
  <si>
    <t>934</t>
  </si>
  <si>
    <t>Deute Públic</t>
  </si>
  <si>
    <t>Urbanisme</t>
  </si>
  <si>
    <t>Vies Públiques</t>
  </si>
  <si>
    <t>Neteja Viària</t>
  </si>
  <si>
    <t>Enllumenat Públic</t>
  </si>
  <si>
    <t>Pensions</t>
  </si>
  <si>
    <t>Promoció Social</t>
  </si>
  <si>
    <t>Promoció Cultural</t>
  </si>
  <si>
    <t>Comerç</t>
  </si>
  <si>
    <t>Desenvolupament Empresarial</t>
  </si>
  <si>
    <t>Participació Ciutadana</t>
  </si>
  <si>
    <t>Seguretat i Ordre Públic</t>
  </si>
  <si>
    <t>Gestió del Sistema Tributari</t>
  </si>
  <si>
    <t>Gestió del Patrimoni</t>
  </si>
  <si>
    <t>Parcs i Jardins</t>
  </si>
  <si>
    <t>Biblioteques i Arxius</t>
  </si>
  <si>
    <t>Informació Bàsica i Estadística</t>
  </si>
  <si>
    <t>Altres Serveis de Benestar Comunitari</t>
  </si>
  <si>
    <t>Òrgans de Govern</t>
  </si>
  <si>
    <t>Serveis Complementaris d'Educació</t>
  </si>
  <si>
    <t>Promoció i Foment de l'Esport</t>
  </si>
  <si>
    <t>Coordinació i Organització institucional</t>
  </si>
  <si>
    <t>Gestió del deute i de la Tresoreria</t>
  </si>
  <si>
    <t>Imprevistos i Funcions no Classificades</t>
  </si>
  <si>
    <t>Transferències a Entitats Locals Territorials</t>
  </si>
  <si>
    <t>Atenció als Ciutadans</t>
  </si>
  <si>
    <t>Recollida, Eliminació i Tractament de Residus</t>
  </si>
  <si>
    <t>Ordenació del Tràfic i de l'Estacionament</t>
  </si>
  <si>
    <t>Actuacions de caràcter econòmic</t>
  </si>
  <si>
    <t>Béns públics de caràcter preferent</t>
  </si>
  <si>
    <t>Actuacions de protecció i promoció social</t>
  </si>
  <si>
    <t>Serveis públics bàsics</t>
  </si>
  <si>
    <t>Execució de despeses. Serveis Urbans i Medi ambient</t>
  </si>
  <si>
    <t>Execució de despeses. Prevenció, Seguretat i Mobilitat</t>
  </si>
  <si>
    <t>Execució de despeses. Serveis Centrals</t>
  </si>
  <si>
    <t>Execució de despeses. Districtes</t>
  </si>
  <si>
    <t>-</t>
  </si>
  <si>
    <t>Despeses Corrents</t>
  </si>
  <si>
    <t>Altres Actuacions relacionades amb el Medi Ambient</t>
  </si>
  <si>
    <t>Hospitals, Serveis Assistencials i Centres de Salut</t>
  </si>
  <si>
    <t>Drets Liquidats</t>
  </si>
  <si>
    <t>Check-list:</t>
  </si>
  <si>
    <t>Ingressos - Despeses</t>
  </si>
  <si>
    <t>Programes:</t>
  </si>
  <si>
    <t>Orgànics:</t>
  </si>
  <si>
    <t>- SSGG</t>
  </si>
  <si>
    <t>- ASC</t>
  </si>
  <si>
    <t>- MA</t>
  </si>
  <si>
    <t>- PSM</t>
  </si>
  <si>
    <t>- U</t>
  </si>
  <si>
    <t>- PE</t>
  </si>
  <si>
    <t>- ECB</t>
  </si>
  <si>
    <t>- SC</t>
  </si>
  <si>
    <t>- Districtes</t>
  </si>
  <si>
    <t>Controls</t>
  </si>
  <si>
    <t xml:space="preserve"> </t>
  </si>
  <si>
    <t>Detall per conceptes</t>
  </si>
  <si>
    <t>Conceptes</t>
  </si>
  <si>
    <t>IBI</t>
  </si>
  <si>
    <t>IIVTNU (Plusvàlua)</t>
  </si>
  <si>
    <t>IVTM (Vehicles)</t>
  </si>
  <si>
    <t>IAE</t>
  </si>
  <si>
    <t>ICIO</t>
  </si>
  <si>
    <t>Impostos locals</t>
  </si>
  <si>
    <t>CTE</t>
  </si>
  <si>
    <t>FCF</t>
  </si>
  <si>
    <t>Participació Tributs de l'Estat</t>
  </si>
  <si>
    <t>Grua i parany</t>
  </si>
  <si>
    <t>Cementiris</t>
  </si>
  <si>
    <t>Clavegueram</t>
  </si>
  <si>
    <t>Codi concepte</t>
  </si>
  <si>
    <t>113-114</t>
  </si>
  <si>
    <t>100-210-220</t>
  </si>
  <si>
    <t>Parquímetres</t>
  </si>
  <si>
    <t>Llicències urbanístiques</t>
  </si>
  <si>
    <t>Guals</t>
  </si>
  <si>
    <t>Participació ingressos bruts</t>
  </si>
  <si>
    <t>332-333-338</t>
  </si>
  <si>
    <t>Taxes ocupació via pública</t>
  </si>
  <si>
    <t>Altres taxes</t>
  </si>
  <si>
    <t>30-32-33 (-) anteriors</t>
  </si>
  <si>
    <t>Recollida comercial residus</t>
  </si>
  <si>
    <t>Serveis especials de neteja</t>
  </si>
  <si>
    <t>Resta preus públics</t>
  </si>
  <si>
    <t>Vendes Recollida selectiva residus</t>
  </si>
  <si>
    <t>Resta de vendes de serveis</t>
  </si>
  <si>
    <t>Reintegraments</t>
  </si>
  <si>
    <t>36 (-) 36500</t>
  </si>
  <si>
    <t>Multes</t>
  </si>
  <si>
    <t>Recàrrecs</t>
  </si>
  <si>
    <t>Interessos de demora</t>
  </si>
  <si>
    <t>Altres ingressos</t>
  </si>
  <si>
    <t>Taxes i altres ingressos</t>
  </si>
  <si>
    <t>42010-42011</t>
  </si>
  <si>
    <t>Aportacions de l'Estat (Excepte FCF)</t>
  </si>
  <si>
    <t>42 (-) 42010-42011</t>
  </si>
  <si>
    <t>Aportacions del Grup Ajuntament</t>
  </si>
  <si>
    <t>GC_Fons Cooperació Local</t>
  </si>
  <si>
    <t>GC_Finalistes per Educació</t>
  </si>
  <si>
    <t>GC_Finalistes per IM Discapacitats</t>
  </si>
  <si>
    <t>GC_Acció Social</t>
  </si>
  <si>
    <t>GC_Llei de Barris (Corrent)</t>
  </si>
  <si>
    <t>GC_Resta aportacions</t>
  </si>
  <si>
    <t>Aportacions de la Diputació</t>
  </si>
  <si>
    <t>Fons Europeus</t>
  </si>
  <si>
    <t>Resta aportacions corrents</t>
  </si>
  <si>
    <t>AMB_TMTR</t>
  </si>
  <si>
    <t>AMB_Cànon dipòsit residus</t>
  </si>
  <si>
    <t>41-44</t>
  </si>
  <si>
    <t>GC_Finalistes ocupació</t>
  </si>
  <si>
    <t>45 (-) resta 45</t>
  </si>
  <si>
    <t>Transferències corrents (exc. FCF)</t>
  </si>
  <si>
    <t>Ingressos corrents</t>
  </si>
  <si>
    <t>Ingressos financers</t>
  </si>
  <si>
    <t>50-52</t>
  </si>
  <si>
    <t>Rendes béns immobles</t>
  </si>
  <si>
    <t>Aparcaments</t>
  </si>
  <si>
    <t>Altres concessions administratives</t>
  </si>
  <si>
    <t>Drets de superfície</t>
  </si>
  <si>
    <t>552-553</t>
  </si>
  <si>
    <t>Dividends, cànons i rendiments empreses</t>
  </si>
  <si>
    <t>53-555</t>
  </si>
  <si>
    <t>Vendes solars</t>
  </si>
  <si>
    <t>Vendes places aparcaments</t>
  </si>
  <si>
    <t>Altres vendes</t>
  </si>
  <si>
    <t>Vendes Inversions reals</t>
  </si>
  <si>
    <t>De l'Estat</t>
  </si>
  <si>
    <t>GC-Escoles Bressol</t>
  </si>
  <si>
    <t>GC-Llei de Barris</t>
  </si>
  <si>
    <t>GC-Altres</t>
  </si>
  <si>
    <t>De la Diputació de Barcelona</t>
  </si>
  <si>
    <t>Altres transferències de capital</t>
  </si>
  <si>
    <t>6 (-) 60-61901</t>
  </si>
  <si>
    <t>75 (-) 75031-75070</t>
  </si>
  <si>
    <t>Resta 7</t>
  </si>
  <si>
    <t>Execució d'ingressos corrents. Ajuntament de Barcelona</t>
  </si>
  <si>
    <t>Execució d'ingressos de capital. Ajuntament de Barcelona</t>
  </si>
  <si>
    <t>Fiances per guals</t>
  </si>
  <si>
    <t>Fiances urbanístiques</t>
  </si>
  <si>
    <t>Execució d'ingressos financers. Ajuntament de Barcelona</t>
  </si>
  <si>
    <t>Execució de despeses corrents. Ajuntament de Barcelona</t>
  </si>
  <si>
    <t>Òrgans de govern i personal directiu</t>
  </si>
  <si>
    <t>Personal eventual</t>
  </si>
  <si>
    <t>Funcionaris</t>
  </si>
  <si>
    <t>Laborals</t>
  </si>
  <si>
    <t>Quotes Socials</t>
  </si>
  <si>
    <t>Incentius al rendiment</t>
  </si>
  <si>
    <t>Béns corrents i serveis</t>
  </si>
  <si>
    <t>Deute</t>
  </si>
  <si>
    <t>Resta 9</t>
  </si>
  <si>
    <t>Arrendaments</t>
  </si>
  <si>
    <t>Manteniment, reparació i conservació</t>
  </si>
  <si>
    <t>Material d'oficina</t>
  </si>
  <si>
    <t>Gas</t>
  </si>
  <si>
    <t>Energia elèctrica-edificis</t>
  </si>
  <si>
    <t>Energia elèctrica-via pública</t>
  </si>
  <si>
    <t>Aigua-edificis</t>
  </si>
  <si>
    <t>Aigua-via pública</t>
  </si>
  <si>
    <t>22102-22122</t>
  </si>
  <si>
    <t>Altres subministraments</t>
  </si>
  <si>
    <t>Resta 221</t>
  </si>
  <si>
    <t>Telèfons</t>
  </si>
  <si>
    <t>Altres comunicacions</t>
  </si>
  <si>
    <t>Resta 222</t>
  </si>
  <si>
    <t>Transports</t>
  </si>
  <si>
    <t>Primes d'assegurances</t>
  </si>
  <si>
    <t>Tributs</t>
  </si>
  <si>
    <t>Publicitat i propaganda</t>
  </si>
  <si>
    <t>Atencions protocolàries</t>
  </si>
  <si>
    <t>Reunions, conferències i cursos</t>
  </si>
  <si>
    <t>Despeses compra de serveis</t>
  </si>
  <si>
    <t>Altres despeses diverses</t>
  </si>
  <si>
    <t>Resta 226</t>
  </si>
  <si>
    <t>Neteja edificis i locals</t>
  </si>
  <si>
    <t>Treballs tècnics</t>
  </si>
  <si>
    <t>Estudis i informes</t>
  </si>
  <si>
    <t>22706-22707</t>
  </si>
  <si>
    <t>Serveis de recaptació</t>
  </si>
  <si>
    <t>Manteniment via pública</t>
  </si>
  <si>
    <t>Manteniment xarxa clavegueram</t>
  </si>
  <si>
    <t>Manteniment xarxa aigua potable</t>
  </si>
  <si>
    <t>Manteniment enllumenat públic</t>
  </si>
  <si>
    <t>Manteniment senyalització</t>
  </si>
  <si>
    <t>Manteniment patromoni artístic</t>
  </si>
  <si>
    <t>Manteniment escales mecàniques</t>
  </si>
  <si>
    <t>Manteniment tunels</t>
  </si>
  <si>
    <t>Sistemes control de trànsit</t>
  </si>
  <si>
    <t>Altres contractes de serveis</t>
  </si>
  <si>
    <t>Neteja i recollida de residus</t>
  </si>
  <si>
    <t>Altres contractes neteja viària</t>
  </si>
  <si>
    <t>Contractes d'acció social</t>
  </si>
  <si>
    <t>Resta treballs realitzats per tercers</t>
  </si>
  <si>
    <t>Resta 227</t>
  </si>
  <si>
    <t>Dietes</t>
  </si>
  <si>
    <t>Locomoció</t>
  </si>
  <si>
    <t>Altres indemnitzacions</t>
  </si>
  <si>
    <t>Despeses imprevistes</t>
  </si>
  <si>
    <t>Detall per conceptes (II)</t>
  </si>
  <si>
    <t>Detall per conceptes (I)</t>
  </si>
  <si>
    <t>Despeses corrents</t>
  </si>
  <si>
    <t>IMH</t>
  </si>
  <si>
    <t>IMU</t>
  </si>
  <si>
    <t>IMEB</t>
  </si>
  <si>
    <t>IMI</t>
  </si>
  <si>
    <t>IMSS</t>
  </si>
  <si>
    <t>IMMB</t>
  </si>
  <si>
    <t>IMPUiQV</t>
  </si>
  <si>
    <t>IBE</t>
  </si>
  <si>
    <t>IMPD</t>
  </si>
  <si>
    <t>ICUB</t>
  </si>
  <si>
    <t>IMPJ</t>
  </si>
  <si>
    <t>PMH</t>
  </si>
  <si>
    <t>FMVDR</t>
  </si>
  <si>
    <t>Barcelona Activa</t>
  </si>
  <si>
    <t>ICB</t>
  </si>
  <si>
    <t>BSM</t>
  </si>
  <si>
    <t>BIMSA</t>
  </si>
  <si>
    <t>FCV</t>
  </si>
  <si>
    <t>ProEixample</t>
  </si>
  <si>
    <t>Pro Nou Barris</t>
  </si>
  <si>
    <t>BAGURSA</t>
  </si>
  <si>
    <t>Agèncial del Carmel</t>
  </si>
  <si>
    <t>22@</t>
  </si>
  <si>
    <t>Cementiris de Barcelona</t>
  </si>
  <si>
    <t>TERSA</t>
  </si>
  <si>
    <t>SIRESA</t>
  </si>
  <si>
    <t>AMB-MMAMB</t>
  </si>
  <si>
    <t>AMB-EMSHTR (TMTR)</t>
  </si>
  <si>
    <t>AMB-EMT (Targeta Rosa)</t>
  </si>
  <si>
    <t>Resta organismes AMB</t>
  </si>
  <si>
    <t>Consell Comarcal Barcelonès-Rondes</t>
  </si>
  <si>
    <t>ATM</t>
  </si>
  <si>
    <t>Consorci d'Educació de Barcelona</t>
  </si>
  <si>
    <t>Consorci de Serveis Socials</t>
  </si>
  <si>
    <t>Consorci de l'Habitatge</t>
  </si>
  <si>
    <t>Resta 464</t>
  </si>
  <si>
    <t>Agència Ecologia Urbana</t>
  </si>
  <si>
    <t>Agència Local Energia de Barcelona</t>
  </si>
  <si>
    <t>Consorci del Besòs</t>
  </si>
  <si>
    <t>CSB-Agència Salut Pública</t>
  </si>
  <si>
    <t>CSB-PAMEM</t>
  </si>
  <si>
    <t>CSB-IMAS</t>
  </si>
  <si>
    <t>CSB</t>
  </si>
  <si>
    <t>Consorci Comunicació Local</t>
  </si>
  <si>
    <t>Consorci de Turisme</t>
  </si>
  <si>
    <t>Consorci Normalització Lingüística</t>
  </si>
  <si>
    <t>Altres consorcis</t>
  </si>
  <si>
    <t>Resta 467</t>
  </si>
  <si>
    <t>A empreses privades</t>
  </si>
  <si>
    <t>A families i institucions sense afany...</t>
  </si>
  <si>
    <t>A l'exterior</t>
  </si>
  <si>
    <t>Subtotal GEIM</t>
  </si>
  <si>
    <t>Subtotal altres transferències</t>
  </si>
  <si>
    <t>Interessos de préstecs</t>
  </si>
  <si>
    <t>Despeses formalització i altres</t>
  </si>
  <si>
    <t>30-310</t>
  </si>
  <si>
    <t>311-359</t>
  </si>
  <si>
    <t>Crèdit actual</t>
  </si>
  <si>
    <t>resta 349+341+343+344</t>
  </si>
  <si>
    <t>Ingressos capital</t>
  </si>
  <si>
    <t>TC altes</t>
  </si>
  <si>
    <t>TC baixes</t>
  </si>
  <si>
    <t>IRC</t>
  </si>
  <si>
    <t>MC total</t>
  </si>
  <si>
    <t>DIRECTES EXTINGITS</t>
  </si>
  <si>
    <t>87000</t>
  </si>
  <si>
    <t>87010</t>
  </si>
  <si>
    <t>=%3/3'</t>
  </si>
  <si>
    <t>Càrregues urbanístiques</t>
  </si>
  <si>
    <t>=%5/5'</t>
  </si>
  <si>
    <t>Altres subvencions a Societats EELL</t>
  </si>
  <si>
    <t>41000</t>
  </si>
  <si>
    <t>41010</t>
  </si>
  <si>
    <t>41020-41021</t>
  </si>
  <si>
    <t>41050-41051</t>
  </si>
  <si>
    <t>41060</t>
  </si>
  <si>
    <t>41070</t>
  </si>
  <si>
    <t>41080-41081-41082</t>
  </si>
  <si>
    <t>44310</t>
  </si>
  <si>
    <t>44320</t>
  </si>
  <si>
    <t>44330</t>
  </si>
  <si>
    <t>44410</t>
  </si>
  <si>
    <t>44420</t>
  </si>
  <si>
    <t>44430</t>
  </si>
  <si>
    <t>44431</t>
  </si>
  <si>
    <t>44432</t>
  </si>
  <si>
    <t>44433</t>
  </si>
  <si>
    <t>44434</t>
  </si>
  <si>
    <t>44435</t>
  </si>
  <si>
    <t>44436</t>
  </si>
  <si>
    <t>MERCABARNA</t>
  </si>
  <si>
    <t>44440</t>
  </si>
  <si>
    <t>44450</t>
  </si>
  <si>
    <t>44451</t>
  </si>
  <si>
    <t>44452</t>
  </si>
  <si>
    <t>46715</t>
  </si>
  <si>
    <t>46716</t>
  </si>
  <si>
    <t>46717</t>
  </si>
  <si>
    <t>46714</t>
  </si>
  <si>
    <t>46731</t>
  </si>
  <si>
    <t>46735</t>
  </si>
  <si>
    <t>46722</t>
  </si>
  <si>
    <t>46710</t>
  </si>
  <si>
    <t>46713</t>
  </si>
  <si>
    <t>46747</t>
  </si>
  <si>
    <t>Diputació de Barcelona</t>
  </si>
  <si>
    <t>Indicadors Pressupostaris. Ajuntament de Barcelona</t>
  </si>
  <si>
    <t>Resum</t>
  </si>
  <si>
    <t>Indicadors</t>
  </si>
  <si>
    <t>Estalvi brut</t>
  </si>
  <si>
    <t>Ingressos de capital</t>
  </si>
  <si>
    <t>Despeses de capital</t>
  </si>
  <si>
    <t>Superàvit (Dèficit) no financer</t>
  </si>
  <si>
    <t>Resultat Pressupostari</t>
  </si>
  <si>
    <t>Ratis</t>
  </si>
  <si>
    <t>% Estalvi brut/Ingressos corrents</t>
  </si>
  <si>
    <r>
      <t xml:space="preserve">% Capacitat (Necessitat) finançament
</t>
    </r>
    <r>
      <rPr>
        <sz val="8"/>
        <color theme="1"/>
        <rFont val="Arial"/>
        <family val="2"/>
      </rPr>
      <t>(abans d'ajustos CN)</t>
    </r>
  </si>
  <si>
    <t>Transferències d'Ajuntaments</t>
  </si>
  <si>
    <t>BAIXES PER ANUL.</t>
  </si>
  <si>
    <t xml:space="preserve">Rom.tresoreria per despeses amb F. A. </t>
  </si>
  <si>
    <t>Xarxa Audiovisual Local</t>
  </si>
  <si>
    <t>Recaptació líquida</t>
  </si>
  <si>
    <t>Recaptació Líquida</t>
  </si>
  <si>
    <t>Tr. corrent 22@ FEDER Eix 4  Renovació Urbana</t>
  </si>
  <si>
    <t>Cessió per aprofitament urbanístic (10%)</t>
  </si>
  <si>
    <t>559-550 (-) 55000-551</t>
  </si>
  <si>
    <t xml:space="preserve">Transf.en matèria d'ocupació </t>
  </si>
  <si>
    <t>Aportació AMB pel manteniment de rondes</t>
  </si>
  <si>
    <t>Gerència de recursos</t>
  </si>
  <si>
    <t>Qualitat de vida, igualtat i esports</t>
  </si>
  <si>
    <t>0502</t>
  </si>
  <si>
    <t>0501</t>
  </si>
  <si>
    <t>Habitat Urbà</t>
  </si>
  <si>
    <t>Economia, Empresa i Ocupació</t>
  </si>
  <si>
    <t>0703</t>
  </si>
  <si>
    <t>Cultura, coneixement e innovació</t>
  </si>
  <si>
    <t>Execució de despeses. Gerència de recursos</t>
  </si>
  <si>
    <t>Execució de despeses. Qualitat de vida, igualtat i esports</t>
  </si>
  <si>
    <t>Execució de despeses. Habitat Urbà</t>
  </si>
  <si>
    <t>Execució de despeses. Economia, empresa i ocupació</t>
  </si>
  <si>
    <t>Execució de despeses. Cultura, coneixement i innovació</t>
  </si>
  <si>
    <t>Accions BCN Emprèn</t>
  </si>
  <si>
    <t>SUPL.</t>
  </si>
  <si>
    <t>Grup de programes</t>
  </si>
  <si>
    <t>Ajuntaments</t>
  </si>
  <si>
    <t>45040-41-42-44-45-46-47-48</t>
  </si>
  <si>
    <t>44300+44301+44302</t>
  </si>
  <si>
    <t>Festes populars</t>
  </si>
  <si>
    <t>Ap. a la Gen., SM, EPES I OOAA</t>
  </si>
  <si>
    <t>Romanents de tresoreria</t>
  </si>
  <si>
    <t>2013 L</t>
  </si>
  <si>
    <t>Atenció a les persones discapacitades</t>
  </si>
  <si>
    <t>Altres ensenyaments</t>
  </si>
  <si>
    <t>330</t>
  </si>
  <si>
    <t>Patrimoni artístic i històric de la ciutat</t>
  </si>
  <si>
    <t>Esdeveniments esportius</t>
  </si>
  <si>
    <t>Política econòmica i fiscal</t>
  </si>
  <si>
    <t>Resum per grups de programa*</t>
  </si>
  <si>
    <t>% s/ PI total</t>
  </si>
  <si>
    <t>% s/ PA total</t>
  </si>
  <si>
    <t>% s/ DL totals</t>
  </si>
  <si>
    <t>% s/ CI total</t>
  </si>
  <si>
    <t>% s/ CA total</t>
  </si>
  <si>
    <t>% s/ O total</t>
  </si>
  <si>
    <t>0503</t>
  </si>
  <si>
    <t xml:space="preserve">Urbanisme    </t>
  </si>
  <si>
    <t>Execució de despeses. Urbanisme</t>
  </si>
  <si>
    <t>1*</t>
  </si>
  <si>
    <t>CRED. EXTRA.</t>
  </si>
  <si>
    <t>Actius financers*</t>
  </si>
  <si>
    <t>41040-41041</t>
  </si>
  <si>
    <t>Execució de despeses. Infraestructures i coordinació urbana</t>
  </si>
  <si>
    <t>0504</t>
  </si>
  <si>
    <t>Infraestructures i coord.urbana</t>
  </si>
  <si>
    <t>Infraestructures i cooerd.urbana</t>
  </si>
  <si>
    <t>Saldo minitransf.</t>
  </si>
  <si>
    <t>44400-01-02-03-04-05-06</t>
  </si>
  <si>
    <t>467-469-47-48-46405/06/07</t>
  </si>
  <si>
    <t>Bagursa. Ajuts lloguer</t>
  </si>
  <si>
    <t>450-451-453</t>
  </si>
  <si>
    <t>2014 L</t>
  </si>
  <si>
    <t>*S/ Nova estructura de programes 2014</t>
  </si>
  <si>
    <t>2013 P</t>
  </si>
  <si>
    <t>2014 P</t>
  </si>
  <si>
    <t>Venda d'accions</t>
  </si>
  <si>
    <t>Devolució dipòsits constituïts a llarg t</t>
  </si>
  <si>
    <t>84010</t>
  </si>
  <si>
    <t>Fons de contingència</t>
  </si>
  <si>
    <t>Manteniment altres infraestructures</t>
  </si>
  <si>
    <t>22717</t>
  </si>
  <si>
    <t>Manteniment galeries de serveis</t>
  </si>
  <si>
    <t>22718</t>
  </si>
  <si>
    <t>22725</t>
  </si>
  <si>
    <t>Execucions subsidiaries</t>
  </si>
  <si>
    <t>Contractes de serveis d'atenció social</t>
  </si>
  <si>
    <t>22726</t>
  </si>
  <si>
    <t>44439</t>
  </si>
  <si>
    <t>Barcelona Cicle de l'Aigua, S.A.</t>
  </si>
  <si>
    <t>Fons de contingència social</t>
  </si>
  <si>
    <t>Resum per orgànics i despesa corrent (capítols 1 a 5)</t>
  </si>
  <si>
    <t>Resum per grups de programa. D.corrent</t>
  </si>
  <si>
    <t>*No s'inclouen els romanents de tresoreria</t>
  </si>
  <si>
    <t>2015 P</t>
  </si>
  <si>
    <t>Mobilitat urbana</t>
  </si>
  <si>
    <t>Servei de prevenció i extinció d'incendi</t>
  </si>
  <si>
    <t>Habitatge</t>
  </si>
  <si>
    <t>Protecció i millora del medi ambient</t>
  </si>
  <si>
    <t>Protecció de la salubritat pública</t>
  </si>
  <si>
    <t>326</t>
  </si>
  <si>
    <t>Funcionament centres docents ensenyaments</t>
  </si>
  <si>
    <t>Protecció civil</t>
  </si>
  <si>
    <t>Urbanisme: planejament, gestió, execució</t>
  </si>
  <si>
    <t>Vies públiques</t>
  </si>
  <si>
    <t>Abastament domiciliàri d'aigua potable</t>
  </si>
  <si>
    <t>Assistència Social Primària</t>
  </si>
  <si>
    <t>Funcionament centres educació infantil-primària</t>
  </si>
  <si>
    <t>Equipaments culturals i museus</t>
  </si>
  <si>
    <t>Protecció i gestió del patrimoni històric</t>
  </si>
  <si>
    <t>Instal·lacions d'ocupació del temps lliure</t>
  </si>
  <si>
    <t>Festes populars i festejos</t>
  </si>
  <si>
    <t>Instal·lacions esportives</t>
  </si>
  <si>
    <t>Informació i Promoció Turística</t>
  </si>
  <si>
    <t>Transport de viatgers</t>
  </si>
  <si>
    <t>Protecció de consumidors i usuaris</t>
  </si>
  <si>
    <t>Comunicacions internes</t>
  </si>
  <si>
    <t>160</t>
  </si>
  <si>
    <t>Recollida, gesió i tractament de residu</t>
  </si>
  <si>
    <t>Cementiris i Serveis Funeraris</t>
  </si>
  <si>
    <t>172</t>
  </si>
  <si>
    <t>Protecció i millora del Medi Ambient</t>
  </si>
  <si>
    <t>311</t>
  </si>
  <si>
    <t>Funcionament d'escoles bressol municipals</t>
  </si>
  <si>
    <t>329</t>
  </si>
  <si>
    <t>337</t>
  </si>
  <si>
    <t>Societat de la informació</t>
  </si>
  <si>
    <t>943</t>
  </si>
  <si>
    <t>2013 (2012P)</t>
  </si>
  <si>
    <t>2014P</t>
  </si>
  <si>
    <t>2015 L</t>
  </si>
  <si>
    <t>Var. 15/14</t>
  </si>
  <si>
    <t>V.15/14</t>
  </si>
  <si>
    <t>Administració Marçal de la Seguretat i Mobilitat</t>
  </si>
  <si>
    <t>Administració Marçal d'Habitatge i Urbanisme</t>
  </si>
  <si>
    <t>Administració Marçal de Serveis Socials</t>
  </si>
  <si>
    <t>Administració Marçal d'Educació</t>
  </si>
  <si>
    <t>Administració Marçal de Cultura</t>
  </si>
  <si>
    <t>Actuacions de caràcter Marçal</t>
  </si>
  <si>
    <t>Rom.tresoreria per despeses Marçals</t>
  </si>
  <si>
    <t>41030-41031-41032</t>
  </si>
  <si>
    <t>AL 2014 NO</t>
  </si>
  <si>
    <t>135 DEL 2014</t>
  </si>
  <si>
    <t>153 DEL 2014</t>
  </si>
  <si>
    <t>155+157 DEL 2014</t>
  </si>
  <si>
    <t>161 DEL 2014</t>
  </si>
  <si>
    <t>231+233 AL 2014</t>
  </si>
  <si>
    <t>313 AL 2014</t>
  </si>
  <si>
    <t>322+323 AL 2014</t>
  </si>
  <si>
    <t>324 AL 2014</t>
  </si>
  <si>
    <t>325 AL 2014</t>
  </si>
  <si>
    <t>321 AL 2014</t>
  </si>
  <si>
    <t>333+335 AL 2014</t>
  </si>
  <si>
    <t>942 AL 2014</t>
  </si>
  <si>
    <t>135 AL 2014</t>
  </si>
  <si>
    <t>153 AL 2014</t>
  </si>
  <si>
    <t>155+157 AL 2014</t>
  </si>
  <si>
    <t>161 AL 2014</t>
  </si>
  <si>
    <t>Resum per orgànics i despesa corrent</t>
  </si>
  <si>
    <t xml:space="preserve">Contribucions especials </t>
  </si>
  <si>
    <t>Generació ingressos</t>
  </si>
  <si>
    <t>Administració General</t>
  </si>
  <si>
    <t>Administració General de Comerç i Turisme</t>
  </si>
  <si>
    <t>Administració General de Serveis Socials</t>
  </si>
  <si>
    <t>Administració General de Cultura</t>
  </si>
  <si>
    <t>Administració General de la Seguretat i Mobilitat</t>
  </si>
  <si>
    <t>A Setembre</t>
  </si>
  <si>
    <t>Setembre 2014</t>
  </si>
  <si>
    <t>Setembre 2015</t>
  </si>
  <si>
    <t xml:space="preserve">Setembre 2014 </t>
  </si>
  <si>
    <t>Anàlisi modificacions de crèdit per capítols Setembre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</si>
</sst>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€_-;\-* #,##0.00\ _€_-;_-* &quot;-&quot;??\ _€_-;_-@_-"/>
    <numFmt numFmtId="164" formatCode="00"/>
    <numFmt numFmtId="165" formatCode="0.0%"/>
    <numFmt numFmtId="166" formatCode="_-* #,##0.0\ _€_-;\-* #,##0.0\ _€_-;_-* &quot;-&quot;??\ _€_-;_-@_-"/>
    <numFmt numFmtId="167" formatCode="_-* #,##0\ _€_-;\-* #,##0\ _€_-;_-* &quot;-&quot;??\ _€_-;_-@_-"/>
  </numFmts>
  <fonts count="70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3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0"/>
      <color theme="3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9"/>
      <color theme="3"/>
      <name val="Arial"/>
      <family val="2"/>
    </font>
    <font>
      <b/>
      <sz val="8"/>
      <color theme="0"/>
      <name val="Arial"/>
      <family val="2"/>
    </font>
    <font>
      <b/>
      <sz val="9"/>
      <color theme="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8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u/>
      <sz val="10"/>
      <color theme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8"/>
      <color theme="3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sz val="8"/>
      <color rgb="FF00B050"/>
      <name val="Arial"/>
      <family val="2"/>
    </font>
    <font>
      <sz val="7"/>
      <color theme="1"/>
      <name val="Arial"/>
      <family val="2"/>
    </font>
    <font>
      <sz val="5.7"/>
      <color theme="1"/>
      <name val="Arial"/>
      <family val="2"/>
    </font>
    <font>
      <sz val="10"/>
      <name val="Arial"/>
      <family val="2"/>
    </font>
    <font>
      <sz val="8"/>
      <color theme="0"/>
      <name val="Arial"/>
      <family val="2"/>
    </font>
    <font>
      <sz val="10"/>
      <name val="Arial"/>
      <family val="2"/>
    </font>
    <font>
      <sz val="9"/>
      <color indexed="81"/>
      <name val="Tahoma"/>
      <family val="2"/>
    </font>
    <font>
      <sz val="10"/>
      <name val="Arial"/>
      <family val="2"/>
    </font>
    <font>
      <b/>
      <sz val="12"/>
      <color theme="3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55">
    <border>
      <left/>
      <right/>
      <top/>
      <bottom/>
      <diagonal/>
    </border>
    <border>
      <left/>
      <right/>
      <top style="medium">
        <color theme="0"/>
      </top>
      <bottom style="medium">
        <color theme="0"/>
      </bottom>
      <diagonal/>
    </border>
    <border>
      <left style="medium">
        <color theme="3"/>
      </left>
      <right/>
      <top style="medium">
        <color theme="3"/>
      </top>
      <bottom/>
      <diagonal/>
    </border>
    <border>
      <left/>
      <right style="medium">
        <color theme="3"/>
      </right>
      <top style="medium">
        <color theme="3"/>
      </top>
      <bottom/>
      <diagonal/>
    </border>
    <border>
      <left style="medium">
        <color theme="3"/>
      </left>
      <right/>
      <top/>
      <bottom/>
      <diagonal/>
    </border>
    <border>
      <left/>
      <right style="medium">
        <color theme="3"/>
      </right>
      <top/>
      <bottom/>
      <diagonal/>
    </border>
    <border>
      <left/>
      <right/>
      <top/>
      <bottom style="hair">
        <color theme="3"/>
      </bottom>
      <diagonal/>
    </border>
    <border>
      <left/>
      <right style="medium">
        <color theme="3"/>
      </right>
      <top/>
      <bottom style="hair">
        <color theme="3"/>
      </bottom>
      <diagonal/>
    </border>
    <border>
      <left/>
      <right/>
      <top style="hair">
        <color theme="3"/>
      </top>
      <bottom style="hair">
        <color theme="3"/>
      </bottom>
      <diagonal/>
    </border>
    <border>
      <left/>
      <right style="medium">
        <color theme="3"/>
      </right>
      <top style="hair">
        <color theme="3"/>
      </top>
      <bottom style="hair">
        <color theme="3"/>
      </bottom>
      <diagonal/>
    </border>
    <border>
      <left/>
      <right/>
      <top style="hair">
        <color theme="3"/>
      </top>
      <bottom/>
      <diagonal/>
    </border>
    <border>
      <left/>
      <right style="medium">
        <color theme="3"/>
      </right>
      <top style="hair">
        <color theme="3"/>
      </top>
      <bottom/>
      <diagonal/>
    </border>
    <border>
      <left/>
      <right style="medium">
        <color theme="3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theme="3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theme="3"/>
      </right>
      <top style="hair">
        <color theme="3"/>
      </top>
      <bottom style="thin">
        <color indexed="64"/>
      </bottom>
      <diagonal/>
    </border>
    <border>
      <left/>
      <right/>
      <top style="hair">
        <color theme="3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theme="3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theme="3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theme="3"/>
      </right>
      <top style="hair">
        <color indexed="64"/>
      </top>
      <bottom style="thin">
        <color indexed="64"/>
      </bottom>
      <diagonal/>
    </border>
    <border>
      <left/>
      <right style="medium">
        <color theme="3"/>
      </right>
      <top style="thin">
        <color indexed="64"/>
      </top>
      <bottom/>
      <diagonal/>
    </border>
    <border>
      <left/>
      <right style="medium">
        <color theme="3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medium">
        <color theme="3"/>
      </right>
      <top/>
      <bottom style="hair">
        <color indexed="64"/>
      </bottom>
      <diagonal/>
    </border>
    <border>
      <left style="medium">
        <color theme="3"/>
      </left>
      <right style="medium">
        <color theme="3"/>
      </right>
      <top style="medium">
        <color theme="3"/>
      </top>
      <bottom/>
      <diagonal/>
    </border>
    <border>
      <left style="medium">
        <color theme="3"/>
      </left>
      <right style="medium">
        <color theme="3"/>
      </right>
      <top/>
      <bottom/>
      <diagonal/>
    </border>
    <border>
      <left style="medium">
        <color theme="3"/>
      </left>
      <right style="medium">
        <color theme="3"/>
      </right>
      <top/>
      <bottom style="hair">
        <color theme="3"/>
      </bottom>
      <diagonal/>
    </border>
    <border>
      <left style="medium">
        <color theme="3"/>
      </left>
      <right style="medium">
        <color theme="3"/>
      </right>
      <top style="medium">
        <color theme="0"/>
      </top>
      <bottom style="medium">
        <color theme="3"/>
      </bottom>
      <diagonal/>
    </border>
    <border>
      <left style="medium">
        <color theme="3"/>
      </left>
      <right style="medium">
        <color theme="3"/>
      </right>
      <top style="hair">
        <color theme="3"/>
      </top>
      <bottom style="thin">
        <color indexed="64"/>
      </bottom>
      <diagonal/>
    </border>
    <border>
      <left/>
      <right/>
      <top/>
      <bottom style="medium">
        <color theme="0"/>
      </bottom>
      <diagonal/>
    </border>
    <border>
      <left/>
      <right/>
      <top style="medium">
        <color theme="3"/>
      </top>
      <bottom/>
      <diagonal/>
    </border>
    <border>
      <left style="medium">
        <color theme="3"/>
      </left>
      <right/>
      <top/>
      <bottom style="medium">
        <color theme="3"/>
      </bottom>
      <diagonal/>
    </border>
    <border>
      <left/>
      <right/>
      <top/>
      <bottom style="medium">
        <color theme="3"/>
      </bottom>
      <diagonal/>
    </border>
    <border>
      <left/>
      <right style="medium">
        <color theme="3"/>
      </right>
      <top/>
      <bottom style="medium">
        <color theme="3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theme="3"/>
      </right>
      <top style="thin">
        <color theme="3"/>
      </top>
      <bottom/>
      <diagonal/>
    </border>
    <border>
      <left style="medium">
        <color theme="3"/>
      </left>
      <right style="thin">
        <color theme="3"/>
      </right>
      <top style="thin">
        <color theme="3"/>
      </top>
      <bottom/>
      <diagonal/>
    </border>
    <border>
      <left style="medium">
        <color theme="3"/>
      </left>
      <right style="thin">
        <color theme="3"/>
      </right>
      <top/>
      <bottom/>
      <diagonal/>
    </border>
    <border>
      <left style="medium">
        <color theme="3"/>
      </left>
      <right style="thin">
        <color theme="3"/>
      </right>
      <top/>
      <bottom style="hair">
        <color theme="3"/>
      </bottom>
      <diagonal/>
    </border>
    <border>
      <left style="medium">
        <color theme="3"/>
      </left>
      <right style="thin">
        <color theme="3"/>
      </right>
      <top style="hair">
        <color theme="3"/>
      </top>
      <bottom style="hair">
        <color theme="3"/>
      </bottom>
      <diagonal/>
    </border>
    <border>
      <left style="medium">
        <color theme="3"/>
      </left>
      <right style="thin">
        <color theme="3"/>
      </right>
      <top style="hair">
        <color theme="3"/>
      </top>
      <bottom/>
      <diagonal/>
    </border>
    <border>
      <left/>
      <right style="medium">
        <color theme="3"/>
      </right>
      <top style="medium">
        <color theme="0"/>
      </top>
      <bottom style="thin">
        <color theme="3"/>
      </bottom>
      <diagonal/>
    </border>
    <border>
      <left style="medium">
        <color theme="3"/>
      </left>
      <right style="thin">
        <color theme="3"/>
      </right>
      <top style="medium">
        <color theme="0"/>
      </top>
      <bottom style="thin">
        <color theme="3"/>
      </bottom>
      <diagonal/>
    </border>
    <border>
      <left/>
      <right/>
      <top style="thin">
        <color theme="3"/>
      </top>
      <bottom/>
      <diagonal/>
    </border>
    <border>
      <left/>
      <right/>
      <top style="medium">
        <color theme="0"/>
      </top>
      <bottom style="thin">
        <color theme="3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hair">
        <color theme="3"/>
      </bottom>
      <diagonal/>
    </border>
    <border>
      <left/>
      <right style="medium">
        <color auto="1"/>
      </right>
      <top/>
      <bottom style="hair">
        <color theme="3"/>
      </bottom>
      <diagonal/>
    </border>
    <border>
      <left style="medium">
        <color auto="1"/>
      </left>
      <right/>
      <top style="hair">
        <color theme="3"/>
      </top>
      <bottom style="hair">
        <color theme="3"/>
      </bottom>
      <diagonal/>
    </border>
    <border>
      <left/>
      <right style="medium">
        <color auto="1"/>
      </right>
      <top style="hair">
        <color theme="3"/>
      </top>
      <bottom style="hair">
        <color theme="3"/>
      </bottom>
      <diagonal/>
    </border>
    <border>
      <left style="medium">
        <color auto="1"/>
      </left>
      <right/>
      <top style="hair">
        <color theme="3"/>
      </top>
      <bottom/>
      <diagonal/>
    </border>
    <border>
      <left/>
      <right style="medium">
        <color auto="1"/>
      </right>
      <top style="hair">
        <color theme="3"/>
      </top>
      <bottom/>
      <diagonal/>
    </border>
    <border>
      <left style="medium">
        <color auto="1"/>
      </left>
      <right/>
      <top style="medium">
        <color theme="0"/>
      </top>
      <bottom style="medium">
        <color auto="1"/>
      </bottom>
      <diagonal/>
    </border>
    <border>
      <left/>
      <right/>
      <top style="medium">
        <color theme="0"/>
      </top>
      <bottom style="medium">
        <color auto="1"/>
      </bottom>
      <diagonal/>
    </border>
    <border>
      <left/>
      <right style="medium">
        <color auto="1"/>
      </right>
      <top style="medium">
        <color theme="0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hair">
        <color theme="3"/>
      </bottom>
      <diagonal/>
    </border>
    <border>
      <left style="medium">
        <color auto="1"/>
      </left>
      <right style="medium">
        <color auto="1"/>
      </right>
      <top style="hair">
        <color theme="3"/>
      </top>
      <bottom style="hair">
        <color theme="3"/>
      </bottom>
      <diagonal/>
    </border>
    <border>
      <left style="medium">
        <color auto="1"/>
      </left>
      <right style="medium">
        <color auto="1"/>
      </right>
      <top style="hair">
        <color theme="3"/>
      </top>
      <bottom/>
      <diagonal/>
    </border>
    <border>
      <left style="medium">
        <color auto="1"/>
      </left>
      <right style="medium">
        <color auto="1"/>
      </right>
      <top style="medium">
        <color theme="0"/>
      </top>
      <bottom style="medium">
        <color auto="1"/>
      </bottom>
      <diagonal/>
    </border>
    <border>
      <left style="medium">
        <color theme="3"/>
      </left>
      <right style="thin">
        <color theme="3"/>
      </right>
      <top/>
      <bottom style="thin">
        <color indexed="64"/>
      </bottom>
      <diagonal/>
    </border>
    <border>
      <left style="medium">
        <color theme="3"/>
      </left>
      <right style="thin">
        <color theme="3"/>
      </right>
      <top style="thin">
        <color indexed="64"/>
      </top>
      <bottom style="thin">
        <color indexed="64"/>
      </bottom>
      <diagonal/>
    </border>
    <border>
      <left/>
      <right style="thin">
        <color theme="3"/>
      </right>
      <top/>
      <bottom/>
      <diagonal/>
    </border>
    <border>
      <left style="medium">
        <color auto="1"/>
      </left>
      <right style="medium">
        <color auto="1"/>
      </right>
      <top/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thin">
        <color indexed="64"/>
      </bottom>
      <diagonal/>
    </border>
    <border>
      <left style="medium">
        <color auto="1"/>
      </left>
      <right/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/>
      <bottom style="thin">
        <color indexed="64"/>
      </bottom>
      <diagonal/>
    </border>
    <border>
      <left/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hair">
        <color theme="3"/>
      </top>
      <bottom style="thin">
        <color indexed="64"/>
      </bottom>
      <diagonal/>
    </border>
    <border>
      <left/>
      <right style="medium">
        <color auto="1"/>
      </right>
      <top style="hair">
        <color theme="3"/>
      </top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hair">
        <color theme="3"/>
      </top>
      <bottom style="thin">
        <color indexed="64"/>
      </bottom>
      <diagonal/>
    </border>
    <border>
      <left style="medium">
        <color theme="3"/>
      </left>
      <right style="thin">
        <color theme="3"/>
      </right>
      <top style="thin">
        <color indexed="64"/>
      </top>
      <bottom style="hair">
        <color indexed="64"/>
      </bottom>
      <diagonal/>
    </border>
    <border>
      <left style="medium">
        <color theme="3"/>
      </left>
      <right style="thin">
        <color theme="3"/>
      </right>
      <top style="hair">
        <color indexed="64"/>
      </top>
      <bottom style="hair">
        <color indexed="64"/>
      </bottom>
      <diagonal/>
    </border>
    <border>
      <left style="medium">
        <color theme="3"/>
      </left>
      <right style="thin">
        <color theme="3"/>
      </right>
      <top style="hair">
        <color indexed="64"/>
      </top>
      <bottom style="thin">
        <color indexed="64"/>
      </bottom>
      <diagonal/>
    </border>
    <border>
      <left style="medium">
        <color theme="3"/>
      </left>
      <right style="thin">
        <color theme="3"/>
      </right>
      <top/>
      <bottom style="hair">
        <color indexed="64"/>
      </bottom>
      <diagonal/>
    </border>
    <border>
      <left style="medium">
        <color theme="3"/>
      </left>
      <right style="thin">
        <color theme="3"/>
      </right>
      <top style="hair">
        <color indexed="64"/>
      </top>
      <bottom/>
      <diagonal/>
    </border>
    <border>
      <left/>
      <right style="medium">
        <color theme="3"/>
      </right>
      <top/>
      <bottom style="thin">
        <color theme="3"/>
      </bottom>
      <diagonal/>
    </border>
    <border>
      <left style="medium">
        <color theme="3"/>
      </left>
      <right style="thin">
        <color theme="3"/>
      </right>
      <top/>
      <bottom style="thin">
        <color theme="3"/>
      </bottom>
      <diagonal/>
    </border>
    <border>
      <left style="medium">
        <color theme="3"/>
      </left>
      <right style="thin">
        <color theme="3"/>
      </right>
      <top style="hair">
        <color theme="3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indexed="64"/>
      </top>
      <bottom style="hair">
        <color indexed="64"/>
      </bottom>
      <diagonal/>
    </border>
    <border>
      <left style="medium">
        <color auto="1"/>
      </left>
      <right style="medium">
        <color auto="1"/>
      </right>
      <top style="hair">
        <color indexed="64"/>
      </top>
      <bottom style="hair">
        <color indexed="64"/>
      </bottom>
      <diagonal/>
    </border>
    <border>
      <left style="medium">
        <color auto="1"/>
      </left>
      <right style="medium">
        <color auto="1"/>
      </right>
      <top style="hair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/>
      <bottom style="hair">
        <color indexed="64"/>
      </bottom>
      <diagonal/>
    </border>
    <border>
      <left/>
      <right/>
      <top/>
      <bottom style="thin">
        <color theme="3"/>
      </bottom>
      <diagonal/>
    </border>
    <border>
      <left style="medium">
        <color auto="1"/>
      </left>
      <right/>
      <top style="thin">
        <color indexed="64"/>
      </top>
      <bottom style="hair">
        <color indexed="64"/>
      </bottom>
      <diagonal/>
    </border>
    <border>
      <left/>
      <right style="medium">
        <color auto="1"/>
      </right>
      <top style="thin">
        <color indexed="64"/>
      </top>
      <bottom style="hair">
        <color indexed="64"/>
      </bottom>
      <diagonal/>
    </border>
    <border>
      <left style="medium">
        <color auto="1"/>
      </left>
      <right/>
      <top style="hair">
        <color indexed="64"/>
      </top>
      <bottom style="hair">
        <color indexed="64"/>
      </bottom>
      <diagonal/>
    </border>
    <border>
      <left/>
      <right style="medium">
        <color auto="1"/>
      </right>
      <top style="hair">
        <color indexed="64"/>
      </top>
      <bottom style="hair">
        <color indexed="64"/>
      </bottom>
      <diagonal/>
    </border>
    <border>
      <left style="medium">
        <color auto="1"/>
      </left>
      <right/>
      <top style="hair">
        <color indexed="64"/>
      </top>
      <bottom style="thin">
        <color indexed="64"/>
      </bottom>
      <diagonal/>
    </border>
    <border>
      <left/>
      <right style="medium">
        <color auto="1"/>
      </right>
      <top style="hair">
        <color indexed="64"/>
      </top>
      <bottom style="thin">
        <color indexed="64"/>
      </bottom>
      <diagonal/>
    </border>
    <border>
      <left style="medium">
        <color auto="1"/>
      </left>
      <right/>
      <top/>
      <bottom style="hair">
        <color indexed="64"/>
      </bottom>
      <diagonal/>
    </border>
    <border>
      <left/>
      <right style="medium">
        <color auto="1"/>
      </right>
      <top/>
      <bottom style="hair">
        <color indexed="64"/>
      </bottom>
      <diagonal/>
    </border>
    <border>
      <left style="medium">
        <color auto="1"/>
      </left>
      <right/>
      <top style="hair">
        <color indexed="64"/>
      </top>
      <bottom/>
      <diagonal/>
    </border>
    <border>
      <left/>
      <right style="medium">
        <color auto="1"/>
      </right>
      <top style="hair">
        <color indexed="64"/>
      </top>
      <bottom/>
      <diagonal/>
    </border>
    <border>
      <left/>
      <right style="thin">
        <color theme="3"/>
      </right>
      <top/>
      <bottom style="hair">
        <color theme="3"/>
      </bottom>
      <diagonal/>
    </border>
    <border>
      <left/>
      <right style="thin">
        <color theme="3"/>
      </right>
      <top style="hair">
        <color theme="3"/>
      </top>
      <bottom style="hair">
        <color theme="3"/>
      </bottom>
      <diagonal/>
    </border>
    <border>
      <left/>
      <right style="thin">
        <color theme="3"/>
      </right>
      <top style="hair">
        <color theme="3"/>
      </top>
      <bottom/>
      <diagonal/>
    </border>
    <border>
      <left/>
      <right style="thin">
        <color theme="3"/>
      </right>
      <top style="medium">
        <color theme="0"/>
      </top>
      <bottom style="thin">
        <color theme="3"/>
      </bottom>
      <diagonal/>
    </border>
    <border>
      <left style="medium">
        <color theme="3"/>
      </left>
      <right style="thin">
        <color theme="3"/>
      </right>
      <top/>
      <bottom style="medium">
        <color theme="0"/>
      </bottom>
      <diagonal/>
    </border>
    <border>
      <left/>
      <right style="medium">
        <color theme="3"/>
      </right>
      <top style="thin">
        <color indexed="64"/>
      </top>
      <bottom style="hair">
        <color theme="3"/>
      </bottom>
      <diagonal/>
    </border>
    <border>
      <left/>
      <right style="medium">
        <color auto="1"/>
      </right>
      <top style="hair">
        <color theme="3"/>
      </top>
      <bottom style="hair">
        <color auto="1"/>
      </bottom>
      <diagonal/>
    </border>
    <border>
      <left style="medium">
        <color auto="1"/>
      </left>
      <right/>
      <top style="hair">
        <color theme="3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theme="3"/>
      </top>
      <bottom style="hair">
        <color auto="1"/>
      </bottom>
      <diagonal/>
    </border>
    <border>
      <left/>
      <right/>
      <top style="hair">
        <color theme="3"/>
      </top>
      <bottom style="hair">
        <color auto="1"/>
      </bottom>
      <diagonal/>
    </border>
    <border>
      <left/>
      <right style="medium">
        <color theme="3"/>
      </right>
      <top style="hair">
        <color theme="3"/>
      </top>
      <bottom style="hair">
        <color auto="1"/>
      </bottom>
      <diagonal/>
    </border>
    <border>
      <left style="medium">
        <color theme="3"/>
      </left>
      <right style="thin">
        <color theme="3"/>
      </right>
      <top style="hair">
        <color theme="3"/>
      </top>
      <bottom style="hair">
        <color auto="1"/>
      </bottom>
      <diagonal/>
    </border>
    <border>
      <left style="medium">
        <color theme="3"/>
      </left>
      <right/>
      <top/>
      <bottom style="hair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theme="3"/>
      </right>
      <top/>
      <bottom style="medium">
        <color theme="0"/>
      </bottom>
      <diagonal/>
    </border>
    <border>
      <left style="medium">
        <color theme="3"/>
      </left>
      <right style="thin">
        <color theme="3"/>
      </right>
      <top style="hair">
        <color theme="3"/>
      </top>
      <bottom style="medium">
        <color theme="0"/>
      </bottom>
      <diagonal/>
    </border>
    <border>
      <left style="medium">
        <color auto="1"/>
      </left>
      <right/>
      <top style="medium">
        <color theme="0"/>
      </top>
      <bottom style="thin">
        <color auto="1"/>
      </bottom>
      <diagonal/>
    </border>
    <border>
      <left/>
      <right style="medium">
        <color theme="3"/>
      </right>
      <top style="medium">
        <color theme="0"/>
      </top>
      <bottom style="thin">
        <color auto="1"/>
      </bottom>
      <diagonal/>
    </border>
    <border>
      <left/>
      <right/>
      <top style="thin">
        <color indexed="64"/>
      </top>
      <bottom style="hair">
        <color theme="3"/>
      </bottom>
      <diagonal/>
    </border>
    <border>
      <left style="medium">
        <color theme="3"/>
      </left>
      <right style="thin">
        <color indexed="64"/>
      </right>
      <top style="thin">
        <color indexed="64"/>
      </top>
      <bottom style="hair">
        <color theme="3"/>
      </bottom>
      <diagonal/>
    </border>
    <border>
      <left style="medium">
        <color theme="3"/>
      </left>
      <right style="thin">
        <color indexed="64"/>
      </right>
      <top/>
      <bottom style="hair">
        <color theme="3"/>
      </bottom>
      <diagonal/>
    </border>
    <border>
      <left style="medium">
        <color theme="3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hair">
        <color theme="3"/>
      </bottom>
      <diagonal/>
    </border>
    <border>
      <left/>
      <right style="thin">
        <color indexed="64"/>
      </right>
      <top style="thin">
        <color indexed="64"/>
      </top>
      <bottom style="hair">
        <color theme="3"/>
      </bottom>
      <diagonal/>
    </border>
    <border>
      <left/>
      <right style="medium">
        <color theme="3"/>
      </right>
      <top style="medium">
        <color auto="1"/>
      </top>
      <bottom/>
      <diagonal/>
    </border>
    <border>
      <left style="medium">
        <color theme="3"/>
      </left>
      <right style="medium">
        <color auto="1"/>
      </right>
      <top style="medium">
        <color auto="1"/>
      </top>
      <bottom/>
      <diagonal/>
    </border>
    <border>
      <left style="medium">
        <color theme="3"/>
      </left>
      <right style="medium">
        <color auto="1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theme="3"/>
      </bottom>
      <diagonal/>
    </border>
    <border>
      <left style="medium">
        <color auto="1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auto="1"/>
      </left>
      <right style="medium">
        <color auto="1"/>
      </right>
      <top style="hair">
        <color indexed="64"/>
      </top>
      <bottom/>
      <diagonal/>
    </border>
    <border>
      <left/>
      <right style="thin">
        <color theme="3"/>
      </right>
      <top style="hair">
        <color theme="3"/>
      </top>
      <bottom style="hair">
        <color auto="1"/>
      </bottom>
      <diagonal/>
    </border>
    <border>
      <left style="medium">
        <color auto="1"/>
      </left>
      <right/>
      <top style="thin">
        <color theme="3"/>
      </top>
      <bottom/>
      <diagonal/>
    </border>
    <border>
      <left style="medium">
        <color theme="3"/>
      </left>
      <right style="medium">
        <color theme="3"/>
      </right>
      <top/>
      <bottom style="medium">
        <color theme="0"/>
      </bottom>
      <diagonal/>
    </border>
    <border>
      <left style="medium">
        <color theme="3"/>
      </left>
      <right style="medium">
        <color theme="3"/>
      </right>
      <top style="hair">
        <color theme="3"/>
      </top>
      <bottom style="medium">
        <color theme="0"/>
      </bottom>
      <diagonal/>
    </border>
  </borders>
  <cellStyleXfs count="304">
    <xf numFmtId="0" fontId="0" fillId="0" borderId="0"/>
    <xf numFmtId="0" fontId="8" fillId="0" borderId="0" applyNumberFormat="0" applyFill="0" applyBorder="0" applyAlignment="0" applyProtection="0"/>
    <xf numFmtId="9" fontId="17" fillId="0" borderId="0" applyFon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23" fillId="0" borderId="0"/>
    <xf numFmtId="0" fontId="23" fillId="0" borderId="0"/>
    <xf numFmtId="0" fontId="23" fillId="0" borderId="0"/>
    <xf numFmtId="0" fontId="27" fillId="0" borderId="0"/>
    <xf numFmtId="0" fontId="23" fillId="0" borderId="0"/>
    <xf numFmtId="0" fontId="27" fillId="0" borderId="0"/>
    <xf numFmtId="0" fontId="23" fillId="0" borderId="0"/>
    <xf numFmtId="0" fontId="29" fillId="0" borderId="0"/>
    <xf numFmtId="0" fontId="23" fillId="0" borderId="0"/>
    <xf numFmtId="0" fontId="32" fillId="0" borderId="0" applyNumberFormat="0" applyFill="0" applyBorder="0" applyAlignment="0" applyProtection="0"/>
    <xf numFmtId="0" fontId="7" fillId="0" borderId="0"/>
    <xf numFmtId="0" fontId="48" fillId="0" borderId="123" applyNumberFormat="0" applyFill="0" applyAlignment="0" applyProtection="0"/>
    <xf numFmtId="0" fontId="49" fillId="0" borderId="124" applyNumberFormat="0" applyFill="0" applyAlignment="0" applyProtection="0"/>
    <xf numFmtId="0" fontId="8" fillId="0" borderId="125" applyNumberFormat="0" applyFill="0" applyAlignment="0" applyProtection="0"/>
    <xf numFmtId="0" fontId="50" fillId="4" borderId="0" applyNumberFormat="0" applyBorder="0" applyAlignment="0" applyProtection="0"/>
    <xf numFmtId="0" fontId="51" fillId="5" borderId="0" applyNumberFormat="0" applyBorder="0" applyAlignment="0" applyProtection="0"/>
    <xf numFmtId="0" fontId="52" fillId="6" borderId="0" applyNumberFormat="0" applyBorder="0" applyAlignment="0" applyProtection="0"/>
    <xf numFmtId="0" fontId="53" fillId="7" borderId="126" applyNumberFormat="0" applyAlignment="0" applyProtection="0"/>
    <xf numFmtId="0" fontId="54" fillId="8" borderId="127" applyNumberFormat="0" applyAlignment="0" applyProtection="0"/>
    <xf numFmtId="0" fontId="55" fillId="8" borderId="126" applyNumberFormat="0" applyAlignment="0" applyProtection="0"/>
    <xf numFmtId="0" fontId="56" fillId="0" borderId="128" applyNumberFormat="0" applyFill="0" applyAlignment="0" applyProtection="0"/>
    <xf numFmtId="0" fontId="9" fillId="9" borderId="129" applyNumberFormat="0" applyAlignment="0" applyProtection="0"/>
    <xf numFmtId="0" fontId="57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18" fillId="0" borderId="131" applyNumberFormat="0" applyFill="0" applyAlignment="0" applyProtection="0"/>
    <xf numFmtId="0" fontId="10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0" fontId="17" fillId="32" borderId="0" applyNumberFormat="0" applyBorder="0" applyAlignment="0" applyProtection="0"/>
    <xf numFmtId="0" fontId="17" fillId="33" borderId="0" applyNumberFormat="0" applyBorder="0" applyAlignment="0" applyProtection="0"/>
    <xf numFmtId="0" fontId="10" fillId="34" borderId="0" applyNumberFormat="0" applyBorder="0" applyAlignment="0" applyProtection="0"/>
    <xf numFmtId="0" fontId="23" fillId="0" borderId="0"/>
    <xf numFmtId="0" fontId="17" fillId="10" borderId="130" applyNumberFormat="0" applyFont="0" applyAlignment="0" applyProtection="0"/>
    <xf numFmtId="0" fontId="23" fillId="0" borderId="0"/>
    <xf numFmtId="0" fontId="17" fillId="10" borderId="130" applyNumberFormat="0" applyFont="0" applyAlignment="0" applyProtection="0"/>
    <xf numFmtId="0" fontId="17" fillId="10" borderId="130" applyNumberFormat="0" applyFont="0" applyAlignment="0" applyProtection="0"/>
    <xf numFmtId="0" fontId="17" fillId="10" borderId="130" applyNumberFormat="0" applyFont="0" applyAlignment="0" applyProtection="0"/>
    <xf numFmtId="0" fontId="23" fillId="0" borderId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16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7" fillId="13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7" fillId="12" borderId="0" applyNumberFormat="0" applyBorder="0" applyAlignment="0" applyProtection="0"/>
    <xf numFmtId="0" fontId="17" fillId="32" borderId="0" applyNumberFormat="0" applyBorder="0" applyAlignment="0" applyProtection="0"/>
    <xf numFmtId="0" fontId="17" fillId="33" borderId="0" applyNumberFormat="0" applyBorder="0" applyAlignment="0" applyProtection="0"/>
    <xf numFmtId="0" fontId="17" fillId="10" borderId="130" applyNumberFormat="0" applyFont="0" applyAlignment="0" applyProtection="0"/>
    <xf numFmtId="0" fontId="17" fillId="17" borderId="0" applyNumberFormat="0" applyBorder="0" applyAlignment="0" applyProtection="0"/>
    <xf numFmtId="0" fontId="17" fillId="10" borderId="130" applyNumberFormat="0" applyFont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17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7" fillId="13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7" fillId="12" borderId="0" applyNumberFormat="0" applyBorder="0" applyAlignment="0" applyProtection="0"/>
    <xf numFmtId="0" fontId="17" fillId="32" borderId="0" applyNumberFormat="0" applyBorder="0" applyAlignment="0" applyProtection="0"/>
    <xf numFmtId="0" fontId="17" fillId="33" borderId="0" applyNumberFormat="0" applyBorder="0" applyAlignment="0" applyProtection="0"/>
    <xf numFmtId="0" fontId="17" fillId="17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7" fillId="1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7" fillId="13" borderId="0" applyNumberFormat="0" applyBorder="0" applyAlignment="0" applyProtection="0"/>
    <xf numFmtId="0" fontId="17" fillId="32" borderId="0" applyNumberFormat="0" applyBorder="0" applyAlignment="0" applyProtection="0"/>
    <xf numFmtId="0" fontId="17" fillId="33" borderId="0" applyNumberFormat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7" fillId="13" borderId="0" applyNumberFormat="0" applyBorder="0" applyAlignment="0" applyProtection="0"/>
    <xf numFmtId="0" fontId="17" fillId="32" borderId="0" applyNumberFormat="0" applyBorder="0" applyAlignment="0" applyProtection="0"/>
    <xf numFmtId="0" fontId="17" fillId="33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7" fillId="13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7" fillId="32" borderId="0" applyNumberFormat="0" applyBorder="0" applyAlignment="0" applyProtection="0"/>
    <xf numFmtId="0" fontId="17" fillId="33" borderId="0" applyNumberFormat="0" applyBorder="0" applyAlignment="0" applyProtection="0"/>
    <xf numFmtId="0" fontId="17" fillId="10" borderId="130" applyNumberFormat="0" applyFont="0" applyAlignment="0" applyProtection="0"/>
    <xf numFmtId="0" fontId="23" fillId="0" borderId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20" borderId="0" applyNumberFormat="0" applyBorder="0" applyAlignment="0" applyProtection="0"/>
    <xf numFmtId="0" fontId="17" fillId="10" borderId="130" applyNumberFormat="0" applyFont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7" fillId="1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7" fillId="16" borderId="0" applyNumberFormat="0" applyBorder="0" applyAlignment="0" applyProtection="0"/>
    <xf numFmtId="0" fontId="17" fillId="32" borderId="0" applyNumberFormat="0" applyBorder="0" applyAlignment="0" applyProtection="0"/>
    <xf numFmtId="0" fontId="17" fillId="33" borderId="0" applyNumberFormat="0" applyBorder="0" applyAlignment="0" applyProtection="0"/>
    <xf numFmtId="0" fontId="17" fillId="21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7" fillId="32" borderId="0" applyNumberFormat="0" applyBorder="0" applyAlignment="0" applyProtection="0"/>
    <xf numFmtId="0" fontId="17" fillId="33" borderId="0" applyNumberFormat="0" applyBorder="0" applyAlignment="0" applyProtection="0"/>
    <xf numFmtId="0" fontId="7" fillId="10" borderId="130" applyNumberFormat="0" applyFont="0" applyAlignment="0" applyProtection="0"/>
    <xf numFmtId="0" fontId="33" fillId="0" borderId="123" applyNumberFormat="0" applyFill="0" applyAlignment="0" applyProtection="0"/>
    <xf numFmtId="0" fontId="34" fillId="0" borderId="124" applyNumberFormat="0" applyFill="0" applyAlignment="0" applyProtection="0"/>
    <xf numFmtId="0" fontId="35" fillId="0" borderId="125" applyNumberFormat="0" applyFill="0" applyAlignment="0" applyProtection="0"/>
    <xf numFmtId="0" fontId="35" fillId="0" borderId="0" applyNumberFormat="0" applyFill="0" applyBorder="0" applyAlignment="0" applyProtection="0"/>
    <xf numFmtId="0" fontId="36" fillId="4" borderId="0" applyNumberFormat="0" applyBorder="0" applyAlignment="0" applyProtection="0"/>
    <xf numFmtId="0" fontId="37" fillId="5" borderId="0" applyNumberFormat="0" applyBorder="0" applyAlignment="0" applyProtection="0"/>
    <xf numFmtId="0" fontId="38" fillId="6" borderId="0" applyNumberFormat="0" applyBorder="0" applyAlignment="0" applyProtection="0"/>
    <xf numFmtId="0" fontId="39" fillId="7" borderId="126" applyNumberFormat="0" applyAlignment="0" applyProtection="0"/>
    <xf numFmtId="0" fontId="40" fillId="8" borderId="127" applyNumberFormat="0" applyAlignment="0" applyProtection="0"/>
    <xf numFmtId="0" fontId="41" fillId="8" borderId="126" applyNumberFormat="0" applyAlignment="0" applyProtection="0"/>
    <xf numFmtId="0" fontId="42" fillId="0" borderId="128" applyNumberFormat="0" applyFill="0" applyAlignment="0" applyProtection="0"/>
    <xf numFmtId="0" fontId="43" fillId="9" borderId="129" applyNumberFormat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131" applyNumberFormat="0" applyFill="0" applyAlignment="0" applyProtection="0"/>
    <xf numFmtId="0" fontId="4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47" fillId="14" borderId="0" applyNumberFormat="0" applyBorder="0" applyAlignment="0" applyProtection="0"/>
    <xf numFmtId="0" fontId="4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47" fillId="18" borderId="0" applyNumberFormat="0" applyBorder="0" applyAlignment="0" applyProtection="0"/>
    <xf numFmtId="0" fontId="4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1" borderId="0" applyNumberFormat="0" applyBorder="0" applyAlignment="0" applyProtection="0"/>
    <xf numFmtId="0" fontId="47" fillId="22" borderId="0" applyNumberFormat="0" applyBorder="0" applyAlignment="0" applyProtection="0"/>
    <xf numFmtId="0" fontId="4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5" borderId="0" applyNumberFormat="0" applyBorder="0" applyAlignment="0" applyProtection="0"/>
    <xf numFmtId="0" fontId="47" fillId="26" borderId="0" applyNumberFormat="0" applyBorder="0" applyAlignment="0" applyProtection="0"/>
    <xf numFmtId="0" fontId="4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29" borderId="0" applyNumberFormat="0" applyBorder="0" applyAlignment="0" applyProtection="0"/>
    <xf numFmtId="0" fontId="47" fillId="30" borderId="0" applyNumberFormat="0" applyBorder="0" applyAlignment="0" applyProtection="0"/>
    <xf numFmtId="0" fontId="47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33" borderId="0" applyNumberFormat="0" applyBorder="0" applyAlignment="0" applyProtection="0"/>
    <xf numFmtId="0" fontId="47" fillId="34" borderId="0" applyNumberFormat="0" applyBorder="0" applyAlignment="0" applyProtection="0"/>
    <xf numFmtId="0" fontId="6" fillId="0" borderId="0"/>
    <xf numFmtId="0" fontId="23" fillId="0" borderId="0"/>
    <xf numFmtId="0" fontId="6" fillId="10" borderId="130" applyNumberFormat="0" applyFont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29" fillId="0" borderId="0"/>
    <xf numFmtId="0" fontId="33" fillId="0" borderId="123" applyNumberFormat="0" applyFill="0" applyAlignment="0" applyProtection="0"/>
    <xf numFmtId="0" fontId="34" fillId="0" borderId="124" applyNumberFormat="0" applyFill="0" applyAlignment="0" applyProtection="0"/>
    <xf numFmtId="0" fontId="35" fillId="0" borderId="125" applyNumberFormat="0" applyFill="0" applyAlignment="0" applyProtection="0"/>
    <xf numFmtId="0" fontId="36" fillId="4" borderId="0" applyNumberFormat="0" applyBorder="0" applyAlignment="0" applyProtection="0"/>
    <xf numFmtId="0" fontId="37" fillId="5" borderId="0" applyNumberFormat="0" applyBorder="0" applyAlignment="0" applyProtection="0"/>
    <xf numFmtId="0" fontId="38" fillId="6" borderId="0" applyNumberFormat="0" applyBorder="0" applyAlignment="0" applyProtection="0"/>
    <xf numFmtId="0" fontId="39" fillId="7" borderId="126" applyNumberFormat="0" applyAlignment="0" applyProtection="0"/>
    <xf numFmtId="0" fontId="40" fillId="8" borderId="127" applyNumberFormat="0" applyAlignment="0" applyProtection="0"/>
    <xf numFmtId="0" fontId="41" fillId="8" borderId="126" applyNumberFormat="0" applyAlignment="0" applyProtection="0"/>
    <xf numFmtId="0" fontId="42" fillId="0" borderId="128" applyNumberFormat="0" applyFill="0" applyAlignment="0" applyProtection="0"/>
    <xf numFmtId="0" fontId="43" fillId="9" borderId="129" applyNumberFormat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131" applyNumberFormat="0" applyFill="0" applyAlignment="0" applyProtection="0"/>
    <xf numFmtId="0" fontId="47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47" fillId="14" borderId="0" applyNumberFormat="0" applyBorder="0" applyAlignment="0" applyProtection="0"/>
    <xf numFmtId="0" fontId="47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47" fillId="18" borderId="0" applyNumberFormat="0" applyBorder="0" applyAlignment="0" applyProtection="0"/>
    <xf numFmtId="0" fontId="47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47" fillId="22" borderId="0" applyNumberFormat="0" applyBorder="0" applyAlignment="0" applyProtection="0"/>
    <xf numFmtId="0" fontId="47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47" fillId="26" borderId="0" applyNumberFormat="0" applyBorder="0" applyAlignment="0" applyProtection="0"/>
    <xf numFmtId="0" fontId="47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47" fillId="30" borderId="0" applyNumberFormat="0" applyBorder="0" applyAlignment="0" applyProtection="0"/>
    <xf numFmtId="0" fontId="47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47" fillId="34" borderId="0" applyNumberFormat="0" applyBorder="0" applyAlignment="0" applyProtection="0"/>
    <xf numFmtId="0" fontId="5" fillId="0" borderId="0"/>
    <xf numFmtId="0" fontId="5" fillId="10" borderId="130" applyNumberFormat="0" applyFont="0" applyAlignment="0" applyProtection="0"/>
    <xf numFmtId="0" fontId="62" fillId="0" borderId="0"/>
    <xf numFmtId="0" fontId="23" fillId="0" borderId="0"/>
    <xf numFmtId="43" fontId="17" fillId="0" borderId="0" applyFont="0" applyFill="0" applyBorder="0" applyAlignment="0" applyProtection="0"/>
    <xf numFmtId="0" fontId="64" fillId="0" borderId="0"/>
    <xf numFmtId="0" fontId="4" fillId="10" borderId="130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66" fillId="0" borderId="0"/>
    <xf numFmtId="0" fontId="3" fillId="10" borderId="130" applyNumberFormat="0" applyFont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2" fillId="10" borderId="130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69" fillId="0" borderId="0"/>
    <xf numFmtId="9" fontId="1" fillId="0" borderId="0" applyFont="0" applyFill="0" applyBorder="0" applyAlignment="0" applyProtection="0"/>
    <xf numFmtId="0" fontId="1" fillId="10" borderId="130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</cellStyleXfs>
  <cellXfs count="612">
    <xf numFmtId="0" fontId="0" fillId="0" borderId="0" xfId="0"/>
    <xf numFmtId="0" fontId="10" fillId="2" borderId="0" xfId="0" applyFont="1" applyFill="1"/>
    <xf numFmtId="0" fontId="9" fillId="2" borderId="0" xfId="0" applyFont="1" applyFill="1" applyAlignment="1">
      <alignment vertical="center"/>
    </xf>
    <xf numFmtId="0" fontId="9" fillId="2" borderId="0" xfId="0" applyFont="1" applyFill="1" applyAlignment="1">
      <alignment horizontal="center" vertical="center" wrapText="1"/>
    </xf>
    <xf numFmtId="0" fontId="9" fillId="2" borderId="1" xfId="0" applyFont="1" applyFill="1" applyBorder="1" applyAlignment="1">
      <alignment vertical="center"/>
    </xf>
    <xf numFmtId="0" fontId="10" fillId="2" borderId="1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8" fillId="0" borderId="0" xfId="1"/>
    <xf numFmtId="0" fontId="11" fillId="0" borderId="0" xfId="1" applyFont="1"/>
    <xf numFmtId="0" fontId="10" fillId="2" borderId="0" xfId="0" applyFont="1" applyFill="1" applyAlignment="1">
      <alignment vertical="center"/>
    </xf>
    <xf numFmtId="164" fontId="9" fillId="2" borderId="0" xfId="0" applyNumberFormat="1" applyFont="1" applyFill="1" applyAlignment="1">
      <alignment vertical="center"/>
    </xf>
    <xf numFmtId="0" fontId="9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quotePrefix="1" applyFont="1" applyAlignment="1">
      <alignment horizontal="center" vertical="center"/>
    </xf>
    <xf numFmtId="0" fontId="13" fillId="0" borderId="5" xfId="0" quotePrefix="1" applyFont="1" applyBorder="1" applyAlignment="1">
      <alignment horizontal="center" vertical="center"/>
    </xf>
    <xf numFmtId="164" fontId="13" fillId="0" borderId="0" xfId="0" quotePrefix="1" applyNumberFormat="1" applyFont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3" fontId="15" fillId="2" borderId="0" xfId="0" applyNumberFormat="1" applyFont="1" applyFill="1" applyAlignment="1">
      <alignment horizontal="right" vertical="center" wrapText="1"/>
    </xf>
    <xf numFmtId="3" fontId="15" fillId="2" borderId="1" xfId="0" applyNumberFormat="1" applyFont="1" applyFill="1" applyBorder="1" applyAlignment="1">
      <alignment horizontal="right" vertical="center" wrapText="1"/>
    </xf>
    <xf numFmtId="0" fontId="0" fillId="0" borderId="6" xfId="0" applyBorder="1" applyAlignment="1">
      <alignment vertical="center"/>
    </xf>
    <xf numFmtId="3" fontId="13" fillId="0" borderId="6" xfId="0" applyNumberFormat="1" applyFont="1" applyBorder="1" applyAlignment="1">
      <alignment horizontal="right" vertical="center"/>
    </xf>
    <xf numFmtId="0" fontId="0" fillId="0" borderId="8" xfId="0" applyBorder="1" applyAlignment="1">
      <alignment vertical="center"/>
    </xf>
    <xf numFmtId="3" fontId="13" fillId="0" borderId="8" xfId="0" applyNumberFormat="1" applyFont="1" applyBorder="1" applyAlignment="1">
      <alignment horizontal="right" vertical="center"/>
    </xf>
    <xf numFmtId="0" fontId="0" fillId="0" borderId="10" xfId="0" applyBorder="1" applyAlignment="1">
      <alignment vertical="center"/>
    </xf>
    <xf numFmtId="3" fontId="13" fillId="0" borderId="10" xfId="0" applyNumberFormat="1" applyFont="1" applyBorder="1" applyAlignment="1">
      <alignment horizontal="right" vertical="center"/>
    </xf>
    <xf numFmtId="0" fontId="13" fillId="0" borderId="8" xfId="0" quotePrefix="1" applyFont="1" applyBorder="1" applyAlignment="1">
      <alignment horizontal="center" vertical="center"/>
    </xf>
    <xf numFmtId="0" fontId="13" fillId="0" borderId="6" xfId="0" quotePrefix="1" applyFont="1" applyBorder="1" applyAlignment="1">
      <alignment horizontal="center" vertical="center"/>
    </xf>
    <xf numFmtId="0" fontId="13" fillId="0" borderId="10" xfId="0" quotePrefix="1" applyFont="1" applyBorder="1" applyAlignment="1">
      <alignment horizontal="center" vertical="center"/>
    </xf>
    <xf numFmtId="164" fontId="13" fillId="0" borderId="6" xfId="0" quotePrefix="1" applyNumberFormat="1" applyFont="1" applyBorder="1" applyAlignment="1">
      <alignment vertical="center"/>
    </xf>
    <xf numFmtId="3" fontId="13" fillId="0" borderId="6" xfId="0" applyNumberFormat="1" applyFont="1" applyBorder="1" applyAlignment="1">
      <alignment vertical="center"/>
    </xf>
    <xf numFmtId="164" fontId="13" fillId="0" borderId="8" xfId="0" quotePrefix="1" applyNumberFormat="1" applyFont="1" applyBorder="1" applyAlignment="1">
      <alignment vertical="center"/>
    </xf>
    <xf numFmtId="3" fontId="13" fillId="0" borderId="8" xfId="0" applyNumberFormat="1" applyFont="1" applyBorder="1" applyAlignment="1">
      <alignment vertical="center"/>
    </xf>
    <xf numFmtId="164" fontId="13" fillId="0" borderId="10" xfId="0" quotePrefix="1" applyNumberFormat="1" applyFont="1" applyBorder="1" applyAlignment="1">
      <alignment vertical="center"/>
    </xf>
    <xf numFmtId="3" fontId="13" fillId="0" borderId="10" xfId="0" applyNumberFormat="1" applyFont="1" applyBorder="1" applyAlignment="1">
      <alignment vertical="center"/>
    </xf>
    <xf numFmtId="164" fontId="13" fillId="0" borderId="8" xfId="0" applyNumberFormat="1" applyFont="1" applyBorder="1" applyAlignment="1">
      <alignment vertical="center"/>
    </xf>
    <xf numFmtId="164" fontId="13" fillId="0" borderId="10" xfId="0" applyNumberFormat="1" applyFont="1" applyBorder="1" applyAlignment="1">
      <alignment vertical="center"/>
    </xf>
    <xf numFmtId="164" fontId="13" fillId="0" borderId="6" xfId="0" quotePrefix="1" applyNumberFormat="1" applyFont="1" applyBorder="1" applyAlignment="1">
      <alignment horizontal="center" vertical="center"/>
    </xf>
    <xf numFmtId="0" fontId="12" fillId="0" borderId="6" xfId="0" applyFont="1" applyBorder="1" applyAlignment="1">
      <alignment vertical="center"/>
    </xf>
    <xf numFmtId="164" fontId="13" fillId="0" borderId="8" xfId="0" quotePrefix="1" applyNumberFormat="1" applyFont="1" applyBorder="1" applyAlignment="1">
      <alignment horizontal="center" vertical="center"/>
    </xf>
    <xf numFmtId="0" fontId="12" fillId="0" borderId="8" xfId="0" applyFont="1" applyBorder="1" applyAlignment="1">
      <alignment vertical="center"/>
    </xf>
    <xf numFmtId="164" fontId="13" fillId="0" borderId="10" xfId="0" quotePrefix="1" applyNumberFormat="1" applyFont="1" applyBorder="1" applyAlignment="1">
      <alignment horizontal="center" vertical="center"/>
    </xf>
    <xf numFmtId="0" fontId="12" fillId="0" borderId="10" xfId="0" applyFont="1" applyBorder="1" applyAlignment="1">
      <alignment vertical="center"/>
    </xf>
    <xf numFmtId="165" fontId="15" fillId="2" borderId="5" xfId="2" applyNumberFormat="1" applyFont="1" applyFill="1" applyBorder="1" applyAlignment="1">
      <alignment horizontal="center" vertical="center" wrapText="1"/>
    </xf>
    <xf numFmtId="165" fontId="15" fillId="2" borderId="0" xfId="2" applyNumberFormat="1" applyFont="1" applyFill="1" applyAlignment="1">
      <alignment horizontal="center" vertical="center" wrapText="1"/>
    </xf>
    <xf numFmtId="165" fontId="15" fillId="2" borderId="1" xfId="2" applyNumberFormat="1" applyFont="1" applyFill="1" applyBorder="1" applyAlignment="1">
      <alignment horizontal="center" vertical="center" wrapText="1"/>
    </xf>
    <xf numFmtId="3" fontId="0" fillId="0" borderId="0" xfId="0" applyNumberFormat="1"/>
    <xf numFmtId="3" fontId="9" fillId="2" borderId="0" xfId="0" applyNumberFormat="1" applyFont="1" applyFill="1" applyAlignment="1">
      <alignment horizontal="center" vertical="center" wrapText="1"/>
    </xf>
    <xf numFmtId="165" fontId="13" fillId="0" borderId="6" xfId="2" applyNumberFormat="1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20" fillId="0" borderId="8" xfId="0" applyFont="1" applyBorder="1" applyAlignment="1">
      <alignment vertical="center"/>
    </xf>
    <xf numFmtId="0" fontId="18" fillId="0" borderId="0" xfId="0" applyFont="1"/>
    <xf numFmtId="165" fontId="13" fillId="0" borderId="7" xfId="2" applyNumberFormat="1" applyFont="1" applyBorder="1" applyAlignment="1">
      <alignment horizontal="center" vertical="center"/>
    </xf>
    <xf numFmtId="165" fontId="0" fillId="0" borderId="0" xfId="2" applyNumberFormat="1" applyFont="1"/>
    <xf numFmtId="165" fontId="13" fillId="0" borderId="9" xfId="2" applyNumberFormat="1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3" fontId="21" fillId="0" borderId="8" xfId="0" applyNumberFormat="1" applyFont="1" applyBorder="1" applyAlignment="1">
      <alignment vertical="center"/>
    </xf>
    <xf numFmtId="0" fontId="0" fillId="0" borderId="0" xfId="0" applyBorder="1" applyAlignment="1">
      <alignment vertical="center"/>
    </xf>
    <xf numFmtId="3" fontId="13" fillId="0" borderId="0" xfId="0" applyNumberFormat="1" applyFont="1" applyBorder="1" applyAlignment="1">
      <alignment horizontal="right" vertical="center"/>
    </xf>
    <xf numFmtId="165" fontId="13" fillId="0" borderId="5" xfId="2" applyNumberFormat="1" applyFont="1" applyBorder="1" applyAlignment="1">
      <alignment horizontal="center" vertical="center"/>
    </xf>
    <xf numFmtId="0" fontId="15" fillId="2" borderId="0" xfId="0" applyFont="1" applyFill="1" applyBorder="1" applyAlignment="1">
      <alignment horizontal="center" vertical="center" wrapText="1"/>
    </xf>
    <xf numFmtId="0" fontId="13" fillId="0" borderId="0" xfId="0" quotePrefix="1" applyFont="1" applyAlignment="1">
      <alignment horizontal="center"/>
    </xf>
    <xf numFmtId="0" fontId="13" fillId="0" borderId="0" xfId="0" applyFont="1" applyAlignment="1">
      <alignment horizontal="center"/>
    </xf>
    <xf numFmtId="0" fontId="0" fillId="0" borderId="13" xfId="0" applyBorder="1" applyAlignment="1">
      <alignment vertical="center"/>
    </xf>
    <xf numFmtId="3" fontId="13" fillId="0" borderId="13" xfId="0" applyNumberFormat="1" applyFont="1" applyBorder="1" applyAlignment="1">
      <alignment horizontal="right" vertical="center"/>
    </xf>
    <xf numFmtId="0" fontId="0" fillId="0" borderId="15" xfId="0" applyBorder="1" applyAlignment="1">
      <alignment vertical="center"/>
    </xf>
    <xf numFmtId="3" fontId="13" fillId="0" borderId="15" xfId="0" applyNumberFormat="1" applyFont="1" applyBorder="1" applyAlignment="1">
      <alignment horizontal="right" vertical="center"/>
    </xf>
    <xf numFmtId="165" fontId="13" fillId="0" borderId="14" xfId="2" applyNumberFormat="1" applyFont="1" applyBorder="1" applyAlignment="1">
      <alignment horizontal="center" vertical="center"/>
    </xf>
    <xf numFmtId="0" fontId="0" fillId="0" borderId="17" xfId="0" applyBorder="1" applyAlignment="1">
      <alignment vertical="center"/>
    </xf>
    <xf numFmtId="3" fontId="13" fillId="0" borderId="17" xfId="0" applyNumberFormat="1" applyFont="1" applyBorder="1" applyAlignment="1">
      <alignment horizontal="right" vertical="center"/>
    </xf>
    <xf numFmtId="165" fontId="13" fillId="0" borderId="16" xfId="2" applyNumberFormat="1" applyFont="1" applyBorder="1" applyAlignment="1">
      <alignment horizontal="center" vertical="center"/>
    </xf>
    <xf numFmtId="0" fontId="0" fillId="0" borderId="18" xfId="0" applyBorder="1" applyAlignment="1">
      <alignment vertical="center"/>
    </xf>
    <xf numFmtId="3" fontId="13" fillId="0" borderId="18" xfId="0" applyNumberFormat="1" applyFont="1" applyBorder="1" applyAlignment="1">
      <alignment horizontal="right" vertical="center"/>
    </xf>
    <xf numFmtId="0" fontId="0" fillId="0" borderId="20" xfId="0" applyBorder="1" applyAlignment="1">
      <alignment vertical="center"/>
    </xf>
    <xf numFmtId="3" fontId="13" fillId="0" borderId="20" xfId="0" applyNumberFormat="1" applyFont="1" applyBorder="1" applyAlignment="1">
      <alignment horizontal="right" vertical="center"/>
    </xf>
    <xf numFmtId="0" fontId="0" fillId="0" borderId="22" xfId="0" applyBorder="1" applyAlignment="1">
      <alignment vertical="center"/>
    </xf>
    <xf numFmtId="3" fontId="13" fillId="0" borderId="22" xfId="0" applyNumberFormat="1" applyFont="1" applyBorder="1" applyAlignment="1">
      <alignment horizontal="right" vertical="center"/>
    </xf>
    <xf numFmtId="165" fontId="13" fillId="0" borderId="19" xfId="2" applyNumberFormat="1" applyFont="1" applyBorder="1" applyAlignment="1">
      <alignment horizontal="center" vertical="center"/>
    </xf>
    <xf numFmtId="165" fontId="13" fillId="0" borderId="21" xfId="2" applyNumberFormat="1" applyFont="1" applyBorder="1" applyAlignment="1">
      <alignment horizontal="center" vertical="center"/>
    </xf>
    <xf numFmtId="165" fontId="13" fillId="0" borderId="23" xfId="2" applyNumberFormat="1" applyFont="1" applyBorder="1" applyAlignment="1">
      <alignment horizontal="center" vertical="center"/>
    </xf>
    <xf numFmtId="0" fontId="22" fillId="0" borderId="20" xfId="3" applyBorder="1" applyAlignment="1" applyProtection="1">
      <alignment vertical="center"/>
    </xf>
    <xf numFmtId="0" fontId="23" fillId="3" borderId="15" xfId="0" applyFont="1" applyFill="1" applyBorder="1" applyAlignment="1">
      <alignment vertical="center"/>
    </xf>
    <xf numFmtId="0" fontId="24" fillId="3" borderId="15" xfId="0" applyFont="1" applyFill="1" applyBorder="1" applyAlignment="1">
      <alignment vertical="center"/>
    </xf>
    <xf numFmtId="3" fontId="25" fillId="3" borderId="15" xfId="0" applyNumberFormat="1" applyFont="1" applyFill="1" applyBorder="1" applyAlignment="1">
      <alignment horizontal="right" vertical="center" wrapText="1"/>
    </xf>
    <xf numFmtId="165" fontId="13" fillId="0" borderId="0" xfId="2" applyNumberFormat="1" applyFont="1" applyBorder="1" applyAlignment="1">
      <alignment horizontal="center" vertical="center"/>
    </xf>
    <xf numFmtId="0" fontId="0" fillId="0" borderId="26" xfId="0" applyBorder="1" applyAlignment="1">
      <alignment vertical="center"/>
    </xf>
    <xf numFmtId="3" fontId="13" fillId="0" borderId="26" xfId="0" applyNumberFormat="1" applyFont="1" applyBorder="1" applyAlignment="1">
      <alignment horizontal="right" vertical="center"/>
    </xf>
    <xf numFmtId="0" fontId="0" fillId="0" borderId="27" xfId="0" applyBorder="1" applyAlignment="1">
      <alignment vertical="center"/>
    </xf>
    <xf numFmtId="3" fontId="13" fillId="0" borderId="27" xfId="0" applyNumberFormat="1" applyFont="1" applyBorder="1" applyAlignment="1">
      <alignment horizontal="right" vertical="center"/>
    </xf>
    <xf numFmtId="0" fontId="9" fillId="2" borderId="0" xfId="0" applyFont="1" applyFill="1" applyBorder="1" applyAlignment="1">
      <alignment vertical="center"/>
    </xf>
    <xf numFmtId="3" fontId="15" fillId="2" borderId="0" xfId="0" applyNumberFormat="1" applyFont="1" applyFill="1" applyBorder="1" applyAlignment="1">
      <alignment horizontal="right" vertical="center" wrapText="1"/>
    </xf>
    <xf numFmtId="165" fontId="15" fillId="2" borderId="0" xfId="2" applyNumberFormat="1" applyFont="1" applyFill="1" applyBorder="1" applyAlignment="1">
      <alignment horizontal="right" vertical="center" wrapText="1"/>
    </xf>
    <xf numFmtId="0" fontId="13" fillId="0" borderId="6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quotePrefix="1" applyFont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 wrapText="1"/>
    </xf>
    <xf numFmtId="165" fontId="15" fillId="2" borderId="0" xfId="2" applyNumberFormat="1" applyFont="1" applyFill="1" applyBorder="1" applyAlignment="1">
      <alignment horizontal="center" vertical="center" wrapText="1"/>
    </xf>
    <xf numFmtId="0" fontId="23" fillId="0" borderId="0" xfId="0" applyFont="1" applyFill="1"/>
    <xf numFmtId="0" fontId="13" fillId="0" borderId="30" xfId="0" quotePrefix="1" applyFont="1" applyBorder="1" applyAlignment="1">
      <alignment horizontal="center" vertical="center"/>
    </xf>
    <xf numFmtId="0" fontId="9" fillId="2" borderId="30" xfId="0" applyFont="1" applyFill="1" applyBorder="1" applyAlignment="1">
      <alignment horizontal="center" vertical="center" wrapText="1"/>
    </xf>
    <xf numFmtId="165" fontId="13" fillId="0" borderId="31" xfId="2" quotePrefix="1" applyNumberFormat="1" applyFont="1" applyBorder="1" applyAlignment="1">
      <alignment horizontal="center" vertical="center"/>
    </xf>
    <xf numFmtId="165" fontId="15" fillId="2" borderId="32" xfId="2" applyNumberFormat="1" applyFont="1" applyFill="1" applyBorder="1" applyAlignment="1">
      <alignment horizontal="center" vertical="center" wrapText="1"/>
    </xf>
    <xf numFmtId="3" fontId="13" fillId="0" borderId="6" xfId="0" applyNumberFormat="1" applyFont="1" applyFill="1" applyBorder="1" applyAlignment="1">
      <alignment horizontal="right" vertical="center"/>
    </xf>
    <xf numFmtId="0" fontId="0" fillId="0" borderId="0" xfId="0" applyAlignment="1">
      <alignment horizontal="center"/>
    </xf>
    <xf numFmtId="165" fontId="13" fillId="0" borderId="33" xfId="2" applyNumberFormat="1" applyFont="1" applyBorder="1" applyAlignment="1">
      <alignment horizontal="center" vertical="center"/>
    </xf>
    <xf numFmtId="0" fontId="15" fillId="2" borderId="5" xfId="0" applyFont="1" applyFill="1" applyBorder="1" applyAlignment="1">
      <alignment horizontal="center" vertical="center" wrapText="1"/>
    </xf>
    <xf numFmtId="3" fontId="15" fillId="2" borderId="34" xfId="0" applyNumberFormat="1" applyFont="1" applyFill="1" applyBorder="1" applyAlignment="1">
      <alignment horizontal="right" vertical="center" wrapText="1"/>
    </xf>
    <xf numFmtId="165" fontId="0" fillId="0" borderId="0" xfId="0" applyNumberFormat="1"/>
    <xf numFmtId="165" fontId="13" fillId="0" borderId="5" xfId="0" quotePrefix="1" applyNumberFormat="1" applyFont="1" applyBorder="1" applyAlignment="1">
      <alignment horizontal="center" vertical="center"/>
    </xf>
    <xf numFmtId="165" fontId="9" fillId="2" borderId="5" xfId="0" applyNumberFormat="1" applyFont="1" applyFill="1" applyBorder="1" applyAlignment="1">
      <alignment horizontal="center" vertical="center" wrapText="1"/>
    </xf>
    <xf numFmtId="165" fontId="13" fillId="0" borderId="7" xfId="0" applyNumberFormat="1" applyFont="1" applyBorder="1" applyAlignment="1">
      <alignment horizontal="center" vertical="center"/>
    </xf>
    <xf numFmtId="165" fontId="13" fillId="0" borderId="11" xfId="0" applyNumberFormat="1" applyFont="1" applyBorder="1" applyAlignment="1">
      <alignment horizontal="center" vertical="center"/>
    </xf>
    <xf numFmtId="165" fontId="15" fillId="2" borderId="5" xfId="0" applyNumberFormat="1" applyFont="1" applyFill="1" applyBorder="1" applyAlignment="1">
      <alignment horizontal="center" vertical="center" wrapText="1"/>
    </xf>
    <xf numFmtId="165" fontId="13" fillId="0" borderId="28" xfId="2" applyNumberFormat="1" applyFont="1" applyBorder="1" applyAlignment="1">
      <alignment horizontal="center" vertical="center"/>
    </xf>
    <xf numFmtId="0" fontId="14" fillId="0" borderId="4" xfId="0" applyFont="1" applyBorder="1" applyAlignment="1"/>
    <xf numFmtId="0" fontId="13" fillId="0" borderId="5" xfId="0" applyFont="1" applyBorder="1" applyAlignment="1">
      <alignment horizontal="center" vertical="center" wrapText="1"/>
    </xf>
    <xf numFmtId="3" fontId="12" fillId="0" borderId="0" xfId="0" applyNumberFormat="1" applyFont="1" applyAlignment="1">
      <alignment vertical="center"/>
    </xf>
    <xf numFmtId="3" fontId="12" fillId="0" borderId="4" xfId="0" applyNumberFormat="1" applyFont="1" applyBorder="1" applyAlignment="1">
      <alignment vertical="center"/>
    </xf>
    <xf numFmtId="3" fontId="12" fillId="0" borderId="0" xfId="0" applyNumberFormat="1" applyFont="1" applyBorder="1" applyAlignment="1">
      <alignment vertical="center"/>
    </xf>
    <xf numFmtId="3" fontId="16" fillId="2" borderId="0" xfId="0" applyNumberFormat="1" applyFont="1" applyFill="1" applyAlignment="1">
      <alignment horizontal="right" vertical="center" wrapText="1"/>
    </xf>
    <xf numFmtId="3" fontId="16" fillId="2" borderId="4" xfId="0" applyNumberFormat="1" applyFont="1" applyFill="1" applyBorder="1" applyAlignment="1">
      <alignment horizontal="right" vertical="center" wrapText="1"/>
    </xf>
    <xf numFmtId="3" fontId="16" fillId="2" borderId="0" xfId="0" applyNumberFormat="1" applyFont="1" applyFill="1" applyBorder="1" applyAlignment="1">
      <alignment horizontal="right" vertical="center" wrapText="1"/>
    </xf>
    <xf numFmtId="3" fontId="16" fillId="2" borderId="1" xfId="0" applyNumberFormat="1" applyFont="1" applyFill="1" applyBorder="1" applyAlignment="1">
      <alignment horizontal="right" vertical="center" wrapText="1"/>
    </xf>
    <xf numFmtId="3" fontId="16" fillId="2" borderId="36" xfId="0" applyNumberFormat="1" applyFont="1" applyFill="1" applyBorder="1" applyAlignment="1">
      <alignment horizontal="right" vertical="center" wrapText="1"/>
    </xf>
    <xf numFmtId="3" fontId="16" fillId="2" borderId="37" xfId="0" applyNumberFormat="1" applyFont="1" applyFill="1" applyBorder="1" applyAlignment="1">
      <alignment horizontal="right" vertical="center" wrapText="1"/>
    </xf>
    <xf numFmtId="0" fontId="9" fillId="2" borderId="41" xfId="0" applyFont="1" applyFill="1" applyBorder="1" applyAlignment="1">
      <alignment horizontal="center" vertical="center" wrapText="1"/>
    </xf>
    <xf numFmtId="0" fontId="9" fillId="2" borderId="42" xfId="0" applyFont="1" applyFill="1" applyBorder="1" applyAlignment="1">
      <alignment horizontal="center" vertical="center" wrapText="1"/>
    </xf>
    <xf numFmtId="165" fontId="12" fillId="0" borderId="0" xfId="2" applyNumberFormat="1" applyFont="1" applyAlignment="1">
      <alignment horizontal="center"/>
    </xf>
    <xf numFmtId="165" fontId="12" fillId="0" borderId="41" xfId="2" applyNumberFormat="1" applyFont="1" applyBorder="1" applyAlignment="1">
      <alignment horizontal="center"/>
    </xf>
    <xf numFmtId="165" fontId="12" fillId="0" borderId="42" xfId="2" applyNumberFormat="1" applyFont="1" applyBorder="1" applyAlignment="1">
      <alignment horizontal="center"/>
    </xf>
    <xf numFmtId="0" fontId="0" fillId="0" borderId="0" xfId="0" applyAlignment="1">
      <alignment vertical="center" wrapText="1"/>
    </xf>
    <xf numFmtId="165" fontId="12" fillId="0" borderId="0" xfId="2" applyNumberFormat="1" applyFont="1" applyAlignment="1">
      <alignment horizontal="center" vertical="center"/>
    </xf>
    <xf numFmtId="165" fontId="12" fillId="0" borderId="43" xfId="2" applyNumberFormat="1" applyFont="1" applyBorder="1" applyAlignment="1">
      <alignment horizontal="center" vertical="center"/>
    </xf>
    <xf numFmtId="165" fontId="12" fillId="0" borderId="44" xfId="2" applyNumberFormat="1" applyFont="1" applyBorder="1" applyAlignment="1">
      <alignment horizontal="center" vertical="center"/>
    </xf>
    <xf numFmtId="0" fontId="0" fillId="2" borderId="0" xfId="0" applyFill="1"/>
    <xf numFmtId="0" fontId="13" fillId="0" borderId="0" xfId="0" applyFont="1" applyFill="1" applyAlignment="1">
      <alignment horizontal="center"/>
    </xf>
    <xf numFmtId="0" fontId="0" fillId="0" borderId="26" xfId="0" applyFill="1" applyBorder="1" applyAlignment="1">
      <alignment vertical="center"/>
    </xf>
    <xf numFmtId="3" fontId="15" fillId="2" borderId="0" xfId="2" applyNumberFormat="1" applyFont="1" applyFill="1" applyBorder="1" applyAlignment="1">
      <alignment horizontal="center" vertical="center" wrapText="1"/>
    </xf>
    <xf numFmtId="3" fontId="19" fillId="0" borderId="6" xfId="0" applyNumberFormat="1" applyFont="1" applyFill="1" applyBorder="1" applyAlignment="1">
      <alignment horizontal="right" vertical="center"/>
    </xf>
    <xf numFmtId="0" fontId="23" fillId="3" borderId="0" xfId="0" applyFont="1" applyFill="1" applyBorder="1" applyAlignment="1">
      <alignment vertical="center"/>
    </xf>
    <xf numFmtId="0" fontId="24" fillId="3" borderId="0" xfId="0" applyFont="1" applyFill="1" applyBorder="1" applyAlignment="1">
      <alignment vertical="center"/>
    </xf>
    <xf numFmtId="3" fontId="25" fillId="3" borderId="0" xfId="0" applyNumberFormat="1" applyFont="1" applyFill="1" applyBorder="1" applyAlignment="1">
      <alignment horizontal="right" vertical="center" wrapText="1"/>
    </xf>
    <xf numFmtId="165" fontId="25" fillId="3" borderId="5" xfId="2" applyNumberFormat="1" applyFont="1" applyFill="1" applyBorder="1" applyAlignment="1">
      <alignment horizontal="center" vertical="center" wrapText="1"/>
    </xf>
    <xf numFmtId="0" fontId="19" fillId="0" borderId="0" xfId="0" applyFont="1" applyFill="1" applyAlignment="1">
      <alignment horizontal="center" vertical="center"/>
    </xf>
    <xf numFmtId="0" fontId="14" fillId="0" borderId="0" xfId="0" applyFont="1" applyFill="1" applyBorder="1" applyAlignment="1"/>
    <xf numFmtId="165" fontId="13" fillId="0" borderId="20" xfId="2" applyNumberFormat="1" applyFont="1" applyBorder="1" applyAlignment="1">
      <alignment horizontal="center" vertical="center"/>
    </xf>
    <xf numFmtId="164" fontId="13" fillId="0" borderId="8" xfId="0" quotePrefix="1" applyNumberFormat="1" applyFont="1" applyBorder="1" applyAlignment="1">
      <alignment horizontal="right" vertical="center"/>
    </xf>
    <xf numFmtId="3" fontId="19" fillId="0" borderId="8" xfId="0" applyNumberFormat="1" applyFont="1" applyBorder="1" applyAlignment="1">
      <alignment horizontal="right" vertical="center"/>
    </xf>
    <xf numFmtId="3" fontId="13" fillId="0" borderId="8" xfId="0" applyNumberFormat="1" applyFont="1" applyBorder="1" applyAlignment="1">
      <alignment horizontal="right" vertical="center"/>
    </xf>
    <xf numFmtId="165" fontId="13" fillId="0" borderId="6" xfId="2" applyNumberFormat="1" applyFont="1" applyBorder="1" applyAlignment="1">
      <alignment vertical="center"/>
    </xf>
    <xf numFmtId="165" fontId="13" fillId="0" borderId="10" xfId="2" applyNumberFormat="1" applyFont="1" applyBorder="1" applyAlignment="1">
      <alignment vertical="center"/>
    </xf>
    <xf numFmtId="3" fontId="13" fillId="0" borderId="6" xfId="0" applyNumberFormat="1" applyFont="1" applyBorder="1" applyAlignment="1">
      <alignment horizontal="right" vertical="center"/>
    </xf>
    <xf numFmtId="3" fontId="13" fillId="0" borderId="10" xfId="0" applyNumberFormat="1" applyFont="1" applyBorder="1" applyAlignment="1">
      <alignment horizontal="right" vertical="center"/>
    </xf>
    <xf numFmtId="0" fontId="0" fillId="0" borderId="46" xfId="0" applyBorder="1"/>
    <xf numFmtId="0" fontId="13" fillId="0" borderId="47" xfId="0" quotePrefix="1" applyFont="1" applyBorder="1" applyAlignment="1">
      <alignment horizontal="center" vertical="center"/>
    </xf>
    <xf numFmtId="0" fontId="9" fillId="2" borderId="47" xfId="0" applyFont="1" applyFill="1" applyBorder="1" applyAlignment="1">
      <alignment horizontal="center" vertical="center" wrapText="1"/>
    </xf>
    <xf numFmtId="165" fontId="13" fillId="0" borderId="48" xfId="2" applyNumberFormat="1" applyFont="1" applyBorder="1" applyAlignment="1">
      <alignment horizontal="center" vertical="center"/>
    </xf>
    <xf numFmtId="165" fontId="13" fillId="0" borderId="49" xfId="2" applyNumberFormat="1" applyFont="1" applyBorder="1" applyAlignment="1">
      <alignment horizontal="center" vertical="center"/>
    </xf>
    <xf numFmtId="165" fontId="13" fillId="0" borderId="50" xfId="2" applyNumberFormat="1" applyFont="1" applyBorder="1" applyAlignment="1">
      <alignment horizontal="center" vertical="center"/>
    </xf>
    <xf numFmtId="165" fontId="15" fillId="2" borderId="47" xfId="2" applyNumberFormat="1" applyFont="1" applyFill="1" applyBorder="1" applyAlignment="1">
      <alignment horizontal="center" vertical="center" wrapText="1"/>
    </xf>
    <xf numFmtId="165" fontId="13" fillId="0" borderId="48" xfId="2" quotePrefix="1" applyNumberFormat="1" applyFont="1" applyBorder="1" applyAlignment="1">
      <alignment horizontal="center" vertical="center"/>
    </xf>
    <xf numFmtId="165" fontId="15" fillId="2" borderId="52" xfId="2" applyNumberFormat="1" applyFont="1" applyFill="1" applyBorder="1" applyAlignment="1">
      <alignment horizontal="center" vertical="center" wrapText="1"/>
    </xf>
    <xf numFmtId="3" fontId="15" fillId="2" borderId="54" xfId="0" applyNumberFormat="1" applyFont="1" applyFill="1" applyBorder="1" applyAlignment="1">
      <alignment horizontal="right" vertical="center" wrapText="1"/>
    </xf>
    <xf numFmtId="0" fontId="13" fillId="0" borderId="41" xfId="0" applyFont="1" applyBorder="1" applyAlignment="1">
      <alignment horizontal="center" vertical="center"/>
    </xf>
    <xf numFmtId="0" fontId="13" fillId="0" borderId="42" xfId="0" quotePrefix="1" applyFont="1" applyBorder="1" applyAlignment="1">
      <alignment horizontal="center" vertical="center"/>
    </xf>
    <xf numFmtId="3" fontId="13" fillId="0" borderId="56" xfId="0" applyNumberFormat="1" applyFont="1" applyBorder="1" applyAlignment="1">
      <alignment horizontal="right" vertical="center"/>
    </xf>
    <xf numFmtId="3" fontId="13" fillId="0" borderId="58" xfId="0" applyNumberFormat="1" applyFont="1" applyBorder="1" applyAlignment="1">
      <alignment horizontal="right" vertical="center"/>
    </xf>
    <xf numFmtId="3" fontId="15" fillId="2" borderId="41" xfId="0" applyNumberFormat="1" applyFont="1" applyFill="1" applyBorder="1" applyAlignment="1">
      <alignment horizontal="right" vertical="center" wrapText="1"/>
    </xf>
    <xf numFmtId="165" fontId="13" fillId="0" borderId="57" xfId="2" applyNumberFormat="1" applyFont="1" applyBorder="1" applyAlignment="1">
      <alignment horizontal="center" vertical="center"/>
    </xf>
    <xf numFmtId="3" fontId="15" fillId="2" borderId="62" xfId="0" applyNumberFormat="1" applyFont="1" applyFill="1" applyBorder="1" applyAlignment="1">
      <alignment horizontal="right" vertical="center" wrapText="1"/>
    </xf>
    <xf numFmtId="3" fontId="15" fillId="2" borderId="63" xfId="0" applyNumberFormat="1" applyFont="1" applyFill="1" applyBorder="1" applyAlignment="1">
      <alignment horizontal="right" vertical="center" wrapText="1"/>
    </xf>
    <xf numFmtId="165" fontId="15" fillId="2" borderId="63" xfId="2" applyNumberFormat="1" applyFont="1" applyFill="1" applyBorder="1" applyAlignment="1">
      <alignment horizontal="right" vertical="center" wrapText="1"/>
    </xf>
    <xf numFmtId="0" fontId="13" fillId="0" borderId="66" xfId="0" applyFont="1" applyBorder="1" applyAlignment="1">
      <alignment horizontal="center" vertical="center"/>
    </xf>
    <xf numFmtId="0" fontId="9" fillId="2" borderId="66" xfId="0" applyFont="1" applyFill="1" applyBorder="1" applyAlignment="1">
      <alignment horizontal="center" vertical="center" wrapText="1"/>
    </xf>
    <xf numFmtId="3" fontId="13" fillId="0" borderId="67" xfId="0" applyNumberFormat="1" applyFont="1" applyBorder="1" applyAlignment="1">
      <alignment horizontal="right" vertical="center"/>
    </xf>
    <xf numFmtId="3" fontId="13" fillId="0" borderId="68" xfId="0" applyNumberFormat="1" applyFont="1" applyBorder="1" applyAlignment="1">
      <alignment horizontal="right" vertical="center"/>
    </xf>
    <xf numFmtId="3" fontId="13" fillId="0" borderId="69" xfId="0" applyNumberFormat="1" applyFont="1" applyBorder="1" applyAlignment="1">
      <alignment horizontal="right" vertical="center"/>
    </xf>
    <xf numFmtId="3" fontId="15" fillId="2" borderId="66" xfId="0" applyNumberFormat="1" applyFont="1" applyFill="1" applyBorder="1" applyAlignment="1">
      <alignment horizontal="right" vertical="center" wrapText="1"/>
    </xf>
    <xf numFmtId="3" fontId="15" fillId="2" borderId="70" xfId="0" applyNumberFormat="1" applyFont="1" applyFill="1" applyBorder="1" applyAlignment="1">
      <alignment horizontal="right" vertical="center" wrapText="1"/>
    </xf>
    <xf numFmtId="0" fontId="20" fillId="0" borderId="65" xfId="0" applyFont="1" applyBorder="1" applyAlignment="1">
      <alignment horizontal="center"/>
    </xf>
    <xf numFmtId="165" fontId="13" fillId="0" borderId="71" xfId="2" applyNumberFormat="1" applyFont="1" applyBorder="1" applyAlignment="1">
      <alignment horizontal="center" vertical="center"/>
    </xf>
    <xf numFmtId="165" fontId="13" fillId="0" borderId="47" xfId="2" applyNumberFormat="1" applyFont="1" applyBorder="1" applyAlignment="1">
      <alignment horizontal="center" vertical="center"/>
    </xf>
    <xf numFmtId="3" fontId="15" fillId="2" borderId="76" xfId="0" applyNumberFormat="1" applyFont="1" applyFill="1" applyBorder="1" applyAlignment="1">
      <alignment horizontal="right" vertical="center" wrapText="1"/>
    </xf>
    <xf numFmtId="3" fontId="13" fillId="0" borderId="77" xfId="0" applyNumberFormat="1" applyFont="1" applyBorder="1" applyAlignment="1">
      <alignment horizontal="right" vertical="center"/>
    </xf>
    <xf numFmtId="3" fontId="13" fillId="0" borderId="56" xfId="0" applyNumberFormat="1" applyFont="1" applyFill="1" applyBorder="1" applyAlignment="1">
      <alignment horizontal="right" vertical="center"/>
    </xf>
    <xf numFmtId="3" fontId="15" fillId="2" borderId="43" xfId="0" applyNumberFormat="1" applyFont="1" applyFill="1" applyBorder="1" applyAlignment="1">
      <alignment horizontal="right" vertical="center" wrapText="1"/>
    </xf>
    <xf numFmtId="165" fontId="15" fillId="2" borderId="42" xfId="2" applyNumberFormat="1" applyFont="1" applyFill="1" applyBorder="1" applyAlignment="1">
      <alignment horizontal="center" vertical="center" wrapText="1"/>
    </xf>
    <xf numFmtId="165" fontId="15" fillId="2" borderId="42" xfId="2" quotePrefix="1" applyNumberFormat="1" applyFont="1" applyFill="1" applyBorder="1" applyAlignment="1">
      <alignment horizontal="center" vertical="center" wrapText="1"/>
    </xf>
    <xf numFmtId="165" fontId="13" fillId="0" borderId="42" xfId="2" applyNumberFormat="1" applyFont="1" applyBorder="1" applyAlignment="1">
      <alignment horizontal="center" vertical="center"/>
    </xf>
    <xf numFmtId="165" fontId="15" fillId="2" borderId="64" xfId="2" applyNumberFormat="1" applyFont="1" applyFill="1" applyBorder="1" applyAlignment="1">
      <alignment horizontal="center" vertical="center" wrapText="1"/>
    </xf>
    <xf numFmtId="3" fontId="15" fillId="2" borderId="83" xfId="0" applyNumberFormat="1" applyFont="1" applyFill="1" applyBorder="1" applyAlignment="1">
      <alignment horizontal="right" vertical="center" wrapText="1"/>
    </xf>
    <xf numFmtId="165" fontId="15" fillId="2" borderId="44" xfId="2" applyNumberFormat="1" applyFont="1" applyFill="1" applyBorder="1" applyAlignment="1">
      <alignment horizontal="center" vertical="center" wrapText="1"/>
    </xf>
    <xf numFmtId="3" fontId="13" fillId="0" borderId="66" xfId="0" applyNumberFormat="1" applyFont="1" applyBorder="1" applyAlignment="1">
      <alignment horizontal="right" vertical="center"/>
    </xf>
    <xf numFmtId="3" fontId="13" fillId="0" borderId="84" xfId="0" applyNumberFormat="1" applyFont="1" applyBorder="1" applyAlignment="1">
      <alignment horizontal="right" vertical="center"/>
    </xf>
    <xf numFmtId="165" fontId="13" fillId="0" borderId="59" xfId="2" applyNumberFormat="1" applyFont="1" applyBorder="1" applyAlignment="1">
      <alignment horizontal="center" vertical="center"/>
    </xf>
    <xf numFmtId="3" fontId="13" fillId="0" borderId="17" xfId="0" applyNumberFormat="1" applyFont="1" applyBorder="1" applyAlignment="1">
      <alignment vertical="center"/>
    </xf>
    <xf numFmtId="3" fontId="13" fillId="0" borderId="0" xfId="0" applyNumberFormat="1" applyFont="1" applyBorder="1" applyAlignment="1">
      <alignment vertical="center"/>
    </xf>
    <xf numFmtId="165" fontId="15" fillId="2" borderId="63" xfId="2" applyNumberFormat="1" applyFont="1" applyFill="1" applyBorder="1" applyAlignment="1">
      <alignment horizontal="center" vertical="center" wrapText="1"/>
    </xf>
    <xf numFmtId="165" fontId="13" fillId="0" borderId="85" xfId="2" applyNumberFormat="1" applyFont="1" applyBorder="1" applyAlignment="1">
      <alignment horizontal="center" vertical="center"/>
    </xf>
    <xf numFmtId="165" fontId="13" fillId="0" borderId="86" xfId="2" applyNumberFormat="1" applyFont="1" applyBorder="1" applyAlignment="1">
      <alignment horizontal="center" vertical="center"/>
    </xf>
    <xf numFmtId="165" fontId="13" fillId="0" borderId="87" xfId="2" applyNumberFormat="1" applyFont="1" applyBorder="1" applyAlignment="1">
      <alignment horizontal="center" vertical="center"/>
    </xf>
    <xf numFmtId="165" fontId="13" fillId="0" borderId="88" xfId="2" applyNumberFormat="1" applyFont="1" applyBorder="1" applyAlignment="1">
      <alignment horizontal="center" vertical="center"/>
    </xf>
    <xf numFmtId="165" fontId="15" fillId="2" borderId="90" xfId="2" applyNumberFormat="1" applyFont="1" applyFill="1" applyBorder="1" applyAlignment="1">
      <alignment horizontal="center" vertical="center" wrapText="1"/>
    </xf>
    <xf numFmtId="165" fontId="15" fillId="2" borderId="91" xfId="2" applyNumberFormat="1" applyFont="1" applyFill="1" applyBorder="1" applyAlignment="1">
      <alignment horizontal="center" vertical="center" wrapText="1"/>
    </xf>
    <xf numFmtId="165" fontId="13" fillId="0" borderId="92" xfId="2" applyNumberFormat="1" applyFont="1" applyBorder="1" applyAlignment="1">
      <alignment horizontal="center" vertical="center"/>
    </xf>
    <xf numFmtId="165" fontId="25" fillId="3" borderId="72" xfId="2" applyNumberFormat="1" applyFont="1" applyFill="1" applyBorder="1" applyAlignment="1">
      <alignment horizontal="center" vertical="center" wrapText="1"/>
    </xf>
    <xf numFmtId="165" fontId="15" fillId="2" borderId="51" xfId="2" applyNumberFormat="1" applyFont="1" applyFill="1" applyBorder="1" applyAlignment="1">
      <alignment horizontal="center" vertical="center" wrapText="1"/>
    </xf>
    <xf numFmtId="3" fontId="13" fillId="0" borderId="93" xfId="0" applyNumberFormat="1" applyFont="1" applyBorder="1" applyAlignment="1">
      <alignment horizontal="right" vertical="center"/>
    </xf>
    <xf numFmtId="3" fontId="13" fillId="0" borderId="94" xfId="0" applyNumberFormat="1" applyFont="1" applyBorder="1" applyAlignment="1">
      <alignment horizontal="right" vertical="center"/>
    </xf>
    <xf numFmtId="3" fontId="13" fillId="0" borderId="95" xfId="0" applyNumberFormat="1" applyFont="1" applyBorder="1" applyAlignment="1">
      <alignment horizontal="right" vertical="center"/>
    </xf>
    <xf numFmtId="3" fontId="13" fillId="0" borderId="96" xfId="0" applyNumberFormat="1" applyFont="1" applyBorder="1" applyAlignment="1">
      <alignment horizontal="right" vertical="center"/>
    </xf>
    <xf numFmtId="3" fontId="15" fillId="2" borderId="97" xfId="0" applyNumberFormat="1" applyFont="1" applyFill="1" applyBorder="1" applyAlignment="1">
      <alignment horizontal="right" vertical="center" wrapText="1"/>
    </xf>
    <xf numFmtId="3" fontId="19" fillId="0" borderId="56" xfId="0" applyNumberFormat="1" applyFont="1" applyFill="1" applyBorder="1" applyAlignment="1">
      <alignment horizontal="right" vertical="center"/>
    </xf>
    <xf numFmtId="3" fontId="13" fillId="0" borderId="100" xfId="0" applyNumberFormat="1" applyFont="1" applyBorder="1" applyAlignment="1">
      <alignment horizontal="right" vertical="center"/>
    </xf>
    <xf numFmtId="3" fontId="13" fillId="0" borderId="102" xfId="0" applyNumberFormat="1" applyFont="1" applyBorder="1" applyAlignment="1">
      <alignment horizontal="right" vertical="center"/>
    </xf>
    <xf numFmtId="3" fontId="13" fillId="0" borderId="104" xfId="0" applyNumberFormat="1" applyFont="1" applyBorder="1" applyAlignment="1">
      <alignment horizontal="right" vertical="center"/>
    </xf>
    <xf numFmtId="3" fontId="13" fillId="0" borderId="106" xfId="0" applyNumberFormat="1" applyFont="1" applyBorder="1" applyAlignment="1">
      <alignment horizontal="right" vertical="center"/>
    </xf>
    <xf numFmtId="3" fontId="25" fillId="3" borderId="66" xfId="0" applyNumberFormat="1" applyFont="1" applyFill="1" applyBorder="1" applyAlignment="1">
      <alignment horizontal="right" vertical="center" wrapText="1"/>
    </xf>
    <xf numFmtId="3" fontId="25" fillId="3" borderId="75" xfId="0" applyNumberFormat="1" applyFont="1" applyFill="1" applyBorder="1" applyAlignment="1">
      <alignment horizontal="right" vertical="center" wrapText="1"/>
    </xf>
    <xf numFmtId="165" fontId="13" fillId="0" borderId="101" xfId="2" applyNumberFormat="1" applyFont="1" applyBorder="1" applyAlignment="1">
      <alignment horizontal="center" vertical="center"/>
    </xf>
    <xf numFmtId="165" fontId="13" fillId="0" borderId="107" xfId="2" applyNumberFormat="1" applyFont="1" applyBorder="1" applyAlignment="1">
      <alignment horizontal="center" vertical="center"/>
    </xf>
    <xf numFmtId="3" fontId="25" fillId="3" borderId="78" xfId="0" applyNumberFormat="1" applyFont="1" applyFill="1" applyBorder="1" applyAlignment="1">
      <alignment horizontal="right" vertical="center" wrapText="1"/>
    </xf>
    <xf numFmtId="0" fontId="0" fillId="0" borderId="46" xfId="0" applyBorder="1" applyAlignment="1">
      <alignment horizontal="center"/>
    </xf>
    <xf numFmtId="3" fontId="13" fillId="0" borderId="67" xfId="0" applyNumberFormat="1" applyFont="1" applyBorder="1" applyAlignment="1">
      <alignment vertical="center"/>
    </xf>
    <xf numFmtId="3" fontId="13" fillId="0" borderId="68" xfId="0" applyNumberFormat="1" applyFont="1" applyBorder="1" applyAlignment="1">
      <alignment vertical="center"/>
    </xf>
    <xf numFmtId="3" fontId="13" fillId="0" borderId="69" xfId="0" applyNumberFormat="1" applyFont="1" applyBorder="1" applyAlignment="1">
      <alignment vertical="center"/>
    </xf>
    <xf numFmtId="3" fontId="15" fillId="2" borderId="66" xfId="0" applyNumberFormat="1" applyFont="1" applyFill="1" applyBorder="1" applyAlignment="1">
      <alignment horizontal="center" vertical="center" wrapText="1"/>
    </xf>
    <xf numFmtId="3" fontId="15" fillId="2" borderId="70" xfId="0" applyNumberFormat="1" applyFont="1" applyFill="1" applyBorder="1" applyAlignment="1">
      <alignment horizontal="center" vertical="center" wrapText="1"/>
    </xf>
    <xf numFmtId="3" fontId="15" fillId="2" borderId="0" xfId="0" applyNumberFormat="1" applyFont="1" applyFill="1" applyBorder="1" applyAlignment="1">
      <alignment horizontal="center" vertical="center" wrapText="1"/>
    </xf>
    <xf numFmtId="3" fontId="15" fillId="2" borderId="54" xfId="0" applyNumberFormat="1" applyFont="1" applyFill="1" applyBorder="1" applyAlignment="1">
      <alignment horizontal="center" vertical="center" wrapText="1"/>
    </xf>
    <xf numFmtId="3" fontId="13" fillId="0" borderId="56" xfId="0" applyNumberFormat="1" applyFont="1" applyBorder="1" applyAlignment="1">
      <alignment vertical="center"/>
    </xf>
    <xf numFmtId="3" fontId="13" fillId="0" borderId="58" xfId="0" applyNumberFormat="1" applyFont="1" applyBorder="1" applyAlignment="1">
      <alignment vertical="center"/>
    </xf>
    <xf numFmtId="3" fontId="13" fillId="0" borderId="60" xfId="0" applyNumberFormat="1" applyFont="1" applyBorder="1" applyAlignment="1">
      <alignment vertical="center"/>
    </xf>
    <xf numFmtId="3" fontId="15" fillId="2" borderId="41" xfId="0" applyNumberFormat="1" applyFont="1" applyFill="1" applyBorder="1" applyAlignment="1">
      <alignment horizontal="center" vertical="center" wrapText="1"/>
    </xf>
    <xf numFmtId="3" fontId="15" fillId="2" borderId="62" xfId="0" applyNumberFormat="1" applyFont="1" applyFill="1" applyBorder="1" applyAlignment="1">
      <alignment horizontal="center" vertical="center" wrapText="1"/>
    </xf>
    <xf numFmtId="3" fontId="15" fillId="2" borderId="63" xfId="0" applyNumberFormat="1" applyFont="1" applyFill="1" applyBorder="1" applyAlignment="1">
      <alignment horizontal="center" vertical="center" wrapText="1"/>
    </xf>
    <xf numFmtId="165" fontId="13" fillId="0" borderId="108" xfId="2" applyNumberFormat="1" applyFont="1" applyBorder="1" applyAlignment="1">
      <alignment horizontal="center" vertical="center"/>
    </xf>
    <xf numFmtId="165" fontId="13" fillId="0" borderId="109" xfId="2" applyNumberFormat="1" applyFont="1" applyBorder="1" applyAlignment="1">
      <alignment horizontal="center" vertical="center"/>
    </xf>
    <xf numFmtId="165" fontId="13" fillId="0" borderId="109" xfId="2" quotePrefix="1" applyNumberFormat="1" applyFont="1" applyBorder="1" applyAlignment="1">
      <alignment horizontal="center" vertical="center"/>
    </xf>
    <xf numFmtId="165" fontId="13" fillId="0" borderId="110" xfId="2" applyNumberFormat="1" applyFont="1" applyBorder="1" applyAlignment="1">
      <alignment horizontal="center" vertical="center"/>
    </xf>
    <xf numFmtId="165" fontId="15" fillId="2" borderId="73" xfId="2" applyNumberFormat="1" applyFont="1" applyFill="1" applyBorder="1" applyAlignment="1">
      <alignment horizontal="center" vertical="center" wrapText="1"/>
    </xf>
    <xf numFmtId="0" fontId="13" fillId="0" borderId="108" xfId="0" quotePrefix="1" applyFont="1" applyBorder="1" applyAlignment="1">
      <alignment horizontal="center" vertical="center"/>
    </xf>
    <xf numFmtId="0" fontId="13" fillId="0" borderId="110" xfId="0" quotePrefix="1" applyFont="1" applyBorder="1" applyAlignment="1">
      <alignment horizontal="center" vertical="center"/>
    </xf>
    <xf numFmtId="0" fontId="15" fillId="2" borderId="73" xfId="0" quotePrefix="1" applyFont="1" applyFill="1" applyBorder="1" applyAlignment="1">
      <alignment horizontal="center" vertical="center" wrapText="1"/>
    </xf>
    <xf numFmtId="165" fontId="15" fillId="2" borderId="111" xfId="2" applyNumberFormat="1" applyFont="1" applyFill="1" applyBorder="1" applyAlignment="1">
      <alignment horizontal="center" vertical="center" wrapText="1"/>
    </xf>
    <xf numFmtId="3" fontId="13" fillId="0" borderId="0" xfId="0" applyNumberFormat="1" applyFont="1" applyBorder="1" applyAlignment="1">
      <alignment horizontal="center" vertical="center"/>
    </xf>
    <xf numFmtId="3" fontId="9" fillId="2" borderId="0" xfId="0" applyNumberFormat="1" applyFont="1" applyFill="1" applyBorder="1" applyAlignment="1">
      <alignment horizontal="center" vertical="center" wrapText="1"/>
    </xf>
    <xf numFmtId="3" fontId="13" fillId="0" borderId="41" xfId="0" applyNumberFormat="1" applyFont="1" applyBorder="1" applyAlignment="1">
      <alignment horizontal="center" vertical="center"/>
    </xf>
    <xf numFmtId="3" fontId="9" fillId="2" borderId="41" xfId="0" applyNumberFormat="1" applyFont="1" applyFill="1" applyBorder="1" applyAlignment="1">
      <alignment horizontal="center" vertical="center" wrapText="1"/>
    </xf>
    <xf numFmtId="0" fontId="13" fillId="0" borderId="57" xfId="0" applyFont="1" applyBorder="1" applyAlignment="1">
      <alignment horizontal="center" vertical="center"/>
    </xf>
    <xf numFmtId="0" fontId="13" fillId="0" borderId="61" xfId="0" applyFont="1" applyBorder="1" applyAlignment="1">
      <alignment horizontal="center" vertical="center"/>
    </xf>
    <xf numFmtId="0" fontId="15" fillId="2" borderId="42" xfId="0" applyFont="1" applyFill="1" applyBorder="1" applyAlignment="1">
      <alignment horizontal="center" vertical="center" wrapText="1"/>
    </xf>
    <xf numFmtId="165" fontId="13" fillId="0" borderId="108" xfId="2" quotePrefix="1" applyNumberFormat="1" applyFont="1" applyBorder="1" applyAlignment="1">
      <alignment horizontal="center" vertical="center"/>
    </xf>
    <xf numFmtId="165" fontId="15" fillId="2" borderId="73" xfId="2" quotePrefix="1" applyNumberFormat="1" applyFont="1" applyFill="1" applyBorder="1" applyAlignment="1">
      <alignment horizontal="center" vertical="center" wrapText="1"/>
    </xf>
    <xf numFmtId="0" fontId="13" fillId="0" borderId="57" xfId="0" quotePrefix="1" applyFont="1" applyBorder="1" applyAlignment="1">
      <alignment horizontal="center" vertical="center"/>
    </xf>
    <xf numFmtId="0" fontId="13" fillId="0" borderId="61" xfId="0" quotePrefix="1" applyFont="1" applyBorder="1" applyAlignment="1">
      <alignment horizontal="center" vertical="center"/>
    </xf>
    <xf numFmtId="0" fontId="15" fillId="2" borderId="0" xfId="0" quotePrefix="1" applyFont="1" applyFill="1" applyBorder="1" applyAlignment="1">
      <alignment horizontal="center" vertical="center" wrapText="1"/>
    </xf>
    <xf numFmtId="0" fontId="15" fillId="2" borderId="42" xfId="0" quotePrefix="1" applyFont="1" applyFill="1" applyBorder="1" applyAlignment="1">
      <alignment horizontal="center" vertical="center" wrapText="1"/>
    </xf>
    <xf numFmtId="0" fontId="15" fillId="2" borderId="112" xfId="0" quotePrefix="1" applyFont="1" applyFill="1" applyBorder="1" applyAlignment="1">
      <alignment horizontal="center" vertical="center" wrapText="1"/>
    </xf>
    <xf numFmtId="0" fontId="13" fillId="0" borderId="59" xfId="0" quotePrefix="1" applyFont="1" applyBorder="1" applyAlignment="1">
      <alignment horizontal="center" vertical="center"/>
    </xf>
    <xf numFmtId="165" fontId="15" fillId="2" borderId="112" xfId="2" applyNumberFormat="1" applyFont="1" applyFill="1" applyBorder="1" applyAlignment="1">
      <alignment horizontal="center" vertical="center" wrapText="1"/>
    </xf>
    <xf numFmtId="9" fontId="15" fillId="2" borderId="0" xfId="2" applyFont="1" applyFill="1" applyBorder="1" applyAlignment="1">
      <alignment horizontal="center" vertical="center" wrapText="1"/>
    </xf>
    <xf numFmtId="0" fontId="26" fillId="0" borderId="101" xfId="6" applyFont="1" applyBorder="1"/>
    <xf numFmtId="0" fontId="23" fillId="0" borderId="105" xfId="10" applyFont="1" applyBorder="1"/>
    <xf numFmtId="0" fontId="0" fillId="0" borderId="117" xfId="0" applyBorder="1" applyAlignment="1">
      <alignment vertical="center"/>
    </xf>
    <xf numFmtId="3" fontId="13" fillId="0" borderId="116" xfId="0" applyNumberFormat="1" applyFont="1" applyBorder="1" applyAlignment="1">
      <alignment horizontal="right" vertical="center"/>
    </xf>
    <xf numFmtId="3" fontId="13" fillId="0" borderId="117" xfId="0" applyNumberFormat="1" applyFont="1" applyBorder="1" applyAlignment="1">
      <alignment horizontal="right" vertical="center"/>
    </xf>
    <xf numFmtId="165" fontId="13" fillId="0" borderId="119" xfId="2" applyNumberFormat="1" applyFont="1" applyBorder="1" applyAlignment="1">
      <alignment horizontal="center" vertical="center"/>
    </xf>
    <xf numFmtId="165" fontId="13" fillId="0" borderId="87" xfId="2" quotePrefix="1" applyNumberFormat="1" applyFont="1" applyBorder="1" applyAlignment="1">
      <alignment horizontal="center" vertical="center"/>
    </xf>
    <xf numFmtId="0" fontId="23" fillId="0" borderId="18" xfId="4" applyBorder="1"/>
    <xf numFmtId="3" fontId="13" fillId="0" borderId="98" xfId="0" applyNumberFormat="1" applyFont="1" applyFill="1" applyBorder="1" applyAlignment="1">
      <alignment horizontal="right" vertical="center"/>
    </xf>
    <xf numFmtId="165" fontId="13" fillId="0" borderId="18" xfId="2" quotePrefix="1" applyNumberFormat="1" applyFont="1" applyBorder="1" applyAlignment="1">
      <alignment horizontal="center" vertical="center"/>
    </xf>
    <xf numFmtId="165" fontId="13" fillId="0" borderId="99" xfId="2" quotePrefix="1" applyNumberFormat="1" applyFont="1" applyBorder="1" applyAlignment="1">
      <alignment horizontal="center" vertical="center"/>
    </xf>
    <xf numFmtId="0" fontId="0" fillId="0" borderId="27" xfId="0" applyFill="1" applyBorder="1" applyAlignment="1">
      <alignment vertical="center"/>
    </xf>
    <xf numFmtId="0" fontId="0" fillId="0" borderId="20" xfId="0" applyFill="1" applyBorder="1" applyAlignment="1">
      <alignment vertical="center"/>
    </xf>
    <xf numFmtId="3" fontId="13" fillId="0" borderId="100" xfId="0" applyNumberFormat="1" applyFont="1" applyFill="1" applyBorder="1" applyAlignment="1">
      <alignment horizontal="right" vertical="center"/>
    </xf>
    <xf numFmtId="165" fontId="19" fillId="0" borderId="27" xfId="2" applyNumberFormat="1" applyFont="1" applyFill="1" applyBorder="1" applyAlignment="1">
      <alignment horizontal="center" vertical="center" wrapText="1"/>
    </xf>
    <xf numFmtId="165" fontId="13" fillId="0" borderId="26" xfId="2" applyNumberFormat="1" applyFont="1" applyBorder="1" applyAlignment="1">
      <alignment horizontal="center" vertical="center"/>
    </xf>
    <xf numFmtId="165" fontId="13" fillId="0" borderId="50" xfId="2" quotePrefix="1" applyNumberFormat="1" applyFont="1" applyBorder="1" applyAlignment="1">
      <alignment horizontal="center" vertical="center"/>
    </xf>
    <xf numFmtId="165" fontId="25" fillId="3" borderId="89" xfId="2" applyNumberFormat="1" applyFont="1" applyFill="1" applyBorder="1" applyAlignment="1">
      <alignment horizontal="center" vertical="center" wrapText="1"/>
    </xf>
    <xf numFmtId="165" fontId="13" fillId="0" borderId="31" xfId="2" applyNumberFormat="1" applyFont="1" applyBorder="1" applyAlignment="1">
      <alignment horizontal="center" vertical="center"/>
    </xf>
    <xf numFmtId="165" fontId="13" fillId="0" borderId="73" xfId="2" applyNumberFormat="1" applyFont="1" applyBorder="1" applyAlignment="1">
      <alignment horizontal="center" vertical="center"/>
    </xf>
    <xf numFmtId="165" fontId="15" fillId="2" borderId="38" xfId="2" applyNumberFormat="1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vertical="center"/>
    </xf>
    <xf numFmtId="0" fontId="9" fillId="2" borderId="47" xfId="0" applyFont="1" applyFill="1" applyBorder="1" applyAlignment="1">
      <alignment horizontal="center" vertical="center" shrinkToFit="1"/>
    </xf>
    <xf numFmtId="3" fontId="13" fillId="0" borderId="120" xfId="2" applyNumberFormat="1" applyFont="1" applyBorder="1" applyAlignment="1">
      <alignment horizontal="right" vertical="center"/>
    </xf>
    <xf numFmtId="0" fontId="9" fillId="2" borderId="66" xfId="0" applyFont="1" applyFill="1" applyBorder="1" applyAlignment="1">
      <alignment horizontal="center" vertical="center" shrinkToFit="1"/>
    </xf>
    <xf numFmtId="0" fontId="9" fillId="2" borderId="41" xfId="0" applyFont="1" applyFill="1" applyBorder="1" applyAlignment="1">
      <alignment horizontal="center" vertical="center" shrinkToFit="1"/>
    </xf>
    <xf numFmtId="164" fontId="13" fillId="0" borderId="0" xfId="0" quotePrefix="1" applyNumberFormat="1" applyFont="1" applyBorder="1" applyAlignment="1">
      <alignment horizontal="center" vertical="center"/>
    </xf>
    <xf numFmtId="3" fontId="15" fillId="2" borderId="70" xfId="0" applyNumberFormat="1" applyFont="1" applyFill="1" applyBorder="1" applyAlignment="1">
      <alignment vertical="center" wrapText="1"/>
    </xf>
    <xf numFmtId="165" fontId="13" fillId="0" borderId="5" xfId="2" applyNumberFormat="1" applyFont="1" applyBorder="1" applyAlignment="1">
      <alignment horizontal="center" vertical="center" shrinkToFit="1"/>
    </xf>
    <xf numFmtId="164" fontId="13" fillId="0" borderId="8" xfId="0" quotePrefix="1" applyNumberFormat="1" applyFont="1" applyFill="1" applyBorder="1" applyAlignment="1">
      <alignment horizontal="center" vertical="center"/>
    </xf>
    <xf numFmtId="4" fontId="0" fillId="0" borderId="0" xfId="0" applyNumberFormat="1"/>
    <xf numFmtId="4" fontId="0" fillId="0" borderId="0" xfId="0" applyNumberFormat="1" applyAlignment="1">
      <alignment vertical="center"/>
    </xf>
    <xf numFmtId="165" fontId="20" fillId="0" borderId="39" xfId="0" applyNumberFormat="1" applyFont="1" applyBorder="1" applyAlignment="1">
      <alignment horizontal="center"/>
    </xf>
    <xf numFmtId="165" fontId="13" fillId="0" borderId="41" xfId="0" applyNumberFormat="1" applyFont="1" applyBorder="1" applyAlignment="1">
      <alignment horizontal="center" vertical="center"/>
    </xf>
    <xf numFmtId="165" fontId="9" fillId="2" borderId="41" xfId="0" applyNumberFormat="1" applyFont="1" applyFill="1" applyBorder="1" applyAlignment="1">
      <alignment horizontal="center" vertical="center" wrapText="1"/>
    </xf>
    <xf numFmtId="165" fontId="15" fillId="2" borderId="41" xfId="0" applyNumberFormat="1" applyFont="1" applyFill="1" applyBorder="1" applyAlignment="1">
      <alignment horizontal="center" vertical="center" wrapText="1"/>
    </xf>
    <xf numFmtId="165" fontId="13" fillId="0" borderId="56" xfId="0" applyNumberFormat="1" applyFont="1" applyBorder="1" applyAlignment="1">
      <alignment horizontal="center" vertical="center"/>
    </xf>
    <xf numFmtId="165" fontId="13" fillId="0" borderId="60" xfId="0" applyNumberFormat="1" applyFont="1" applyBorder="1" applyAlignment="1">
      <alignment horizontal="center" vertical="center"/>
    </xf>
    <xf numFmtId="165" fontId="13" fillId="0" borderId="6" xfId="0" applyNumberFormat="1" applyFont="1" applyBorder="1" applyAlignment="1">
      <alignment horizontal="center" vertical="center"/>
    </xf>
    <xf numFmtId="165" fontId="15" fillId="2" borderId="0" xfId="0" applyNumberFormat="1" applyFont="1" applyFill="1" applyBorder="1" applyAlignment="1">
      <alignment horizontal="center" vertical="center" wrapText="1"/>
    </xf>
    <xf numFmtId="165" fontId="13" fillId="0" borderId="10" xfId="0" applyNumberFormat="1" applyFont="1" applyBorder="1" applyAlignment="1">
      <alignment horizontal="center" vertical="center"/>
    </xf>
    <xf numFmtId="165" fontId="15" fillId="2" borderId="63" xfId="0" applyNumberFormat="1" applyFont="1" applyFill="1" applyBorder="1" applyAlignment="1">
      <alignment horizontal="center" vertical="center" wrapText="1"/>
    </xf>
    <xf numFmtId="165" fontId="13" fillId="0" borderId="0" xfId="0" applyNumberFormat="1" applyFont="1" applyBorder="1" applyAlignment="1">
      <alignment horizontal="center" vertical="center"/>
    </xf>
    <xf numFmtId="0" fontId="18" fillId="0" borderId="65" xfId="0" quotePrefix="1" applyFont="1" applyBorder="1" applyAlignment="1">
      <alignment horizontal="center"/>
    </xf>
    <xf numFmtId="0" fontId="13" fillId="0" borderId="122" xfId="0" quotePrefix="1" applyFont="1" applyBorder="1" applyAlignment="1">
      <alignment horizontal="center" vertical="center"/>
    </xf>
    <xf numFmtId="165" fontId="13" fillId="0" borderId="0" xfId="2" quotePrefix="1" applyNumberFormat="1" applyFont="1" applyBorder="1" applyAlignment="1">
      <alignment horizontal="center" vertical="center"/>
    </xf>
    <xf numFmtId="0" fontId="24" fillId="0" borderId="0" xfId="0" applyFont="1" applyFill="1" applyBorder="1" applyAlignment="1">
      <alignment vertical="center"/>
    </xf>
    <xf numFmtId="3" fontId="25" fillId="0" borderId="0" xfId="0" applyNumberFormat="1" applyFont="1" applyFill="1" applyBorder="1" applyAlignment="1">
      <alignment horizontal="center" vertical="center" wrapText="1"/>
    </xf>
    <xf numFmtId="165" fontId="25" fillId="0" borderId="0" xfId="2" applyNumberFormat="1" applyFont="1" applyFill="1" applyBorder="1" applyAlignment="1">
      <alignment horizontal="center" vertical="center" wrapText="1"/>
    </xf>
    <xf numFmtId="0" fontId="23" fillId="0" borderId="0" xfId="0" applyFont="1" applyFill="1" applyAlignment="1">
      <alignment vertical="center"/>
    </xf>
    <xf numFmtId="4" fontId="23" fillId="0" borderId="0" xfId="0" applyNumberFormat="1" applyFont="1" applyFill="1" applyAlignment="1">
      <alignment vertical="center"/>
    </xf>
    <xf numFmtId="3" fontId="23" fillId="0" borderId="0" xfId="0" applyNumberFormat="1" applyFont="1" applyFill="1"/>
    <xf numFmtId="4" fontId="13" fillId="0" borderId="0" xfId="0" applyNumberFormat="1" applyFont="1" applyBorder="1" applyAlignment="1">
      <alignment vertical="center"/>
    </xf>
    <xf numFmtId="4" fontId="0" fillId="0" borderId="0" xfId="0" applyNumberFormat="1" applyBorder="1"/>
    <xf numFmtId="9" fontId="15" fillId="2" borderId="42" xfId="2" applyFont="1" applyFill="1" applyBorder="1" applyAlignment="1">
      <alignment horizontal="center" vertical="center" wrapText="1"/>
    </xf>
    <xf numFmtId="165" fontId="13" fillId="0" borderId="105" xfId="2" quotePrefix="1" applyNumberFormat="1" applyFont="1" applyBorder="1" applyAlignment="1">
      <alignment horizontal="center" vertical="center"/>
    </xf>
    <xf numFmtId="4" fontId="13" fillId="0" borderId="0" xfId="0" applyNumberFormat="1" applyFont="1" applyFill="1" applyBorder="1" applyAlignment="1">
      <alignment vertical="center"/>
    </xf>
    <xf numFmtId="165" fontId="13" fillId="0" borderId="8" xfId="2" applyNumberFormat="1" applyFont="1" applyBorder="1" applyAlignment="1">
      <alignment horizontal="center" vertical="center"/>
    </xf>
    <xf numFmtId="0" fontId="23" fillId="0" borderId="6" xfId="0" applyFont="1" applyBorder="1" applyAlignment="1">
      <alignment vertical="center"/>
    </xf>
    <xf numFmtId="3" fontId="19" fillId="0" borderId="67" xfId="0" applyNumberFormat="1" applyFont="1" applyBorder="1" applyAlignment="1">
      <alignment horizontal="right" vertical="center"/>
    </xf>
    <xf numFmtId="3" fontId="19" fillId="0" borderId="56" xfId="0" applyNumberFormat="1" applyFont="1" applyBorder="1" applyAlignment="1">
      <alignment horizontal="right" vertical="center"/>
    </xf>
    <xf numFmtId="3" fontId="19" fillId="0" borderId="6" xfId="0" applyNumberFormat="1" applyFont="1" applyBorder="1" applyAlignment="1">
      <alignment horizontal="right" vertical="center"/>
    </xf>
    <xf numFmtId="165" fontId="19" fillId="0" borderId="48" xfId="2" applyNumberFormat="1" applyFont="1" applyBorder="1" applyAlignment="1">
      <alignment horizontal="center" vertical="center"/>
    </xf>
    <xf numFmtId="0" fontId="19" fillId="0" borderId="0" xfId="0" quotePrefix="1" applyFont="1" applyAlignment="1">
      <alignment horizontal="center"/>
    </xf>
    <xf numFmtId="0" fontId="23" fillId="0" borderId="0" xfId="0" applyFont="1"/>
    <xf numFmtId="0" fontId="23" fillId="0" borderId="8" xfId="0" applyFont="1" applyBorder="1" applyAlignment="1">
      <alignment vertical="center"/>
    </xf>
    <xf numFmtId="0" fontId="19" fillId="0" borderId="0" xfId="0" applyFont="1" applyAlignment="1">
      <alignment horizontal="center"/>
    </xf>
    <xf numFmtId="0" fontId="23" fillId="0" borderId="10" xfId="0" applyFont="1" applyBorder="1" applyAlignment="1">
      <alignment vertical="center"/>
    </xf>
    <xf numFmtId="3" fontId="19" fillId="0" borderId="69" xfId="0" applyNumberFormat="1" applyFont="1" applyBorder="1" applyAlignment="1">
      <alignment horizontal="right" vertical="center"/>
    </xf>
    <xf numFmtId="3" fontId="19" fillId="0" borderId="60" xfId="0" applyNumberFormat="1" applyFont="1" applyBorder="1" applyAlignment="1">
      <alignment horizontal="right" vertical="center"/>
    </xf>
    <xf numFmtId="165" fontId="19" fillId="0" borderId="49" xfId="2" applyNumberFormat="1" applyFont="1" applyBorder="1" applyAlignment="1">
      <alignment horizontal="center" vertical="center"/>
    </xf>
    <xf numFmtId="3" fontId="19" fillId="0" borderId="10" xfId="0" applyNumberFormat="1" applyFont="1" applyBorder="1" applyAlignment="1">
      <alignment horizontal="right" vertical="center"/>
    </xf>
    <xf numFmtId="165" fontId="19" fillId="0" borderId="50" xfId="2" applyNumberFormat="1" applyFont="1" applyBorder="1" applyAlignment="1">
      <alignment horizontal="center" vertical="center"/>
    </xf>
    <xf numFmtId="0" fontId="23" fillId="0" borderId="13" xfId="0" applyFont="1" applyBorder="1" applyAlignment="1">
      <alignment vertical="center"/>
    </xf>
    <xf numFmtId="3" fontId="19" fillId="0" borderId="13" xfId="0" applyNumberFormat="1" applyFont="1" applyBorder="1" applyAlignment="1">
      <alignment horizontal="right" vertical="center"/>
    </xf>
    <xf numFmtId="165" fontId="19" fillId="0" borderId="71" xfId="2" applyNumberFormat="1" applyFont="1" applyBorder="1" applyAlignment="1">
      <alignment horizontal="center" vertical="center"/>
    </xf>
    <xf numFmtId="0" fontId="23" fillId="0" borderId="15" xfId="0" applyFont="1" applyBorder="1" applyAlignment="1">
      <alignment vertical="center"/>
    </xf>
    <xf numFmtId="3" fontId="19" fillId="0" borderId="75" xfId="0" applyNumberFormat="1" applyFont="1" applyBorder="1" applyAlignment="1">
      <alignment horizontal="right" vertical="center"/>
    </xf>
    <xf numFmtId="3" fontId="19" fillId="0" borderId="78" xfId="0" applyNumberFormat="1" applyFont="1" applyBorder="1" applyAlignment="1">
      <alignment horizontal="right" vertical="center"/>
    </xf>
    <xf numFmtId="3" fontId="19" fillId="0" borderId="15" xfId="0" applyNumberFormat="1" applyFont="1" applyBorder="1" applyAlignment="1">
      <alignment horizontal="right" vertical="center"/>
    </xf>
    <xf numFmtId="165" fontId="19" fillId="0" borderId="80" xfId="2" applyNumberFormat="1" applyFont="1" applyBorder="1" applyAlignment="1">
      <alignment horizontal="center" vertical="center"/>
    </xf>
    <xf numFmtId="165" fontId="19" fillId="0" borderId="72" xfId="2" quotePrefix="1" applyNumberFormat="1" applyFont="1" applyBorder="1" applyAlignment="1">
      <alignment horizontal="center" vertical="center"/>
    </xf>
    <xf numFmtId="0" fontId="23" fillId="0" borderId="6" xfId="0" applyFont="1" applyFill="1" applyBorder="1" applyAlignment="1">
      <alignment vertical="center"/>
    </xf>
    <xf numFmtId="3" fontId="19" fillId="0" borderId="67" xfId="0" applyNumberFormat="1" applyFont="1" applyFill="1" applyBorder="1" applyAlignment="1">
      <alignment horizontal="right" vertical="center"/>
    </xf>
    <xf numFmtId="0" fontId="23" fillId="0" borderId="114" xfId="5" applyFont="1" applyFill="1" applyBorder="1"/>
    <xf numFmtId="165" fontId="19" fillId="0" borderId="6" xfId="2" applyNumberFormat="1" applyFont="1" applyFill="1" applyBorder="1" applyAlignment="1">
      <alignment horizontal="center" vertical="center"/>
    </xf>
    <xf numFmtId="0" fontId="23" fillId="0" borderId="0" xfId="0" applyFont="1" applyBorder="1" applyAlignment="1">
      <alignment vertical="center"/>
    </xf>
    <xf numFmtId="3" fontId="19" fillId="0" borderId="117" xfId="0" applyNumberFormat="1" applyFont="1" applyFill="1" applyBorder="1" applyAlignment="1">
      <alignment horizontal="right" vertical="center"/>
    </xf>
    <xf numFmtId="165" fontId="19" fillId="0" borderId="114" xfId="2" applyNumberFormat="1" applyFont="1" applyFill="1" applyBorder="1" applyAlignment="1">
      <alignment horizontal="center" vertical="center"/>
    </xf>
    <xf numFmtId="3" fontId="19" fillId="0" borderId="0" xfId="0" applyNumberFormat="1" applyFont="1" applyFill="1" applyBorder="1" applyAlignment="1">
      <alignment horizontal="right" vertical="center"/>
    </xf>
    <xf numFmtId="165" fontId="19" fillId="0" borderId="47" xfId="2" applyNumberFormat="1" applyFont="1" applyBorder="1" applyAlignment="1">
      <alignment horizontal="center" vertical="center"/>
    </xf>
    <xf numFmtId="0" fontId="19" fillId="0" borderId="0" xfId="0" applyFont="1" applyFill="1" applyAlignment="1">
      <alignment horizontal="center"/>
    </xf>
    <xf numFmtId="165" fontId="19" fillId="0" borderId="57" xfId="2" applyNumberFormat="1" applyFont="1" applyFill="1" applyBorder="1" applyAlignment="1">
      <alignment horizontal="center" vertical="center"/>
    </xf>
    <xf numFmtId="0" fontId="19" fillId="0" borderId="0" xfId="0" quotePrefix="1" applyFont="1" applyFill="1" applyAlignment="1">
      <alignment horizontal="center" shrinkToFit="1"/>
    </xf>
    <xf numFmtId="165" fontId="19" fillId="0" borderId="6" xfId="2" quotePrefix="1" applyNumberFormat="1" applyFont="1" applyFill="1" applyBorder="1" applyAlignment="1">
      <alignment horizontal="center" vertical="center"/>
    </xf>
    <xf numFmtId="0" fontId="19" fillId="0" borderId="0" xfId="0" quotePrefix="1" applyFont="1" applyFill="1" applyAlignment="1">
      <alignment horizontal="center"/>
    </xf>
    <xf numFmtId="0" fontId="23" fillId="0" borderId="17" xfId="0" applyFont="1" applyBorder="1" applyAlignment="1">
      <alignment vertical="center"/>
    </xf>
    <xf numFmtId="3" fontId="19" fillId="0" borderId="17" xfId="0" applyNumberFormat="1" applyFont="1" applyFill="1" applyBorder="1" applyAlignment="1">
      <alignment horizontal="right" vertical="center"/>
    </xf>
    <xf numFmtId="165" fontId="19" fillId="0" borderId="80" xfId="2" applyNumberFormat="1" applyFont="1" applyFill="1" applyBorder="1" applyAlignment="1">
      <alignment horizontal="center" vertical="center"/>
    </xf>
    <xf numFmtId="0" fontId="23" fillId="0" borderId="18" xfId="0" applyFont="1" applyBorder="1" applyAlignment="1">
      <alignment vertical="center"/>
    </xf>
    <xf numFmtId="3" fontId="19" fillId="0" borderId="93" xfId="0" applyNumberFormat="1" applyFont="1" applyBorder="1" applyAlignment="1">
      <alignment horizontal="right" vertical="center"/>
    </xf>
    <xf numFmtId="3" fontId="19" fillId="0" borderId="98" xfId="0" applyNumberFormat="1" applyFont="1" applyBorder="1" applyAlignment="1">
      <alignment horizontal="right" vertical="center"/>
    </xf>
    <xf numFmtId="3" fontId="19" fillId="0" borderId="18" xfId="0" applyNumberFormat="1" applyFont="1" applyBorder="1" applyAlignment="1">
      <alignment horizontal="right" vertical="center"/>
    </xf>
    <xf numFmtId="165" fontId="19" fillId="0" borderId="99" xfId="2" applyNumberFormat="1" applyFont="1" applyBorder="1" applyAlignment="1">
      <alignment horizontal="center" vertical="center"/>
    </xf>
    <xf numFmtId="165" fontId="19" fillId="0" borderId="101" xfId="2" applyNumberFormat="1" applyFont="1" applyBorder="1" applyAlignment="1">
      <alignment horizontal="center" vertical="center"/>
    </xf>
    <xf numFmtId="3" fontId="19" fillId="0" borderId="84" xfId="0" applyNumberFormat="1" applyFont="1" applyBorder="1" applyAlignment="1">
      <alignment horizontal="right" vertical="center"/>
    </xf>
    <xf numFmtId="3" fontId="19" fillId="0" borderId="81" xfId="0" applyNumberFormat="1" applyFont="1" applyBorder="1" applyAlignment="1">
      <alignment horizontal="right" vertical="center"/>
    </xf>
    <xf numFmtId="3" fontId="19" fillId="0" borderId="17" xfId="0" applyNumberFormat="1" applyFont="1" applyBorder="1" applyAlignment="1">
      <alignment horizontal="right" vertical="center"/>
    </xf>
    <xf numFmtId="3" fontId="19" fillId="0" borderId="0" xfId="0" applyNumberFormat="1" applyFont="1" applyBorder="1" applyAlignment="1">
      <alignment horizontal="right" vertical="center"/>
    </xf>
    <xf numFmtId="165" fontId="19" fillId="0" borderId="8" xfId="2" applyNumberFormat="1" applyFont="1" applyBorder="1" applyAlignment="1">
      <alignment horizontal="center" vertical="center"/>
    </xf>
    <xf numFmtId="165" fontId="19" fillId="0" borderId="7" xfId="2" applyNumberFormat="1" applyFont="1" applyFill="1" applyBorder="1" applyAlignment="1">
      <alignment horizontal="center" vertical="center"/>
    </xf>
    <xf numFmtId="165" fontId="13" fillId="0" borderId="11" xfId="2" applyNumberFormat="1" applyFont="1" applyBorder="1" applyAlignment="1">
      <alignment horizontal="center" vertical="center"/>
    </xf>
    <xf numFmtId="0" fontId="60" fillId="0" borderId="0" xfId="0" applyFont="1" applyAlignment="1">
      <alignment horizontal="center"/>
    </xf>
    <xf numFmtId="0" fontId="60" fillId="0" borderId="0" xfId="0" quotePrefix="1" applyFont="1" applyAlignment="1">
      <alignment horizontal="center"/>
    </xf>
    <xf numFmtId="0" fontId="61" fillId="0" borderId="0" xfId="0" applyFont="1" applyAlignment="1">
      <alignment horizontal="center"/>
    </xf>
    <xf numFmtId="3" fontId="13" fillId="0" borderId="8" xfId="0" applyNumberFormat="1" applyFont="1" applyBorder="1" applyAlignment="1">
      <alignment horizontal="center" vertical="center"/>
    </xf>
    <xf numFmtId="165" fontId="15" fillId="2" borderId="133" xfId="2" applyNumberFormat="1" applyFont="1" applyFill="1" applyBorder="1" applyAlignment="1">
      <alignment horizontal="center" vertical="center" wrapText="1"/>
    </xf>
    <xf numFmtId="3" fontId="15" fillId="2" borderId="134" xfId="0" applyNumberFormat="1" applyFont="1" applyFill="1" applyBorder="1" applyAlignment="1">
      <alignment horizontal="right" vertical="center" wrapText="1"/>
    </xf>
    <xf numFmtId="165" fontId="15" fillId="2" borderId="135" xfId="2" applyNumberFormat="1" applyFont="1" applyFill="1" applyBorder="1" applyAlignment="1">
      <alignment horizontal="center" vertical="center" wrapText="1"/>
    </xf>
    <xf numFmtId="3" fontId="15" fillId="2" borderId="0" xfId="2" applyNumberFormat="1" applyFont="1" applyFill="1" applyBorder="1" applyAlignment="1">
      <alignment horizontal="right" vertical="center" wrapText="1"/>
    </xf>
    <xf numFmtId="3" fontId="15" fillId="2" borderId="132" xfId="0" applyNumberFormat="1" applyFont="1" applyFill="1" applyBorder="1" applyAlignment="1">
      <alignment horizontal="center" vertical="center" wrapText="1"/>
    </xf>
    <xf numFmtId="165" fontId="19" fillId="0" borderId="7" xfId="2" applyNumberFormat="1" applyFont="1" applyBorder="1" applyAlignment="1">
      <alignment horizontal="center" vertical="center"/>
    </xf>
    <xf numFmtId="165" fontId="19" fillId="0" borderId="19" xfId="2" applyNumberFormat="1" applyFont="1" applyBorder="1" applyAlignment="1">
      <alignment horizontal="center" vertical="center"/>
    </xf>
    <xf numFmtId="3" fontId="13" fillId="0" borderId="0" xfId="0" applyNumberFormat="1" applyFont="1" applyBorder="1"/>
    <xf numFmtId="3" fontId="13" fillId="0" borderId="0" xfId="0" applyNumberFormat="1" applyFont="1"/>
    <xf numFmtId="0" fontId="23" fillId="0" borderId="0" xfId="0" applyFont="1" applyBorder="1"/>
    <xf numFmtId="3" fontId="19" fillId="35" borderId="77" xfId="0" applyNumberFormat="1" applyFont="1" applyFill="1" applyBorder="1" applyAlignment="1">
      <alignment horizontal="right" vertical="center"/>
    </xf>
    <xf numFmtId="0" fontId="0" fillId="0" borderId="0" xfId="0" applyBorder="1"/>
    <xf numFmtId="3" fontId="19" fillId="0" borderId="136" xfId="0" applyNumberFormat="1" applyFont="1" applyBorder="1" applyAlignment="1">
      <alignment horizontal="right" vertical="center"/>
    </xf>
    <xf numFmtId="0" fontId="23" fillId="0" borderId="0" xfId="10" applyFont="1" applyBorder="1"/>
    <xf numFmtId="3" fontId="13" fillId="0" borderId="6" xfId="0" applyNumberFormat="1" applyFont="1" applyBorder="1" applyAlignment="1">
      <alignment horizontal="center" vertical="center"/>
    </xf>
    <xf numFmtId="165" fontId="13" fillId="0" borderId="118" xfId="2" applyNumberFormat="1" applyFont="1" applyBorder="1" applyAlignment="1">
      <alignment horizontal="center" vertical="center"/>
    </xf>
    <xf numFmtId="165" fontId="13" fillId="0" borderId="25" xfId="2" applyNumberFormat="1" applyFont="1" applyBorder="1" applyAlignment="1">
      <alignment horizontal="center" vertical="center"/>
    </xf>
    <xf numFmtId="43" fontId="0" fillId="0" borderId="0" xfId="247" applyFont="1"/>
    <xf numFmtId="0" fontId="23" fillId="0" borderId="141" xfId="0" applyFont="1" applyBorder="1" applyAlignment="1">
      <alignment vertical="center"/>
    </xf>
    <xf numFmtId="0" fontId="23" fillId="0" borderId="142" xfId="0" applyFont="1" applyBorder="1" applyAlignment="1">
      <alignment vertical="center"/>
    </xf>
    <xf numFmtId="0" fontId="25" fillId="0" borderId="0" xfId="0" applyFont="1" applyFill="1" applyAlignment="1">
      <alignment horizontal="center"/>
    </xf>
    <xf numFmtId="165" fontId="63" fillId="2" borderId="56" xfId="0" applyNumberFormat="1" applyFont="1" applyFill="1" applyBorder="1" applyAlignment="1">
      <alignment horizontal="center" vertical="center"/>
    </xf>
    <xf numFmtId="165" fontId="19" fillId="0" borderId="13" xfId="2" quotePrefix="1" applyNumberFormat="1" applyFont="1" applyBorder="1" applyAlignment="1">
      <alignment horizontal="center" vertical="center"/>
    </xf>
    <xf numFmtId="165" fontId="13" fillId="0" borderId="57" xfId="2" quotePrefix="1" applyNumberFormat="1" applyFont="1" applyBorder="1" applyAlignment="1">
      <alignment horizontal="center" vertical="center"/>
    </xf>
    <xf numFmtId="43" fontId="13" fillId="0" borderId="0" xfId="247" applyFont="1"/>
    <xf numFmtId="166" fontId="13" fillId="0" borderId="0" xfId="247" applyNumberFormat="1" applyFont="1"/>
    <xf numFmtId="167" fontId="13" fillId="0" borderId="0" xfId="247" applyNumberFormat="1" applyFont="1"/>
    <xf numFmtId="167" fontId="13" fillId="0" borderId="0" xfId="0" applyNumberFormat="1" applyFont="1"/>
    <xf numFmtId="165" fontId="13" fillId="0" borderId="12" xfId="2" applyNumberFormat="1" applyFont="1" applyBorder="1" applyAlignment="1">
      <alignment horizontal="center" vertical="center"/>
    </xf>
    <xf numFmtId="43" fontId="0" fillId="0" borderId="0" xfId="0" applyNumberFormat="1"/>
    <xf numFmtId="9" fontId="13" fillId="0" borderId="27" xfId="2" applyNumberFormat="1" applyFont="1" applyBorder="1" applyAlignment="1">
      <alignment horizontal="center" vertical="center"/>
    </xf>
    <xf numFmtId="165" fontId="0" fillId="0" borderId="49" xfId="2" applyNumberFormat="1" applyFont="1" applyBorder="1" applyAlignment="1">
      <alignment horizontal="center" vertical="center"/>
    </xf>
    <xf numFmtId="165" fontId="19" fillId="35" borderId="47" xfId="2" applyNumberFormat="1" applyFont="1" applyFill="1" applyBorder="1" applyAlignment="1">
      <alignment horizontal="center" vertical="center" wrapText="1"/>
    </xf>
    <xf numFmtId="167" fontId="15" fillId="2" borderId="63" xfId="247" applyNumberFormat="1" applyFont="1" applyFill="1" applyBorder="1" applyAlignment="1">
      <alignment horizontal="right" vertical="center" wrapText="1"/>
    </xf>
    <xf numFmtId="165" fontId="19" fillId="0" borderId="57" xfId="2" quotePrefix="1" applyNumberFormat="1" applyFont="1" applyBorder="1" applyAlignment="1">
      <alignment horizontal="center" vertical="center"/>
    </xf>
    <xf numFmtId="165" fontId="19" fillId="0" borderId="80" xfId="2" quotePrefix="1" applyNumberFormat="1" applyFont="1" applyBorder="1" applyAlignment="1">
      <alignment horizontal="center" vertical="center"/>
    </xf>
    <xf numFmtId="165" fontId="19" fillId="0" borderId="42" xfId="2" quotePrefix="1" applyNumberFormat="1" applyFont="1" applyBorder="1" applyAlignment="1">
      <alignment horizontal="center" vertical="center"/>
    </xf>
    <xf numFmtId="4" fontId="13" fillId="0" borderId="0" xfId="0" applyNumberFormat="1" applyFont="1"/>
    <xf numFmtId="0" fontId="13" fillId="0" borderId="0" xfId="0" applyFont="1"/>
    <xf numFmtId="0" fontId="13" fillId="0" borderId="0" xfId="0" applyFont="1" applyAlignment="1">
      <alignment vertical="center"/>
    </xf>
    <xf numFmtId="165" fontId="13" fillId="0" borderId="58" xfId="0" applyNumberFormat="1" applyFont="1" applyBorder="1" applyAlignment="1">
      <alignment horizontal="center" vertical="center"/>
    </xf>
    <xf numFmtId="165" fontId="13" fillId="0" borderId="69" xfId="0" applyNumberFormat="1" applyFont="1" applyBorder="1" applyAlignment="1">
      <alignment horizontal="center" vertical="center"/>
    </xf>
    <xf numFmtId="165" fontId="19" fillId="0" borderId="15" xfId="2" quotePrefix="1" applyNumberFormat="1" applyFont="1" applyBorder="1" applyAlignment="1">
      <alignment horizontal="center" vertical="center"/>
    </xf>
    <xf numFmtId="165" fontId="13" fillId="0" borderId="27" xfId="2" quotePrefix="1" applyNumberFormat="1" applyFont="1" applyBorder="1" applyAlignment="1">
      <alignment horizontal="center" vertical="center"/>
    </xf>
    <xf numFmtId="165" fontId="25" fillId="0" borderId="89" xfId="2" applyNumberFormat="1" applyFont="1" applyFill="1" applyBorder="1" applyAlignment="1">
      <alignment horizontal="center" vertical="center" wrapText="1"/>
    </xf>
    <xf numFmtId="165" fontId="25" fillId="0" borderId="47" xfId="2" applyNumberFormat="1" applyFont="1" applyFill="1" applyBorder="1" applyAlignment="1">
      <alignment horizontal="center" vertical="center" wrapText="1"/>
    </xf>
    <xf numFmtId="0" fontId="14" fillId="0" borderId="144" xfId="0" applyFont="1" applyBorder="1" applyAlignment="1">
      <alignment horizontal="center"/>
    </xf>
    <xf numFmtId="0" fontId="13" fillId="0" borderId="145" xfId="0" quotePrefix="1" applyFont="1" applyBorder="1" applyAlignment="1">
      <alignment horizontal="center" vertical="center"/>
    </xf>
    <xf numFmtId="165" fontId="19" fillId="0" borderId="146" xfId="2" quotePrefix="1" applyNumberFormat="1" applyFont="1" applyBorder="1" applyAlignment="1">
      <alignment horizontal="center" vertical="center"/>
    </xf>
    <xf numFmtId="165" fontId="15" fillId="2" borderId="61" xfId="2" applyNumberFormat="1" applyFont="1" applyFill="1" applyBorder="1" applyAlignment="1">
      <alignment horizontal="center" vertical="center" wrapText="1"/>
    </xf>
    <xf numFmtId="0" fontId="20" fillId="0" borderId="65" xfId="0" applyFont="1" applyFill="1" applyBorder="1" applyAlignment="1">
      <alignment horizontal="center"/>
    </xf>
    <xf numFmtId="165" fontId="19" fillId="0" borderId="57" xfId="2" applyNumberFormat="1" applyFont="1" applyBorder="1" applyAlignment="1">
      <alignment horizontal="center" vertical="center"/>
    </xf>
    <xf numFmtId="165" fontId="19" fillId="0" borderId="61" xfId="2" quotePrefix="1" applyNumberFormat="1" applyFont="1" applyBorder="1" applyAlignment="1">
      <alignment horizontal="center" vertical="center"/>
    </xf>
    <xf numFmtId="165" fontId="19" fillId="0" borderId="79" xfId="2" applyNumberFormat="1" applyFont="1" applyBorder="1" applyAlignment="1">
      <alignment horizontal="center" vertical="center"/>
    </xf>
    <xf numFmtId="165" fontId="19" fillId="0" borderId="42" xfId="2" quotePrefix="1" applyNumberFormat="1" applyFont="1" applyFill="1" applyBorder="1" applyAlignment="1">
      <alignment horizontal="center" vertical="center"/>
    </xf>
    <xf numFmtId="3" fontId="19" fillId="0" borderId="41" xfId="0" applyNumberFormat="1" applyFont="1" applyBorder="1" applyAlignment="1">
      <alignment horizontal="right" vertical="center"/>
    </xf>
    <xf numFmtId="3" fontId="19" fillId="0" borderId="13" xfId="0" applyNumberFormat="1" applyFont="1" applyFill="1" applyBorder="1" applyAlignment="1">
      <alignment horizontal="right" vertical="center"/>
    </xf>
    <xf numFmtId="3" fontId="19" fillId="0" borderId="147" xfId="0" applyNumberFormat="1" applyFont="1" applyFill="1" applyBorder="1" applyAlignment="1">
      <alignment horizontal="right" vertical="center"/>
    </xf>
    <xf numFmtId="165" fontId="19" fillId="0" borderId="82" xfId="2" applyNumberFormat="1" applyFont="1" applyFill="1" applyBorder="1" applyAlignment="1">
      <alignment horizontal="center" vertical="center"/>
    </xf>
    <xf numFmtId="165" fontId="19" fillId="0" borderId="6" xfId="2" applyNumberFormat="1" applyFont="1" applyBorder="1" applyAlignment="1">
      <alignment horizontal="center" vertical="center"/>
    </xf>
    <xf numFmtId="165" fontId="19" fillId="0" borderId="10" xfId="2" applyNumberFormat="1" applyFont="1" applyBorder="1" applyAlignment="1">
      <alignment horizontal="center" vertical="center"/>
    </xf>
    <xf numFmtId="165" fontId="19" fillId="0" borderId="6" xfId="2" quotePrefix="1" applyNumberFormat="1" applyFont="1" applyBorder="1" applyAlignment="1">
      <alignment horizontal="center" vertical="center"/>
    </xf>
    <xf numFmtId="165" fontId="19" fillId="0" borderId="136" xfId="2" quotePrefix="1" applyNumberFormat="1" applyFont="1" applyBorder="1" applyAlignment="1">
      <alignment horizontal="center" vertical="center"/>
    </xf>
    <xf numFmtId="165" fontId="19" fillId="0" borderId="0" xfId="2" quotePrefix="1" applyNumberFormat="1" applyFont="1" applyFill="1" applyBorder="1" applyAlignment="1">
      <alignment horizontal="center" vertical="center"/>
    </xf>
    <xf numFmtId="165" fontId="15" fillId="2" borderId="83" xfId="2" applyNumberFormat="1" applyFont="1" applyFill="1" applyBorder="1" applyAlignment="1">
      <alignment horizontal="center" vertical="center" wrapText="1"/>
    </xf>
    <xf numFmtId="165" fontId="19" fillId="0" borderId="17" xfId="2" applyNumberFormat="1" applyFont="1" applyFill="1" applyBorder="1" applyAlignment="1">
      <alignment horizontal="center" vertical="center"/>
    </xf>
    <xf numFmtId="165" fontId="19" fillId="0" borderId="18" xfId="2" quotePrefix="1" applyNumberFormat="1" applyFont="1" applyBorder="1" applyAlignment="1">
      <alignment horizontal="center" vertical="center"/>
    </xf>
    <xf numFmtId="165" fontId="19" fillId="0" borderId="17" xfId="2" quotePrefix="1" applyNumberFormat="1" applyFont="1" applyBorder="1" applyAlignment="1">
      <alignment horizontal="center" vertical="center"/>
    </xf>
    <xf numFmtId="165" fontId="19" fillId="0" borderId="0" xfId="2" quotePrefix="1" applyNumberFormat="1" applyFont="1" applyBorder="1" applyAlignment="1">
      <alignment horizontal="center" vertical="center"/>
    </xf>
    <xf numFmtId="165" fontId="59" fillId="0" borderId="0" xfId="2" applyNumberFormat="1" applyFont="1" applyFill="1" applyBorder="1" applyAlignment="1">
      <alignment horizontal="center" vertical="center"/>
    </xf>
    <xf numFmtId="165" fontId="13" fillId="0" borderId="17" xfId="2" applyNumberFormat="1" applyFont="1" applyBorder="1" applyAlignment="1">
      <alignment horizontal="center" vertical="center"/>
    </xf>
    <xf numFmtId="165" fontId="19" fillId="0" borderId="137" xfId="2" applyNumberFormat="1" applyFont="1" applyBorder="1" applyAlignment="1">
      <alignment horizontal="center" vertical="center"/>
    </xf>
    <xf numFmtId="165" fontId="19" fillId="0" borderId="138" xfId="2" applyNumberFormat="1" applyFont="1" applyBorder="1" applyAlignment="1">
      <alignment horizontal="center" vertical="center"/>
    </xf>
    <xf numFmtId="165" fontId="19" fillId="0" borderId="139" xfId="2" applyNumberFormat="1" applyFont="1" applyBorder="1" applyAlignment="1">
      <alignment horizontal="center" vertical="center"/>
    </xf>
    <xf numFmtId="165" fontId="19" fillId="0" borderId="85" xfId="2" applyNumberFormat="1" applyFont="1" applyBorder="1" applyAlignment="1">
      <alignment horizontal="center" vertical="center"/>
    </xf>
    <xf numFmtId="9" fontId="19" fillId="0" borderId="86" xfId="2" applyNumberFormat="1" applyFont="1" applyBorder="1" applyAlignment="1">
      <alignment horizontal="center" vertical="center"/>
    </xf>
    <xf numFmtId="3" fontId="13" fillId="0" borderId="81" xfId="0" applyNumberFormat="1" applyFont="1" applyFill="1" applyBorder="1" applyAlignment="1">
      <alignment horizontal="right" vertical="center"/>
    </xf>
    <xf numFmtId="165" fontId="13" fillId="0" borderId="10" xfId="2" applyNumberFormat="1" applyFont="1" applyBorder="1" applyAlignment="1">
      <alignment horizontal="center" vertical="center"/>
    </xf>
    <xf numFmtId="43" fontId="13" fillId="0" borderId="0" xfId="247" applyFont="1" applyAlignment="1">
      <alignment horizontal="center"/>
    </xf>
    <xf numFmtId="165" fontId="13" fillId="0" borderId="61" xfId="2" applyNumberFormat="1" applyFont="1" applyBorder="1" applyAlignment="1">
      <alignment horizontal="center" vertical="center"/>
    </xf>
    <xf numFmtId="3" fontId="13" fillId="0" borderId="6" xfId="0" applyNumberFormat="1" applyFont="1" applyFill="1" applyBorder="1" applyAlignment="1">
      <alignment vertical="center"/>
    </xf>
    <xf numFmtId="3" fontId="13" fillId="0" borderId="8" xfId="0" applyNumberFormat="1" applyFont="1" applyFill="1" applyBorder="1" applyAlignment="1">
      <alignment vertical="center"/>
    </xf>
    <xf numFmtId="3" fontId="13" fillId="0" borderId="10" xfId="0" applyNumberFormat="1" applyFont="1" applyFill="1" applyBorder="1" applyAlignment="1">
      <alignment vertical="center"/>
    </xf>
    <xf numFmtId="3" fontId="13" fillId="0" borderId="0" xfId="0" applyNumberFormat="1" applyFont="1" applyFill="1" applyBorder="1" applyAlignment="1">
      <alignment vertical="center"/>
    </xf>
    <xf numFmtId="3" fontId="13" fillId="0" borderId="20" xfId="0" applyNumberFormat="1" applyFont="1" applyFill="1" applyBorder="1" applyAlignment="1">
      <alignment vertical="center"/>
    </xf>
    <xf numFmtId="3" fontId="13" fillId="0" borderId="26" xfId="0" applyNumberFormat="1" applyFont="1" applyFill="1" applyBorder="1" applyAlignment="1">
      <alignment vertical="center"/>
    </xf>
    <xf numFmtId="165" fontId="13" fillId="0" borderId="9" xfId="2" applyNumberFormat="1" applyFont="1" applyFill="1" applyBorder="1" applyAlignment="1">
      <alignment horizontal="center" vertical="center"/>
    </xf>
    <xf numFmtId="3" fontId="13" fillId="0" borderId="8" xfId="0" applyNumberFormat="1" applyFont="1" applyFill="1" applyBorder="1" applyAlignment="1">
      <alignment horizontal="right" vertical="center"/>
    </xf>
    <xf numFmtId="3" fontId="13" fillId="0" borderId="0" xfId="0" applyNumberFormat="1" applyFont="1" applyFill="1" applyBorder="1" applyAlignment="1">
      <alignment horizontal="right" vertical="center"/>
    </xf>
    <xf numFmtId="3" fontId="19" fillId="0" borderId="66" xfId="0" applyNumberFormat="1" applyFont="1" applyBorder="1" applyAlignment="1">
      <alignment horizontal="right" vertical="center"/>
    </xf>
    <xf numFmtId="3" fontId="19" fillId="0" borderId="148" xfId="0" applyNumberFormat="1" applyFont="1" applyBorder="1" applyAlignment="1">
      <alignment horizontal="right" vertical="center"/>
    </xf>
    <xf numFmtId="3" fontId="13" fillId="0" borderId="149" xfId="0" applyNumberFormat="1" applyFont="1" applyBorder="1" applyAlignment="1">
      <alignment horizontal="right" vertical="center"/>
    </xf>
    <xf numFmtId="3" fontId="13" fillId="0" borderId="150" xfId="0" applyNumberFormat="1" applyFont="1" applyBorder="1" applyAlignment="1">
      <alignment horizontal="right" vertical="center"/>
    </xf>
    <xf numFmtId="3" fontId="13" fillId="0" borderId="74" xfId="0" applyNumberFormat="1" applyFont="1" applyBorder="1" applyAlignment="1">
      <alignment horizontal="right" vertical="center"/>
    </xf>
    <xf numFmtId="3" fontId="13" fillId="0" borderId="102" xfId="0" applyNumberFormat="1" applyFont="1" applyFill="1" applyBorder="1" applyAlignment="1">
      <alignment horizontal="right" vertical="center"/>
    </xf>
    <xf numFmtId="3" fontId="13" fillId="0" borderId="78" xfId="0" applyNumberFormat="1" applyFont="1" applyBorder="1" applyAlignment="1">
      <alignment horizontal="right" vertical="center"/>
    </xf>
    <xf numFmtId="3" fontId="13" fillId="0" borderId="115" xfId="0" applyNumberFormat="1" applyFont="1" applyBorder="1" applyAlignment="1">
      <alignment vertical="center"/>
    </xf>
    <xf numFmtId="3" fontId="13" fillId="0" borderId="117" xfId="0" applyNumberFormat="1" applyFont="1" applyBorder="1" applyAlignment="1">
      <alignment vertical="center"/>
    </xf>
    <xf numFmtId="3" fontId="19" fillId="0" borderId="10" xfId="0" applyNumberFormat="1" applyFont="1" applyFill="1" applyBorder="1" applyAlignment="1">
      <alignment horizontal="right" vertical="center"/>
    </xf>
    <xf numFmtId="0" fontId="23" fillId="0" borderId="17" xfId="0" applyFont="1" applyFill="1" applyBorder="1" applyAlignment="1">
      <alignment vertical="center"/>
    </xf>
    <xf numFmtId="165" fontId="19" fillId="0" borderId="113" xfId="2" applyNumberFormat="1" applyFont="1" applyBorder="1" applyAlignment="1">
      <alignment horizontal="center" vertical="center"/>
    </xf>
    <xf numFmtId="165" fontId="19" fillId="0" borderId="12" xfId="2" applyNumberFormat="1" applyFont="1" applyBorder="1" applyAlignment="1">
      <alignment horizontal="center" vertical="center"/>
    </xf>
    <xf numFmtId="165" fontId="19" fillId="0" borderId="14" xfId="2" applyNumberFormat="1" applyFont="1" applyBorder="1" applyAlignment="1">
      <alignment horizontal="center" vertical="center"/>
    </xf>
    <xf numFmtId="165" fontId="19" fillId="0" borderId="5" xfId="2" applyNumberFormat="1" applyFont="1" applyBorder="1" applyAlignment="1">
      <alignment horizontal="center" vertical="center"/>
    </xf>
    <xf numFmtId="165" fontId="19" fillId="0" borderId="16" xfId="2" applyNumberFormat="1" applyFont="1" applyBorder="1" applyAlignment="1">
      <alignment horizontal="center" vertical="center"/>
    </xf>
    <xf numFmtId="165" fontId="13" fillId="0" borderId="82" xfId="2" applyNumberFormat="1" applyFont="1" applyBorder="1" applyAlignment="1">
      <alignment horizontal="center" vertical="center"/>
    </xf>
    <xf numFmtId="0" fontId="0" fillId="0" borderId="29" xfId="0" applyBorder="1" applyAlignment="1">
      <alignment horizontal="center"/>
    </xf>
    <xf numFmtId="165" fontId="15" fillId="2" borderId="62" xfId="0" applyNumberFormat="1" applyFont="1" applyFill="1" applyBorder="1" applyAlignment="1">
      <alignment horizontal="center" vertical="center" wrapText="1"/>
    </xf>
    <xf numFmtId="3" fontId="13" fillId="0" borderId="10" xfId="0" applyNumberFormat="1" applyFont="1" applyBorder="1" applyAlignment="1">
      <alignment horizontal="center" vertical="center"/>
    </xf>
    <xf numFmtId="165" fontId="13" fillId="0" borderId="8" xfId="0" applyNumberFormat="1" applyFont="1" applyBorder="1" applyAlignment="1">
      <alignment horizontal="center" vertical="center"/>
    </xf>
    <xf numFmtId="4" fontId="0" fillId="0" borderId="0" xfId="0" applyNumberFormat="1" applyAlignment="1">
      <alignment horizontal="center"/>
    </xf>
    <xf numFmtId="165" fontId="15" fillId="2" borderId="54" xfId="2" applyNumberFormat="1" applyFont="1" applyFill="1" applyBorder="1" applyAlignment="1">
      <alignment horizontal="center" vertical="center" wrapText="1"/>
    </xf>
    <xf numFmtId="0" fontId="0" fillId="0" borderId="121" xfId="0" applyBorder="1" applyAlignment="1">
      <alignment horizontal="center"/>
    </xf>
    <xf numFmtId="165" fontId="13" fillId="0" borderId="117" xfId="2" applyNumberFormat="1" applyFont="1" applyBorder="1" applyAlignment="1">
      <alignment horizontal="center" vertical="center"/>
    </xf>
    <xf numFmtId="165" fontId="13" fillId="0" borderId="22" xfId="2" applyNumberFormat="1" applyFont="1" applyBorder="1" applyAlignment="1">
      <alignment horizontal="center" vertical="center"/>
    </xf>
    <xf numFmtId="165" fontId="13" fillId="0" borderId="27" xfId="2" applyNumberFormat="1" applyFont="1" applyBorder="1" applyAlignment="1">
      <alignment horizontal="center" vertical="center"/>
    </xf>
    <xf numFmtId="165" fontId="13" fillId="0" borderId="18" xfId="2" applyNumberFormat="1" applyFont="1" applyBorder="1" applyAlignment="1">
      <alignment horizontal="center" vertical="center"/>
    </xf>
    <xf numFmtId="165" fontId="13" fillId="0" borderId="13" xfId="2" applyNumberFormat="1" applyFont="1" applyBorder="1" applyAlignment="1">
      <alignment horizontal="center" vertical="center"/>
    </xf>
    <xf numFmtId="165" fontId="13" fillId="0" borderId="6" xfId="2" quotePrefix="1" applyNumberFormat="1" applyFont="1" applyBorder="1" applyAlignment="1">
      <alignment horizontal="center" vertical="center"/>
    </xf>
    <xf numFmtId="165" fontId="13" fillId="0" borderId="8" xfId="2" quotePrefix="1" applyNumberFormat="1" applyFont="1" applyBorder="1" applyAlignment="1">
      <alignment horizontal="center" vertical="center"/>
    </xf>
    <xf numFmtId="165" fontId="13" fillId="0" borderId="17" xfId="2" quotePrefix="1" applyNumberFormat="1" applyFont="1" applyBorder="1" applyAlignment="1">
      <alignment horizontal="center" vertical="center"/>
    </xf>
    <xf numFmtId="165" fontId="13" fillId="0" borderId="20" xfId="2" quotePrefix="1" applyNumberFormat="1" applyFont="1" applyBorder="1" applyAlignment="1">
      <alignment horizontal="center" vertical="center"/>
    </xf>
    <xf numFmtId="165" fontId="13" fillId="0" borderId="22" xfId="2" quotePrefix="1" applyNumberFormat="1" applyFont="1" applyBorder="1" applyAlignment="1">
      <alignment horizontal="center" vertical="center"/>
    </xf>
    <xf numFmtId="165" fontId="13" fillId="0" borderId="13" xfId="2" quotePrefix="1" applyNumberFormat="1" applyFont="1" applyBorder="1" applyAlignment="1">
      <alignment horizontal="center" vertical="center"/>
    </xf>
    <xf numFmtId="165" fontId="25" fillId="3" borderId="26" xfId="2" applyNumberFormat="1" applyFont="1" applyFill="1" applyBorder="1" applyAlignment="1">
      <alignment horizontal="center" vertical="center" wrapText="1"/>
    </xf>
    <xf numFmtId="165" fontId="13" fillId="0" borderId="15" xfId="2" quotePrefix="1" applyNumberFormat="1" applyFont="1" applyBorder="1" applyAlignment="1">
      <alignment horizontal="center" vertical="center"/>
    </xf>
    <xf numFmtId="165" fontId="25" fillId="3" borderId="15" xfId="2" applyNumberFormat="1" applyFont="1" applyFill="1" applyBorder="1" applyAlignment="1">
      <alignment horizontal="center" vertical="center" wrapText="1"/>
    </xf>
    <xf numFmtId="167" fontId="13" fillId="0" borderId="0" xfId="247" applyNumberFormat="1" applyFont="1" applyAlignment="1">
      <alignment horizontal="center"/>
    </xf>
    <xf numFmtId="165" fontId="25" fillId="3" borderId="0" xfId="2" applyNumberFormat="1" applyFont="1" applyFill="1" applyBorder="1" applyAlignment="1">
      <alignment horizontal="center" vertical="center" wrapText="1"/>
    </xf>
    <xf numFmtId="165" fontId="13" fillId="0" borderId="114" xfId="2" applyNumberFormat="1" applyFont="1" applyBorder="1" applyAlignment="1">
      <alignment horizontal="center" vertical="center"/>
    </xf>
    <xf numFmtId="165" fontId="13" fillId="0" borderId="79" xfId="2" applyNumberFormat="1" applyFont="1" applyBorder="1" applyAlignment="1">
      <alignment horizontal="center" vertical="center"/>
    </xf>
    <xf numFmtId="165" fontId="13" fillId="0" borderId="99" xfId="2" applyNumberFormat="1" applyFont="1" applyBorder="1" applyAlignment="1">
      <alignment horizontal="center" vertical="center"/>
    </xf>
    <xf numFmtId="165" fontId="13" fillId="0" borderId="103" xfId="2" applyNumberFormat="1" applyFont="1" applyBorder="1" applyAlignment="1">
      <alignment horizontal="center" vertical="center"/>
    </xf>
    <xf numFmtId="165" fontId="13" fillId="0" borderId="105" xfId="2" applyNumberFormat="1" applyFont="1" applyBorder="1" applyAlignment="1">
      <alignment horizontal="center" vertical="center"/>
    </xf>
    <xf numFmtId="165" fontId="13" fillId="0" borderId="59" xfId="2" quotePrefix="1" applyNumberFormat="1" applyFont="1" applyBorder="1" applyAlignment="1">
      <alignment horizontal="center" vertical="center"/>
    </xf>
    <xf numFmtId="165" fontId="13" fillId="0" borderId="82" xfId="2" quotePrefix="1" applyNumberFormat="1" applyFont="1" applyBorder="1" applyAlignment="1">
      <alignment horizontal="center" vertical="center"/>
    </xf>
    <xf numFmtId="165" fontId="13" fillId="0" borderId="101" xfId="2" quotePrefix="1" applyNumberFormat="1" applyFont="1" applyBorder="1" applyAlignment="1">
      <alignment horizontal="center" vertical="center"/>
    </xf>
    <xf numFmtId="165" fontId="13" fillId="0" borderId="103" xfId="2" quotePrefix="1" applyNumberFormat="1" applyFont="1" applyBorder="1" applyAlignment="1">
      <alignment horizontal="center" vertical="center"/>
    </xf>
    <xf numFmtId="165" fontId="25" fillId="3" borderId="42" xfId="2" applyNumberFormat="1" applyFont="1" applyFill="1" applyBorder="1" applyAlignment="1">
      <alignment horizontal="center" vertical="center" wrapText="1"/>
    </xf>
    <xf numFmtId="165" fontId="13" fillId="0" borderId="80" xfId="2" quotePrefix="1" applyNumberFormat="1" applyFont="1" applyBorder="1" applyAlignment="1">
      <alignment horizontal="center" vertical="center"/>
    </xf>
    <xf numFmtId="165" fontId="13" fillId="0" borderId="79" xfId="2" quotePrefix="1" applyNumberFormat="1" applyFont="1" applyBorder="1" applyAlignment="1">
      <alignment horizontal="center" vertical="center"/>
    </xf>
    <xf numFmtId="165" fontId="25" fillId="3" borderId="80" xfId="2" applyNumberFormat="1" applyFont="1" applyFill="1" applyBorder="1" applyAlignment="1">
      <alignment horizontal="center" vertical="center" wrapText="1"/>
    </xf>
    <xf numFmtId="165" fontId="13" fillId="0" borderId="24" xfId="2" applyNumberFormat="1" applyFont="1" applyBorder="1" applyAlignment="1">
      <alignment horizontal="center" vertical="center"/>
    </xf>
    <xf numFmtId="165" fontId="13" fillId="0" borderId="85" xfId="2" applyNumberFormat="1" applyFont="1" applyFill="1" applyBorder="1" applyAlignment="1">
      <alignment horizontal="center" vertical="center"/>
    </xf>
    <xf numFmtId="165" fontId="13" fillId="0" borderId="59" xfId="2" applyNumberFormat="1" applyFont="1" applyFill="1" applyBorder="1" applyAlignment="1">
      <alignment horizontal="center" vertical="center"/>
    </xf>
    <xf numFmtId="166" fontId="13" fillId="0" borderId="0" xfId="247" applyNumberFormat="1" applyFont="1" applyAlignment="1">
      <alignment horizontal="center"/>
    </xf>
    <xf numFmtId="43" fontId="0" fillId="0" borderId="0" xfId="247" applyFont="1" applyAlignment="1">
      <alignment horizontal="center"/>
    </xf>
    <xf numFmtId="3" fontId="0" fillId="0" borderId="0" xfId="0" applyNumberFormat="1" applyAlignment="1">
      <alignment horizontal="center"/>
    </xf>
    <xf numFmtId="165" fontId="15" fillId="2" borderId="54" xfId="0" applyNumberFormat="1" applyFont="1" applyFill="1" applyBorder="1" applyAlignment="1">
      <alignment horizontal="center" vertical="center" wrapText="1"/>
    </xf>
    <xf numFmtId="165" fontId="0" fillId="0" borderId="0" xfId="0" applyNumberFormat="1" applyAlignment="1">
      <alignment horizontal="center"/>
    </xf>
    <xf numFmtId="165" fontId="13" fillId="0" borderId="151" xfId="2" applyNumberFormat="1" applyFont="1" applyBorder="1" applyAlignment="1">
      <alignment horizontal="center" vertical="center"/>
    </xf>
    <xf numFmtId="0" fontId="0" fillId="0" borderId="27" xfId="0" applyBorder="1"/>
    <xf numFmtId="3" fontId="23" fillId="0" borderId="0" xfId="0" applyNumberFormat="1" applyFont="1" applyBorder="1"/>
    <xf numFmtId="165" fontId="19" fillId="0" borderId="82" xfId="2" quotePrefix="1" applyNumberFormat="1" applyFont="1" applyBorder="1" applyAlignment="1">
      <alignment horizontal="center" vertical="center"/>
    </xf>
    <xf numFmtId="3" fontId="13" fillId="0" borderId="8" xfId="0" applyNumberFormat="1" applyFont="1" applyBorder="1"/>
    <xf numFmtId="0" fontId="0" fillId="0" borderId="59" xfId="0" applyBorder="1" applyAlignment="1">
      <alignment vertical="center"/>
    </xf>
    <xf numFmtId="165" fontId="13" fillId="0" borderId="72" xfId="2" applyNumberFormat="1" applyFont="1" applyBorder="1" applyAlignment="1">
      <alignment horizontal="center" vertical="center"/>
    </xf>
    <xf numFmtId="0" fontId="10" fillId="0" borderId="0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165" fontId="0" fillId="0" borderId="0" xfId="0" applyNumberFormat="1" applyFont="1"/>
    <xf numFmtId="0" fontId="0" fillId="0" borderId="0" xfId="0" applyFont="1"/>
    <xf numFmtId="0" fontId="0" fillId="0" borderId="0" xfId="0" applyFont="1" applyAlignment="1">
      <alignment horizontal="center"/>
    </xf>
    <xf numFmtId="3" fontId="0" fillId="0" borderId="0" xfId="0" applyNumberFormat="1" applyFont="1"/>
    <xf numFmtId="0" fontId="9" fillId="0" borderId="0" xfId="0" applyFont="1" applyFill="1" applyAlignment="1">
      <alignment vertical="center"/>
    </xf>
    <xf numFmtId="0" fontId="9" fillId="0" borderId="0" xfId="0" applyFont="1" applyFill="1" applyBorder="1" applyAlignment="1">
      <alignment vertical="center"/>
    </xf>
    <xf numFmtId="165" fontId="15" fillId="0" borderId="0" xfId="2" applyNumberFormat="1" applyFont="1" applyFill="1" applyBorder="1" applyAlignment="1">
      <alignment horizontal="center" vertical="center" wrapText="1"/>
    </xf>
    <xf numFmtId="165" fontId="63" fillId="0" borderId="0" xfId="2" applyNumberFormat="1" applyFont="1" applyBorder="1" applyAlignment="1">
      <alignment vertical="center"/>
    </xf>
    <xf numFmtId="165" fontId="63" fillId="0" borderId="0" xfId="2" applyNumberFormat="1" applyFont="1" applyBorder="1" applyAlignment="1">
      <alignment horizontal="center" vertical="center"/>
    </xf>
    <xf numFmtId="0" fontId="10" fillId="0" borderId="0" xfId="0" applyFont="1" applyFill="1" applyAlignment="1">
      <alignment vertical="center"/>
    </xf>
    <xf numFmtId="3" fontId="15" fillId="0" borderId="0" xfId="0" applyNumberFormat="1" applyFont="1" applyFill="1" applyBorder="1" applyAlignment="1">
      <alignment horizontal="right" vertical="center" wrapText="1"/>
    </xf>
    <xf numFmtId="0" fontId="0" fillId="0" borderId="0" xfId="0" applyFill="1"/>
    <xf numFmtId="0" fontId="23" fillId="0" borderId="140" xfId="0" applyFont="1" applyFill="1" applyBorder="1" applyAlignment="1">
      <alignment vertical="center"/>
    </xf>
    <xf numFmtId="0" fontId="67" fillId="0" borderId="0" xfId="1" applyFont="1"/>
    <xf numFmtId="0" fontId="8" fillId="0" borderId="0" xfId="1" applyFont="1"/>
    <xf numFmtId="0" fontId="68" fillId="0" borderId="0" xfId="0" applyFont="1"/>
    <xf numFmtId="3" fontId="13" fillId="0" borderId="10" xfId="0" applyNumberFormat="1" applyFont="1" applyFill="1" applyBorder="1" applyAlignment="1">
      <alignment horizontal="right" vertical="center"/>
    </xf>
    <xf numFmtId="165" fontId="19" fillId="0" borderId="79" xfId="2" applyNumberFormat="1" applyFont="1" applyFill="1" applyBorder="1" applyAlignment="1">
      <alignment horizontal="center" vertical="center"/>
    </xf>
    <xf numFmtId="3" fontId="13" fillId="0" borderId="104" xfId="0" applyNumberFormat="1" applyFont="1" applyFill="1" applyBorder="1" applyAlignment="1">
      <alignment horizontal="right" vertical="center"/>
    </xf>
    <xf numFmtId="3" fontId="25" fillId="3" borderId="106" xfId="0" applyNumberFormat="1" applyFont="1" applyFill="1" applyBorder="1" applyAlignment="1">
      <alignment horizontal="right" vertical="center" wrapText="1"/>
    </xf>
    <xf numFmtId="0" fontId="15" fillId="2" borderId="153" xfId="0" applyFont="1" applyFill="1" applyBorder="1" applyAlignment="1">
      <alignment horizontal="center" vertical="center" wrapText="1"/>
    </xf>
    <xf numFmtId="3" fontId="13" fillId="0" borderId="148" xfId="0" applyNumberFormat="1" applyFont="1" applyBorder="1" applyAlignment="1">
      <alignment horizontal="center" vertical="center"/>
    </xf>
    <xf numFmtId="3" fontId="13" fillId="0" borderId="8" xfId="0" applyNumberFormat="1" applyFont="1" applyBorder="1" applyAlignment="1"/>
    <xf numFmtId="3" fontId="13" fillId="0" borderId="0" xfId="0" applyNumberFormat="1" applyFont="1" applyAlignment="1"/>
    <xf numFmtId="3" fontId="15" fillId="2" borderId="0" xfId="2" applyNumberFormat="1" applyFont="1" applyFill="1" applyBorder="1" applyAlignment="1">
      <alignment vertical="center" wrapText="1"/>
    </xf>
    <xf numFmtId="3" fontId="15" fillId="2" borderId="0" xfId="0" applyNumberFormat="1" applyFont="1" applyFill="1" applyAlignment="1">
      <alignment vertical="center" wrapText="1"/>
    </xf>
    <xf numFmtId="165" fontId="15" fillId="2" borderId="0" xfId="2" applyNumberFormat="1" applyFont="1" applyFill="1" applyAlignment="1">
      <alignment vertical="center" wrapText="1"/>
    </xf>
    <xf numFmtId="3" fontId="15" fillId="2" borderId="0" xfId="0" applyNumberFormat="1" applyFont="1" applyFill="1" applyBorder="1" applyAlignment="1">
      <alignment vertical="center" wrapText="1"/>
    </xf>
    <xf numFmtId="3" fontId="15" fillId="2" borderId="1" xfId="2" applyNumberFormat="1" applyFont="1" applyFill="1" applyBorder="1" applyAlignment="1">
      <alignment horizontal="right" vertical="center" wrapText="1"/>
    </xf>
    <xf numFmtId="3" fontId="13" fillId="0" borderId="27" xfId="0" applyNumberFormat="1" applyFont="1" applyBorder="1" applyAlignment="1">
      <alignment vertical="center"/>
    </xf>
    <xf numFmtId="3" fontId="13" fillId="0" borderId="20" xfId="0" applyNumberFormat="1" applyFont="1" applyBorder="1" applyAlignment="1">
      <alignment vertical="center"/>
    </xf>
    <xf numFmtId="3" fontId="13" fillId="0" borderId="22" xfId="0" applyNumberFormat="1" applyFont="1" applyBorder="1" applyAlignment="1">
      <alignment vertical="center"/>
    </xf>
    <xf numFmtId="165" fontId="15" fillId="2" borderId="56" xfId="0" applyNumberFormat="1" applyFont="1" applyFill="1" applyBorder="1" applyAlignment="1">
      <alignment horizontal="center" vertical="center"/>
    </xf>
    <xf numFmtId="165" fontId="15" fillId="2" borderId="69" xfId="0" applyNumberFormat="1" applyFont="1" applyFill="1" applyBorder="1" applyAlignment="1">
      <alignment horizontal="center" vertical="center"/>
    </xf>
    <xf numFmtId="165" fontId="15" fillId="2" borderId="154" xfId="2" applyNumberFormat="1" applyFont="1" applyFill="1" applyBorder="1" applyAlignment="1">
      <alignment horizontal="center" vertical="center" wrapText="1"/>
    </xf>
    <xf numFmtId="165" fontId="19" fillId="0" borderId="136" xfId="2" applyNumberFormat="1" applyFont="1" applyFill="1" applyBorder="1" applyAlignment="1">
      <alignment horizontal="center" vertical="center"/>
    </xf>
    <xf numFmtId="165" fontId="13" fillId="0" borderId="8" xfId="2" applyNumberFormat="1" applyFont="1" applyBorder="1" applyAlignment="1">
      <alignment vertical="center"/>
    </xf>
    <xf numFmtId="165" fontId="13" fillId="0" borderId="8" xfId="2" applyNumberFormat="1" applyFont="1" applyBorder="1" applyAlignment="1">
      <alignment horizontal="right" vertical="center"/>
    </xf>
    <xf numFmtId="0" fontId="14" fillId="0" borderId="2" xfId="0" applyFont="1" applyBorder="1" applyAlignment="1">
      <alignment horizontal="center"/>
    </xf>
    <xf numFmtId="0" fontId="14" fillId="0" borderId="35" xfId="0" applyFont="1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14" fillId="0" borderId="39" xfId="0" applyFont="1" applyBorder="1" applyAlignment="1">
      <alignment horizontal="center"/>
    </xf>
    <xf numFmtId="0" fontId="14" fillId="0" borderId="40" xfId="0" applyFont="1" applyBorder="1" applyAlignment="1">
      <alignment horizontal="center"/>
    </xf>
    <xf numFmtId="0" fontId="14" fillId="0" borderId="152" xfId="0" quotePrefix="1" applyFont="1" applyFill="1" applyBorder="1" applyAlignment="1">
      <alignment horizontal="center"/>
    </xf>
    <xf numFmtId="0" fontId="14" fillId="0" borderId="45" xfId="0" applyFont="1" applyFill="1" applyBorder="1" applyAlignment="1">
      <alignment horizontal="center"/>
    </xf>
    <xf numFmtId="17" fontId="18" fillId="0" borderId="39" xfId="0" quotePrefix="1" applyNumberFormat="1" applyFont="1" applyFill="1" applyBorder="1" applyAlignment="1">
      <alignment horizontal="center"/>
    </xf>
    <xf numFmtId="17" fontId="18" fillId="0" borderId="55" xfId="0" quotePrefix="1" applyNumberFormat="1" applyFont="1" applyFill="1" applyBorder="1" applyAlignment="1">
      <alignment horizontal="center"/>
    </xf>
    <xf numFmtId="0" fontId="18" fillId="0" borderId="55" xfId="0" applyFont="1" applyFill="1" applyBorder="1" applyAlignment="1">
      <alignment horizontal="center"/>
    </xf>
    <xf numFmtId="0" fontId="18" fillId="0" borderId="40" xfId="0" applyFont="1" applyFill="1" applyBorder="1" applyAlignment="1">
      <alignment horizontal="center"/>
    </xf>
    <xf numFmtId="0" fontId="14" fillId="0" borderId="53" xfId="0" quotePrefix="1" applyFont="1" applyBorder="1" applyAlignment="1">
      <alignment horizontal="center"/>
    </xf>
    <xf numFmtId="0" fontId="14" fillId="0" borderId="45" xfId="0" applyFont="1" applyBorder="1" applyAlignment="1">
      <alignment horizontal="center"/>
    </xf>
    <xf numFmtId="17" fontId="14" fillId="0" borderId="53" xfId="0" quotePrefix="1" applyNumberFormat="1" applyFont="1" applyBorder="1" applyAlignment="1">
      <alignment horizontal="center"/>
    </xf>
    <xf numFmtId="17" fontId="18" fillId="0" borderId="39" xfId="0" quotePrefix="1" applyNumberFormat="1" applyFont="1" applyBorder="1" applyAlignment="1">
      <alignment horizontal="center"/>
    </xf>
    <xf numFmtId="0" fontId="18" fillId="0" borderId="55" xfId="0" applyFont="1" applyBorder="1" applyAlignment="1">
      <alignment horizontal="center"/>
    </xf>
    <xf numFmtId="0" fontId="18" fillId="0" borderId="40" xfId="0" applyFont="1" applyBorder="1" applyAlignment="1">
      <alignment horizontal="center"/>
    </xf>
    <xf numFmtId="0" fontId="18" fillId="0" borderId="39" xfId="0" quotePrefix="1" applyFont="1" applyBorder="1" applyAlignment="1">
      <alignment horizontal="center"/>
    </xf>
    <xf numFmtId="0" fontId="14" fillId="0" borderId="35" xfId="0" quotePrefix="1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4" fillId="0" borderId="39" xfId="0" quotePrefix="1" applyFont="1" applyBorder="1" applyAlignment="1">
      <alignment horizontal="center"/>
    </xf>
    <xf numFmtId="0" fontId="0" fillId="0" borderId="55" xfId="0" applyBorder="1" applyAlignment="1"/>
    <xf numFmtId="0" fontId="18" fillId="0" borderId="39" xfId="0" quotePrefix="1" applyNumberFormat="1" applyFont="1" applyBorder="1" applyAlignment="1">
      <alignment horizontal="center"/>
    </xf>
    <xf numFmtId="0" fontId="18" fillId="0" borderId="55" xfId="0" applyNumberFormat="1" applyFont="1" applyBorder="1" applyAlignment="1">
      <alignment horizontal="center"/>
    </xf>
    <xf numFmtId="0" fontId="18" fillId="0" borderId="40" xfId="0" applyNumberFormat="1" applyFont="1" applyBorder="1" applyAlignment="1">
      <alignment horizontal="center"/>
    </xf>
    <xf numFmtId="17" fontId="14" fillId="0" borderId="39" xfId="0" quotePrefix="1" applyNumberFormat="1" applyFont="1" applyBorder="1" applyAlignment="1">
      <alignment horizontal="center"/>
    </xf>
    <xf numFmtId="0" fontId="14" fillId="0" borderId="143" xfId="0" applyFont="1" applyBorder="1" applyAlignment="1">
      <alignment horizontal="center"/>
    </xf>
    <xf numFmtId="0" fontId="28" fillId="0" borderId="0" xfId="1" applyFont="1" applyAlignment="1">
      <alignment wrapText="1"/>
    </xf>
    <xf numFmtId="0" fontId="13" fillId="0" borderId="42" xfId="0" applyFont="1" applyBorder="1"/>
    <xf numFmtId="0" fontId="8" fillId="0" borderId="0" xfId="1" applyFont="1" applyAlignment="1">
      <alignment wrapText="1"/>
    </xf>
    <xf numFmtId="0" fontId="68" fillId="0" borderId="0" xfId="0" applyFont="1" applyBorder="1"/>
    <xf numFmtId="0" fontId="11" fillId="0" borderId="0" xfId="1" applyFont="1" applyAlignment="1">
      <alignment wrapText="1"/>
    </xf>
    <xf numFmtId="0" fontId="0" fillId="0" borderId="0" xfId="0" applyAlignment="1">
      <alignment wrapText="1"/>
    </xf>
    <xf numFmtId="0" fontId="11" fillId="0" borderId="0" xfId="1" applyFont="1" applyAlignment="1"/>
    <xf numFmtId="0" fontId="0" fillId="0" borderId="0" xfId="0" applyAlignment="1"/>
  </cellXfs>
  <cellStyles count="304">
    <cellStyle name="20% - Èmfasi1" xfId="220" builtinId="30" customBuiltin="1"/>
    <cellStyle name="20% - Èmfasi1 2" xfId="166"/>
    <cellStyle name="20% - Èmfasi1 2 2" xfId="192"/>
    <cellStyle name="20% - Èmfasi1 3" xfId="30"/>
    <cellStyle name="20% - Èmfasi1 4" xfId="250"/>
    <cellStyle name="20% - Èmfasi1 5" xfId="264"/>
    <cellStyle name="20% - Èmfasi1 6" xfId="277"/>
    <cellStyle name="20% - Èmfasi1 7" xfId="292"/>
    <cellStyle name="20% - Èmfasi2" xfId="224" builtinId="34" customBuiltin="1"/>
    <cellStyle name="20% - Èmfasi2 2" xfId="170"/>
    <cellStyle name="20% - Èmfasi2 2 2" xfId="194"/>
    <cellStyle name="20% - Èmfasi2 3" xfId="34"/>
    <cellStyle name="20% - Èmfasi2 4" xfId="252"/>
    <cellStyle name="20% - Èmfasi2 5" xfId="266"/>
    <cellStyle name="20% - Èmfasi2 6" xfId="279"/>
    <cellStyle name="20% - Èmfasi2 7" xfId="294"/>
    <cellStyle name="20% - Èmfasi3" xfId="228" builtinId="38" customBuiltin="1"/>
    <cellStyle name="20% - Èmfasi3 2" xfId="174"/>
    <cellStyle name="20% - Èmfasi3 2 2" xfId="196"/>
    <cellStyle name="20% - Èmfasi3 3" xfId="38"/>
    <cellStyle name="20% - Èmfasi3 4" xfId="254"/>
    <cellStyle name="20% - Èmfasi3 5" xfId="268"/>
    <cellStyle name="20% - Èmfasi3 6" xfId="281"/>
    <cellStyle name="20% - Èmfasi3 7" xfId="296"/>
    <cellStyle name="20% - Èmfasi4" xfId="232" builtinId="42" customBuiltin="1"/>
    <cellStyle name="20% - Èmfasi4 2" xfId="178"/>
    <cellStyle name="20% - Èmfasi4 2 2" xfId="198"/>
    <cellStyle name="20% - Èmfasi4 3" xfId="42"/>
    <cellStyle name="20% - Èmfasi4 4" xfId="256"/>
    <cellStyle name="20% - Èmfasi4 5" xfId="270"/>
    <cellStyle name="20% - Èmfasi4 6" xfId="283"/>
    <cellStyle name="20% - Èmfasi4 7" xfId="298"/>
    <cellStyle name="20% - Èmfasi5" xfId="236" builtinId="46" customBuiltin="1"/>
    <cellStyle name="20% - Èmfasi5 2" xfId="182"/>
    <cellStyle name="20% - Èmfasi5 2 2" xfId="200"/>
    <cellStyle name="20% - Èmfasi5 3" xfId="46"/>
    <cellStyle name="20% - Èmfasi5 4" xfId="258"/>
    <cellStyle name="20% - Èmfasi5 5" xfId="272"/>
    <cellStyle name="20% - Èmfasi5 6" xfId="285"/>
    <cellStyle name="20% - Èmfasi5 7" xfId="300"/>
    <cellStyle name="20% - Èmfasi6" xfId="240" builtinId="50" customBuiltin="1"/>
    <cellStyle name="20% - Èmfasi6 2" xfId="186"/>
    <cellStyle name="20% - Èmfasi6 2 2" xfId="202"/>
    <cellStyle name="20% - Èmfasi6 3" xfId="50"/>
    <cellStyle name="20% - Èmfasi6 4" xfId="260"/>
    <cellStyle name="20% - Èmfasi6 5" xfId="274"/>
    <cellStyle name="20% - Èmfasi6 6" xfId="287"/>
    <cellStyle name="20% - Èmfasi6 7" xfId="302"/>
    <cellStyle name="20% - Énfasis1 2" xfId="60"/>
    <cellStyle name="20% - Énfasis1 3" xfId="73"/>
    <cellStyle name="20% - Énfasis1 4" xfId="87"/>
    <cellStyle name="20% - Énfasis1 5" xfId="102"/>
    <cellStyle name="20% - Énfasis1 6" xfId="113"/>
    <cellStyle name="20% - Énfasis1 7" xfId="126"/>
    <cellStyle name="20% - Énfasis1 8" xfId="114"/>
    <cellStyle name="20% - Énfasis2 2" xfId="63"/>
    <cellStyle name="20% - Énfasis2 3" xfId="62"/>
    <cellStyle name="20% - Énfasis2 4" xfId="67"/>
    <cellStyle name="20% - Énfasis2 5" xfId="91"/>
    <cellStyle name="20% - Énfasis2 6" xfId="103"/>
    <cellStyle name="20% - Énfasis2 7" xfId="130"/>
    <cellStyle name="20% - Énfasis2 8" xfId="139"/>
    <cellStyle name="20% - Énfasis3 2" xfId="65"/>
    <cellStyle name="20% - Énfasis3 3" xfId="79"/>
    <cellStyle name="20% - Énfasis3 4" xfId="92"/>
    <cellStyle name="20% - Énfasis3 5" xfId="104"/>
    <cellStyle name="20% - Énfasis3 6" xfId="115"/>
    <cellStyle name="20% - Énfasis3 7" xfId="132"/>
    <cellStyle name="20% - Énfasis3 8" xfId="128"/>
    <cellStyle name="20% - Énfasis4 2" xfId="68"/>
    <cellStyle name="20% - Énfasis4 3" xfId="82"/>
    <cellStyle name="20% - Énfasis4 4" xfId="94"/>
    <cellStyle name="20% - Énfasis4 5" xfId="106"/>
    <cellStyle name="20% - Énfasis4 6" xfId="117"/>
    <cellStyle name="20% - Énfasis4 7" xfId="134"/>
    <cellStyle name="20% - Énfasis4 8" xfId="143"/>
    <cellStyle name="20% - Énfasis5 2" xfId="71"/>
    <cellStyle name="20% - Énfasis5 3" xfId="85"/>
    <cellStyle name="20% - Énfasis5 4" xfId="97"/>
    <cellStyle name="20% - Énfasis5 5" xfId="108"/>
    <cellStyle name="20% - Énfasis5 6" xfId="120"/>
    <cellStyle name="20% - Énfasis5 7" xfId="137"/>
    <cellStyle name="20% - Énfasis5 8" xfId="145"/>
    <cellStyle name="20% - Énfasis6 2" xfId="74"/>
    <cellStyle name="20% - Énfasis6 3" xfId="88"/>
    <cellStyle name="20% - Énfasis6 4" xfId="100"/>
    <cellStyle name="20% - Énfasis6 5" xfId="111"/>
    <cellStyle name="20% - Énfasis6 6" xfId="122"/>
    <cellStyle name="20% - Énfasis6 7" xfId="140"/>
    <cellStyle name="20% - Énfasis6 8" xfId="147"/>
    <cellStyle name="40% - Èmfasi1" xfId="221" builtinId="31" customBuiltin="1"/>
    <cellStyle name="40% - Èmfasi1 2" xfId="167"/>
    <cellStyle name="40% - Èmfasi1 2 2" xfId="193"/>
    <cellStyle name="40% - Èmfasi1 3" xfId="31"/>
    <cellStyle name="40% - Èmfasi1 4" xfId="251"/>
    <cellStyle name="40% - Èmfasi1 5" xfId="265"/>
    <cellStyle name="40% - Èmfasi1 6" xfId="278"/>
    <cellStyle name="40% - Èmfasi1 7" xfId="293"/>
    <cellStyle name="40% - Èmfasi2" xfId="225" builtinId="35" customBuiltin="1"/>
    <cellStyle name="40% - Èmfasi2 2" xfId="171"/>
    <cellStyle name="40% - Èmfasi2 2 2" xfId="195"/>
    <cellStyle name="40% - Èmfasi2 3" xfId="35"/>
    <cellStyle name="40% - Èmfasi2 4" xfId="253"/>
    <cellStyle name="40% - Èmfasi2 5" xfId="267"/>
    <cellStyle name="40% - Èmfasi2 6" xfId="280"/>
    <cellStyle name="40% - Èmfasi2 7" xfId="295"/>
    <cellStyle name="40% - Èmfasi3" xfId="229" builtinId="39" customBuiltin="1"/>
    <cellStyle name="40% - Èmfasi3 2" xfId="175"/>
    <cellStyle name="40% - Èmfasi3 2 2" xfId="197"/>
    <cellStyle name="40% - Èmfasi3 3" xfId="39"/>
    <cellStyle name="40% - Èmfasi3 4" xfId="255"/>
    <cellStyle name="40% - Èmfasi3 5" xfId="269"/>
    <cellStyle name="40% - Èmfasi3 6" xfId="282"/>
    <cellStyle name="40% - Èmfasi3 7" xfId="297"/>
    <cellStyle name="40% - Èmfasi4" xfId="233" builtinId="43" customBuiltin="1"/>
    <cellStyle name="40% - Èmfasi4 2" xfId="179"/>
    <cellStyle name="40% - Èmfasi4 2 2" xfId="199"/>
    <cellStyle name="40% - Èmfasi4 3" xfId="43"/>
    <cellStyle name="40% - Èmfasi4 4" xfId="257"/>
    <cellStyle name="40% - Èmfasi4 5" xfId="271"/>
    <cellStyle name="40% - Èmfasi4 6" xfId="284"/>
    <cellStyle name="40% - Èmfasi4 7" xfId="299"/>
    <cellStyle name="40% - Èmfasi5" xfId="237" builtinId="47" customBuiltin="1"/>
    <cellStyle name="40% - Èmfasi5 2" xfId="183"/>
    <cellStyle name="40% - Èmfasi5 2 2" xfId="201"/>
    <cellStyle name="40% - Èmfasi5 3" xfId="47"/>
    <cellStyle name="40% - Èmfasi5 4" xfId="259"/>
    <cellStyle name="40% - Èmfasi5 5" xfId="273"/>
    <cellStyle name="40% - Èmfasi5 6" xfId="286"/>
    <cellStyle name="40% - Èmfasi5 7" xfId="301"/>
    <cellStyle name="40% - Èmfasi6" xfId="241" builtinId="51" customBuiltin="1"/>
    <cellStyle name="40% - Èmfasi6 2" xfId="187"/>
    <cellStyle name="40% - Èmfasi6 2 2" xfId="203"/>
    <cellStyle name="40% - Èmfasi6 3" xfId="51"/>
    <cellStyle name="40% - Èmfasi6 4" xfId="261"/>
    <cellStyle name="40% - Èmfasi6 5" xfId="275"/>
    <cellStyle name="40% - Èmfasi6 6" xfId="288"/>
    <cellStyle name="40% - Èmfasi6 7" xfId="303"/>
    <cellStyle name="40% - Énfasis1 2" xfId="61"/>
    <cellStyle name="40% - Énfasis1 3" xfId="70"/>
    <cellStyle name="40% - Énfasis1 4" xfId="84"/>
    <cellStyle name="40% - Énfasis1 5" xfId="99"/>
    <cellStyle name="40% - Énfasis1 6" xfId="110"/>
    <cellStyle name="40% - Énfasis1 7" xfId="127"/>
    <cellStyle name="40% - Énfasis1 8" xfId="119"/>
    <cellStyle name="40% - Énfasis2 2" xfId="64"/>
    <cellStyle name="40% - Énfasis2 3" xfId="77"/>
    <cellStyle name="40% - Énfasis2 4" xfId="90"/>
    <cellStyle name="40% - Énfasis2 5" xfId="81"/>
    <cellStyle name="40% - Énfasis2 6" xfId="96"/>
    <cellStyle name="40% - Énfasis2 7" xfId="131"/>
    <cellStyle name="40% - Énfasis2 8" xfId="136"/>
    <cellStyle name="40% - Énfasis3 2" xfId="66"/>
    <cellStyle name="40% - Énfasis3 3" xfId="80"/>
    <cellStyle name="40% - Énfasis3 4" xfId="93"/>
    <cellStyle name="40% - Énfasis3 5" xfId="105"/>
    <cellStyle name="40% - Énfasis3 6" xfId="116"/>
    <cellStyle name="40% - Énfasis3 7" xfId="133"/>
    <cellStyle name="40% - Énfasis3 8" xfId="142"/>
    <cellStyle name="40% - Énfasis4 2" xfId="69"/>
    <cellStyle name="40% - Énfasis4 3" xfId="83"/>
    <cellStyle name="40% - Énfasis4 4" xfId="95"/>
    <cellStyle name="40% - Énfasis4 5" xfId="107"/>
    <cellStyle name="40% - Énfasis4 6" xfId="118"/>
    <cellStyle name="40% - Énfasis4 7" xfId="135"/>
    <cellStyle name="40% - Énfasis4 8" xfId="144"/>
    <cellStyle name="40% - Énfasis5 2" xfId="72"/>
    <cellStyle name="40% - Énfasis5 3" xfId="86"/>
    <cellStyle name="40% - Énfasis5 4" xfId="98"/>
    <cellStyle name="40% - Énfasis5 5" xfId="109"/>
    <cellStyle name="40% - Énfasis5 6" xfId="121"/>
    <cellStyle name="40% - Énfasis5 7" xfId="138"/>
    <cellStyle name="40% - Énfasis5 8" xfId="146"/>
    <cellStyle name="40% - Énfasis6 2" xfId="75"/>
    <cellStyle name="40% - Énfasis6 3" xfId="89"/>
    <cellStyle name="40% - Énfasis6 4" xfId="101"/>
    <cellStyle name="40% - Énfasis6 5" xfId="112"/>
    <cellStyle name="40% - Énfasis6 6" xfId="123"/>
    <cellStyle name="40% - Énfasis6 7" xfId="141"/>
    <cellStyle name="40% - Énfasis6 8" xfId="148"/>
    <cellStyle name="60% - Èmfasi1" xfId="222" builtinId="32" customBuiltin="1"/>
    <cellStyle name="60% - Èmfasi1 2" xfId="168"/>
    <cellStyle name="60% - Èmfasi1 3" xfId="32"/>
    <cellStyle name="60% - Èmfasi2" xfId="226" builtinId="36" customBuiltin="1"/>
    <cellStyle name="60% - Èmfasi2 2" xfId="172"/>
    <cellStyle name="60% - Èmfasi2 3" xfId="36"/>
    <cellStyle name="60% - Èmfasi3" xfId="230" builtinId="40" customBuiltin="1"/>
    <cellStyle name="60% - Èmfasi3 2" xfId="176"/>
    <cellStyle name="60% - Èmfasi3 3" xfId="40"/>
    <cellStyle name="60% - Èmfasi4" xfId="234" builtinId="44" customBuiltin="1"/>
    <cellStyle name="60% - Èmfasi4 2" xfId="180"/>
    <cellStyle name="60% - Èmfasi4 3" xfId="44"/>
    <cellStyle name="60% - Èmfasi5" xfId="238" builtinId="48" customBuiltin="1"/>
    <cellStyle name="60% - Èmfasi5 2" xfId="184"/>
    <cellStyle name="60% - Èmfasi5 3" xfId="48"/>
    <cellStyle name="60% - Èmfasi6" xfId="242" builtinId="52" customBuiltin="1"/>
    <cellStyle name="60% - Èmfasi6 2" xfId="188"/>
    <cellStyle name="60% - Èmfasi6 3" xfId="52"/>
    <cellStyle name="Bé" xfId="208" builtinId="26" customBuiltin="1"/>
    <cellStyle name="Bé 2" xfId="154"/>
    <cellStyle name="Bé 3" xfId="18"/>
    <cellStyle name="Càlcul" xfId="213" builtinId="22" customBuiltin="1"/>
    <cellStyle name="Càlcul 2" xfId="159"/>
    <cellStyle name="Càlcul 3" xfId="23"/>
    <cellStyle name="Cel·la de comprovació" xfId="215" builtinId="23" customBuiltin="1"/>
    <cellStyle name="Cel·la de comprovació 2" xfId="161"/>
    <cellStyle name="Cel·la de comprovació 3" xfId="25"/>
    <cellStyle name="Cel·la enllaçada" xfId="214" builtinId="24" customBuiltin="1"/>
    <cellStyle name="Cel·la enllaçada 2" xfId="160"/>
    <cellStyle name="Cel·la enllaçada 3" xfId="24"/>
    <cellStyle name="Coma" xfId="247" builtinId="3"/>
    <cellStyle name="Èmfasi1" xfId="219" builtinId="29" customBuiltin="1"/>
    <cellStyle name="Èmfasi1 2" xfId="165"/>
    <cellStyle name="Èmfasi1 3" xfId="29"/>
    <cellStyle name="Èmfasi2" xfId="223" builtinId="33" customBuiltin="1"/>
    <cellStyle name="Èmfasi2 2" xfId="169"/>
    <cellStyle name="Èmfasi2 3" xfId="33"/>
    <cellStyle name="Èmfasi3" xfId="227" builtinId="37" customBuiltin="1"/>
    <cellStyle name="Èmfasi3 2" xfId="173"/>
    <cellStyle name="Èmfasi3 3" xfId="37"/>
    <cellStyle name="Èmfasi4" xfId="231" builtinId="41" customBuiltin="1"/>
    <cellStyle name="Èmfasi4 2" xfId="177"/>
    <cellStyle name="Èmfasi4 3" xfId="41"/>
    <cellStyle name="Èmfasi5" xfId="235" builtinId="45" customBuiltin="1"/>
    <cellStyle name="Èmfasi5 2" xfId="181"/>
    <cellStyle name="Èmfasi5 3" xfId="45"/>
    <cellStyle name="Èmfasi6" xfId="239" builtinId="49" customBuiltin="1"/>
    <cellStyle name="Èmfasi6 2" xfId="185"/>
    <cellStyle name="Èmfasi6 3" xfId="49"/>
    <cellStyle name="Enllaç" xfId="3" builtinId="8"/>
    <cellStyle name="Entrada" xfId="211" builtinId="20" customBuiltin="1"/>
    <cellStyle name="Entrada 2" xfId="157"/>
    <cellStyle name="Entrada 3" xfId="21"/>
    <cellStyle name="Incorrecte" xfId="209" builtinId="27" customBuiltin="1"/>
    <cellStyle name="Incorrecte 2" xfId="155"/>
    <cellStyle name="Incorrecte 3" xfId="19"/>
    <cellStyle name="Neutral" xfId="210" builtinId="28" customBuiltin="1"/>
    <cellStyle name="Neutral 2" xfId="156"/>
    <cellStyle name="Neutral 3" xfId="20"/>
    <cellStyle name="Normal" xfId="0" builtinId="0"/>
    <cellStyle name="Normal 10" xfId="189"/>
    <cellStyle name="Normal 11" xfId="243"/>
    <cellStyle name="Normal 12" xfId="248"/>
    <cellStyle name="Normal 13" xfId="10"/>
    <cellStyle name="Normal 14" xfId="246"/>
    <cellStyle name="Normal 15" xfId="262"/>
    <cellStyle name="Normal 16" xfId="289"/>
    <cellStyle name="Normal 2" xfId="11"/>
    <cellStyle name="Normal 2 2" xfId="53"/>
    <cellStyle name="Normal 3" xfId="12"/>
    <cellStyle name="Normal 3 2" xfId="245"/>
    <cellStyle name="Normal 4" xfId="55"/>
    <cellStyle name="Normal 5" xfId="59"/>
    <cellStyle name="Normal 6" xfId="7"/>
    <cellStyle name="Normal 6 2" xfId="204"/>
    <cellStyle name="Normal 6 3" xfId="190"/>
    <cellStyle name="Normal 7" xfId="14"/>
    <cellStyle name="Normal 8" xfId="8"/>
    <cellStyle name="Normal 9" xfId="9"/>
    <cellStyle name="Normal 9 2" xfId="125"/>
    <cellStyle name="Normal_D 2011" xfId="4"/>
    <cellStyle name="Normal_Hoja1" xfId="5"/>
    <cellStyle name="Normal_Hoja2" xfId="6"/>
    <cellStyle name="Nota 2" xfId="149"/>
    <cellStyle name="Nota 3" xfId="191"/>
    <cellStyle name="Nota 4" xfId="244"/>
    <cellStyle name="Nota 5" xfId="249"/>
    <cellStyle name="Nota 6" xfId="263"/>
    <cellStyle name="Nota 7" xfId="276"/>
    <cellStyle name="Nota 8" xfId="291"/>
    <cellStyle name="Notas 2" xfId="54"/>
    <cellStyle name="Notas 3" xfId="58"/>
    <cellStyle name="Notas 4" xfId="57"/>
    <cellStyle name="Notas 5" xfId="56"/>
    <cellStyle name="Notas 6" xfId="76"/>
    <cellStyle name="Notas 7" xfId="78"/>
    <cellStyle name="Notas 8" xfId="124"/>
    <cellStyle name="Notas 9" xfId="129"/>
    <cellStyle name="Percentatge" xfId="2" builtinId="5"/>
    <cellStyle name="Percentatge 2" xfId="290"/>
    <cellStyle name="Resultat" xfId="212" builtinId="21" customBuiltin="1"/>
    <cellStyle name="Resultat 2" xfId="158"/>
    <cellStyle name="Resultat 3" xfId="22"/>
    <cellStyle name="Text d'advertiment" xfId="216" builtinId="11" customBuiltin="1"/>
    <cellStyle name="Text d'advertiment 2" xfId="162"/>
    <cellStyle name="Text d'advertiment 3" xfId="26"/>
    <cellStyle name="Text explicatiu" xfId="217" builtinId="53" customBuiltin="1"/>
    <cellStyle name="Text explicatiu 2" xfId="163"/>
    <cellStyle name="Text explicatiu 3" xfId="27"/>
    <cellStyle name="Títol" xfId="13" builtinId="15" customBuiltin="1"/>
    <cellStyle name="Títol 1" xfId="205" builtinId="16" customBuiltin="1"/>
    <cellStyle name="Títol 1 2" xfId="150"/>
    <cellStyle name="Títol 1 3" xfId="15"/>
    <cellStyle name="Títol 2" xfId="206" builtinId="17" customBuiltin="1"/>
    <cellStyle name="Títol 2 2" xfId="151"/>
    <cellStyle name="Títol 2 3" xfId="16"/>
    <cellStyle name="Títol 3" xfId="207" builtinId="18" customBuiltin="1"/>
    <cellStyle name="Títol 3 2" xfId="152"/>
    <cellStyle name="Títol 3 3" xfId="17"/>
    <cellStyle name="Títol 4" xfId="1" builtinId="19" customBuiltin="1"/>
    <cellStyle name="Títol 4 2" xfId="153"/>
    <cellStyle name="Total" xfId="218" builtinId="25" customBuiltin="1"/>
    <cellStyle name="Total 2" xfId="164"/>
    <cellStyle name="Total 3" xfId="2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u="none" cap="small" baseline="0"/>
            </a:pPr>
            <a:r>
              <a:rPr lang="ca-ES" sz="1600" u="none" cap="small" baseline="0"/>
              <a:t>Grau Execució Despeses a SETEMBRE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Operacions Corrents</c:v>
          </c:tx>
          <c:spPr>
            <a:solidFill>
              <a:schemeClr val="tx2"/>
            </a:solidFill>
          </c:spPr>
          <c:invertIfNegative val="0"/>
          <c:dLbls>
            <c:dLbl>
              <c:idx val="1"/>
              <c:layout>
                <c:manualLayout>
                  <c:x val="-1.7897091722595078E-2"/>
                  <c:y val="1.5533977415798504E-2"/>
                </c:manualLayout>
              </c:layout>
              <c:showLegendKey val="1"/>
              <c:showVal val="1"/>
              <c:showCatName val="0"/>
              <c:showSerName val="0"/>
              <c:showPercent val="0"/>
              <c:showBubbleSize val="0"/>
            </c:dLbl>
            <c:numFmt formatCode="0.0%" sourceLinked="0"/>
            <c:showLegendKey val="1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Lit>
              <c:formatCode>General</c:formatCode>
              <c:ptCount val="2"/>
              <c:pt idx="0">
                <c:v>2014</c:v>
              </c:pt>
              <c:pt idx="1">
                <c:v>2015</c:v>
              </c:pt>
            </c:numLit>
          </c:cat>
          <c:val>
            <c:numRef>
              <c:f>(DCap!$O$10,DCap!$M$10)</c:f>
              <c:numCache>
                <c:formatCode>0.0%</c:formatCode>
                <c:ptCount val="2"/>
                <c:pt idx="0">
                  <c:v>0.66700000000000004</c:v>
                </c:pt>
                <c:pt idx="1">
                  <c:v>0.65542706377605853</c:v>
                </c:pt>
              </c:numCache>
            </c:numRef>
          </c:val>
        </c:ser>
        <c:ser>
          <c:idx val="1"/>
          <c:order val="1"/>
          <c:tx>
            <c:v>Operacions Capital</c:v>
          </c:tx>
          <c:spPr>
            <a:solidFill>
              <a:schemeClr val="accent1"/>
            </a:solidFill>
          </c:spPr>
          <c:invertIfNegative val="0"/>
          <c:dLbls>
            <c:dLbl>
              <c:idx val="0"/>
              <c:layout>
                <c:manualLayout>
                  <c:x val="-1.4914243102162566E-2"/>
                  <c:y val="0"/>
                </c:manualLayout>
              </c:layout>
              <c:dLblPos val="outEnd"/>
              <c:showLegendKey val="1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1.4914243102162566E-2"/>
                  <c:y val="-3.1067954831597008E-2"/>
                </c:manualLayout>
              </c:layout>
              <c:dLblPos val="outEnd"/>
              <c:showLegendKey val="1"/>
              <c:showVal val="1"/>
              <c:showCatName val="0"/>
              <c:showSerName val="0"/>
              <c:showPercent val="0"/>
              <c:showBubbleSize val="0"/>
            </c:dLbl>
            <c:numFmt formatCode="0.0%" sourceLinked="0"/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Lit>
              <c:formatCode>General</c:formatCode>
              <c:ptCount val="2"/>
              <c:pt idx="0">
                <c:v>2014</c:v>
              </c:pt>
              <c:pt idx="1">
                <c:v>2015</c:v>
              </c:pt>
            </c:numLit>
          </c:cat>
          <c:val>
            <c:numRef>
              <c:f>(DCap!$O$13,DCap!$M$13)</c:f>
              <c:numCache>
                <c:formatCode>0.0%</c:formatCode>
                <c:ptCount val="2"/>
                <c:pt idx="0">
                  <c:v>0.35199999999999998</c:v>
                </c:pt>
                <c:pt idx="1">
                  <c:v>0.65640517437463042</c:v>
                </c:pt>
              </c:numCache>
            </c:numRef>
          </c:val>
        </c:ser>
        <c:ser>
          <c:idx val="2"/>
          <c:order val="2"/>
          <c:tx>
            <c:v>Operacions Financeres</c:v>
          </c:tx>
          <c:invertIfNegative val="0"/>
          <c:dLbls>
            <c:dLbl>
              <c:idx val="0"/>
              <c:layout>
                <c:manualLayout>
                  <c:x val="-2.9828486204325406E-3"/>
                  <c:y val="-1.5533977415798504E-2"/>
                </c:manualLayout>
              </c:layout>
              <c:showLegendKey val="1"/>
              <c:showVal val="1"/>
              <c:showCatName val="0"/>
              <c:showSerName val="0"/>
              <c:showPercent val="0"/>
              <c:showBubbleSize val="0"/>
            </c:dLbl>
            <c:numFmt formatCode="0.0%" sourceLinked="0"/>
            <c:showLegendKey val="1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Lit>
              <c:formatCode>General</c:formatCode>
              <c:ptCount val="2"/>
              <c:pt idx="0">
                <c:v>2014</c:v>
              </c:pt>
              <c:pt idx="1">
                <c:v>2015</c:v>
              </c:pt>
            </c:numLit>
          </c:cat>
          <c:val>
            <c:numRef>
              <c:f>(DCap!$O$16,DCap!$M$16)</c:f>
              <c:numCache>
                <c:formatCode>0.0%</c:formatCode>
                <c:ptCount val="2"/>
                <c:pt idx="0">
                  <c:v>0.54500000000000004</c:v>
                </c:pt>
                <c:pt idx="1">
                  <c:v>0.93909328568833306</c:v>
                </c:pt>
              </c:numCache>
            </c:numRef>
          </c:val>
        </c:ser>
        <c:ser>
          <c:idx val="3"/>
          <c:order val="3"/>
          <c:tx>
            <c:v>Total</c:v>
          </c:tx>
          <c:invertIfNegative val="0"/>
          <c:dLbls>
            <c:dLbl>
              <c:idx val="0"/>
              <c:layout>
                <c:manualLayout>
                  <c:x val="0"/>
                  <c:y val="1.5533977415798504E-2"/>
                </c:manualLayout>
              </c:layout>
              <c:showLegendKey val="1"/>
              <c:showVal val="1"/>
              <c:showCatName val="0"/>
              <c:showSerName val="0"/>
              <c:showPercent val="0"/>
              <c:showBubbleSize val="0"/>
            </c:dLbl>
            <c:numFmt formatCode="0.0%" sourceLinked="0"/>
            <c:showLegendKey val="1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Lit>
              <c:formatCode>General</c:formatCode>
              <c:ptCount val="2"/>
              <c:pt idx="0">
                <c:v>2014</c:v>
              </c:pt>
              <c:pt idx="1">
                <c:v>2015</c:v>
              </c:pt>
            </c:numLit>
          </c:cat>
          <c:val>
            <c:numRef>
              <c:f>(DCap!$O$17,DCap!$M$17)</c:f>
              <c:numCache>
                <c:formatCode>0.0%</c:formatCode>
                <c:ptCount val="2"/>
                <c:pt idx="0">
                  <c:v>0.59299999999999997</c:v>
                </c:pt>
                <c:pt idx="1">
                  <c:v>0.67524419380795186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5"/>
        <c:axId val="466153856"/>
        <c:axId val="466155392"/>
      </c:barChart>
      <c:catAx>
        <c:axId val="466153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b="1"/>
            </a:pPr>
            <a:endParaRPr lang="ca-ES"/>
          </a:p>
        </c:txPr>
        <c:crossAx val="466155392"/>
        <c:crosses val="autoZero"/>
        <c:auto val="1"/>
        <c:lblAlgn val="ctr"/>
        <c:lblOffset val="100"/>
        <c:noMultiLvlLbl val="0"/>
      </c:catAx>
      <c:valAx>
        <c:axId val="466155392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extTo"/>
        <c:crossAx val="466153856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cap="small" baseline="0"/>
          </a:pPr>
          <a:endParaRPr lang="ca-E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0" cap="small" baseline="0"/>
            </a:pPr>
            <a:r>
              <a:rPr lang="ca-ES" sz="2000" cap="small" baseline="0"/>
              <a:t>Despeses per capítols. Obligat/Crèdit Actual (%)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txPr>
              <a:bodyPr/>
              <a:lstStyle/>
              <a:p>
                <a:pPr>
                  <a:defRPr cap="small" baseline="0"/>
                </a:pPr>
                <a:endParaRPr lang="ca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(DCap!$B$10,DCap!$B$13,DCap!$B$16)</c:f>
              <c:strCache>
                <c:ptCount val="3"/>
                <c:pt idx="0">
                  <c:v>Operacions corrents</c:v>
                </c:pt>
                <c:pt idx="1">
                  <c:v>Operacions de capital</c:v>
                </c:pt>
                <c:pt idx="2">
                  <c:v>Operacions financeres</c:v>
                </c:pt>
              </c:strCache>
            </c:strRef>
          </c:cat>
          <c:val>
            <c:numRef>
              <c:f>(DCap!$M$10,DCap!$M$13,DCap!$M$16)</c:f>
              <c:numCache>
                <c:formatCode>0.0%</c:formatCode>
                <c:ptCount val="3"/>
                <c:pt idx="0">
                  <c:v>0.65542706377605853</c:v>
                </c:pt>
                <c:pt idx="1">
                  <c:v>0.65640517437463042</c:v>
                </c:pt>
                <c:pt idx="2">
                  <c:v>0.93909328568833306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473671936"/>
        <c:axId val="473687168"/>
      </c:barChart>
      <c:catAx>
        <c:axId val="473671936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b="1" cap="small" baseline="0"/>
            </a:pPr>
            <a:endParaRPr lang="ca-ES"/>
          </a:p>
        </c:txPr>
        <c:crossAx val="473687168"/>
        <c:crosses val="autoZero"/>
        <c:auto val="1"/>
        <c:lblAlgn val="ctr"/>
        <c:lblOffset val="100"/>
        <c:noMultiLvlLbl val="0"/>
      </c:catAx>
      <c:valAx>
        <c:axId val="473687168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extTo"/>
        <c:crossAx val="47367193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 sz="1400" cap="small" baseline="0"/>
            </a:pPr>
            <a:r>
              <a:rPr lang="ca-ES" sz="1400" cap="small" baseline="0"/>
              <a:t>Despeses per capítols. Variació obligat 15/14 (%)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(DCap!$B$10,DCap!$B$13,DCap!$B$16)</c:f>
              <c:strCache>
                <c:ptCount val="3"/>
                <c:pt idx="0">
                  <c:v>Operacions corrents</c:v>
                </c:pt>
                <c:pt idx="1">
                  <c:v>Operacions de capital</c:v>
                </c:pt>
                <c:pt idx="2">
                  <c:v>Operacions financeres</c:v>
                </c:pt>
              </c:strCache>
            </c:strRef>
          </c:cat>
          <c:val>
            <c:numRef>
              <c:f>(DCap!$P$10,DCap!$P$13,DCap!$P$16)</c:f>
              <c:numCache>
                <c:formatCode>0.0%</c:formatCode>
                <c:ptCount val="3"/>
                <c:pt idx="0">
                  <c:v>3.934499634649935E-2</c:v>
                </c:pt>
                <c:pt idx="1">
                  <c:v>0.4111634919284235</c:v>
                </c:pt>
                <c:pt idx="2">
                  <c:v>0.25473146680349945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473941504"/>
        <c:axId val="473943040"/>
      </c:barChart>
      <c:catAx>
        <c:axId val="473941504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b="1" cap="small" baseline="0">
                <a:solidFill>
                  <a:srgbClr val="002060"/>
                </a:solidFill>
              </a:defRPr>
            </a:pPr>
            <a:endParaRPr lang="ca-ES"/>
          </a:p>
        </c:txPr>
        <c:crossAx val="473943040"/>
        <c:crosses val="autoZero"/>
        <c:auto val="1"/>
        <c:lblAlgn val="ctr"/>
        <c:lblOffset val="100"/>
        <c:noMultiLvlLbl val="0"/>
      </c:catAx>
      <c:valAx>
        <c:axId val="473943040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extTo"/>
        <c:crossAx val="47394150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a-ES" sz="1800" b="1" i="0" cap="small" baseline="0">
                <a:effectLst/>
              </a:rPr>
              <a:t>Despeses. Obligat/Crèd. Actual (%)</a:t>
            </a:r>
            <a:endParaRPr lang="ca-ES"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(DCap!$B$5,DCap!$B$6,DCap!$B$7,DCap!$B$8,DCap!$B$9,DCap!$B$11,DCap!$B$12,DCap!$B$14,DCap!$B$15)</c:f>
              <c:strCache>
                <c:ptCount val="9"/>
                <c:pt idx="0">
                  <c:v>Despeses de personal</c:v>
                </c:pt>
                <c:pt idx="1">
                  <c:v>Despeses en béns corrents i serveis</c:v>
                </c:pt>
                <c:pt idx="2">
                  <c:v>Despeses financeres</c:v>
                </c:pt>
                <c:pt idx="3">
                  <c:v>Transferències corrents</c:v>
                </c:pt>
                <c:pt idx="4">
                  <c:v>Fons de contingència</c:v>
                </c:pt>
                <c:pt idx="5">
                  <c:v>Inversions reals</c:v>
                </c:pt>
                <c:pt idx="6">
                  <c:v>Transferències de capital</c:v>
                </c:pt>
                <c:pt idx="7">
                  <c:v>Actius financers</c:v>
                </c:pt>
                <c:pt idx="8">
                  <c:v>Passius financers</c:v>
                </c:pt>
              </c:strCache>
            </c:strRef>
          </c:cat>
          <c:val>
            <c:numRef>
              <c:f>(DCap!$M$5,DCap!$M$6,DCap!$M$7,DCap!$M$8,DCap!$M$9,DCap!$M$11,DCap!$M$12,DCap!$M$14,DCap!$M$15)</c:f>
              <c:numCache>
                <c:formatCode>0.0%</c:formatCode>
                <c:ptCount val="9"/>
                <c:pt idx="0">
                  <c:v>0.72254709723573396</c:v>
                </c:pt>
                <c:pt idx="1">
                  <c:v>0.5428009613232937</c:v>
                </c:pt>
                <c:pt idx="2">
                  <c:v>0.54438833581392232</c:v>
                </c:pt>
                <c:pt idx="3">
                  <c:v>0.70166845614674733</c:v>
                </c:pt>
                <c:pt idx="4">
                  <c:v>0</c:v>
                </c:pt>
                <c:pt idx="5">
                  <c:v>0.66540813453794112</c:v>
                </c:pt>
                <c:pt idx="6">
                  <c:v>0.56236652382076457</c:v>
                </c:pt>
                <c:pt idx="7">
                  <c:v>0.76150881343514576</c:v>
                </c:pt>
                <c:pt idx="8">
                  <c:v>0.962991038606967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473955712"/>
        <c:axId val="474223744"/>
      </c:barChart>
      <c:catAx>
        <c:axId val="473955712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 rot="-5400000" vert="horz"/>
          <a:lstStyle/>
          <a:p>
            <a:pPr>
              <a:defRPr b="1" cap="small" baseline="0"/>
            </a:pPr>
            <a:endParaRPr lang="ca-ES"/>
          </a:p>
        </c:txPr>
        <c:crossAx val="474223744"/>
        <c:crosses val="autoZero"/>
        <c:auto val="1"/>
        <c:lblAlgn val="ctr"/>
        <c:lblOffset val="100"/>
        <c:noMultiLvlLbl val="0"/>
      </c:catAx>
      <c:valAx>
        <c:axId val="474223744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extTo"/>
        <c:crossAx val="47395571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/>
            </a:pPr>
            <a:r>
              <a:rPr lang="ca-ES" sz="1800" b="1" i="0" cap="small" baseline="0">
                <a:effectLst/>
              </a:rPr>
              <a:t>Despeses. Variació Obligat (%)  15/14</a:t>
            </a:r>
            <a:endParaRPr lang="ca-ES"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dLbl>
              <c:idx val="0"/>
              <c:layout>
                <c:manualLayout>
                  <c:x val="0"/>
                  <c:y val="-1.38888888888888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5.5555555555555558E-3"/>
                  <c:y val="-1.38877952755905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0.1990740740740739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0"/>
                  <c:y val="0.1250000000000000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(DCap!$B$5,DCap!$B$6,DCap!$B$7,DCap!$B$8,DCap!$B$9,DCap!$B$11,DCap!$B$12,DCap!$B$14,DCap!$B$15)</c:f>
              <c:strCache>
                <c:ptCount val="9"/>
                <c:pt idx="0">
                  <c:v>Despeses de personal</c:v>
                </c:pt>
                <c:pt idx="1">
                  <c:v>Despeses en béns corrents i serveis</c:v>
                </c:pt>
                <c:pt idx="2">
                  <c:v>Despeses financeres</c:v>
                </c:pt>
                <c:pt idx="3">
                  <c:v>Transferències corrents</c:v>
                </c:pt>
                <c:pt idx="4">
                  <c:v>Fons de contingència</c:v>
                </c:pt>
                <c:pt idx="5">
                  <c:v>Inversions reals</c:v>
                </c:pt>
                <c:pt idx="6">
                  <c:v>Transferències de capital</c:v>
                </c:pt>
                <c:pt idx="7">
                  <c:v>Actius financers</c:v>
                </c:pt>
                <c:pt idx="8">
                  <c:v>Passius financers</c:v>
                </c:pt>
              </c:strCache>
            </c:strRef>
          </c:cat>
          <c:val>
            <c:numRef>
              <c:f>(DCap!$P$5,DCap!$P$6,DCap!$P$7,DCap!$P$8,DCap!$P$9,DCap!$P$11,DCap!$P$12,DCap!$P$14,DCap!$P$15)</c:f>
              <c:numCache>
                <c:formatCode>0.0%</c:formatCode>
                <c:ptCount val="9"/>
                <c:pt idx="0">
                  <c:v>2.5983673802150165E-3</c:v>
                </c:pt>
                <c:pt idx="1">
                  <c:v>3.2543937456945171E-2</c:v>
                </c:pt>
                <c:pt idx="2">
                  <c:v>-0.25169900317788174</c:v>
                </c:pt>
                <c:pt idx="3">
                  <c:v>6.721337319957299E-2</c:v>
                </c:pt>
                <c:pt idx="4">
                  <c:v>0</c:v>
                </c:pt>
                <c:pt idx="5">
                  <c:v>0.42323774188778396</c:v>
                </c:pt>
                <c:pt idx="6">
                  <c:v>0.27724330397018271</c:v>
                </c:pt>
                <c:pt idx="7">
                  <c:v>0.66092627799642489</c:v>
                </c:pt>
                <c:pt idx="8">
                  <c:v>0.22290549472255838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474263552"/>
        <c:axId val="474266240"/>
      </c:barChart>
      <c:catAx>
        <c:axId val="474263552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 rot="-5400000" vert="horz"/>
          <a:lstStyle/>
          <a:p>
            <a:pPr>
              <a:defRPr b="1">
                <a:solidFill>
                  <a:srgbClr val="002060"/>
                </a:solidFill>
              </a:defRPr>
            </a:pPr>
            <a:endParaRPr lang="ca-ES"/>
          </a:p>
        </c:txPr>
        <c:crossAx val="474266240"/>
        <c:crosses val="autoZero"/>
        <c:auto val="1"/>
        <c:lblAlgn val="ctr"/>
        <c:lblOffset val="100"/>
        <c:noMultiLvlLbl val="0"/>
      </c:catAx>
      <c:valAx>
        <c:axId val="474266240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extTo"/>
        <c:crossAx val="474263552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cap="small" baseline="0"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cap="small" baseline="0"/>
            </a:pPr>
            <a:r>
              <a:rPr lang="ca-ES" cap="small" baseline="0"/>
              <a:t>Despesa Corrent. Obligat/Crèdit Actual (%)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(DDetallCorrent!$B$11,DDetallCorrent!$B$57,DDetallCorrent!$B$61,DDetallCorrent!$B$128)</c:f>
              <c:strCache>
                <c:ptCount val="4"/>
                <c:pt idx="0">
                  <c:v>Despeses de personal</c:v>
                </c:pt>
                <c:pt idx="1">
                  <c:v>Béns corrents i serveis</c:v>
                </c:pt>
                <c:pt idx="2">
                  <c:v>Despeses financeres</c:v>
                </c:pt>
                <c:pt idx="3">
                  <c:v>Transferències corrents</c:v>
                </c:pt>
              </c:strCache>
            </c:strRef>
          </c:cat>
          <c:val>
            <c:numRef>
              <c:f>(DDetallCorrent!$J$11,DDetallCorrent!$J$57,DDetallCorrent!$J$61,DDetallCorrent!$J$128)</c:f>
              <c:numCache>
                <c:formatCode>0.0%</c:formatCode>
                <c:ptCount val="4"/>
                <c:pt idx="0">
                  <c:v>0.72254709723573396</c:v>
                </c:pt>
                <c:pt idx="1">
                  <c:v>0.54280096132329358</c:v>
                </c:pt>
                <c:pt idx="2">
                  <c:v>0.54438833581392221</c:v>
                </c:pt>
                <c:pt idx="3">
                  <c:v>0.70145933526066706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473481216"/>
        <c:axId val="473482752"/>
      </c:barChart>
      <c:catAx>
        <c:axId val="473481216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cap="small" baseline="0"/>
            </a:pPr>
            <a:endParaRPr lang="ca-ES"/>
          </a:p>
        </c:txPr>
        <c:crossAx val="473482752"/>
        <c:crosses val="autoZero"/>
        <c:auto val="1"/>
        <c:lblAlgn val="ctr"/>
        <c:lblOffset val="100"/>
        <c:noMultiLvlLbl val="0"/>
      </c:catAx>
      <c:valAx>
        <c:axId val="473482752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extTo"/>
        <c:crossAx val="47348121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 sz="1600" cap="small" baseline="0"/>
            </a:pPr>
            <a:r>
              <a:rPr lang="ca-ES" sz="1600" cap="small" baseline="0"/>
              <a:t>Despesa Corrent. Variació Obligat 15/14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2.6116411145220519E-2"/>
          <c:y val="0.14066137584668295"/>
          <c:w val="0.96358265563707868"/>
          <c:h val="0.85933862415331708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Lbls>
            <c:dLbl>
              <c:idx val="0"/>
              <c:layout>
                <c:manualLayout>
                  <c:x val="0"/>
                  <c:y val="-1.13516954197961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7.0052539404553416E-3"/>
                  <c:y val="-1.60108722811806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(DDetallCorrent!$B$11,DDetallCorrent!$B$57,DDetallCorrent!$B$61,DDetallCorrent!$B$128)</c:f>
              <c:strCache>
                <c:ptCount val="4"/>
                <c:pt idx="0">
                  <c:v>Despeses de personal</c:v>
                </c:pt>
                <c:pt idx="1">
                  <c:v>Béns corrents i serveis</c:v>
                </c:pt>
                <c:pt idx="2">
                  <c:v>Despeses financeres</c:v>
                </c:pt>
                <c:pt idx="3">
                  <c:v>Transferències corrents</c:v>
                </c:pt>
              </c:strCache>
            </c:strRef>
          </c:cat>
          <c:val>
            <c:numRef>
              <c:f>(DDetallCorrent!$M$11,DDetallCorrent!$M$57,DDetallCorrent!$M$61,DDetallCorrent!$M$128)</c:f>
              <c:numCache>
                <c:formatCode>0.0%</c:formatCode>
                <c:ptCount val="4"/>
                <c:pt idx="0">
                  <c:v>2.5983673802150165E-3</c:v>
                </c:pt>
                <c:pt idx="1">
                  <c:v>3.2543937456944949E-2</c:v>
                </c:pt>
                <c:pt idx="2">
                  <c:v>-0.25169900317788185</c:v>
                </c:pt>
                <c:pt idx="3">
                  <c:v>6.721337319957299E-2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473506176"/>
        <c:axId val="473508864"/>
      </c:barChart>
      <c:catAx>
        <c:axId val="473506176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 rot="-5400000" vert="horz"/>
          <a:lstStyle/>
          <a:p>
            <a:pPr>
              <a:defRPr b="1" cap="small" baseline="0">
                <a:solidFill>
                  <a:srgbClr val="002060"/>
                </a:solidFill>
              </a:defRPr>
            </a:pPr>
            <a:endParaRPr lang="ca-ES"/>
          </a:p>
        </c:txPr>
        <c:crossAx val="473508864"/>
        <c:crosses val="autoZero"/>
        <c:auto val="1"/>
        <c:lblAlgn val="ctr"/>
        <c:lblOffset val="100"/>
        <c:noMultiLvlLbl val="0"/>
      </c:catAx>
      <c:valAx>
        <c:axId val="473508864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extTo"/>
        <c:crossAx val="473506176"/>
        <c:crosses val="autoZero"/>
        <c:crossBetween val="between"/>
      </c:valAx>
      <c:spPr>
        <a:noFill/>
      </c:spPr>
    </c:plotArea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cap="small" baseline="0"/>
            </a:pPr>
            <a:r>
              <a:rPr lang="ca-ES" sz="1600" cap="small" baseline="0"/>
              <a:t>Despesa total per Àrees de Despesa de programes. Obligat/Prev. Def. (%)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(DProg!$B$6,DProg!$B$27,DProg!$B$34,DProg!$B$53,DProg!$B$61,DProg!$B$75)</c:f>
              <c:strCache>
                <c:ptCount val="6"/>
                <c:pt idx="0">
                  <c:v>Deute Públic</c:v>
                </c:pt>
                <c:pt idx="1">
                  <c:v>Serveis públics bàsics</c:v>
                </c:pt>
                <c:pt idx="2">
                  <c:v>Actuacions de protecció i promoció social</c:v>
                </c:pt>
                <c:pt idx="3">
                  <c:v>Béns públics de caràcter preferent</c:v>
                </c:pt>
                <c:pt idx="4">
                  <c:v>Actuacions de caràcter econòmic</c:v>
                </c:pt>
                <c:pt idx="5">
                  <c:v>Actuacions de caràcter Marçal</c:v>
                </c:pt>
              </c:strCache>
            </c:strRef>
          </c:cat>
          <c:val>
            <c:numRef>
              <c:f>(DProg!$J$6,DProg!$J$27,DProg!$J$34,DProg!$J$53,DProg!$J$61,DProg!$J$75)</c:f>
              <c:numCache>
                <c:formatCode>0.0%</c:formatCode>
                <c:ptCount val="6"/>
                <c:pt idx="0">
                  <c:v>0.86776536903506196</c:v>
                </c:pt>
                <c:pt idx="1">
                  <c:v>0.6285591508987618</c:v>
                </c:pt>
                <c:pt idx="2" formatCode="0%">
                  <c:v>0.68244589981831638</c:v>
                </c:pt>
                <c:pt idx="3">
                  <c:v>0.74224174626771078</c:v>
                </c:pt>
                <c:pt idx="4">
                  <c:v>0.65035481095402981</c:v>
                </c:pt>
                <c:pt idx="5">
                  <c:v>0.67346130775513458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475079040"/>
        <c:axId val="475080576"/>
      </c:barChart>
      <c:catAx>
        <c:axId val="475079040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 rot="-5400000" vert="horz"/>
          <a:lstStyle/>
          <a:p>
            <a:pPr>
              <a:defRPr b="1" cap="small" baseline="0"/>
            </a:pPr>
            <a:endParaRPr lang="ca-ES"/>
          </a:p>
        </c:txPr>
        <c:crossAx val="475080576"/>
        <c:crosses val="autoZero"/>
        <c:auto val="1"/>
        <c:lblAlgn val="ctr"/>
        <c:lblOffset val="100"/>
        <c:noMultiLvlLbl val="0"/>
      </c:catAx>
      <c:valAx>
        <c:axId val="475080576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extTo"/>
        <c:crossAx val="47507904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 sz="1400" cap="small" baseline="0"/>
            </a:pPr>
            <a:r>
              <a:rPr lang="ca-ES" sz="1400" cap="small" baseline="0"/>
              <a:t>Despesa per programes. Variació Obligat 15/14 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(DProg!$B$6,DProg!$B$27,DProg!$B$34,DProg!$B$53,DProg!$B$61,DProg!$B$75)</c:f>
              <c:strCache>
                <c:ptCount val="6"/>
                <c:pt idx="0">
                  <c:v>Deute Públic</c:v>
                </c:pt>
                <c:pt idx="1">
                  <c:v>Serveis públics bàsics</c:v>
                </c:pt>
                <c:pt idx="2">
                  <c:v>Actuacions de protecció i promoció social</c:v>
                </c:pt>
                <c:pt idx="3">
                  <c:v>Béns públics de caràcter preferent</c:v>
                </c:pt>
                <c:pt idx="4">
                  <c:v>Actuacions de caràcter econòmic</c:v>
                </c:pt>
                <c:pt idx="5">
                  <c:v>Actuacions de caràcter Marçal</c:v>
                </c:pt>
              </c:strCache>
            </c:strRef>
          </c:cat>
          <c:val>
            <c:numRef>
              <c:f>(DProg!$M$6,DProg!$M$27,DProg!$M$34,DProg!$M$53,DProg!$M$61,DProg!$M$75)</c:f>
              <c:numCache>
                <c:formatCode>0.0%</c:formatCode>
                <c:ptCount val="6"/>
                <c:pt idx="0">
                  <c:v>0.14662313723245934</c:v>
                </c:pt>
                <c:pt idx="1">
                  <c:v>0.10630164230865113</c:v>
                </c:pt>
                <c:pt idx="2">
                  <c:v>5.5035201166568681E-2</c:v>
                </c:pt>
                <c:pt idx="3">
                  <c:v>0.14348386393175216</c:v>
                </c:pt>
                <c:pt idx="4">
                  <c:v>0.12052123572891915</c:v>
                </c:pt>
                <c:pt idx="5">
                  <c:v>0.12962467075741846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475097344"/>
        <c:axId val="475111424"/>
      </c:barChart>
      <c:catAx>
        <c:axId val="475097344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 rot="-5400000" vert="horz"/>
          <a:lstStyle/>
          <a:p>
            <a:pPr>
              <a:defRPr b="1" cap="small" baseline="0">
                <a:solidFill>
                  <a:srgbClr val="002060"/>
                </a:solidFill>
              </a:defRPr>
            </a:pPr>
            <a:endParaRPr lang="ca-ES"/>
          </a:p>
        </c:txPr>
        <c:crossAx val="475111424"/>
        <c:crosses val="autoZero"/>
        <c:auto val="1"/>
        <c:lblAlgn val="ctr"/>
        <c:lblOffset val="100"/>
        <c:noMultiLvlLbl val="0"/>
      </c:catAx>
      <c:valAx>
        <c:axId val="475111424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extTo"/>
        <c:crossAx val="47509734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cap="small" baseline="0"/>
            </a:pPr>
            <a:r>
              <a:rPr lang="ca-ES" sz="1400" cap="small" baseline="0"/>
              <a:t>Despesa Corrent Total </a:t>
            </a:r>
            <a:r>
              <a:rPr lang="ca-ES" sz="1400" b="1" i="0" u="none" strike="noStrike" cap="small" baseline="0">
                <a:effectLst/>
              </a:rPr>
              <a:t>per Àrees de Despesa de</a:t>
            </a:r>
            <a:r>
              <a:rPr lang="ca-ES" sz="1400" cap="small" baseline="0"/>
              <a:t> programes. Obligat/Prev. Def. (%)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(DProg!$B$83,DProg!$B$104,DProg!$B$111,DProg!$B$130,DProg!$B$138,DProg!$B$152)</c:f>
              <c:strCache>
                <c:ptCount val="6"/>
                <c:pt idx="0">
                  <c:v>Deute Públic</c:v>
                </c:pt>
                <c:pt idx="1">
                  <c:v>Serveis públics bàsics</c:v>
                </c:pt>
                <c:pt idx="2">
                  <c:v>Actuacions de protecció i promoció social</c:v>
                </c:pt>
                <c:pt idx="3">
                  <c:v>Béns públics de caràcter preferent</c:v>
                </c:pt>
                <c:pt idx="4">
                  <c:v>Actuacions de caràcter econòmic</c:v>
                </c:pt>
                <c:pt idx="5">
                  <c:v>Actuacions de caràcter Marçal</c:v>
                </c:pt>
              </c:strCache>
            </c:strRef>
          </c:cat>
          <c:val>
            <c:numRef>
              <c:f>(DProg!$J$83,DProg!$J$104,DProg!$J$111,DProg!$J$130,DProg!$J$138,DProg!$J$152)</c:f>
              <c:numCache>
                <c:formatCode>0.0%</c:formatCode>
                <c:ptCount val="6"/>
                <c:pt idx="0">
                  <c:v>0.55397978144948845</c:v>
                </c:pt>
                <c:pt idx="1">
                  <c:v>0.58689345588260522</c:v>
                </c:pt>
                <c:pt idx="2" formatCode="0%">
                  <c:v>0.68255154538127705</c:v>
                </c:pt>
                <c:pt idx="3">
                  <c:v>0.81048462750357686</c:v>
                </c:pt>
                <c:pt idx="4">
                  <c:v>0.66105028739142424</c:v>
                </c:pt>
                <c:pt idx="5">
                  <c:v>0.68219894182024188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475140480"/>
        <c:axId val="475142016"/>
      </c:barChart>
      <c:catAx>
        <c:axId val="475140480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 rot="-5400000" vert="horz"/>
          <a:lstStyle/>
          <a:p>
            <a:pPr>
              <a:defRPr b="1" cap="small" baseline="0"/>
            </a:pPr>
            <a:endParaRPr lang="ca-ES"/>
          </a:p>
        </c:txPr>
        <c:crossAx val="475142016"/>
        <c:crosses val="autoZero"/>
        <c:auto val="1"/>
        <c:lblAlgn val="ctr"/>
        <c:lblOffset val="100"/>
        <c:noMultiLvlLbl val="0"/>
      </c:catAx>
      <c:valAx>
        <c:axId val="475142016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extTo"/>
        <c:crossAx val="47514048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 sz="1400" cap="small" baseline="0"/>
            </a:pPr>
            <a:r>
              <a:rPr lang="ca-ES" sz="1400" cap="small" baseline="0"/>
              <a:t>Despesa Corrent per programes. Variació Obligat 15/14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dLbl>
              <c:idx val="1"/>
              <c:layout>
                <c:manualLayout>
                  <c:x val="-2.4101379130255238E-3"/>
                  <c:y val="6.99696975285057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(DProg!$B$83,DProg!$B$104,DProg!$B$111,DProg!$B$130,DProg!$B$138,DProg!$B$152)</c:f>
              <c:strCache>
                <c:ptCount val="6"/>
                <c:pt idx="0">
                  <c:v>Deute Públic</c:v>
                </c:pt>
                <c:pt idx="1">
                  <c:v>Serveis públics bàsics</c:v>
                </c:pt>
                <c:pt idx="2">
                  <c:v>Actuacions de protecció i promoció social</c:v>
                </c:pt>
                <c:pt idx="3">
                  <c:v>Béns públics de caràcter preferent</c:v>
                </c:pt>
                <c:pt idx="4">
                  <c:v>Actuacions de caràcter econòmic</c:v>
                </c:pt>
                <c:pt idx="5">
                  <c:v>Actuacions de caràcter Marçal</c:v>
                </c:pt>
              </c:strCache>
            </c:strRef>
          </c:cat>
          <c:val>
            <c:numRef>
              <c:f>(DProg!$M$83,DProg!$M$104,DProg!$M$111,DProg!$M$130,DProg!$M$138,DProg!$M$152)</c:f>
              <c:numCache>
                <c:formatCode>0.0%</c:formatCode>
                <c:ptCount val="6"/>
                <c:pt idx="0">
                  <c:v>-0.22276793476433832</c:v>
                </c:pt>
                <c:pt idx="1">
                  <c:v>-5.6490626961515078E-3</c:v>
                </c:pt>
                <c:pt idx="2">
                  <c:v>5.6496247597313198E-2</c:v>
                </c:pt>
                <c:pt idx="3">
                  <c:v>4.0620164792614988E-2</c:v>
                </c:pt>
                <c:pt idx="4">
                  <c:v>0.11510906314194758</c:v>
                </c:pt>
                <c:pt idx="5">
                  <c:v>0.10542115604583113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475173632"/>
        <c:axId val="475176320"/>
      </c:barChart>
      <c:catAx>
        <c:axId val="475173632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 rot="-5400000" vert="horz"/>
          <a:lstStyle/>
          <a:p>
            <a:pPr>
              <a:defRPr b="1" cap="small" baseline="0">
                <a:solidFill>
                  <a:srgbClr val="002060"/>
                </a:solidFill>
              </a:defRPr>
            </a:pPr>
            <a:endParaRPr lang="ca-ES"/>
          </a:p>
        </c:txPr>
        <c:crossAx val="475176320"/>
        <c:crosses val="autoZero"/>
        <c:auto val="1"/>
        <c:lblAlgn val="ctr"/>
        <c:lblOffset val="100"/>
        <c:noMultiLvlLbl val="0"/>
      </c:catAx>
      <c:valAx>
        <c:axId val="475176320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extTo"/>
        <c:crossAx val="47517363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cap="small" baseline="0"/>
            </a:pPr>
            <a:r>
              <a:rPr lang="ca-ES" sz="1600" cap="small" baseline="0"/>
              <a:t>Grau Execució Ingressos a SETEMBRE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'ICap '!$B$10</c:f>
              <c:strCache>
                <c:ptCount val="1"/>
                <c:pt idx="0">
                  <c:v>Operacions corrents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numFmt formatCode="0.0%" sourceLinked="0"/>
            <c:showLegendKey val="1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Lit>
              <c:formatCode>General</c:formatCode>
              <c:ptCount val="2"/>
              <c:pt idx="0">
                <c:v>2014</c:v>
              </c:pt>
              <c:pt idx="1">
                <c:v>2015</c:v>
              </c:pt>
            </c:numLit>
          </c:cat>
          <c:val>
            <c:numRef>
              <c:f>('ICap '!$M$10,'ICap '!$I$10)</c:f>
              <c:numCache>
                <c:formatCode>0.0%</c:formatCode>
                <c:ptCount val="2"/>
                <c:pt idx="0">
                  <c:v>0.76100000000000001</c:v>
                </c:pt>
                <c:pt idx="1">
                  <c:v>0.79549184349362345</c:v>
                </c:pt>
              </c:numCache>
            </c:numRef>
          </c:val>
        </c:ser>
        <c:ser>
          <c:idx val="1"/>
          <c:order val="1"/>
          <c:tx>
            <c:strRef>
              <c:f>'ICap '!$B$13</c:f>
              <c:strCache>
                <c:ptCount val="1"/>
                <c:pt idx="0">
                  <c:v>Operacions de capital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numFmt formatCode="0.0%" sourceLinked="0"/>
            <c:showLegendKey val="1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Lit>
              <c:formatCode>General</c:formatCode>
              <c:ptCount val="2"/>
              <c:pt idx="0">
                <c:v>2014</c:v>
              </c:pt>
              <c:pt idx="1">
                <c:v>2015</c:v>
              </c:pt>
            </c:numLit>
          </c:cat>
          <c:val>
            <c:numRef>
              <c:f>('ICap '!$M$13,'ICap '!$I$13)</c:f>
              <c:numCache>
                <c:formatCode>0.0%</c:formatCode>
                <c:ptCount val="2"/>
                <c:pt idx="0">
                  <c:v>0.48499999999999999</c:v>
                </c:pt>
                <c:pt idx="1">
                  <c:v>0.50421696832476237</c:v>
                </c:pt>
              </c:numCache>
            </c:numRef>
          </c:val>
        </c:ser>
        <c:ser>
          <c:idx val="2"/>
          <c:order val="2"/>
          <c:tx>
            <c:strRef>
              <c:f>'ICap '!$B$16</c:f>
              <c:strCache>
                <c:ptCount val="1"/>
                <c:pt idx="0">
                  <c:v>Operacions financeres</c:v>
                </c:pt>
              </c:strCache>
            </c:strRef>
          </c:tx>
          <c:invertIfNegative val="0"/>
          <c:dLbls>
            <c:numFmt formatCode="0.0%" sourceLinked="0"/>
            <c:showLegendKey val="1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Lit>
              <c:formatCode>General</c:formatCode>
              <c:ptCount val="2"/>
              <c:pt idx="0">
                <c:v>2014</c:v>
              </c:pt>
              <c:pt idx="1">
                <c:v>2015</c:v>
              </c:pt>
            </c:numLit>
          </c:cat>
          <c:val>
            <c:numRef>
              <c:f>('ICap '!$M$16,'ICap '!$I$16)</c:f>
              <c:numCache>
                <c:formatCode>0.0%</c:formatCode>
                <c:ptCount val="2"/>
                <c:pt idx="0">
                  <c:v>5.0000000000000001E-3</c:v>
                </c:pt>
                <c:pt idx="1">
                  <c:v>3.8183534974482139E-2</c:v>
                </c:pt>
              </c:numCache>
            </c:numRef>
          </c:val>
        </c:ser>
        <c:ser>
          <c:idx val="3"/>
          <c:order val="3"/>
          <c:tx>
            <c:strRef>
              <c:f>'ICap '!$B$18</c:f>
              <c:strCache>
                <c:ptCount val="1"/>
                <c:pt idx="0">
                  <c:v>Ingressos Totals</c:v>
                </c:pt>
              </c:strCache>
            </c:strRef>
          </c:tx>
          <c:invertIfNegative val="0"/>
          <c:dLbls>
            <c:numFmt formatCode="0.0%" sourceLinked="0"/>
            <c:showLegendKey val="1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Lit>
              <c:formatCode>General</c:formatCode>
              <c:ptCount val="2"/>
              <c:pt idx="0">
                <c:v>2014</c:v>
              </c:pt>
              <c:pt idx="1">
                <c:v>2015</c:v>
              </c:pt>
            </c:numLit>
          </c:cat>
          <c:val>
            <c:numRef>
              <c:f>('ICap '!$M$18,'ICap '!$I$18)</c:f>
              <c:numCache>
                <c:formatCode>0.0%</c:formatCode>
                <c:ptCount val="2"/>
                <c:pt idx="0">
                  <c:v>0.55200000000000005</c:v>
                </c:pt>
                <c:pt idx="1">
                  <c:v>0.73327250560145285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470333312"/>
        <c:axId val="470334848"/>
      </c:barChart>
      <c:catAx>
        <c:axId val="4703333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b="1"/>
            </a:pPr>
            <a:endParaRPr lang="ca-ES"/>
          </a:p>
        </c:txPr>
        <c:crossAx val="470334848"/>
        <c:crosses val="autoZero"/>
        <c:auto val="1"/>
        <c:lblAlgn val="ctr"/>
        <c:lblOffset val="100"/>
        <c:noMultiLvlLbl val="0"/>
      </c:catAx>
      <c:valAx>
        <c:axId val="470334848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extTo"/>
        <c:crossAx val="47033331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cap="small" baseline="0"/>
          </a:pPr>
          <a:endParaRPr lang="ca-E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00" cap="small" baseline="0"/>
            </a:pPr>
            <a:r>
              <a:rPr lang="ca-ES" sz="1700" cap="small" baseline="0"/>
              <a:t>Despesa Total per Orgànics. Obl/Prev. Def (%)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(DOrg!$B$15,DOrg!$B$26)</c:f>
              <c:strCache>
                <c:ptCount val="2"/>
                <c:pt idx="0">
                  <c:v>Total Sectors</c:v>
                </c:pt>
                <c:pt idx="1">
                  <c:v>Total Districtes</c:v>
                </c:pt>
              </c:strCache>
            </c:strRef>
          </c:cat>
          <c:val>
            <c:numRef>
              <c:f>(DOrg!$J$15,DOrg!$J$26)</c:f>
              <c:numCache>
                <c:formatCode>0.0%</c:formatCode>
                <c:ptCount val="2"/>
                <c:pt idx="0">
                  <c:v>0.67912194140362869</c:v>
                </c:pt>
                <c:pt idx="1">
                  <c:v>0.64739321805765127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475464448"/>
        <c:axId val="475465984"/>
      </c:barChart>
      <c:catAx>
        <c:axId val="475464448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b="1" cap="small" baseline="0"/>
            </a:pPr>
            <a:endParaRPr lang="ca-ES"/>
          </a:p>
        </c:txPr>
        <c:crossAx val="475465984"/>
        <c:crosses val="autoZero"/>
        <c:auto val="1"/>
        <c:lblAlgn val="ctr"/>
        <c:lblOffset val="100"/>
        <c:noMultiLvlLbl val="0"/>
      </c:catAx>
      <c:valAx>
        <c:axId val="475465984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extTo"/>
        <c:crossAx val="47546444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 sz="1500" cap="small" baseline="0"/>
            </a:pPr>
            <a:r>
              <a:rPr lang="ca-ES" sz="1500" cap="small" baseline="0"/>
              <a:t>Despesa per Orgànics. Variació Obligat 15/14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dLbl>
              <c:idx val="1"/>
              <c:layout>
                <c:manualLayout>
                  <c:x val="4.2213166519309139E-3"/>
                  <c:y val="0.272151594609542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(DOrg!$B$15,DOrg!$B$26)</c:f>
              <c:strCache>
                <c:ptCount val="2"/>
                <c:pt idx="0">
                  <c:v>Total Sectors</c:v>
                </c:pt>
                <c:pt idx="1">
                  <c:v>Total Districtes</c:v>
                </c:pt>
              </c:strCache>
            </c:strRef>
          </c:cat>
          <c:val>
            <c:numRef>
              <c:f>(DOrg!$M$15,DOrg!$M$26)</c:f>
              <c:numCache>
                <c:formatCode>0.0%</c:formatCode>
                <c:ptCount val="2"/>
                <c:pt idx="0">
                  <c:v>0.12185914870819814</c:v>
                </c:pt>
                <c:pt idx="1">
                  <c:v>-3.0996049878489695E-2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475489408"/>
        <c:axId val="475492352"/>
      </c:barChart>
      <c:catAx>
        <c:axId val="47548940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</c:spPr>
        <c:txPr>
          <a:bodyPr rot="0" vert="horz"/>
          <a:lstStyle/>
          <a:p>
            <a:pPr>
              <a:defRPr b="1" cap="small" baseline="0">
                <a:solidFill>
                  <a:srgbClr val="002060"/>
                </a:solidFill>
              </a:defRPr>
            </a:pPr>
            <a:endParaRPr lang="ca-ES"/>
          </a:p>
        </c:txPr>
        <c:crossAx val="475492352"/>
        <c:crosses val="autoZero"/>
        <c:auto val="1"/>
        <c:lblAlgn val="ctr"/>
        <c:lblOffset val="100"/>
        <c:noMultiLvlLbl val="0"/>
      </c:catAx>
      <c:valAx>
        <c:axId val="475492352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extTo"/>
        <c:crossAx val="47548940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cap="small" baseline="0"/>
            </a:pPr>
            <a:r>
              <a:rPr lang="ca-ES" sz="1600" cap="small" baseline="0"/>
              <a:t>Despesa Total Corrent per Orgànics. Obligat (%)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(DOrg!$B$44,DOrg!$B$55)</c:f>
              <c:strCache>
                <c:ptCount val="2"/>
                <c:pt idx="0">
                  <c:v>Total Sectors</c:v>
                </c:pt>
                <c:pt idx="1">
                  <c:v>Total Districtes</c:v>
                </c:pt>
              </c:strCache>
            </c:strRef>
          </c:cat>
          <c:val>
            <c:numRef>
              <c:f>(DOrg!$J$44,DOrg!$J$55)</c:f>
              <c:numCache>
                <c:formatCode>0.0%</c:formatCode>
                <c:ptCount val="2"/>
                <c:pt idx="0">
                  <c:v>0.65382413630793346</c:v>
                </c:pt>
                <c:pt idx="1">
                  <c:v>0.66483993533067121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475521408"/>
        <c:axId val="475522944"/>
      </c:barChart>
      <c:catAx>
        <c:axId val="475521408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b="1" cap="small" baseline="0"/>
            </a:pPr>
            <a:endParaRPr lang="ca-ES"/>
          </a:p>
        </c:txPr>
        <c:crossAx val="475522944"/>
        <c:crosses val="autoZero"/>
        <c:auto val="1"/>
        <c:lblAlgn val="ctr"/>
        <c:lblOffset val="100"/>
        <c:noMultiLvlLbl val="0"/>
      </c:catAx>
      <c:valAx>
        <c:axId val="475522944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extTo"/>
        <c:crossAx val="47552140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 sz="1800" cap="small" baseline="0"/>
            </a:pPr>
            <a:r>
              <a:rPr lang="ca-ES" sz="1800" cap="small" baseline="0"/>
              <a:t>Despesa Corrent per Orgànics. Variació Obligat 15/14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(DOrg!$B$44,DOrg!$B$55)</c:f>
              <c:strCache>
                <c:ptCount val="2"/>
                <c:pt idx="0">
                  <c:v>Total Sectors</c:v>
                </c:pt>
                <c:pt idx="1">
                  <c:v>Total Districtes</c:v>
                </c:pt>
              </c:strCache>
            </c:strRef>
          </c:cat>
          <c:val>
            <c:numRef>
              <c:f>(DOrg!$M$44,DOrg!$M$55)</c:f>
              <c:numCache>
                <c:formatCode>0.0%</c:formatCode>
                <c:ptCount val="2"/>
                <c:pt idx="0">
                  <c:v>4.1551777124813061E-2</c:v>
                </c:pt>
                <c:pt idx="1">
                  <c:v>2.678155838266516E-2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475650304"/>
        <c:axId val="475652096"/>
      </c:barChart>
      <c:catAx>
        <c:axId val="475650304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b="1" cap="small" baseline="0">
                <a:solidFill>
                  <a:srgbClr val="002060"/>
                </a:solidFill>
              </a:defRPr>
            </a:pPr>
            <a:endParaRPr lang="ca-ES"/>
          </a:p>
        </c:txPr>
        <c:crossAx val="475652096"/>
        <c:crosses val="autoZero"/>
        <c:auto val="1"/>
        <c:lblAlgn val="ctr"/>
        <c:lblOffset val="100"/>
        <c:noMultiLvlLbl val="0"/>
      </c:catAx>
      <c:valAx>
        <c:axId val="475652096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extTo"/>
        <c:crossAx val="47565030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cap="small" baseline="0"/>
            </a:pPr>
            <a:r>
              <a:rPr lang="ca-ES" sz="1600" cap="small" baseline="0"/>
              <a:t>Despesa Sector de Recursos (Cap. 2 i 4) Obligat/Crèdit Actual (%)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('DCap 01'!$B$6,'DCap 01'!$B$8)</c:f>
              <c:strCache>
                <c:ptCount val="2"/>
                <c:pt idx="0">
                  <c:v>Despeses en béns corrents i serveis</c:v>
                </c:pt>
                <c:pt idx="1">
                  <c:v>Transferències corrents</c:v>
                </c:pt>
              </c:strCache>
            </c:strRef>
          </c:cat>
          <c:val>
            <c:numRef>
              <c:f>('DCap 01'!$J$6,'DCap 01'!$J$8)</c:f>
              <c:numCache>
                <c:formatCode>0.0%</c:formatCode>
                <c:ptCount val="2"/>
                <c:pt idx="0">
                  <c:v>0.57721014516887148</c:v>
                </c:pt>
                <c:pt idx="1">
                  <c:v>0.65948183946076777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476529792"/>
        <c:axId val="476531328"/>
      </c:barChart>
      <c:catAx>
        <c:axId val="476529792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b="1" cap="small" baseline="0"/>
            </a:pPr>
            <a:endParaRPr lang="ca-ES"/>
          </a:p>
        </c:txPr>
        <c:crossAx val="476531328"/>
        <c:crosses val="autoZero"/>
        <c:auto val="1"/>
        <c:lblAlgn val="ctr"/>
        <c:lblOffset val="100"/>
        <c:noMultiLvlLbl val="0"/>
      </c:catAx>
      <c:valAx>
        <c:axId val="476531328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extTo"/>
        <c:crossAx val="47652979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 sz="1800" cap="small" baseline="0"/>
            </a:pPr>
            <a:r>
              <a:rPr lang="ca-ES" sz="1800" cap="small" baseline="0"/>
              <a:t>Despesa Sector de Recursos (Cap. 2 i 4) Var. Obligat 15/14 (%)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('DCap 01'!$B$6,'DCap 01'!$B$8)</c:f>
              <c:strCache>
                <c:ptCount val="2"/>
                <c:pt idx="0">
                  <c:v>Despeses en béns corrents i serveis</c:v>
                </c:pt>
                <c:pt idx="1">
                  <c:v>Transferències corrents</c:v>
                </c:pt>
              </c:strCache>
            </c:strRef>
          </c:cat>
          <c:val>
            <c:numRef>
              <c:f>('DCap 01'!$M$6,'DCap 01'!$M$8)</c:f>
              <c:numCache>
                <c:formatCode>0.0%</c:formatCode>
                <c:ptCount val="2"/>
                <c:pt idx="0">
                  <c:v>8.9962989220164102E-2</c:v>
                </c:pt>
                <c:pt idx="1">
                  <c:v>0.17362056682468063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476547712"/>
        <c:axId val="476578176"/>
      </c:barChart>
      <c:catAx>
        <c:axId val="476547712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b="1" cap="small" baseline="0">
                <a:solidFill>
                  <a:srgbClr val="002060"/>
                </a:solidFill>
              </a:defRPr>
            </a:pPr>
            <a:endParaRPr lang="ca-ES"/>
          </a:p>
        </c:txPr>
        <c:crossAx val="476578176"/>
        <c:crosses val="autoZero"/>
        <c:auto val="1"/>
        <c:lblAlgn val="ctr"/>
        <c:lblOffset val="100"/>
        <c:noMultiLvlLbl val="0"/>
      </c:catAx>
      <c:valAx>
        <c:axId val="476578176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extTo"/>
        <c:crossAx val="47654771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cap="small" baseline="0"/>
            </a:pPr>
            <a:r>
              <a:rPr lang="ca-ES" sz="1600" cap="small" baseline="0"/>
              <a:t>Despesa Sector de Recursos (Cap. 6 i 7) Obligat/Crèdit Actual (%)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('DCap 01'!$B$10,'DCap 01'!$B$11)</c:f>
              <c:strCache>
                <c:ptCount val="2"/>
                <c:pt idx="0">
                  <c:v>Inversions reals</c:v>
                </c:pt>
                <c:pt idx="1">
                  <c:v>Transferències de capital</c:v>
                </c:pt>
              </c:strCache>
            </c:strRef>
          </c:cat>
          <c:val>
            <c:numRef>
              <c:f>('DCap 01'!$J$10,'DCap 01'!$J$11)</c:f>
              <c:numCache>
                <c:formatCode>0.0%</c:formatCode>
                <c:ptCount val="2"/>
                <c:pt idx="0">
                  <c:v>0.78318702788139216</c:v>
                </c:pt>
                <c:pt idx="1">
                  <c:v>0.70748046822697785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476607232"/>
        <c:axId val="476608768"/>
      </c:barChart>
      <c:catAx>
        <c:axId val="476607232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b="1" cap="small" baseline="0"/>
            </a:pPr>
            <a:endParaRPr lang="ca-ES"/>
          </a:p>
        </c:txPr>
        <c:crossAx val="476608768"/>
        <c:crosses val="autoZero"/>
        <c:auto val="1"/>
        <c:lblAlgn val="ctr"/>
        <c:lblOffset val="100"/>
        <c:noMultiLvlLbl val="0"/>
      </c:catAx>
      <c:valAx>
        <c:axId val="476608768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extTo"/>
        <c:crossAx val="47660723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 sz="1800" cap="small" baseline="0"/>
            </a:pPr>
            <a:r>
              <a:rPr lang="ca-ES" sz="1800" cap="small" baseline="0"/>
              <a:t>Despesa Sector de Recursos (Cap. 6 i 7) Var. Obligat 15/14 (%)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('DCap 01'!$B$10,'DCap 01'!$B$11)</c:f>
              <c:strCache>
                <c:ptCount val="2"/>
                <c:pt idx="0">
                  <c:v>Inversions reals</c:v>
                </c:pt>
                <c:pt idx="1">
                  <c:v>Transferències de capital</c:v>
                </c:pt>
              </c:strCache>
            </c:strRef>
          </c:cat>
          <c:val>
            <c:numRef>
              <c:f>('DCap 01'!$M$10,'DCap 01'!$M$11)</c:f>
              <c:numCache>
                <c:formatCode>0.0%</c:formatCode>
                <c:ptCount val="2"/>
                <c:pt idx="0">
                  <c:v>-0.2510906272906861</c:v>
                </c:pt>
                <c:pt idx="1">
                  <c:v>9.1265452133841851E-2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476641920"/>
        <c:axId val="478544256"/>
      </c:barChart>
      <c:catAx>
        <c:axId val="476641920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b="1" cap="small" baseline="0">
                <a:solidFill>
                  <a:srgbClr val="002060"/>
                </a:solidFill>
              </a:defRPr>
            </a:pPr>
            <a:endParaRPr lang="ca-ES"/>
          </a:p>
        </c:txPr>
        <c:crossAx val="478544256"/>
        <c:crosses val="autoZero"/>
        <c:auto val="1"/>
        <c:lblAlgn val="ctr"/>
        <c:lblOffset val="100"/>
        <c:noMultiLvlLbl val="0"/>
      </c:catAx>
      <c:valAx>
        <c:axId val="478544256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extTo"/>
        <c:crossAx val="47664192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a-ES" sz="1800" b="1" i="0" cap="small" baseline="0">
                <a:effectLst/>
              </a:rPr>
              <a:t>Despesa Sector QVIiE (Cap. 2 i 4) Obligat</a:t>
            </a:r>
            <a:r>
              <a:rPr lang="ca-ES" sz="1800" b="1" i="0" u="none" strike="noStrike" cap="small" baseline="0">
                <a:effectLst/>
              </a:rPr>
              <a:t>/Crèdit Actual </a:t>
            </a:r>
            <a:r>
              <a:rPr lang="ca-ES" sz="1800" b="1" i="0" cap="small" baseline="0">
                <a:effectLst/>
              </a:rPr>
              <a:t>(%)</a:t>
            </a:r>
            <a:endParaRPr lang="ca-ES"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('DCap 02'!$B$6,'DCap 02'!$B$8)</c:f>
              <c:strCache>
                <c:ptCount val="2"/>
                <c:pt idx="0">
                  <c:v>Despeses en béns corrents i serveis</c:v>
                </c:pt>
                <c:pt idx="1">
                  <c:v>Transferències corrents</c:v>
                </c:pt>
              </c:strCache>
            </c:strRef>
          </c:cat>
          <c:val>
            <c:numRef>
              <c:f>('DCap 02'!$J$6,'DCap 02'!$J$8)</c:f>
              <c:numCache>
                <c:formatCode>0.0%</c:formatCode>
                <c:ptCount val="2"/>
                <c:pt idx="0">
                  <c:v>0.53738030163106543</c:v>
                </c:pt>
                <c:pt idx="1">
                  <c:v>0.67295962370226525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465987072"/>
        <c:axId val="465988608"/>
      </c:barChart>
      <c:catAx>
        <c:axId val="465987072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b="1" cap="small" baseline="0"/>
            </a:pPr>
            <a:endParaRPr lang="ca-ES"/>
          </a:p>
        </c:txPr>
        <c:crossAx val="465988608"/>
        <c:crosses val="autoZero"/>
        <c:auto val="1"/>
        <c:lblAlgn val="ctr"/>
        <c:lblOffset val="100"/>
        <c:noMultiLvlLbl val="0"/>
      </c:catAx>
      <c:valAx>
        <c:axId val="465988608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extTo"/>
        <c:crossAx val="46598707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 sz="2000"/>
            </a:pPr>
            <a:r>
              <a:rPr lang="ca-ES" sz="2000" b="1" i="0" cap="small" baseline="0">
                <a:effectLst/>
              </a:rPr>
              <a:t>Despesa Sector QVIiE (Cap. 2 i 4) Var. Obligat 15/14 (%)</a:t>
            </a:r>
            <a:endParaRPr lang="ca-ES" sz="2000"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('DCap 02'!$B$6,'DCap 02'!$B$8)</c:f>
              <c:strCache>
                <c:ptCount val="2"/>
                <c:pt idx="0">
                  <c:v>Despeses en béns corrents i serveis</c:v>
                </c:pt>
                <c:pt idx="1">
                  <c:v>Transferències corrents</c:v>
                </c:pt>
              </c:strCache>
            </c:strRef>
          </c:cat>
          <c:val>
            <c:numRef>
              <c:f>('DCap 02'!$M$6,'DCap 02'!$M$8)</c:f>
              <c:numCache>
                <c:formatCode>0.0%</c:formatCode>
                <c:ptCount val="2"/>
                <c:pt idx="0">
                  <c:v>2.8785641046173316E-2</c:v>
                </c:pt>
                <c:pt idx="1">
                  <c:v>0.1392683907392791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466009472"/>
        <c:axId val="466011264"/>
      </c:barChart>
      <c:catAx>
        <c:axId val="466009472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b="1" cap="small" baseline="0">
                <a:solidFill>
                  <a:srgbClr val="002060"/>
                </a:solidFill>
              </a:defRPr>
            </a:pPr>
            <a:endParaRPr lang="ca-ES"/>
          </a:p>
        </c:txPr>
        <c:crossAx val="466011264"/>
        <c:crosses val="autoZero"/>
        <c:auto val="1"/>
        <c:lblAlgn val="ctr"/>
        <c:lblOffset val="100"/>
        <c:noMultiLvlLbl val="0"/>
      </c:catAx>
      <c:valAx>
        <c:axId val="466011264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extTo"/>
        <c:crossAx val="46600947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cap="small" baseline="0"/>
            </a:pPr>
            <a:r>
              <a:rPr lang="ca-ES" sz="1600" cap="small" baseline="0"/>
              <a:t>Ingressos. Drets liquidats/Prev. Actual (%)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txPr>
              <a:bodyPr/>
              <a:lstStyle/>
              <a:p>
                <a:pPr>
                  <a:defRPr cap="small" normalizeH="0" baseline="0"/>
                </a:pPr>
                <a:endParaRPr lang="ca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('ICap '!$B$5:$B$9,'ICap '!$B$11:$B$12,'ICap '!$B$14:$B$15)</c:f>
              <c:strCache>
                <c:ptCount val="9"/>
                <c:pt idx="0">
                  <c:v>Impostos directes</c:v>
                </c:pt>
                <c:pt idx="1">
                  <c:v>Impostos indirectes</c:v>
                </c:pt>
                <c:pt idx="2">
                  <c:v>Taxes, preus públics i altres ingressos</c:v>
                </c:pt>
                <c:pt idx="3">
                  <c:v>Transferències corrents</c:v>
                </c:pt>
                <c:pt idx="4">
                  <c:v>Ingressos patrimonials</c:v>
                </c:pt>
                <c:pt idx="5">
                  <c:v>Venda d'inversions reals</c:v>
                </c:pt>
                <c:pt idx="6">
                  <c:v>Transferències de capital</c:v>
                </c:pt>
                <c:pt idx="7">
                  <c:v>Actius financers*</c:v>
                </c:pt>
                <c:pt idx="8">
                  <c:v>Passius financers</c:v>
                </c:pt>
              </c:strCache>
            </c:strRef>
          </c:cat>
          <c:val>
            <c:numRef>
              <c:f>('ICap '!$I$5:$I$9,'ICap '!$I$11:$I$12,'ICap '!$I$14:$I$15)</c:f>
              <c:numCache>
                <c:formatCode>0.0%</c:formatCode>
                <c:ptCount val="9"/>
                <c:pt idx="0">
                  <c:v>0.81233222410159323</c:v>
                </c:pt>
                <c:pt idx="1">
                  <c:v>0.79854701318157428</c:v>
                </c:pt>
                <c:pt idx="2">
                  <c:v>0.68091271445962398</c:v>
                </c:pt>
                <c:pt idx="3">
                  <c:v>0.8122777527410735</c:v>
                </c:pt>
                <c:pt idx="4">
                  <c:v>0.69869202450970891</c:v>
                </c:pt>
                <c:pt idx="5">
                  <c:v>5.2392909134538472</c:v>
                </c:pt>
                <c:pt idx="6">
                  <c:v>0.45377494042441363</c:v>
                </c:pt>
                <c:pt idx="7">
                  <c:v>1.0482202</c:v>
                </c:pt>
                <c:pt idx="8">
                  <c:v>6.9227282575054167E-3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470359424"/>
        <c:axId val="470472960"/>
      </c:barChart>
      <c:catAx>
        <c:axId val="470359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b="1" cap="small" baseline="0"/>
            </a:pPr>
            <a:endParaRPr lang="ca-ES"/>
          </a:p>
        </c:txPr>
        <c:crossAx val="470472960"/>
        <c:crosses val="autoZero"/>
        <c:auto val="1"/>
        <c:lblAlgn val="ctr"/>
        <c:lblOffset val="100"/>
        <c:noMultiLvlLbl val="0"/>
      </c:catAx>
      <c:valAx>
        <c:axId val="470472960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extTo"/>
        <c:crossAx val="4703594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a-ES" sz="1800" b="1" i="0" cap="small" baseline="0">
                <a:effectLst/>
              </a:rPr>
              <a:t>Despesa Sector QVIiE (Cap. 6 i 7) Obligat/Crèdit Actual (%)</a:t>
            </a:r>
            <a:endParaRPr lang="ca-ES"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('DCap 02'!$B$11,'DCap 02'!$B$12)</c:f>
              <c:strCache>
                <c:ptCount val="2"/>
                <c:pt idx="0">
                  <c:v>Inversions reals</c:v>
                </c:pt>
                <c:pt idx="1">
                  <c:v>Transferències de capital</c:v>
                </c:pt>
              </c:strCache>
            </c:strRef>
          </c:cat>
          <c:val>
            <c:numRef>
              <c:f>('DCap 02'!$J$11,'DCap 02'!$J$12)</c:f>
              <c:numCache>
                <c:formatCode>0.0%</c:formatCode>
                <c:ptCount val="2"/>
                <c:pt idx="0">
                  <c:v>0.36819710400610156</c:v>
                </c:pt>
                <c:pt idx="1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478578176"/>
        <c:axId val="478579712"/>
      </c:barChart>
      <c:catAx>
        <c:axId val="478578176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b="1" cap="small" baseline="0">
                <a:solidFill>
                  <a:sysClr val="windowText" lastClr="000000"/>
                </a:solidFill>
              </a:defRPr>
            </a:pPr>
            <a:endParaRPr lang="ca-ES"/>
          </a:p>
        </c:txPr>
        <c:crossAx val="478579712"/>
        <c:crosses val="autoZero"/>
        <c:auto val="1"/>
        <c:lblAlgn val="ctr"/>
        <c:lblOffset val="100"/>
        <c:noMultiLvlLbl val="0"/>
      </c:catAx>
      <c:valAx>
        <c:axId val="478579712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extTo"/>
        <c:crossAx val="47857817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/>
            </a:pPr>
            <a:r>
              <a:rPr lang="ca-ES"/>
              <a:t>Despesa Sector QVIiE (Cap. 6 i 7) Var. Obligat 15/14 (%)</a:t>
            </a:r>
          </a:p>
        </c:rich>
      </c:tx>
      <c:layout>
        <c:manualLayout>
          <c:xMode val="edge"/>
          <c:yMode val="edge"/>
          <c:x val="0.13676924612611344"/>
          <c:y val="2.7777885788967737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('DCap 02'!$B$11,'DCap 02'!$B$12)</c:f>
              <c:strCache>
                <c:ptCount val="2"/>
                <c:pt idx="0">
                  <c:v>Inversions reals</c:v>
                </c:pt>
                <c:pt idx="1">
                  <c:v>Transferències de capital</c:v>
                </c:pt>
              </c:strCache>
            </c:strRef>
          </c:cat>
          <c:val>
            <c:numRef>
              <c:f>('DCap 02'!$M$11,'DCap 02'!$M$12)</c:f>
              <c:numCache>
                <c:formatCode>0.0%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477638016"/>
        <c:axId val="477664384"/>
      </c:barChart>
      <c:catAx>
        <c:axId val="477638016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b="1">
                <a:solidFill>
                  <a:srgbClr val="002060"/>
                </a:solidFill>
              </a:defRPr>
            </a:pPr>
            <a:endParaRPr lang="ca-ES"/>
          </a:p>
        </c:txPr>
        <c:crossAx val="477664384"/>
        <c:crosses val="autoZero"/>
        <c:auto val="1"/>
        <c:lblAlgn val="ctr"/>
        <c:lblOffset val="100"/>
        <c:noMultiLvlLbl val="0"/>
      </c:catAx>
      <c:valAx>
        <c:axId val="477664384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extTo"/>
        <c:crossAx val="477638016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cap="small" baseline="0"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ca-ES" sz="1400" b="1" i="0" cap="small" baseline="0">
                <a:effectLst/>
              </a:rPr>
              <a:t>Despesa Sector Prev. Seg. i Mob. (Cap. 2 i 4) Obligat/</a:t>
            </a:r>
            <a:r>
              <a:rPr lang="ca-ES" sz="1400" b="1" i="0" u="none" strike="noStrike" cap="small" baseline="0">
                <a:effectLst/>
              </a:rPr>
              <a:t>Crèdit Actual </a:t>
            </a:r>
            <a:r>
              <a:rPr lang="ca-ES" sz="1400" b="1" i="0" cap="small" baseline="0">
                <a:effectLst/>
              </a:rPr>
              <a:t>(%)</a:t>
            </a:r>
            <a:endParaRPr lang="ca-ES" sz="1400"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('DCap 04'!$B$6,'DCap 04'!$B$8)</c:f>
              <c:strCache>
                <c:ptCount val="2"/>
                <c:pt idx="0">
                  <c:v>Despeses en béns corrents i serveis</c:v>
                </c:pt>
                <c:pt idx="1">
                  <c:v>Transferències corrents</c:v>
                </c:pt>
              </c:strCache>
            </c:strRef>
          </c:cat>
          <c:val>
            <c:numRef>
              <c:f>('DCap 04'!$J$6,'DCap 04'!$J$8)</c:f>
              <c:numCache>
                <c:formatCode>0.0%</c:formatCode>
                <c:ptCount val="2"/>
                <c:pt idx="0">
                  <c:v>0.44628918695297698</c:v>
                </c:pt>
                <c:pt idx="1">
                  <c:v>0.80414107852923888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488061184"/>
        <c:axId val="488067072"/>
      </c:barChart>
      <c:catAx>
        <c:axId val="488061184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b="1" cap="small" baseline="0"/>
            </a:pPr>
            <a:endParaRPr lang="ca-ES"/>
          </a:p>
        </c:txPr>
        <c:crossAx val="488067072"/>
        <c:crosses val="autoZero"/>
        <c:auto val="1"/>
        <c:lblAlgn val="ctr"/>
        <c:lblOffset val="100"/>
        <c:noMultiLvlLbl val="0"/>
      </c:catAx>
      <c:valAx>
        <c:axId val="488067072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extTo"/>
        <c:crossAx val="48806118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ca-ES" sz="1400" b="1" i="0" cap="small" baseline="0">
                <a:effectLst/>
              </a:rPr>
              <a:t>Despesa Sector Prev. Seg. i Mob. (Cap. 2 i 4) Var. Obligat 15/14 (%)</a:t>
            </a:r>
            <a:endParaRPr lang="ca-ES" sz="1400"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dLbl>
              <c:idx val="0"/>
              <c:layout>
                <c:manualLayout>
                  <c:x val="2.4464831804281346E-2"/>
                  <c:y val="0.5666675065616798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('DCap 04'!$B$6,'DCap 04'!$B$8)</c:f>
              <c:strCache>
                <c:ptCount val="2"/>
                <c:pt idx="0">
                  <c:v>Despeses en béns corrents i serveis</c:v>
                </c:pt>
                <c:pt idx="1">
                  <c:v>Transferències corrents</c:v>
                </c:pt>
              </c:strCache>
            </c:strRef>
          </c:cat>
          <c:val>
            <c:numRef>
              <c:f>('DCap 04'!$M$6,'DCap 04'!$M$8)</c:f>
              <c:numCache>
                <c:formatCode>0.0%</c:formatCode>
                <c:ptCount val="2"/>
                <c:pt idx="0">
                  <c:v>-9.7365386905511442E-2</c:v>
                </c:pt>
                <c:pt idx="1">
                  <c:v>0.12050149137521982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477688192"/>
        <c:axId val="477689728"/>
      </c:barChart>
      <c:catAx>
        <c:axId val="477688192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b="1" cap="small" baseline="0">
                <a:solidFill>
                  <a:srgbClr val="002060"/>
                </a:solidFill>
              </a:defRPr>
            </a:pPr>
            <a:endParaRPr lang="ca-ES"/>
          </a:p>
        </c:txPr>
        <c:crossAx val="477689728"/>
        <c:crosses val="autoZero"/>
        <c:auto val="1"/>
        <c:lblAlgn val="ctr"/>
        <c:lblOffset val="100"/>
        <c:noMultiLvlLbl val="0"/>
      </c:catAx>
      <c:valAx>
        <c:axId val="477689728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extTo"/>
        <c:crossAx val="47768819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ca-ES" sz="1600" b="1" i="0" cap="small" baseline="0">
                <a:effectLst/>
              </a:rPr>
              <a:t>Despesa Sector Prev. Seg. i Mob. (Cap. 6 i 7) Obligat/Crèdit Actual (%)</a:t>
            </a:r>
            <a:endParaRPr lang="ca-ES" sz="1600"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('DCap 04'!$B$10,'DCap 04'!$B$11)</c:f>
              <c:strCache>
                <c:ptCount val="2"/>
                <c:pt idx="0">
                  <c:v>Inversions reals</c:v>
                </c:pt>
                <c:pt idx="1">
                  <c:v>Transferències de capital</c:v>
                </c:pt>
              </c:strCache>
            </c:strRef>
          </c:cat>
          <c:val>
            <c:numRef>
              <c:f>('DCap 04'!$J$10,'DCap 04'!$J$11)</c:f>
              <c:numCache>
                <c:formatCode>0.0%</c:formatCode>
                <c:ptCount val="2"/>
                <c:pt idx="0">
                  <c:v>0.19360770808437991</c:v>
                </c:pt>
                <c:pt idx="1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488388480"/>
        <c:axId val="488390016"/>
      </c:barChart>
      <c:catAx>
        <c:axId val="488388480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b="1" cap="small" baseline="0"/>
            </a:pPr>
            <a:endParaRPr lang="ca-ES"/>
          </a:p>
        </c:txPr>
        <c:crossAx val="488390016"/>
        <c:crosses val="autoZero"/>
        <c:auto val="1"/>
        <c:lblAlgn val="ctr"/>
        <c:lblOffset val="100"/>
        <c:noMultiLvlLbl val="0"/>
      </c:catAx>
      <c:valAx>
        <c:axId val="488390016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extTo"/>
        <c:crossAx val="48838848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ca-ES" sz="1600" b="1" i="0" cap="small" baseline="0">
                <a:effectLst/>
              </a:rPr>
              <a:t>Despesa Sector Prev. Seg. i Mob.       (Cap. 6 i 7) Var. Obligat 15/14 (%)</a:t>
            </a:r>
            <a:endParaRPr lang="ca-ES" sz="1600"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dLbl>
              <c:idx val="0"/>
              <c:layout>
                <c:manualLayout>
                  <c:x val="2.8096738003906189E-17"/>
                  <c:y val="3.04182509505703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1.8390804597701149E-2"/>
                  <c:y val="0.2889733840304182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('DCap 04'!$B$10,'DCap 04'!$B$11)</c:f>
              <c:strCache>
                <c:ptCount val="2"/>
                <c:pt idx="0">
                  <c:v>Inversions reals</c:v>
                </c:pt>
                <c:pt idx="1">
                  <c:v>Transferències de capital</c:v>
                </c:pt>
              </c:strCache>
            </c:strRef>
          </c:cat>
          <c:val>
            <c:numRef>
              <c:f>('DCap 04'!$M$10,'DCap 04'!$M$11)</c:f>
              <c:numCache>
                <c:formatCode>General</c:formatCode>
                <c:ptCount val="2"/>
                <c:pt idx="0" formatCode="0.0%">
                  <c:v>-0.4073130361488384</c:v>
                </c:pt>
                <c:pt idx="1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488433920"/>
        <c:axId val="488453248"/>
      </c:barChart>
      <c:catAx>
        <c:axId val="488433920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b="1" cap="small" baseline="0">
                <a:solidFill>
                  <a:srgbClr val="002060"/>
                </a:solidFill>
              </a:defRPr>
            </a:pPr>
            <a:endParaRPr lang="ca-ES"/>
          </a:p>
        </c:txPr>
        <c:crossAx val="488453248"/>
        <c:crosses val="autoZero"/>
        <c:auto val="1"/>
        <c:lblAlgn val="ctr"/>
        <c:lblOffset val="100"/>
        <c:noMultiLvlLbl val="0"/>
      </c:catAx>
      <c:valAx>
        <c:axId val="488453248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extTo"/>
        <c:crossAx val="48843392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ca-ES" sz="1600" b="1" i="0" cap="small" baseline="0">
                <a:effectLst/>
              </a:rPr>
              <a:t>Despesa Gerència Hàbitat Urbà (Cap. 2 i 4) Obligat/</a:t>
            </a:r>
            <a:r>
              <a:rPr lang="ca-ES" sz="1600" b="1" i="0" u="none" strike="noStrike" cap="small" baseline="0">
                <a:effectLst/>
              </a:rPr>
              <a:t>Crèdit Actual</a:t>
            </a:r>
            <a:r>
              <a:rPr lang="ca-ES" sz="1600" b="1" i="0" cap="small" baseline="0">
                <a:effectLst/>
              </a:rPr>
              <a:t> (%)</a:t>
            </a:r>
            <a:endParaRPr lang="ca-ES" sz="1600"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('DCap 0501'!$B$6,'DCap 0501'!$B$8)</c:f>
              <c:strCache>
                <c:ptCount val="2"/>
                <c:pt idx="0">
                  <c:v>Despeses en béns corrents i serveis</c:v>
                </c:pt>
                <c:pt idx="1">
                  <c:v>Transferències corrents</c:v>
                </c:pt>
              </c:strCache>
            </c:strRef>
          </c:cat>
          <c:val>
            <c:numRef>
              <c:f>('DCap 0501'!$J$6,'DCap 0501'!$J$8)</c:f>
              <c:numCache>
                <c:formatCode>0.0%</c:formatCode>
                <c:ptCount val="2"/>
                <c:pt idx="0">
                  <c:v>0.5141155806185308</c:v>
                </c:pt>
                <c:pt idx="1">
                  <c:v>0.8181258550232533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488503552"/>
        <c:axId val="489119744"/>
      </c:barChart>
      <c:catAx>
        <c:axId val="488503552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b="1" cap="small" baseline="0"/>
            </a:pPr>
            <a:endParaRPr lang="ca-ES"/>
          </a:p>
        </c:txPr>
        <c:crossAx val="489119744"/>
        <c:crosses val="autoZero"/>
        <c:auto val="1"/>
        <c:lblAlgn val="ctr"/>
        <c:lblOffset val="100"/>
        <c:noMultiLvlLbl val="0"/>
      </c:catAx>
      <c:valAx>
        <c:axId val="489119744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extTo"/>
        <c:crossAx val="48850355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ca-ES" sz="1600" b="1" i="0" cap="small" baseline="0">
                <a:effectLst/>
              </a:rPr>
              <a:t>Despesa Gerència Hàbitat Urbà (Cap. 2 i 4) Var. Obligat 15/14 (%)</a:t>
            </a:r>
            <a:endParaRPr lang="ca-ES" sz="1600"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dLbl>
              <c:idx val="0"/>
              <c:layout>
                <c:manualLayout>
                  <c:x val="-2.892263195950805E-3"/>
                  <c:y val="1.66161775232642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0"/>
                  <c:y val="-2.90909090909090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('DCap 0501'!$B$6,'DCap 0501'!$B$8)</c:f>
              <c:strCache>
                <c:ptCount val="2"/>
                <c:pt idx="0">
                  <c:v>Despeses en béns corrents i serveis</c:v>
                </c:pt>
                <c:pt idx="1">
                  <c:v>Transferències corrents</c:v>
                </c:pt>
              </c:strCache>
            </c:strRef>
          </c:cat>
          <c:val>
            <c:numRef>
              <c:f>('DCap 0501'!$M$6,'DCap 0501'!$M$8)</c:f>
              <c:numCache>
                <c:formatCode>0.0%</c:formatCode>
                <c:ptCount val="2"/>
                <c:pt idx="0">
                  <c:v>0.15391773049627933</c:v>
                </c:pt>
                <c:pt idx="1">
                  <c:v>0.44457401711986599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489130624"/>
        <c:axId val="489141760"/>
      </c:barChart>
      <c:catAx>
        <c:axId val="489130624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b="1" cap="small" baseline="0">
                <a:solidFill>
                  <a:srgbClr val="002060"/>
                </a:solidFill>
              </a:defRPr>
            </a:pPr>
            <a:endParaRPr lang="ca-ES"/>
          </a:p>
        </c:txPr>
        <c:crossAx val="489141760"/>
        <c:crosses val="autoZero"/>
        <c:auto val="1"/>
        <c:lblAlgn val="ctr"/>
        <c:lblOffset val="100"/>
        <c:noMultiLvlLbl val="0"/>
      </c:catAx>
      <c:valAx>
        <c:axId val="489141760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extTo"/>
        <c:crossAx val="48913062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ca-ES" sz="1600" b="1" i="0" cap="small" baseline="0">
                <a:effectLst/>
              </a:rPr>
              <a:t>Despesa Gerència Hàbitat Urbà (Cap. 6 i 7) Obligat</a:t>
            </a:r>
            <a:r>
              <a:rPr lang="ca-ES" sz="1600" b="1" i="0" u="none" strike="noStrike" cap="small" baseline="0">
                <a:effectLst/>
              </a:rPr>
              <a:t>/Crèdit Actual </a:t>
            </a:r>
            <a:r>
              <a:rPr lang="ca-ES" sz="1600" b="1" i="0" cap="small" baseline="0">
                <a:effectLst/>
              </a:rPr>
              <a:t>(%)</a:t>
            </a:r>
            <a:endParaRPr lang="ca-ES" sz="1600"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('DCap 0501'!$B$10,'DCap 0501'!$B$11)</c:f>
              <c:strCache>
                <c:ptCount val="2"/>
                <c:pt idx="0">
                  <c:v>Inversions reals</c:v>
                </c:pt>
                <c:pt idx="1">
                  <c:v>Transferències de capital</c:v>
                </c:pt>
              </c:strCache>
            </c:strRef>
          </c:cat>
          <c:val>
            <c:numRef>
              <c:f>('DCap 0501'!$J$10,'DCap 0501'!$J$11)</c:f>
              <c:numCache>
                <c:formatCode>0.0%</c:formatCode>
                <c:ptCount val="2"/>
                <c:pt idx="0">
                  <c:v>0.66568249544370106</c:v>
                </c:pt>
                <c:pt idx="1">
                  <c:v>0.56212051599615576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489379712"/>
        <c:axId val="489381248"/>
      </c:barChart>
      <c:catAx>
        <c:axId val="489379712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b="1" cap="small" baseline="0"/>
            </a:pPr>
            <a:endParaRPr lang="ca-ES"/>
          </a:p>
        </c:txPr>
        <c:crossAx val="489381248"/>
        <c:crosses val="autoZero"/>
        <c:auto val="1"/>
        <c:lblAlgn val="ctr"/>
        <c:lblOffset val="100"/>
        <c:noMultiLvlLbl val="0"/>
      </c:catAx>
      <c:valAx>
        <c:axId val="489381248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extTo"/>
        <c:crossAx val="48937971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ca-ES" sz="1600" b="1" i="0" cap="small" baseline="0">
                <a:effectLst/>
              </a:rPr>
              <a:t>Despesa Gerència Hàbitat Urbà (Cap. 6 i 7) Var. Obligat 15/14 (%)</a:t>
            </a:r>
            <a:endParaRPr lang="ca-ES" sz="1600"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('DCap 0501'!$B$10,'DCap 0501'!$B$11)</c:f>
              <c:strCache>
                <c:ptCount val="2"/>
                <c:pt idx="0">
                  <c:v>Inversions reals</c:v>
                </c:pt>
                <c:pt idx="1">
                  <c:v>Transferències de capital</c:v>
                </c:pt>
              </c:strCache>
            </c:strRef>
          </c:cat>
          <c:val>
            <c:numRef>
              <c:f>('DCap 0501'!$M$10,'DCap 0501'!$M$11)</c:f>
              <c:numCache>
                <c:formatCode>0.0%</c:formatCode>
                <c:ptCount val="2"/>
                <c:pt idx="0">
                  <c:v>9.7866185067391864E-2</c:v>
                </c:pt>
                <c:pt idx="1">
                  <c:v>2.1408335794436257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489947136"/>
        <c:axId val="489948672"/>
      </c:barChart>
      <c:catAx>
        <c:axId val="489947136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b="1" cap="small" baseline="0">
                <a:solidFill>
                  <a:srgbClr val="002060"/>
                </a:solidFill>
              </a:defRPr>
            </a:pPr>
            <a:endParaRPr lang="ca-ES"/>
          </a:p>
        </c:txPr>
        <c:crossAx val="489948672"/>
        <c:crosses val="autoZero"/>
        <c:auto val="1"/>
        <c:lblAlgn val="ctr"/>
        <c:lblOffset val="100"/>
        <c:noMultiLvlLbl val="0"/>
      </c:catAx>
      <c:valAx>
        <c:axId val="489948672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extTo"/>
        <c:crossAx val="48994713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 sz="1800" cap="small" baseline="0"/>
            </a:pPr>
            <a:r>
              <a:rPr lang="ca-ES" sz="1800" cap="small" baseline="0"/>
              <a:t>Ingressos. Variació DL (%)  15/14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dLbl>
              <c:idx val="2"/>
              <c:layout>
                <c:manualLayout>
                  <c:x val="0"/>
                  <c:y val="0.1064814814814814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0"/>
                  <c:y val="2.40739107611549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0"/>
                  <c:y val="0.2240000000000000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cap="small" baseline="0"/>
                </a:pPr>
                <a:endParaRPr lang="ca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('ICap '!$B$5:$B$9,'ICap '!$B$11:$B$12,'ICap '!$B$14:$B$15)</c:f>
              <c:strCache>
                <c:ptCount val="9"/>
                <c:pt idx="0">
                  <c:v>Impostos directes</c:v>
                </c:pt>
                <c:pt idx="1">
                  <c:v>Impostos indirectes</c:v>
                </c:pt>
                <c:pt idx="2">
                  <c:v>Taxes, preus públics i altres ingressos</c:v>
                </c:pt>
                <c:pt idx="3">
                  <c:v>Transferències corrents</c:v>
                </c:pt>
                <c:pt idx="4">
                  <c:v>Ingressos patrimonials</c:v>
                </c:pt>
                <c:pt idx="5">
                  <c:v>Venda d'inversions reals</c:v>
                </c:pt>
                <c:pt idx="6">
                  <c:v>Transferències de capital</c:v>
                </c:pt>
                <c:pt idx="7">
                  <c:v>Actius financers*</c:v>
                </c:pt>
                <c:pt idx="8">
                  <c:v>Passius financers</c:v>
                </c:pt>
              </c:strCache>
            </c:strRef>
          </c:cat>
          <c:val>
            <c:numRef>
              <c:f>('ICap '!$N$5:$N$9,'ICap '!$N$11:$N$12,'ICap '!$N$14:$N$15)</c:f>
              <c:numCache>
                <c:formatCode>0.0%</c:formatCode>
                <c:ptCount val="9"/>
                <c:pt idx="0">
                  <c:v>6.3071063431775265E-2</c:v>
                </c:pt>
                <c:pt idx="1">
                  <c:v>1.2392929321633384E-2</c:v>
                </c:pt>
                <c:pt idx="2">
                  <c:v>-8.8820006619126923E-3</c:v>
                </c:pt>
                <c:pt idx="3">
                  <c:v>7.3704961146307868E-2</c:v>
                </c:pt>
                <c:pt idx="4">
                  <c:v>0.35938180378840601</c:v>
                </c:pt>
                <c:pt idx="5">
                  <c:v>-0.61469324210286436</c:v>
                </c:pt>
                <c:pt idx="6">
                  <c:v>2.1768405667933197</c:v>
                </c:pt>
                <c:pt idx="7">
                  <c:v>0</c:v>
                </c:pt>
                <c:pt idx="8">
                  <c:v>-7.4322768631279401E-2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470485632"/>
        <c:axId val="470513152"/>
      </c:barChart>
      <c:catAx>
        <c:axId val="470485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5400000" vert="horz"/>
          <a:lstStyle/>
          <a:p>
            <a:pPr>
              <a:defRPr b="1" cap="small" baseline="0">
                <a:solidFill>
                  <a:srgbClr val="002060"/>
                </a:solidFill>
              </a:defRPr>
            </a:pPr>
            <a:endParaRPr lang="ca-ES"/>
          </a:p>
        </c:txPr>
        <c:crossAx val="470513152"/>
        <c:crosses val="autoZero"/>
        <c:auto val="1"/>
        <c:lblAlgn val="ctr"/>
        <c:lblOffset val="100"/>
        <c:noMultiLvlLbl val="0"/>
      </c:catAx>
      <c:valAx>
        <c:axId val="470513152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extTo"/>
        <c:crossAx val="47048563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ca-ES" sz="1200" b="1" i="0" cap="small" baseline="0">
                <a:effectLst/>
              </a:rPr>
              <a:t>Despesa Gerència Medi Ambient i Serv. Urbans (Cap. 2 i 4) Obligat</a:t>
            </a:r>
            <a:r>
              <a:rPr lang="ca-ES" sz="1200" b="1" i="0" u="none" strike="noStrike" cap="small" baseline="0">
                <a:effectLst/>
              </a:rPr>
              <a:t>/Crèdit Actual </a:t>
            </a:r>
            <a:r>
              <a:rPr lang="ca-ES" sz="1200" b="1" i="0" cap="small" baseline="0">
                <a:effectLst/>
              </a:rPr>
              <a:t>(%)</a:t>
            </a:r>
            <a:endParaRPr lang="ca-ES" sz="1200"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('DCap 0502'!$B$6,'DCap 0502'!$B$8)</c:f>
              <c:strCache>
                <c:ptCount val="2"/>
                <c:pt idx="0">
                  <c:v>Despeses en béns corrents i serveis</c:v>
                </c:pt>
                <c:pt idx="1">
                  <c:v>Transferències corrents</c:v>
                </c:pt>
              </c:strCache>
            </c:strRef>
          </c:cat>
          <c:val>
            <c:numRef>
              <c:f>('DCap 0502'!$J$6,'DCap 0502'!$J$8)</c:f>
              <c:numCache>
                <c:formatCode>0.0%</c:formatCode>
                <c:ptCount val="2"/>
                <c:pt idx="0">
                  <c:v>0.54672880543596025</c:v>
                </c:pt>
                <c:pt idx="1">
                  <c:v>0.68084146771320009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477604480"/>
        <c:axId val="477610368"/>
      </c:barChart>
      <c:catAx>
        <c:axId val="477604480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b="1" cap="small" baseline="0"/>
            </a:pPr>
            <a:endParaRPr lang="ca-ES"/>
          </a:p>
        </c:txPr>
        <c:crossAx val="477610368"/>
        <c:crosses val="autoZero"/>
        <c:auto val="1"/>
        <c:lblAlgn val="ctr"/>
        <c:lblOffset val="100"/>
        <c:noMultiLvlLbl val="0"/>
      </c:catAx>
      <c:valAx>
        <c:axId val="477610368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extTo"/>
        <c:crossAx val="47760448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ca-ES" sz="1400" b="1" i="0" cap="small" baseline="0">
                <a:effectLst/>
              </a:rPr>
              <a:t>Despesa </a:t>
            </a:r>
            <a:r>
              <a:rPr lang="ca-ES" sz="1400" b="1" i="0" u="none" strike="noStrike" cap="small" baseline="0">
                <a:effectLst/>
              </a:rPr>
              <a:t>Gerència Medi Ambient i Serv. Urbans </a:t>
            </a:r>
            <a:r>
              <a:rPr lang="ca-ES" sz="1400" b="1" i="0" cap="small" baseline="0">
                <a:effectLst/>
              </a:rPr>
              <a:t>(Cap. 2 i 4) Var. Obligat 15/14 (%)</a:t>
            </a:r>
            <a:endParaRPr lang="ca-ES" sz="1400"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dLbl>
              <c:idx val="1"/>
              <c:layout>
                <c:manualLayout>
                  <c:x val="-6.2597809076682318E-3"/>
                  <c:y val="1.71576347074262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('DCap 0502'!$B$6,'DCap 0502'!$B$8)</c:f>
              <c:strCache>
                <c:ptCount val="2"/>
                <c:pt idx="0">
                  <c:v>Despeses en béns corrents i serveis</c:v>
                </c:pt>
                <c:pt idx="1">
                  <c:v>Transferències corrents</c:v>
                </c:pt>
              </c:strCache>
            </c:strRef>
          </c:cat>
          <c:val>
            <c:numRef>
              <c:f>('DCap 0502'!$M$6,'DCap 0502'!$M$8)</c:f>
              <c:numCache>
                <c:formatCode>0.0%</c:formatCode>
                <c:ptCount val="2"/>
                <c:pt idx="0">
                  <c:v>3.9020246377815759E-2</c:v>
                </c:pt>
                <c:pt idx="1">
                  <c:v>-0.11606610695044495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477625344"/>
        <c:axId val="489957248"/>
      </c:barChart>
      <c:catAx>
        <c:axId val="477625344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b="1" cap="small" baseline="0">
                <a:solidFill>
                  <a:srgbClr val="002060"/>
                </a:solidFill>
              </a:defRPr>
            </a:pPr>
            <a:endParaRPr lang="ca-ES"/>
          </a:p>
        </c:txPr>
        <c:crossAx val="489957248"/>
        <c:crosses val="autoZero"/>
        <c:auto val="1"/>
        <c:lblAlgn val="ctr"/>
        <c:lblOffset val="100"/>
        <c:noMultiLvlLbl val="0"/>
      </c:catAx>
      <c:valAx>
        <c:axId val="489957248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extTo"/>
        <c:crossAx val="47762534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ca-ES" sz="1600" b="1" i="0" cap="small" baseline="0">
                <a:effectLst/>
              </a:rPr>
              <a:t>Despesa Gerència Medi Ambient i Serv. Urbans (Cap. 6 i 7) Obligat/Crèdit Actual (%)</a:t>
            </a:r>
            <a:endParaRPr lang="ca-ES" sz="1600"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('DCap 0502'!$B$10,'DCap 0502'!$B$11)</c:f>
              <c:strCache>
                <c:ptCount val="2"/>
                <c:pt idx="0">
                  <c:v>Inversions reals</c:v>
                </c:pt>
                <c:pt idx="1">
                  <c:v>Transferències de capital</c:v>
                </c:pt>
              </c:strCache>
            </c:strRef>
          </c:cat>
          <c:val>
            <c:numRef>
              <c:f>('DCap 0502'!$J$10,'DCap 0502'!$J$11)</c:f>
              <c:numCache>
                <c:formatCode>General</c:formatCode>
                <c:ptCount val="2"/>
                <c:pt idx="0" formatCode="0.0%">
                  <c:v>0.27549229394300978</c:v>
                </c:pt>
                <c:pt idx="1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489994496"/>
        <c:axId val="490995712"/>
      </c:barChart>
      <c:catAx>
        <c:axId val="489994496"/>
        <c:scaling>
          <c:orientation val="minMax"/>
        </c:scaling>
        <c:delete val="0"/>
        <c:axPos val="b"/>
        <c:majorTickMark val="none"/>
        <c:minorTickMark val="none"/>
        <c:tickLblPos val="nextTo"/>
        <c:crossAx val="490995712"/>
        <c:crosses val="autoZero"/>
        <c:auto val="1"/>
        <c:lblAlgn val="ctr"/>
        <c:lblOffset val="100"/>
        <c:noMultiLvlLbl val="0"/>
      </c:catAx>
      <c:valAx>
        <c:axId val="490995712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extTo"/>
        <c:crossAx val="48999449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ca-ES" sz="1600" b="1" i="0" cap="small" baseline="0">
                <a:effectLst/>
              </a:rPr>
              <a:t>Despesa Gerència Medi Ambient i Serv. Urbans (Cap. 6 i 7) Var. Obligat 15/14 (%)</a:t>
            </a:r>
            <a:endParaRPr lang="ca-ES" sz="1600"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('DCap 0502'!$B$10,'DCap 0502'!$B$11)</c:f>
              <c:strCache>
                <c:ptCount val="2"/>
                <c:pt idx="0">
                  <c:v>Inversions reals</c:v>
                </c:pt>
                <c:pt idx="1">
                  <c:v>Transferències de capital</c:v>
                </c:pt>
              </c:strCache>
            </c:strRef>
          </c:cat>
          <c:val>
            <c:numRef>
              <c:f>('DCap 0502'!$M$10,'DCap 0502'!$M$11)</c:f>
              <c:numCache>
                <c:formatCode>0.0%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491045248"/>
        <c:axId val="491046784"/>
      </c:barChart>
      <c:catAx>
        <c:axId val="491045248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b="1">
                <a:solidFill>
                  <a:srgbClr val="002060"/>
                </a:solidFill>
              </a:defRPr>
            </a:pPr>
            <a:endParaRPr lang="ca-ES"/>
          </a:p>
        </c:txPr>
        <c:crossAx val="491046784"/>
        <c:crosses val="autoZero"/>
        <c:auto val="1"/>
        <c:lblAlgn val="ctr"/>
        <c:lblOffset val="100"/>
        <c:noMultiLvlLbl val="0"/>
      </c:catAx>
      <c:valAx>
        <c:axId val="491046784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extTo"/>
        <c:crossAx val="491045248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cap="small" baseline="0"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ca-ES" sz="1400" b="1" i="0" cap="small" baseline="0">
                <a:effectLst/>
              </a:rPr>
              <a:t>Despesa Gerència Urbanisme (Cap. 2 i 4) Obligat</a:t>
            </a:r>
            <a:r>
              <a:rPr lang="ca-ES" sz="1400" b="1" i="0" u="none" strike="noStrike" cap="small" baseline="0">
                <a:effectLst/>
              </a:rPr>
              <a:t>/Crèdit Actual </a:t>
            </a:r>
            <a:r>
              <a:rPr lang="ca-ES" sz="1400" b="1" i="0" cap="small" baseline="0">
                <a:effectLst/>
              </a:rPr>
              <a:t>(%)</a:t>
            </a:r>
            <a:endParaRPr lang="ca-ES" sz="1400"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('DCap 0503'!$B$6,'DCap 0503'!$B$8)</c:f>
              <c:strCache>
                <c:ptCount val="2"/>
                <c:pt idx="0">
                  <c:v>Despeses en béns corrents i serveis</c:v>
                </c:pt>
                <c:pt idx="1">
                  <c:v>Transferències corrents</c:v>
                </c:pt>
              </c:strCache>
            </c:strRef>
          </c:cat>
          <c:val>
            <c:numRef>
              <c:f>('DCap 0503'!$J$6,'DCap 0503'!$J$8)</c:f>
              <c:numCache>
                <c:formatCode>0.0%</c:formatCode>
                <c:ptCount val="2"/>
                <c:pt idx="0">
                  <c:v>0.29810204747487251</c:v>
                </c:pt>
                <c:pt idx="1">
                  <c:v>0.50559639999999995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491272832"/>
        <c:axId val="491311488"/>
      </c:barChart>
      <c:catAx>
        <c:axId val="491272832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b="1" cap="small" baseline="0"/>
            </a:pPr>
            <a:endParaRPr lang="ca-ES"/>
          </a:p>
        </c:txPr>
        <c:crossAx val="491311488"/>
        <c:crosses val="autoZero"/>
        <c:auto val="1"/>
        <c:lblAlgn val="ctr"/>
        <c:lblOffset val="100"/>
        <c:noMultiLvlLbl val="0"/>
      </c:catAx>
      <c:valAx>
        <c:axId val="491311488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extTo"/>
        <c:crossAx val="49127283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ca-ES" sz="1600" b="1" i="0" cap="small" baseline="0">
                <a:effectLst/>
              </a:rPr>
              <a:t>Despesa Gerència Urbanisme (Cap. 2 i 4) Var. Obligat 15/14 (%)</a:t>
            </a:r>
            <a:endParaRPr lang="ca-ES" sz="1600"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('DCap 0503'!$B$6,'DCap 0503'!$B$8)</c:f>
              <c:strCache>
                <c:ptCount val="2"/>
                <c:pt idx="0">
                  <c:v>Despeses en béns corrents i serveis</c:v>
                </c:pt>
                <c:pt idx="1">
                  <c:v>Transferències corrents</c:v>
                </c:pt>
              </c:strCache>
            </c:strRef>
          </c:cat>
          <c:val>
            <c:numRef>
              <c:f>('DCap 0503'!$M$6,'DCap 0503'!$M$8)</c:f>
              <c:numCache>
                <c:formatCode>0.0%</c:formatCode>
                <c:ptCount val="2"/>
                <c:pt idx="0">
                  <c:v>0.68889635326648779</c:v>
                </c:pt>
                <c:pt idx="1">
                  <c:v>-0.98484413411895311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491926272"/>
        <c:axId val="491927808"/>
      </c:barChart>
      <c:catAx>
        <c:axId val="491926272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b="1" cap="small" baseline="0">
                <a:solidFill>
                  <a:srgbClr val="002060"/>
                </a:solidFill>
              </a:defRPr>
            </a:pPr>
            <a:endParaRPr lang="ca-ES"/>
          </a:p>
        </c:txPr>
        <c:crossAx val="491927808"/>
        <c:crosses val="autoZero"/>
        <c:auto val="1"/>
        <c:lblAlgn val="ctr"/>
        <c:lblOffset val="100"/>
        <c:noMultiLvlLbl val="0"/>
      </c:catAx>
      <c:valAx>
        <c:axId val="491927808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extTo"/>
        <c:crossAx val="49192627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ca-ES" sz="1400" b="1" i="0" cap="small" baseline="0">
                <a:effectLst/>
              </a:rPr>
              <a:t>Despesa Gerència Urbanisme (Cap. 6 i 7) Obligat/Crèdit Actual (%)</a:t>
            </a:r>
            <a:endParaRPr lang="ca-ES" sz="1400"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('DCap 0503'!$B$10,'DCap 0503'!$B$11)</c:f>
              <c:strCache>
                <c:ptCount val="2"/>
                <c:pt idx="0">
                  <c:v>Inversions reals</c:v>
                </c:pt>
                <c:pt idx="1">
                  <c:v>Transferències de capital</c:v>
                </c:pt>
              </c:strCache>
            </c:strRef>
          </c:cat>
          <c:val>
            <c:numRef>
              <c:f>('DCap 0503'!$J$10,'DCap 0503'!$J$11)</c:f>
              <c:numCache>
                <c:formatCode>0.0%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491960960"/>
        <c:axId val="491970944"/>
      </c:barChart>
      <c:catAx>
        <c:axId val="491960960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b="1" cap="small" baseline="0"/>
            </a:pPr>
            <a:endParaRPr lang="ca-ES"/>
          </a:p>
        </c:txPr>
        <c:crossAx val="491970944"/>
        <c:crosses val="autoZero"/>
        <c:auto val="1"/>
        <c:lblAlgn val="ctr"/>
        <c:lblOffset val="100"/>
        <c:noMultiLvlLbl val="0"/>
      </c:catAx>
      <c:valAx>
        <c:axId val="491970944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extTo"/>
        <c:crossAx val="49196096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ca-ES" sz="1400" b="1" i="0" cap="small" baseline="0">
                <a:effectLst/>
              </a:rPr>
              <a:t>Despesa Gerència Urbanisme (Cap. 6 i 7) Var. Obligat 15/14 (%)</a:t>
            </a:r>
            <a:endParaRPr lang="ca-ES" sz="1400"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('DCap 0503'!$B$10,'DCap 0503'!$B$11)</c:f>
              <c:strCache>
                <c:ptCount val="2"/>
                <c:pt idx="0">
                  <c:v>Inversions reals</c:v>
                </c:pt>
                <c:pt idx="1">
                  <c:v>Transferències de capital</c:v>
                </c:pt>
              </c:strCache>
            </c:strRef>
          </c:cat>
          <c:val>
            <c:numRef>
              <c:f>('DCap 0503'!$M$10,'DCap 0503'!$M$11)</c:f>
              <c:numCache>
                <c:formatCode>0.0%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491397888"/>
        <c:axId val="491399424"/>
      </c:barChart>
      <c:catAx>
        <c:axId val="491397888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b="1" cap="small" baseline="0">
                <a:solidFill>
                  <a:srgbClr val="002060"/>
                </a:solidFill>
              </a:defRPr>
            </a:pPr>
            <a:endParaRPr lang="ca-ES"/>
          </a:p>
        </c:txPr>
        <c:crossAx val="491399424"/>
        <c:crosses val="autoZero"/>
        <c:auto val="1"/>
        <c:lblAlgn val="ctr"/>
        <c:lblOffset val="100"/>
        <c:noMultiLvlLbl val="0"/>
      </c:catAx>
      <c:valAx>
        <c:axId val="491399424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extTo"/>
        <c:crossAx val="49139788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ca-ES" sz="1600" b="1" i="0" cap="small" baseline="0">
                <a:effectLst/>
              </a:rPr>
              <a:t>Despesa Gerència d'Infraestructures i Coord. Urbana (Cap. 2 i 4) </a:t>
            </a:r>
            <a:br>
              <a:rPr lang="ca-ES" sz="1600" b="1" i="0" cap="small" baseline="0">
                <a:effectLst/>
              </a:rPr>
            </a:br>
            <a:r>
              <a:rPr lang="ca-ES" sz="1600" b="1" i="0" cap="small" baseline="0">
                <a:effectLst/>
              </a:rPr>
              <a:t>Obligat</a:t>
            </a:r>
            <a:r>
              <a:rPr lang="ca-ES" sz="1600" b="1" i="0" u="none" strike="noStrike" cap="small" baseline="0">
                <a:effectLst/>
              </a:rPr>
              <a:t>/Crèdit Actual </a:t>
            </a:r>
            <a:r>
              <a:rPr lang="ca-ES" sz="1600" b="1" i="0" cap="small" baseline="0">
                <a:effectLst/>
              </a:rPr>
              <a:t>(%)</a:t>
            </a:r>
            <a:endParaRPr lang="ca-ES" sz="1600"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txPr>
              <a:bodyPr/>
              <a:lstStyle/>
              <a:p>
                <a:pPr>
                  <a:defRPr cap="small" baseline="0"/>
                </a:pPr>
                <a:endParaRPr lang="ca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('DCap 0504'!$B$6,'DCap 0504'!$B$8)</c:f>
              <c:strCache>
                <c:ptCount val="2"/>
                <c:pt idx="0">
                  <c:v>Despeses en béns corrents i serveis</c:v>
                </c:pt>
                <c:pt idx="1">
                  <c:v>Transferències corrents</c:v>
                </c:pt>
              </c:strCache>
            </c:strRef>
          </c:cat>
          <c:val>
            <c:numRef>
              <c:f>('DCap 0504'!$J$6,'DCap 0504'!$J$8)</c:f>
              <c:numCache>
                <c:formatCode>0.0%</c:formatCode>
                <c:ptCount val="2"/>
                <c:pt idx="0">
                  <c:v>0.57756662821316829</c:v>
                </c:pt>
                <c:pt idx="1">
                  <c:v>0.71856458119899791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492406272"/>
        <c:axId val="492413312"/>
      </c:barChart>
      <c:catAx>
        <c:axId val="492406272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b="1" cap="small" baseline="0"/>
            </a:pPr>
            <a:endParaRPr lang="ca-ES"/>
          </a:p>
        </c:txPr>
        <c:crossAx val="492413312"/>
        <c:crosses val="autoZero"/>
        <c:auto val="1"/>
        <c:lblAlgn val="ctr"/>
        <c:lblOffset val="100"/>
        <c:noMultiLvlLbl val="0"/>
      </c:catAx>
      <c:valAx>
        <c:axId val="492413312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extTo"/>
        <c:crossAx val="49240627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ca-ES" sz="1600" b="1" i="0" cap="small" baseline="0">
                <a:effectLst/>
              </a:rPr>
              <a:t>Despesa Gerència d'Infraestructures i Coord. Urbana (Cap. 2 i 4) </a:t>
            </a:r>
            <a:br>
              <a:rPr lang="ca-ES" sz="1600" b="1" i="0" cap="small" baseline="0">
                <a:effectLst/>
              </a:rPr>
            </a:br>
            <a:r>
              <a:rPr lang="ca-ES" sz="1600" b="1" i="0" cap="small" baseline="0">
                <a:effectLst/>
              </a:rPr>
              <a:t>Var. Obligat 15/14 (%)</a:t>
            </a:r>
            <a:endParaRPr lang="ca-ES" sz="1600"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('DCap 0504'!$B$6,'DCap 0504'!$B$8)</c:f>
              <c:strCache>
                <c:ptCount val="2"/>
                <c:pt idx="0">
                  <c:v>Despeses en béns corrents i serveis</c:v>
                </c:pt>
                <c:pt idx="1">
                  <c:v>Transferències corrents</c:v>
                </c:pt>
              </c:strCache>
            </c:strRef>
          </c:cat>
          <c:val>
            <c:numRef>
              <c:f>('DCap 0504'!$M$6,'DCap 0504'!$M$8)</c:f>
              <c:numCache>
                <c:formatCode>0.0%</c:formatCode>
                <c:ptCount val="2"/>
                <c:pt idx="0">
                  <c:v>0.10547018894279914</c:v>
                </c:pt>
                <c:pt idx="1">
                  <c:v>-1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492434176"/>
        <c:axId val="492435712"/>
      </c:barChart>
      <c:catAx>
        <c:axId val="492434176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b="1" cap="small" baseline="0">
                <a:solidFill>
                  <a:srgbClr val="002060"/>
                </a:solidFill>
              </a:defRPr>
            </a:pPr>
            <a:endParaRPr lang="ca-ES"/>
          </a:p>
        </c:txPr>
        <c:crossAx val="492435712"/>
        <c:crosses val="autoZero"/>
        <c:auto val="1"/>
        <c:lblAlgn val="ctr"/>
        <c:lblOffset val="100"/>
        <c:noMultiLvlLbl val="0"/>
      </c:catAx>
      <c:valAx>
        <c:axId val="492435712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extTo"/>
        <c:crossAx val="49243417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cap="small" baseline="0"/>
            </a:pPr>
            <a:r>
              <a:rPr lang="ca-ES" sz="1600" cap="small" baseline="0"/>
              <a:t>Ingressos per Operacions. DL/Prev. Actual (%)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('ICap '!$B$10,'ICap '!$B$13,'ICap '!$B$16)</c:f>
              <c:strCache>
                <c:ptCount val="3"/>
                <c:pt idx="0">
                  <c:v>Operacions corrents</c:v>
                </c:pt>
                <c:pt idx="1">
                  <c:v>Operacions de capital</c:v>
                </c:pt>
                <c:pt idx="2">
                  <c:v>Operacions financeres</c:v>
                </c:pt>
              </c:strCache>
            </c:strRef>
          </c:cat>
          <c:val>
            <c:numRef>
              <c:f>('ICap '!$I$10,'ICap '!$I$13,'ICap '!$I$16)</c:f>
              <c:numCache>
                <c:formatCode>0.0%</c:formatCode>
                <c:ptCount val="3"/>
                <c:pt idx="0">
                  <c:v>0.79549184349362345</c:v>
                </c:pt>
                <c:pt idx="1">
                  <c:v>0.50421696832476237</c:v>
                </c:pt>
                <c:pt idx="2">
                  <c:v>3.8183534974482139E-2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470546304"/>
        <c:axId val="470547840"/>
      </c:barChart>
      <c:catAx>
        <c:axId val="470546304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b="1" cap="small" baseline="0"/>
            </a:pPr>
            <a:endParaRPr lang="ca-ES"/>
          </a:p>
        </c:txPr>
        <c:crossAx val="470547840"/>
        <c:crosses val="autoZero"/>
        <c:auto val="1"/>
        <c:lblAlgn val="ctr"/>
        <c:lblOffset val="100"/>
        <c:noMultiLvlLbl val="0"/>
      </c:catAx>
      <c:valAx>
        <c:axId val="470547840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extTo"/>
        <c:crossAx val="47054630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ca-ES" sz="1400" b="1" i="0" cap="small" baseline="0">
                <a:effectLst/>
              </a:rPr>
              <a:t>Despesa Gerència d'Infraestructures i Coord. Urbana (Cap. 6 i 7) Obligat/Crèdit Actual (%)</a:t>
            </a:r>
            <a:endParaRPr lang="ca-ES" sz="1400"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('DCap 0504'!$B$10,'DCap 0504'!$B$11)</c:f>
              <c:strCache>
                <c:ptCount val="2"/>
                <c:pt idx="0">
                  <c:v>Inversions reals</c:v>
                </c:pt>
                <c:pt idx="1">
                  <c:v>Transferències de capital</c:v>
                </c:pt>
              </c:strCache>
            </c:strRef>
          </c:cat>
          <c:val>
            <c:numRef>
              <c:f>('DCap 0504'!$J$10,'DCap 0504'!$J$11)</c:f>
              <c:numCache>
                <c:formatCode>0.0%</c:formatCode>
                <c:ptCount val="2"/>
                <c:pt idx="0">
                  <c:v>0.66424689473715404</c:v>
                </c:pt>
                <c:pt idx="1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492452480"/>
        <c:axId val="492454272"/>
      </c:barChart>
      <c:catAx>
        <c:axId val="492452480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b="1" cap="small" baseline="0"/>
            </a:pPr>
            <a:endParaRPr lang="ca-ES"/>
          </a:p>
        </c:txPr>
        <c:crossAx val="492454272"/>
        <c:crosses val="autoZero"/>
        <c:auto val="1"/>
        <c:lblAlgn val="ctr"/>
        <c:lblOffset val="100"/>
        <c:noMultiLvlLbl val="0"/>
      </c:catAx>
      <c:valAx>
        <c:axId val="492454272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extTo"/>
        <c:crossAx val="49245248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ca-ES" sz="1400" b="1" i="0" cap="small" baseline="0">
                <a:effectLst/>
              </a:rPr>
              <a:t>Despesa </a:t>
            </a:r>
            <a:r>
              <a:rPr lang="ca-ES" sz="1400" b="1" i="0" u="none" strike="noStrike" cap="small" baseline="0">
                <a:effectLst/>
              </a:rPr>
              <a:t>Gerència d'Infraestructures i Coord. Urbana </a:t>
            </a:r>
            <a:r>
              <a:rPr lang="ca-ES" sz="1400" b="1" i="0" cap="small" baseline="0">
                <a:effectLst/>
              </a:rPr>
              <a:t>(Cap. 6 i 7) Var. Obligat 15/14 (%)</a:t>
            </a:r>
            <a:endParaRPr lang="ca-ES" sz="1400"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('DCap 0504'!$B$10,'DCap 0504'!$B$11)</c:f>
              <c:strCache>
                <c:ptCount val="2"/>
                <c:pt idx="0">
                  <c:v>Inversions reals</c:v>
                </c:pt>
                <c:pt idx="1">
                  <c:v>Transferències de capital</c:v>
                </c:pt>
              </c:strCache>
            </c:strRef>
          </c:cat>
          <c:val>
            <c:numRef>
              <c:f>('DCap 0504'!$M$10,'DCap 0504'!$M$11)</c:f>
              <c:numCache>
                <c:formatCode>0.0%</c:formatCode>
                <c:ptCount val="2"/>
                <c:pt idx="0">
                  <c:v>1.3470013435105068</c:v>
                </c:pt>
                <c:pt idx="1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493167360"/>
        <c:axId val="493168896"/>
      </c:barChart>
      <c:catAx>
        <c:axId val="493167360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b="1" cap="small" baseline="0">
                <a:solidFill>
                  <a:srgbClr val="002060"/>
                </a:solidFill>
              </a:defRPr>
            </a:pPr>
            <a:endParaRPr lang="ca-ES"/>
          </a:p>
        </c:txPr>
        <c:crossAx val="493168896"/>
        <c:crosses val="autoZero"/>
        <c:auto val="1"/>
        <c:lblAlgn val="ctr"/>
        <c:lblOffset val="100"/>
        <c:noMultiLvlLbl val="0"/>
      </c:catAx>
      <c:valAx>
        <c:axId val="493168896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extTo"/>
        <c:crossAx val="49316736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a-ES" sz="1800" b="1" i="0" cap="small" baseline="0">
                <a:effectLst/>
              </a:rPr>
              <a:t>Despesa Sector Economia, Empresa i Ocupació (Cap. 2 i 4) </a:t>
            </a:r>
            <a:br>
              <a:rPr lang="ca-ES" sz="1800" b="1" i="0" cap="small" baseline="0">
                <a:effectLst/>
              </a:rPr>
            </a:br>
            <a:r>
              <a:rPr lang="ca-ES" sz="1800" b="1" i="0" cap="small" baseline="0">
                <a:effectLst/>
              </a:rPr>
              <a:t>Obligat</a:t>
            </a:r>
            <a:r>
              <a:rPr lang="ca-ES" sz="1800" b="1" i="0" u="none" strike="noStrike" cap="small" baseline="0">
                <a:effectLst/>
              </a:rPr>
              <a:t>/Crèdit Actual </a:t>
            </a:r>
            <a:r>
              <a:rPr lang="ca-ES" sz="1800" b="1" i="0" cap="small" baseline="0">
                <a:effectLst/>
              </a:rPr>
              <a:t>(%)</a:t>
            </a:r>
            <a:endParaRPr lang="ca-ES"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('DCap 07'!$B$6,'DCap 07'!$B$8)</c:f>
              <c:strCache>
                <c:ptCount val="2"/>
                <c:pt idx="0">
                  <c:v>Despeses en béns corrents i serveis</c:v>
                </c:pt>
                <c:pt idx="1">
                  <c:v>Transferències corrents</c:v>
                </c:pt>
              </c:strCache>
            </c:strRef>
          </c:cat>
          <c:val>
            <c:numRef>
              <c:f>('DCap 07'!$J$6,'DCap 07'!$J$8)</c:f>
              <c:numCache>
                <c:formatCode>0.0%</c:formatCode>
                <c:ptCount val="2"/>
                <c:pt idx="0">
                  <c:v>0.54861358326738174</c:v>
                </c:pt>
                <c:pt idx="1">
                  <c:v>0.65841727589689902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493125632"/>
        <c:axId val="493127168"/>
      </c:barChart>
      <c:catAx>
        <c:axId val="493125632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b="1" cap="small" baseline="0"/>
            </a:pPr>
            <a:endParaRPr lang="ca-ES"/>
          </a:p>
        </c:txPr>
        <c:crossAx val="493127168"/>
        <c:crosses val="autoZero"/>
        <c:auto val="1"/>
        <c:lblAlgn val="ctr"/>
        <c:lblOffset val="100"/>
        <c:noMultiLvlLbl val="0"/>
      </c:catAx>
      <c:valAx>
        <c:axId val="493127168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extTo"/>
        <c:crossAx val="49312563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/>
            </a:pPr>
            <a:r>
              <a:rPr lang="ca-ES" sz="1800" b="1" i="0" cap="small" baseline="0">
                <a:effectLst/>
              </a:rPr>
              <a:t>Despesa Sector Economia, Empresa i Ocupació (Cap. 2 i 4) </a:t>
            </a:r>
            <a:br>
              <a:rPr lang="ca-ES" sz="1800" b="1" i="0" cap="small" baseline="0">
                <a:effectLst/>
              </a:rPr>
            </a:br>
            <a:r>
              <a:rPr lang="ca-ES" sz="1800" b="1" i="0" cap="small" baseline="0">
                <a:effectLst/>
              </a:rPr>
              <a:t>Var. Obligat 15/14 (%)</a:t>
            </a:r>
            <a:endParaRPr lang="ca-ES"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dLbl>
              <c:idx val="1"/>
              <c:layout>
                <c:manualLayout>
                  <c:x val="-9.0090090090090089E-3"/>
                  <c:y val="0.1328413798767584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('DCap 07'!$B$6,'DCap 07'!$B$8)</c:f>
              <c:strCache>
                <c:ptCount val="2"/>
                <c:pt idx="0">
                  <c:v>Despeses en béns corrents i serveis</c:v>
                </c:pt>
                <c:pt idx="1">
                  <c:v>Transferències corrents</c:v>
                </c:pt>
              </c:strCache>
            </c:strRef>
          </c:cat>
          <c:val>
            <c:numRef>
              <c:f>('DCap 07'!$M$6,'DCap 07'!$M$8)</c:f>
              <c:numCache>
                <c:formatCode>0.0%</c:formatCode>
                <c:ptCount val="2"/>
                <c:pt idx="0">
                  <c:v>8.6976829186914664</c:v>
                </c:pt>
                <c:pt idx="1">
                  <c:v>-5.7600176527174307E-2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493138304"/>
        <c:axId val="493140992"/>
      </c:barChart>
      <c:catAx>
        <c:axId val="493138304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b="1" cap="small" baseline="0">
                <a:solidFill>
                  <a:srgbClr val="002060"/>
                </a:solidFill>
              </a:defRPr>
            </a:pPr>
            <a:endParaRPr lang="ca-ES"/>
          </a:p>
        </c:txPr>
        <c:crossAx val="493140992"/>
        <c:crosses val="autoZero"/>
        <c:auto val="1"/>
        <c:lblAlgn val="ctr"/>
        <c:lblOffset val="100"/>
        <c:noMultiLvlLbl val="0"/>
      </c:catAx>
      <c:valAx>
        <c:axId val="493140992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extTo"/>
        <c:crossAx val="49313830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ca-ES" sz="1600" b="1" i="0" cap="small" baseline="0">
                <a:effectLst/>
              </a:rPr>
              <a:t>Despesa Sector Economia, Empresa i Ocupació (Cap. 6 i 7) Obligat/Crèdit Actual (%)</a:t>
            </a:r>
            <a:endParaRPr lang="ca-ES" sz="1600"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('DCap 07'!$B$10,'DCap 07'!$B$11)</c:f>
              <c:strCache>
                <c:ptCount val="2"/>
                <c:pt idx="0">
                  <c:v>Inversions reals</c:v>
                </c:pt>
                <c:pt idx="1">
                  <c:v>Transferències de capital</c:v>
                </c:pt>
              </c:strCache>
            </c:strRef>
          </c:cat>
          <c:val>
            <c:numRef>
              <c:f>('DCap 07'!$J$10,'DCap 07'!$J$11)</c:f>
              <c:numCache>
                <c:formatCode>0.0%</c:formatCode>
                <c:ptCount val="2"/>
                <c:pt idx="0">
                  <c:v>0.14844719101123596</c:v>
                </c:pt>
                <c:pt idx="1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493448576"/>
        <c:axId val="493450368"/>
      </c:barChart>
      <c:catAx>
        <c:axId val="493448576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b="1" cap="small" baseline="0"/>
            </a:pPr>
            <a:endParaRPr lang="ca-ES"/>
          </a:p>
        </c:txPr>
        <c:crossAx val="493450368"/>
        <c:crosses val="autoZero"/>
        <c:auto val="1"/>
        <c:lblAlgn val="ctr"/>
        <c:lblOffset val="100"/>
        <c:noMultiLvlLbl val="0"/>
      </c:catAx>
      <c:valAx>
        <c:axId val="493450368"/>
        <c:scaling>
          <c:orientation val="minMax"/>
        </c:scaling>
        <c:delete val="1"/>
        <c:axPos val="l"/>
        <c:numFmt formatCode="0.0%" sourceLinked="1"/>
        <c:majorTickMark val="none"/>
        <c:minorTickMark val="none"/>
        <c:tickLblPos val="nextTo"/>
        <c:crossAx val="49344857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/>
            </a:pPr>
            <a:r>
              <a:rPr lang="ca-ES"/>
              <a:t>Despesa Sector Economia, Empresa i Ocupació (Cap. 6 i 7) Var. Obligat 15/14 (%)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('DCap 07'!$B$10,'DCap 07'!$B$11)</c:f>
              <c:strCache>
                <c:ptCount val="2"/>
                <c:pt idx="0">
                  <c:v>Inversions reals</c:v>
                </c:pt>
                <c:pt idx="1">
                  <c:v>Transferències de capital</c:v>
                </c:pt>
              </c:strCache>
            </c:strRef>
          </c:cat>
          <c:val>
            <c:numRef>
              <c:f>('DCap 07'!$M$10,'DCap 07'!$M$11)</c:f>
              <c:numCache>
                <c:formatCode>0.0%</c:formatCode>
                <c:ptCount val="2"/>
                <c:pt idx="0">
                  <c:v>-0.52718495071189941</c:v>
                </c:pt>
                <c:pt idx="1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478807552"/>
        <c:axId val="478809088"/>
      </c:barChart>
      <c:catAx>
        <c:axId val="478807552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b="1">
                <a:solidFill>
                  <a:srgbClr val="002060"/>
                </a:solidFill>
              </a:defRPr>
            </a:pPr>
            <a:endParaRPr lang="ca-ES"/>
          </a:p>
        </c:txPr>
        <c:crossAx val="478809088"/>
        <c:crosses val="autoZero"/>
        <c:auto val="1"/>
        <c:lblAlgn val="ctr"/>
        <c:lblOffset val="100"/>
        <c:noMultiLvlLbl val="0"/>
      </c:catAx>
      <c:valAx>
        <c:axId val="478809088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extTo"/>
        <c:crossAx val="478807552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cap="small" baseline="0"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ca-ES" sz="1600" b="1" i="0" cap="small" baseline="0">
                <a:effectLst/>
              </a:rPr>
              <a:t>Despesa Serveis Centrals (Cap. 2 i 4) </a:t>
            </a:r>
            <a:br>
              <a:rPr lang="ca-ES" sz="1600" b="1" i="0" cap="small" baseline="0">
                <a:effectLst/>
              </a:rPr>
            </a:br>
            <a:r>
              <a:rPr lang="ca-ES" sz="1600" b="1" i="0" cap="small" baseline="0">
                <a:effectLst/>
              </a:rPr>
              <a:t>Obligat/</a:t>
            </a:r>
            <a:r>
              <a:rPr lang="ca-ES" sz="1600" b="1" i="0" u="none" strike="noStrike" cap="small" baseline="0">
                <a:effectLst/>
              </a:rPr>
              <a:t>Crèdit Actual</a:t>
            </a:r>
            <a:r>
              <a:rPr lang="ca-ES" sz="1600" b="1" i="0" cap="small" baseline="0">
                <a:effectLst/>
              </a:rPr>
              <a:t> (%)</a:t>
            </a:r>
            <a:endParaRPr lang="ca-ES" sz="1600"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('DCap 0703'!$B$6,'DCap 0703'!$B$8)</c:f>
              <c:strCache>
                <c:ptCount val="2"/>
                <c:pt idx="0">
                  <c:v>Despeses en béns corrents i serveis</c:v>
                </c:pt>
                <c:pt idx="1">
                  <c:v>Transferències corrents</c:v>
                </c:pt>
              </c:strCache>
            </c:strRef>
          </c:cat>
          <c:val>
            <c:numRef>
              <c:f>('DCap 0703'!$J$6,'DCap 0703'!$J$8)</c:f>
              <c:numCache>
                <c:formatCode>0.0%</c:formatCode>
                <c:ptCount val="2"/>
                <c:pt idx="0">
                  <c:v>0.58016710923988679</c:v>
                </c:pt>
                <c:pt idx="1">
                  <c:v>0.58580197571270953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490336640"/>
        <c:axId val="490338176"/>
      </c:barChart>
      <c:catAx>
        <c:axId val="490336640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b="1" cap="small" baseline="0"/>
            </a:pPr>
            <a:endParaRPr lang="ca-ES"/>
          </a:p>
        </c:txPr>
        <c:crossAx val="490338176"/>
        <c:crosses val="autoZero"/>
        <c:auto val="1"/>
        <c:lblAlgn val="ctr"/>
        <c:lblOffset val="100"/>
        <c:noMultiLvlLbl val="0"/>
      </c:catAx>
      <c:valAx>
        <c:axId val="490338176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extTo"/>
        <c:crossAx val="49033664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ca-ES" sz="1600" b="1" i="0" cap="small" baseline="0">
                <a:effectLst/>
              </a:rPr>
              <a:t>Despesa Serveis Centrals (Cap. 2 i 4) </a:t>
            </a:r>
            <a:br>
              <a:rPr lang="ca-ES" sz="1600" b="1" i="0" cap="small" baseline="0">
                <a:effectLst/>
              </a:rPr>
            </a:br>
            <a:r>
              <a:rPr lang="ca-ES" sz="1600" b="1" i="0" cap="small" baseline="0">
                <a:effectLst/>
              </a:rPr>
              <a:t>Var. Obligat 15/14 (%)</a:t>
            </a:r>
            <a:endParaRPr lang="ca-ES" sz="1600"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('DCap 0703'!$B$6,'DCap 0703'!$B$8)</c:f>
              <c:strCache>
                <c:ptCount val="2"/>
                <c:pt idx="0">
                  <c:v>Despeses en béns corrents i serveis</c:v>
                </c:pt>
                <c:pt idx="1">
                  <c:v>Transferències corrents</c:v>
                </c:pt>
              </c:strCache>
            </c:strRef>
          </c:cat>
          <c:val>
            <c:numRef>
              <c:f>('DCap 0703'!$M$6,'DCap 0703'!$M$8)</c:f>
              <c:numCache>
                <c:formatCode>0.0%</c:formatCode>
                <c:ptCount val="2"/>
                <c:pt idx="0">
                  <c:v>-0.81260607748903113</c:v>
                </c:pt>
                <c:pt idx="1">
                  <c:v>0.16016163254624316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490232064"/>
        <c:axId val="490237952"/>
      </c:barChart>
      <c:catAx>
        <c:axId val="490232064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b="1" cap="small" baseline="0">
                <a:solidFill>
                  <a:srgbClr val="002060"/>
                </a:solidFill>
              </a:defRPr>
            </a:pPr>
            <a:endParaRPr lang="ca-ES"/>
          </a:p>
        </c:txPr>
        <c:crossAx val="490237952"/>
        <c:crosses val="autoZero"/>
        <c:auto val="1"/>
        <c:lblAlgn val="ctr"/>
        <c:lblOffset val="100"/>
        <c:noMultiLvlLbl val="0"/>
      </c:catAx>
      <c:valAx>
        <c:axId val="490237952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extTo"/>
        <c:crossAx val="49023206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ca-ES" sz="1600" b="1" i="0" cap="small" baseline="0">
                <a:effectLst/>
              </a:rPr>
              <a:t>Despesa Serveis Centrals (Cap. 6 i 7) Obligat</a:t>
            </a:r>
            <a:r>
              <a:rPr lang="ca-ES" sz="1600" b="1" i="0" u="none" strike="noStrike" cap="small" baseline="0">
                <a:effectLst/>
              </a:rPr>
              <a:t>/Crèdit Actual </a:t>
            </a:r>
            <a:r>
              <a:rPr lang="ca-ES" sz="1600" b="1" i="0" cap="small" baseline="0">
                <a:effectLst/>
              </a:rPr>
              <a:t>(%)</a:t>
            </a:r>
            <a:endParaRPr lang="ca-ES" sz="1600"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('DCap 0703'!$B$11,'DCap 0703'!$B$12)</c:f>
              <c:strCache>
                <c:ptCount val="2"/>
                <c:pt idx="0">
                  <c:v>Inversions reals</c:v>
                </c:pt>
                <c:pt idx="1">
                  <c:v>Transferències de capital</c:v>
                </c:pt>
              </c:strCache>
            </c:strRef>
          </c:cat>
          <c:val>
            <c:numRef>
              <c:f>('DCap 0703'!$J$11,'DCap 0703'!$J$12)</c:f>
              <c:numCache>
                <c:formatCode>0.0%</c:formatCode>
                <c:ptCount val="2"/>
                <c:pt idx="0">
                  <c:v>0.69140841702636802</c:v>
                </c:pt>
                <c:pt idx="1">
                  <c:v>0.64156068577186931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490267008"/>
        <c:axId val="490268544"/>
      </c:barChart>
      <c:catAx>
        <c:axId val="490267008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b="1" cap="small" baseline="0"/>
            </a:pPr>
            <a:endParaRPr lang="ca-ES"/>
          </a:p>
        </c:txPr>
        <c:crossAx val="490268544"/>
        <c:crosses val="autoZero"/>
        <c:auto val="1"/>
        <c:lblAlgn val="ctr"/>
        <c:lblOffset val="100"/>
        <c:noMultiLvlLbl val="0"/>
      </c:catAx>
      <c:valAx>
        <c:axId val="490268544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extTo"/>
        <c:crossAx val="49026700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ca-ES" sz="1600" b="1" i="0" cap="small" baseline="0">
                <a:effectLst/>
              </a:rPr>
              <a:t>Despesa Serveis Centrals (Cap. 6 i 7) </a:t>
            </a:r>
            <a:br>
              <a:rPr lang="ca-ES" sz="1600" b="1" i="0" cap="small" baseline="0">
                <a:effectLst/>
              </a:rPr>
            </a:br>
            <a:r>
              <a:rPr lang="ca-ES" sz="1600" b="1" i="0" cap="small" baseline="0">
                <a:effectLst/>
              </a:rPr>
              <a:t>Var. Obligat 15/14 (%)</a:t>
            </a:r>
            <a:endParaRPr lang="ca-ES" sz="1600"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('DCap 0703'!$B$11,'DCap 0703'!$B$12)</c:f>
              <c:strCache>
                <c:ptCount val="2"/>
                <c:pt idx="0">
                  <c:v>Inversions reals</c:v>
                </c:pt>
                <c:pt idx="1">
                  <c:v>Transferències de capital</c:v>
                </c:pt>
              </c:strCache>
            </c:strRef>
          </c:cat>
          <c:val>
            <c:numRef>
              <c:f>('DCap 0703'!$M$11,'DCap 0703'!$M$12)</c:f>
              <c:numCache>
                <c:formatCode>0.0%</c:formatCode>
                <c:ptCount val="2"/>
                <c:pt idx="0">
                  <c:v>0.62919887645430084</c:v>
                </c:pt>
                <c:pt idx="1">
                  <c:v>0.45600153861091131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495532288"/>
        <c:axId val="495534080"/>
      </c:barChart>
      <c:catAx>
        <c:axId val="495532288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b="1" cap="small" baseline="0">
                <a:solidFill>
                  <a:srgbClr val="002060"/>
                </a:solidFill>
              </a:defRPr>
            </a:pPr>
            <a:endParaRPr lang="ca-ES"/>
          </a:p>
        </c:txPr>
        <c:crossAx val="495534080"/>
        <c:crosses val="autoZero"/>
        <c:auto val="1"/>
        <c:lblAlgn val="ctr"/>
        <c:lblOffset val="100"/>
        <c:noMultiLvlLbl val="0"/>
      </c:catAx>
      <c:valAx>
        <c:axId val="495534080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extTo"/>
        <c:crossAx val="49553228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 sz="1800" cap="small" baseline="0"/>
            </a:pPr>
            <a:r>
              <a:rPr lang="ca-ES" sz="1800" cap="small" baseline="0"/>
              <a:t>Ingressos per Operacions. Variació DL 15/14 (%)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dLbl>
              <c:idx val="1"/>
              <c:layout>
                <c:manualLayout>
                  <c:x val="-1.4336917562723962E-2"/>
                  <c:y val="0.1243781094527362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('ICap '!$B$10,'ICap '!$B$13,'ICap '!$B$16)</c:f>
              <c:strCache>
                <c:ptCount val="3"/>
                <c:pt idx="0">
                  <c:v>Operacions corrents</c:v>
                </c:pt>
                <c:pt idx="1">
                  <c:v>Operacions de capital</c:v>
                </c:pt>
                <c:pt idx="2">
                  <c:v>Operacions financeres</c:v>
                </c:pt>
              </c:strCache>
            </c:strRef>
          </c:cat>
          <c:val>
            <c:numRef>
              <c:f>('ICap '!$N$10,'ICap '!$N$13,'ICap '!$N$16)</c:f>
              <c:numCache>
                <c:formatCode>0.0%</c:formatCode>
                <c:ptCount val="3"/>
                <c:pt idx="0">
                  <c:v>6.2997681129410177E-2</c:v>
                </c:pt>
                <c:pt idx="1">
                  <c:v>0.77129309189791773</c:v>
                </c:pt>
                <c:pt idx="2">
                  <c:v>4.2637603002759752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470563456"/>
        <c:axId val="470590976"/>
      </c:barChart>
      <c:catAx>
        <c:axId val="470563456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b="1" cap="small" baseline="0">
                <a:solidFill>
                  <a:srgbClr val="002060"/>
                </a:solidFill>
              </a:defRPr>
            </a:pPr>
            <a:endParaRPr lang="ca-ES"/>
          </a:p>
        </c:txPr>
        <c:crossAx val="470590976"/>
        <c:crosses val="autoZero"/>
        <c:auto val="1"/>
        <c:lblAlgn val="ctr"/>
        <c:lblOffset val="100"/>
        <c:noMultiLvlLbl val="0"/>
      </c:catAx>
      <c:valAx>
        <c:axId val="470590976"/>
        <c:scaling>
          <c:orientation val="minMax"/>
        </c:scaling>
        <c:delete val="1"/>
        <c:axPos val="l"/>
        <c:numFmt formatCode="0.0%" sourceLinked="1"/>
        <c:majorTickMark val="none"/>
        <c:minorTickMark val="none"/>
        <c:tickLblPos val="nextTo"/>
        <c:crossAx val="47056345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ca-ES" sz="1600" b="1" i="0" cap="small" baseline="0">
                <a:effectLst/>
              </a:rPr>
              <a:t>Despesa Sector Cultura, Coneix. i Innovació (Cap. 2 i 4) </a:t>
            </a:r>
            <a:br>
              <a:rPr lang="ca-ES" sz="1600" b="1" i="0" cap="small" baseline="0">
                <a:effectLst/>
              </a:rPr>
            </a:br>
            <a:r>
              <a:rPr lang="ca-ES" sz="1600" b="1" i="0" cap="small" baseline="0">
                <a:effectLst/>
              </a:rPr>
              <a:t>Obligat/Crèdit Actual (%)</a:t>
            </a:r>
            <a:endParaRPr lang="ca-ES" sz="1600"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('DCap 08'!$B$6,'DCap 08'!$B$8)</c:f>
              <c:strCache>
                <c:ptCount val="2"/>
                <c:pt idx="0">
                  <c:v>Despeses en béns corrents i serveis</c:v>
                </c:pt>
                <c:pt idx="1">
                  <c:v>Transferències corrents</c:v>
                </c:pt>
              </c:strCache>
            </c:strRef>
          </c:cat>
          <c:val>
            <c:numRef>
              <c:f>('DCap 08'!$J$6,'DCap 08'!$J$8)</c:f>
              <c:numCache>
                <c:formatCode>0.0%</c:formatCode>
                <c:ptCount val="2"/>
                <c:pt idx="0">
                  <c:v>0</c:v>
                </c:pt>
                <c:pt idx="1">
                  <c:v>0.82175711877945445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494986368"/>
        <c:axId val="494987904"/>
      </c:barChart>
      <c:catAx>
        <c:axId val="494986368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b="1" cap="small" baseline="0"/>
            </a:pPr>
            <a:endParaRPr lang="ca-ES"/>
          </a:p>
        </c:txPr>
        <c:crossAx val="494987904"/>
        <c:crosses val="autoZero"/>
        <c:auto val="1"/>
        <c:lblAlgn val="ctr"/>
        <c:lblOffset val="100"/>
        <c:noMultiLvlLbl val="0"/>
      </c:catAx>
      <c:valAx>
        <c:axId val="494987904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extTo"/>
        <c:crossAx val="49498636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ca-ES" sz="1600" b="1" i="0" cap="small" baseline="0">
                <a:effectLst/>
              </a:rPr>
              <a:t>Despesa </a:t>
            </a:r>
            <a:r>
              <a:rPr lang="ca-ES" sz="1600" b="1" i="0" u="none" strike="noStrike" cap="small" baseline="0">
                <a:effectLst/>
              </a:rPr>
              <a:t>Sector Cultura, Coneix. i Innovació </a:t>
            </a:r>
            <a:r>
              <a:rPr lang="ca-ES" sz="1600" b="1" i="0" cap="small" baseline="0">
                <a:effectLst/>
              </a:rPr>
              <a:t>(Cap. 2 i 4) </a:t>
            </a:r>
            <a:br>
              <a:rPr lang="ca-ES" sz="1600" b="1" i="0" cap="small" baseline="0">
                <a:effectLst/>
              </a:rPr>
            </a:br>
            <a:r>
              <a:rPr lang="ca-ES" sz="1600" b="1" i="0" cap="small" baseline="0">
                <a:effectLst/>
              </a:rPr>
              <a:t>Var. Obligat 15/14 (%)</a:t>
            </a:r>
            <a:endParaRPr lang="ca-ES" sz="1600"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('DCap 08'!$B$6,'DCap 08'!$B$8)</c:f>
              <c:strCache>
                <c:ptCount val="2"/>
                <c:pt idx="0">
                  <c:v>Despeses en béns corrents i serveis</c:v>
                </c:pt>
                <c:pt idx="1">
                  <c:v>Transferències corrents</c:v>
                </c:pt>
              </c:strCache>
            </c:strRef>
          </c:cat>
          <c:val>
            <c:numRef>
              <c:f>('DCap 08'!$M$6,'DCap 08'!$M$8)</c:f>
              <c:numCache>
                <c:formatCode>0.0%</c:formatCode>
                <c:ptCount val="2"/>
                <c:pt idx="0">
                  <c:v>0</c:v>
                </c:pt>
                <c:pt idx="1">
                  <c:v>4.0230291393827722E-2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495463424"/>
        <c:axId val="495489792"/>
      </c:barChart>
      <c:catAx>
        <c:axId val="495463424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b="1" cap="small" baseline="0">
                <a:solidFill>
                  <a:srgbClr val="002060"/>
                </a:solidFill>
              </a:defRPr>
            </a:pPr>
            <a:endParaRPr lang="ca-ES"/>
          </a:p>
        </c:txPr>
        <c:crossAx val="495489792"/>
        <c:crosses val="autoZero"/>
        <c:auto val="1"/>
        <c:lblAlgn val="ctr"/>
        <c:lblOffset val="100"/>
        <c:noMultiLvlLbl val="0"/>
      </c:catAx>
      <c:valAx>
        <c:axId val="495489792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extTo"/>
        <c:crossAx val="49546342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ca-ES" sz="1600" b="1" i="0" cap="small" baseline="0">
                <a:effectLst/>
              </a:rPr>
              <a:t>Despesa </a:t>
            </a:r>
            <a:r>
              <a:rPr lang="ca-ES" sz="1600" b="1" i="0" u="none" strike="noStrike" cap="small" baseline="0">
                <a:effectLst/>
              </a:rPr>
              <a:t>Sector Cultura, Coneix. i Innovació </a:t>
            </a:r>
            <a:r>
              <a:rPr lang="ca-ES" sz="1600" b="1" i="0" cap="small" baseline="0">
                <a:effectLst/>
              </a:rPr>
              <a:t>(Cap. 6 i 7) Obligat/Crèdit Actual (%)</a:t>
            </a:r>
            <a:endParaRPr lang="ca-ES" sz="1600"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('DCap 08'!$B$10,'DCap 08'!$B$11)</c:f>
              <c:strCache>
                <c:ptCount val="2"/>
                <c:pt idx="0">
                  <c:v>Inversions reals</c:v>
                </c:pt>
                <c:pt idx="1">
                  <c:v>Transferències de capital</c:v>
                </c:pt>
              </c:strCache>
            </c:strRef>
          </c:cat>
          <c:val>
            <c:numRef>
              <c:f>('DCap 08'!$J$10,'DCap 08'!$J$11)</c:f>
              <c:numCache>
                <c:formatCode>0.0%</c:formatCode>
                <c:ptCount val="2"/>
                <c:pt idx="0">
                  <c:v>0</c:v>
                </c:pt>
                <c:pt idx="1">
                  <c:v>0.39694009361054106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495514752"/>
        <c:axId val="495516288"/>
      </c:barChart>
      <c:catAx>
        <c:axId val="495514752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b="1" cap="small" baseline="0"/>
            </a:pPr>
            <a:endParaRPr lang="ca-ES"/>
          </a:p>
        </c:txPr>
        <c:crossAx val="495516288"/>
        <c:crosses val="autoZero"/>
        <c:auto val="1"/>
        <c:lblAlgn val="ctr"/>
        <c:lblOffset val="100"/>
        <c:noMultiLvlLbl val="0"/>
      </c:catAx>
      <c:valAx>
        <c:axId val="495516288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extTo"/>
        <c:crossAx val="49551475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ca-ES" sz="1600" b="1" i="0" cap="small" baseline="0">
                <a:effectLst/>
              </a:rPr>
              <a:t>Despesa </a:t>
            </a:r>
            <a:r>
              <a:rPr lang="ca-ES" sz="1600" b="1" i="0" u="none" strike="noStrike" cap="small" baseline="0">
                <a:effectLst/>
              </a:rPr>
              <a:t>Sector Cultura, Coneix. i Innovació </a:t>
            </a:r>
            <a:r>
              <a:rPr lang="ca-ES" sz="1600" b="1" i="0" cap="small" baseline="0">
                <a:effectLst/>
              </a:rPr>
              <a:t>(Cap. 6 i 7) </a:t>
            </a:r>
            <a:br>
              <a:rPr lang="ca-ES" sz="1600" b="1" i="0" cap="small" baseline="0">
                <a:effectLst/>
              </a:rPr>
            </a:br>
            <a:r>
              <a:rPr lang="ca-ES" sz="1600" b="1" i="0" cap="small" baseline="0">
                <a:effectLst/>
              </a:rPr>
              <a:t>Var. Obligat 15/14 (%)</a:t>
            </a:r>
            <a:endParaRPr lang="ca-ES" sz="1600"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dLbl>
              <c:idx val="0"/>
              <c:layout>
                <c:manualLayout>
                  <c:x val="-2.9809953735851693E-17"/>
                  <c:y val="0.2298850574712643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('DCap 08'!$B$10,'DCap 08'!$B$11)</c:f>
              <c:strCache>
                <c:ptCount val="2"/>
                <c:pt idx="0">
                  <c:v>Inversions reals</c:v>
                </c:pt>
                <c:pt idx="1">
                  <c:v>Transferències de capital</c:v>
                </c:pt>
              </c:strCache>
            </c:strRef>
          </c:cat>
          <c:val>
            <c:numRef>
              <c:f>('DCap 08'!$M$10,'DCap 08'!$M$11)</c:f>
              <c:numCache>
                <c:formatCode>0.0%</c:formatCode>
                <c:ptCount val="2"/>
                <c:pt idx="0">
                  <c:v>0</c:v>
                </c:pt>
                <c:pt idx="1">
                  <c:v>-0.59251105405450888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496064000"/>
        <c:axId val="496083328"/>
      </c:barChart>
      <c:catAx>
        <c:axId val="496064000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b="1" cap="small" baseline="0">
                <a:solidFill>
                  <a:srgbClr val="002060"/>
                </a:solidFill>
              </a:defRPr>
            </a:pPr>
            <a:endParaRPr lang="ca-ES"/>
          </a:p>
        </c:txPr>
        <c:crossAx val="496083328"/>
        <c:crosses val="autoZero"/>
        <c:auto val="1"/>
        <c:lblAlgn val="ctr"/>
        <c:lblOffset val="100"/>
        <c:noMultiLvlLbl val="0"/>
      </c:catAx>
      <c:valAx>
        <c:axId val="496083328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extTo"/>
        <c:crossAx val="49606400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a-ES" sz="1800" b="1" i="0" cap="small" baseline="0">
                <a:effectLst/>
              </a:rPr>
              <a:t>Despesa Districtes (Cap. 2 i 4) </a:t>
            </a:r>
            <a:br>
              <a:rPr lang="ca-ES" sz="1800" b="1" i="0" cap="small" baseline="0">
                <a:effectLst/>
              </a:rPr>
            </a:br>
            <a:r>
              <a:rPr lang="ca-ES" sz="1800" b="1" i="0" cap="small" baseline="0">
                <a:effectLst/>
              </a:rPr>
              <a:t>Obligat</a:t>
            </a:r>
            <a:r>
              <a:rPr lang="ca-ES" sz="1800" b="1" i="0" u="none" strike="noStrike" cap="small" baseline="0">
                <a:effectLst/>
              </a:rPr>
              <a:t>/Crèdit Actual </a:t>
            </a:r>
            <a:r>
              <a:rPr lang="ca-ES" sz="1800" b="1" i="0" cap="small" baseline="0">
                <a:effectLst/>
              </a:rPr>
              <a:t>(%)</a:t>
            </a:r>
            <a:endParaRPr lang="ca-ES"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('DCap 06'!$B$6,'DCap 06'!$B$8)</c:f>
              <c:strCache>
                <c:ptCount val="2"/>
                <c:pt idx="0">
                  <c:v>Despeses en béns corrents i serveis</c:v>
                </c:pt>
                <c:pt idx="1">
                  <c:v>Transferències corrents</c:v>
                </c:pt>
              </c:strCache>
            </c:strRef>
          </c:cat>
          <c:val>
            <c:numRef>
              <c:f>('DCap 06'!$J$6,'DCap 06'!$J$8)</c:f>
              <c:numCache>
                <c:formatCode>0.0%</c:formatCode>
                <c:ptCount val="2"/>
                <c:pt idx="0">
                  <c:v>0.5418828638954859</c:v>
                </c:pt>
                <c:pt idx="1">
                  <c:v>0.86877107069408566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496555136"/>
        <c:axId val="496556672"/>
      </c:barChart>
      <c:catAx>
        <c:axId val="496555136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b="1" cap="small" baseline="0"/>
            </a:pPr>
            <a:endParaRPr lang="ca-ES"/>
          </a:p>
        </c:txPr>
        <c:crossAx val="496556672"/>
        <c:crosses val="autoZero"/>
        <c:auto val="1"/>
        <c:lblAlgn val="ctr"/>
        <c:lblOffset val="100"/>
        <c:noMultiLvlLbl val="0"/>
      </c:catAx>
      <c:valAx>
        <c:axId val="496556672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extTo"/>
        <c:crossAx val="49655513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/>
            </a:pPr>
            <a:r>
              <a:rPr lang="ca-ES" sz="1800" b="1" i="0" cap="small" baseline="0">
                <a:effectLst/>
              </a:rPr>
              <a:t>Despesa Districtes (Cap. 2 i 4) </a:t>
            </a:r>
            <a:br>
              <a:rPr lang="ca-ES" sz="1800" b="1" i="0" cap="small" baseline="0">
                <a:effectLst/>
              </a:rPr>
            </a:br>
            <a:r>
              <a:rPr lang="ca-ES" sz="1800" b="1" i="0" cap="small" baseline="0">
                <a:effectLst/>
              </a:rPr>
              <a:t>Var. Obligat 15/14 (%)</a:t>
            </a:r>
            <a:endParaRPr lang="ca-ES"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dLbl>
              <c:idx val="0"/>
              <c:layout>
                <c:manualLayout>
                  <c:x val="0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('DCap 06'!$B$6,'DCap 06'!$B$8)</c:f>
              <c:strCache>
                <c:ptCount val="2"/>
                <c:pt idx="0">
                  <c:v>Despeses en béns corrents i serveis</c:v>
                </c:pt>
                <c:pt idx="1">
                  <c:v>Transferències corrents</c:v>
                </c:pt>
              </c:strCache>
            </c:strRef>
          </c:cat>
          <c:val>
            <c:numRef>
              <c:f>('DCap 06'!$M$6,'DCap 06'!$M$8)</c:f>
              <c:numCache>
                <c:formatCode>0.0%</c:formatCode>
                <c:ptCount val="2"/>
                <c:pt idx="0">
                  <c:v>-4.4674603091594545E-3</c:v>
                </c:pt>
                <c:pt idx="1">
                  <c:v>8.2238997222277677E-2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495998464"/>
        <c:axId val="496001408"/>
      </c:barChart>
      <c:catAx>
        <c:axId val="495998464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b="1" cap="small" baseline="0">
                <a:solidFill>
                  <a:srgbClr val="002060"/>
                </a:solidFill>
              </a:defRPr>
            </a:pPr>
            <a:endParaRPr lang="ca-ES"/>
          </a:p>
        </c:txPr>
        <c:crossAx val="496001408"/>
        <c:crosses val="autoZero"/>
        <c:auto val="1"/>
        <c:lblAlgn val="ctr"/>
        <c:lblOffset val="100"/>
        <c:noMultiLvlLbl val="0"/>
      </c:catAx>
      <c:valAx>
        <c:axId val="496001408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extTo"/>
        <c:crossAx val="49599846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a-ES" sz="1800" b="1" i="0" cap="small" baseline="0">
                <a:effectLst/>
              </a:rPr>
              <a:t>Despesa Districtes (Cap. 6 i 7) Obligat</a:t>
            </a:r>
            <a:r>
              <a:rPr lang="ca-ES" sz="1800" b="1" i="0" u="none" strike="noStrike" cap="small" baseline="0">
                <a:effectLst/>
              </a:rPr>
              <a:t>/Crèdit Actual</a:t>
            </a:r>
            <a:r>
              <a:rPr lang="ca-ES" sz="1800" b="1" i="0" cap="small" baseline="0">
                <a:effectLst/>
              </a:rPr>
              <a:t> (%)</a:t>
            </a:r>
            <a:endParaRPr lang="ca-ES"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('DCap 06'!$B$10,'DCap 06'!$B$11)</c:f>
              <c:strCache>
                <c:ptCount val="2"/>
                <c:pt idx="0">
                  <c:v>Inversions reals</c:v>
                </c:pt>
                <c:pt idx="1">
                  <c:v>Transferències de capital</c:v>
                </c:pt>
              </c:strCache>
            </c:strRef>
          </c:cat>
          <c:val>
            <c:numRef>
              <c:f>('DCap 06'!$J$10,'DCap 06'!$J$11)</c:f>
              <c:numCache>
                <c:formatCode>0.0%</c:formatCode>
                <c:ptCount val="2"/>
                <c:pt idx="0">
                  <c:v>0.44930286323451024</c:v>
                </c:pt>
                <c:pt idx="1">
                  <c:v>0.12307803297715443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496026368"/>
        <c:axId val="496027904"/>
      </c:barChart>
      <c:catAx>
        <c:axId val="496026368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b="1" cap="small" baseline="0"/>
            </a:pPr>
            <a:endParaRPr lang="ca-ES"/>
          </a:p>
        </c:txPr>
        <c:crossAx val="496027904"/>
        <c:crosses val="autoZero"/>
        <c:auto val="1"/>
        <c:lblAlgn val="ctr"/>
        <c:lblOffset val="100"/>
        <c:noMultiLvlLbl val="0"/>
      </c:catAx>
      <c:valAx>
        <c:axId val="496027904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extTo"/>
        <c:crossAx val="49602636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/>
            </a:pPr>
            <a:r>
              <a:rPr lang="ca-ES" sz="1800" b="1" i="0" cap="small" baseline="0">
                <a:effectLst/>
              </a:rPr>
              <a:t>Despesa Districtes (Cap. 6 i 7) </a:t>
            </a:r>
            <a:br>
              <a:rPr lang="ca-ES" sz="1800" b="1" i="0" cap="small" baseline="0">
                <a:effectLst/>
              </a:rPr>
            </a:br>
            <a:r>
              <a:rPr lang="ca-ES" sz="1800" b="1" i="0" cap="small" baseline="0">
                <a:effectLst/>
              </a:rPr>
              <a:t>Var. Obligat 15/14 (%)</a:t>
            </a:r>
            <a:endParaRPr lang="ca-ES"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('DCap 06'!$B$10,'DCap 06'!$B$11)</c:f>
              <c:strCache>
                <c:ptCount val="2"/>
                <c:pt idx="0">
                  <c:v>Inversions reals</c:v>
                </c:pt>
                <c:pt idx="1">
                  <c:v>Transferències de capital</c:v>
                </c:pt>
              </c:strCache>
            </c:strRef>
          </c:cat>
          <c:val>
            <c:numRef>
              <c:f>('DCap 06'!$M$10,'DCap 06'!$M$11)</c:f>
              <c:numCache>
                <c:formatCode>0.0%</c:formatCode>
                <c:ptCount val="2"/>
                <c:pt idx="0">
                  <c:v>-0.51180890856641414</c:v>
                </c:pt>
                <c:pt idx="1">
                  <c:v>-0.82893309093652345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478767744"/>
        <c:axId val="478773632"/>
      </c:barChart>
      <c:catAx>
        <c:axId val="478767744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b="1" cap="small" baseline="0">
                <a:solidFill>
                  <a:srgbClr val="002060"/>
                </a:solidFill>
              </a:defRPr>
            </a:pPr>
            <a:endParaRPr lang="ca-ES"/>
          </a:p>
        </c:txPr>
        <c:crossAx val="478773632"/>
        <c:crosses val="autoZero"/>
        <c:auto val="1"/>
        <c:lblAlgn val="ctr"/>
        <c:lblOffset val="100"/>
        <c:noMultiLvlLbl val="0"/>
      </c:catAx>
      <c:valAx>
        <c:axId val="478773632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extTo"/>
        <c:crossAx val="47876774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00" cap="small" baseline="0"/>
            </a:pPr>
            <a:r>
              <a:rPr lang="ca-ES" sz="1700" cap="small" baseline="0"/>
              <a:t>Ingressos Corrents. Drets Liquidats/Prev. Actual (%)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5"/>
            <c:invertIfNegative val="0"/>
            <c:bubble3D val="0"/>
            <c:spPr>
              <a:solidFill>
                <a:schemeClr val="accent6"/>
              </a:solidFill>
            </c:spPr>
          </c:dPt>
          <c:dLbls>
            <c:txPr>
              <a:bodyPr/>
              <a:lstStyle/>
              <a:p>
                <a:pPr>
                  <a:defRPr cap="small" baseline="0"/>
                </a:pPr>
                <a:endParaRPr lang="ca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(IDetallCorrent!$B$11,IDetallCorrent!$B$14,IDetallCorrent!$B$37,IDetallCorrent!$B$60,IDetallCorrent!$B$67,IDetallCorrent!$B$68)</c:f>
              <c:strCache>
                <c:ptCount val="6"/>
                <c:pt idx="0">
                  <c:v>Impostos locals</c:v>
                </c:pt>
                <c:pt idx="1">
                  <c:v>Participació Tributs de l'Estat</c:v>
                </c:pt>
                <c:pt idx="2">
                  <c:v>Taxes i altres ingressos</c:v>
                </c:pt>
                <c:pt idx="3">
                  <c:v>Transferències corrents (exc. FCF)</c:v>
                </c:pt>
                <c:pt idx="4">
                  <c:v>Ingressos patrimonials</c:v>
                </c:pt>
                <c:pt idx="5">
                  <c:v>Ingressos corrents</c:v>
                </c:pt>
              </c:strCache>
            </c:strRef>
          </c:cat>
          <c:val>
            <c:numRef>
              <c:f>(IDetallCorrent!$F$11,IDetallCorrent!$F$14,IDetallCorrent!$F$37,IDetallCorrent!$F$60,IDetallCorrent!$F$67,IDetallCorrent!$F$68)</c:f>
              <c:numCache>
                <c:formatCode>0.0%</c:formatCode>
                <c:ptCount val="6"/>
                <c:pt idx="0">
                  <c:v>0.81616796732061392</c:v>
                </c:pt>
                <c:pt idx="1">
                  <c:v>0.79059228335088472</c:v>
                </c:pt>
                <c:pt idx="2">
                  <c:v>0.68091271445962398</c:v>
                </c:pt>
                <c:pt idx="3">
                  <c:v>0.96001340121820489</c:v>
                </c:pt>
                <c:pt idx="4">
                  <c:v>0.69869202450970891</c:v>
                </c:pt>
                <c:pt idx="5">
                  <c:v>0.79549184349362334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471661184"/>
        <c:axId val="471659264"/>
      </c:barChart>
      <c:catAx>
        <c:axId val="471661184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 rot="-5400000" vert="horz"/>
          <a:lstStyle/>
          <a:p>
            <a:pPr>
              <a:defRPr b="1" cap="small" baseline="0"/>
            </a:pPr>
            <a:endParaRPr lang="ca-ES"/>
          </a:p>
        </c:txPr>
        <c:crossAx val="471659264"/>
        <c:crosses val="autoZero"/>
        <c:auto val="1"/>
        <c:lblAlgn val="ctr"/>
        <c:lblOffset val="100"/>
        <c:noMultiLvlLbl val="0"/>
      </c:catAx>
      <c:valAx>
        <c:axId val="471659264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extTo"/>
        <c:crossAx val="47166118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 sz="1600" cap="small" baseline="0"/>
            </a:pPr>
            <a:r>
              <a:rPr lang="ca-ES" sz="1600" cap="small" baseline="0"/>
              <a:t>Ingressos corrents. Variació DL (%) 15/14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5"/>
            <c:invertIfNegative val="0"/>
            <c:bubble3D val="0"/>
            <c:spPr>
              <a:solidFill>
                <a:schemeClr val="accent6"/>
              </a:solidFill>
            </c:spPr>
          </c:dPt>
          <c:dLbls>
            <c:dLbl>
              <c:idx val="2"/>
              <c:layout>
                <c:manualLayout>
                  <c:x val="-5.0925337632079971E-17"/>
                  <c:y val="0.1481481481481481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2.7778088022685108E-3"/>
                  <c:y val="1.379348857988539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(IDetallCorrent!$B$11,IDetallCorrent!$B$14,IDetallCorrent!$B$37,IDetallCorrent!$B$60,IDetallCorrent!$B$67,IDetallCorrent!$B$68)</c:f>
              <c:strCache>
                <c:ptCount val="6"/>
                <c:pt idx="0">
                  <c:v>Impostos locals</c:v>
                </c:pt>
                <c:pt idx="1">
                  <c:v>Participació Tributs de l'Estat</c:v>
                </c:pt>
                <c:pt idx="2">
                  <c:v>Taxes i altres ingressos</c:v>
                </c:pt>
                <c:pt idx="3">
                  <c:v>Transferències corrents (exc. FCF)</c:v>
                </c:pt>
                <c:pt idx="4">
                  <c:v>Ingressos patrimonials</c:v>
                </c:pt>
                <c:pt idx="5">
                  <c:v>Ingressos corrents</c:v>
                </c:pt>
              </c:strCache>
            </c:strRef>
          </c:cat>
          <c:val>
            <c:numRef>
              <c:f>(IDetallCorrent!$K$11,IDetallCorrent!$K$14,IDetallCorrent!$K$37,IDetallCorrent!$K$60,IDetallCorrent!$K$67,IDetallCorrent!$K$68)</c:f>
              <c:numCache>
                <c:formatCode>0.0%</c:formatCode>
                <c:ptCount val="6"/>
                <c:pt idx="0">
                  <c:v>6.1181605503882075E-2</c:v>
                </c:pt>
                <c:pt idx="1">
                  <c:v>1.0031760940873324E-2</c:v>
                </c:pt>
                <c:pt idx="2">
                  <c:v>-8.8820006619126923E-3</c:v>
                </c:pt>
                <c:pt idx="3">
                  <c:v>0.86147156540254555</c:v>
                </c:pt>
                <c:pt idx="4">
                  <c:v>0.35938180378840623</c:v>
                </c:pt>
                <c:pt idx="5">
                  <c:v>6.2997681129409955E-2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466412672"/>
        <c:axId val="470393216"/>
      </c:barChart>
      <c:catAx>
        <c:axId val="466412672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 rot="-5400000" vert="horz"/>
          <a:lstStyle/>
          <a:p>
            <a:pPr>
              <a:defRPr b="1" cap="small" baseline="0">
                <a:solidFill>
                  <a:srgbClr val="002060"/>
                </a:solidFill>
              </a:defRPr>
            </a:pPr>
            <a:endParaRPr lang="ca-ES"/>
          </a:p>
        </c:txPr>
        <c:crossAx val="470393216"/>
        <c:crosses val="autoZero"/>
        <c:auto val="1"/>
        <c:lblAlgn val="ctr"/>
        <c:lblOffset val="100"/>
        <c:noMultiLvlLbl val="0"/>
      </c:catAx>
      <c:valAx>
        <c:axId val="470393216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extTo"/>
        <c:crossAx val="46641267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cap="small" baseline="0"/>
            </a:pPr>
            <a:r>
              <a:rPr lang="ca-ES" sz="1600" cap="small" baseline="0"/>
              <a:t>Ingressos de Capital. Drets liquidats/Prev. Actual (%)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2"/>
            <c:invertIfNegative val="0"/>
            <c:bubble3D val="0"/>
            <c:spPr>
              <a:solidFill>
                <a:schemeClr val="accent6"/>
              </a:solidFill>
            </c:spPr>
          </c:dPt>
          <c:dLbls>
            <c:txPr>
              <a:bodyPr/>
              <a:lstStyle/>
              <a:p>
                <a:pPr>
                  <a:defRPr cap="small" baseline="0"/>
                </a:pPr>
                <a:endParaRPr lang="ca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(IDetallCapital!$B$8,IDetallCapital!$B$16,IDetallCapital!$B$17)</c:f>
              <c:strCache>
                <c:ptCount val="3"/>
                <c:pt idx="0">
                  <c:v>Vendes Inversions reals</c:v>
                </c:pt>
                <c:pt idx="1">
                  <c:v>Transferències de capital</c:v>
                </c:pt>
                <c:pt idx="2">
                  <c:v>Ingressos capital</c:v>
                </c:pt>
              </c:strCache>
            </c:strRef>
          </c:cat>
          <c:val>
            <c:numRef>
              <c:f>(IDetallCapital!$F$8,IDetallCapital!$F$16,IDetallCapital!$F$17)</c:f>
              <c:numCache>
                <c:formatCode>0.0%</c:formatCode>
                <c:ptCount val="3"/>
                <c:pt idx="0">
                  <c:v>5.2392909134538472</c:v>
                </c:pt>
                <c:pt idx="1">
                  <c:v>0.45377494042441363</c:v>
                </c:pt>
                <c:pt idx="2">
                  <c:v>0.50421696832476237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458401280"/>
        <c:axId val="458402816"/>
      </c:barChart>
      <c:catAx>
        <c:axId val="458401280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b="1" cap="small" baseline="0"/>
            </a:pPr>
            <a:endParaRPr lang="ca-ES"/>
          </a:p>
        </c:txPr>
        <c:crossAx val="458402816"/>
        <c:crosses val="autoZero"/>
        <c:auto val="1"/>
        <c:lblAlgn val="ctr"/>
        <c:lblOffset val="100"/>
        <c:noMultiLvlLbl val="0"/>
      </c:catAx>
      <c:valAx>
        <c:axId val="458402816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extTo"/>
        <c:crossAx val="45840128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0.xml"/><Relationship Id="rId2" Type="http://schemas.openxmlformats.org/officeDocument/2006/relationships/chart" Target="../charts/chart29.xml"/><Relationship Id="rId1" Type="http://schemas.openxmlformats.org/officeDocument/2006/relationships/chart" Target="../charts/chart28.xml"/><Relationship Id="rId4" Type="http://schemas.openxmlformats.org/officeDocument/2006/relationships/chart" Target="../charts/chart31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4.xml"/><Relationship Id="rId2" Type="http://schemas.openxmlformats.org/officeDocument/2006/relationships/chart" Target="../charts/chart33.xml"/><Relationship Id="rId1" Type="http://schemas.openxmlformats.org/officeDocument/2006/relationships/chart" Target="../charts/chart32.xml"/><Relationship Id="rId4" Type="http://schemas.openxmlformats.org/officeDocument/2006/relationships/chart" Target="../charts/chart35.xml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8.xml"/><Relationship Id="rId2" Type="http://schemas.openxmlformats.org/officeDocument/2006/relationships/chart" Target="../charts/chart37.xml"/><Relationship Id="rId1" Type="http://schemas.openxmlformats.org/officeDocument/2006/relationships/chart" Target="../charts/chart36.xml"/><Relationship Id="rId4" Type="http://schemas.openxmlformats.org/officeDocument/2006/relationships/chart" Target="../charts/chart39.xml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2.xml"/><Relationship Id="rId2" Type="http://schemas.openxmlformats.org/officeDocument/2006/relationships/chart" Target="../charts/chart41.xml"/><Relationship Id="rId1" Type="http://schemas.openxmlformats.org/officeDocument/2006/relationships/chart" Target="../charts/chart40.xml"/><Relationship Id="rId4" Type="http://schemas.openxmlformats.org/officeDocument/2006/relationships/chart" Target="../charts/chart43.xml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6.xml"/><Relationship Id="rId2" Type="http://schemas.openxmlformats.org/officeDocument/2006/relationships/chart" Target="../charts/chart45.xml"/><Relationship Id="rId1" Type="http://schemas.openxmlformats.org/officeDocument/2006/relationships/chart" Target="../charts/chart44.xml"/><Relationship Id="rId4" Type="http://schemas.openxmlformats.org/officeDocument/2006/relationships/chart" Target="../charts/chart47.xml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0.xml"/><Relationship Id="rId2" Type="http://schemas.openxmlformats.org/officeDocument/2006/relationships/chart" Target="../charts/chart49.xml"/><Relationship Id="rId1" Type="http://schemas.openxmlformats.org/officeDocument/2006/relationships/chart" Target="../charts/chart48.xml"/><Relationship Id="rId4" Type="http://schemas.openxmlformats.org/officeDocument/2006/relationships/chart" Target="../charts/chart51.xml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4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4" Type="http://schemas.openxmlformats.org/officeDocument/2006/relationships/chart" Target="../charts/chart55.xml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8.xml"/><Relationship Id="rId2" Type="http://schemas.openxmlformats.org/officeDocument/2006/relationships/chart" Target="../charts/chart57.xml"/><Relationship Id="rId1" Type="http://schemas.openxmlformats.org/officeDocument/2006/relationships/chart" Target="../charts/chart56.xml"/><Relationship Id="rId4" Type="http://schemas.openxmlformats.org/officeDocument/2006/relationships/chart" Target="../charts/chart59.xml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2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4" Type="http://schemas.openxmlformats.org/officeDocument/2006/relationships/chart" Target="../charts/chart63.xml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6.xml"/><Relationship Id="rId2" Type="http://schemas.openxmlformats.org/officeDocument/2006/relationships/chart" Target="../charts/chart65.xml"/><Relationship Id="rId1" Type="http://schemas.openxmlformats.org/officeDocument/2006/relationships/chart" Target="../charts/chart64.xml"/><Relationship Id="rId4" Type="http://schemas.openxmlformats.org/officeDocument/2006/relationships/chart" Target="../charts/chart67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4" Type="http://schemas.openxmlformats.org/officeDocument/2006/relationships/chart" Target="../charts/chart6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4" Type="http://schemas.openxmlformats.org/officeDocument/2006/relationships/chart" Target="../charts/chart1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5.xml"/><Relationship Id="rId1" Type="http://schemas.openxmlformats.org/officeDocument/2006/relationships/chart" Target="../charts/chart1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8.xml"/><Relationship Id="rId2" Type="http://schemas.openxmlformats.org/officeDocument/2006/relationships/chart" Target="../charts/chart17.xml"/><Relationship Id="rId1" Type="http://schemas.openxmlformats.org/officeDocument/2006/relationships/chart" Target="../charts/chart16.xml"/><Relationship Id="rId4" Type="http://schemas.openxmlformats.org/officeDocument/2006/relationships/chart" Target="../charts/chart19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2.xml"/><Relationship Id="rId2" Type="http://schemas.openxmlformats.org/officeDocument/2006/relationships/chart" Target="../charts/chart21.xml"/><Relationship Id="rId1" Type="http://schemas.openxmlformats.org/officeDocument/2006/relationships/chart" Target="../charts/chart20.xml"/><Relationship Id="rId4" Type="http://schemas.openxmlformats.org/officeDocument/2006/relationships/chart" Target="../charts/chart23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6.xml"/><Relationship Id="rId2" Type="http://schemas.openxmlformats.org/officeDocument/2006/relationships/chart" Target="../charts/chart25.xml"/><Relationship Id="rId1" Type="http://schemas.openxmlformats.org/officeDocument/2006/relationships/chart" Target="../charts/chart24.xml"/><Relationship Id="rId4" Type="http://schemas.openxmlformats.org/officeDocument/2006/relationships/chart" Target="../charts/chart2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20</xdr:row>
      <xdr:rowOff>4762</xdr:rowOff>
    </xdr:from>
    <xdr:to>
      <xdr:col>4</xdr:col>
      <xdr:colOff>180975</xdr:colOff>
      <xdr:row>35</xdr:row>
      <xdr:rowOff>28575</xdr:rowOff>
    </xdr:to>
    <xdr:graphicFrame macro="">
      <xdr:nvGraphicFramePr>
        <xdr:cNvPr id="4" name="Gràfic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390525</xdr:colOff>
      <xdr:row>20</xdr:row>
      <xdr:rowOff>4762</xdr:rowOff>
    </xdr:from>
    <xdr:to>
      <xdr:col>9</xdr:col>
      <xdr:colOff>57150</xdr:colOff>
      <xdr:row>35</xdr:row>
      <xdr:rowOff>28575</xdr:rowOff>
    </xdr:to>
    <xdr:graphicFrame macro="">
      <xdr:nvGraphicFramePr>
        <xdr:cNvPr id="5" name="Gràfic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1</xdr:row>
      <xdr:rowOff>152400</xdr:rowOff>
    </xdr:from>
    <xdr:to>
      <xdr:col>4</xdr:col>
      <xdr:colOff>704850</xdr:colOff>
      <xdr:row>14</xdr:row>
      <xdr:rowOff>76200</xdr:rowOff>
    </xdr:to>
    <xdr:graphicFrame macro="">
      <xdr:nvGraphicFramePr>
        <xdr:cNvPr id="4" name="Gràfic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381000</xdr:colOff>
      <xdr:row>1</xdr:row>
      <xdr:rowOff>142875</xdr:rowOff>
    </xdr:from>
    <xdr:to>
      <xdr:col>12</xdr:col>
      <xdr:colOff>476250</xdr:colOff>
      <xdr:row>14</xdr:row>
      <xdr:rowOff>66675</xdr:rowOff>
    </xdr:to>
    <xdr:graphicFrame macro="">
      <xdr:nvGraphicFramePr>
        <xdr:cNvPr id="5" name="Gràfic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57150</xdr:colOff>
      <xdr:row>16</xdr:row>
      <xdr:rowOff>142875</xdr:rowOff>
    </xdr:from>
    <xdr:to>
      <xdr:col>4</xdr:col>
      <xdr:colOff>704850</xdr:colOff>
      <xdr:row>30</xdr:row>
      <xdr:rowOff>19050</xdr:rowOff>
    </xdr:to>
    <xdr:graphicFrame macro="">
      <xdr:nvGraphicFramePr>
        <xdr:cNvPr id="6" name="Gràfic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381000</xdr:colOff>
      <xdr:row>16</xdr:row>
      <xdr:rowOff>142875</xdr:rowOff>
    </xdr:from>
    <xdr:to>
      <xdr:col>12</xdr:col>
      <xdr:colOff>476250</xdr:colOff>
      <xdr:row>30</xdr:row>
      <xdr:rowOff>19050</xdr:rowOff>
    </xdr:to>
    <xdr:graphicFrame macro="">
      <xdr:nvGraphicFramePr>
        <xdr:cNvPr id="7" name="Gràfic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180976</xdr:rowOff>
    </xdr:from>
    <xdr:to>
      <xdr:col>4</xdr:col>
      <xdr:colOff>428625</xdr:colOff>
      <xdr:row>16</xdr:row>
      <xdr:rowOff>114301</xdr:rowOff>
    </xdr:to>
    <xdr:graphicFrame macro="">
      <xdr:nvGraphicFramePr>
        <xdr:cNvPr id="4" name="Gràfic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171450</xdr:colOff>
      <xdr:row>3</xdr:row>
      <xdr:rowOff>180976</xdr:rowOff>
    </xdr:from>
    <xdr:to>
      <xdr:col>12</xdr:col>
      <xdr:colOff>333375</xdr:colOff>
      <xdr:row>16</xdr:row>
      <xdr:rowOff>114301</xdr:rowOff>
    </xdr:to>
    <xdr:graphicFrame macro="">
      <xdr:nvGraphicFramePr>
        <xdr:cNvPr id="5" name="Gràfic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171450</xdr:colOff>
      <xdr:row>17</xdr:row>
      <xdr:rowOff>57150</xdr:rowOff>
    </xdr:from>
    <xdr:to>
      <xdr:col>4</xdr:col>
      <xdr:colOff>438150</xdr:colOff>
      <xdr:row>32</xdr:row>
      <xdr:rowOff>142875</xdr:rowOff>
    </xdr:to>
    <xdr:graphicFrame macro="">
      <xdr:nvGraphicFramePr>
        <xdr:cNvPr id="6" name="Gràfic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171450</xdr:colOff>
      <xdr:row>17</xdr:row>
      <xdr:rowOff>57150</xdr:rowOff>
    </xdr:from>
    <xdr:to>
      <xdr:col>12</xdr:col>
      <xdr:colOff>323850</xdr:colOff>
      <xdr:row>32</xdr:row>
      <xdr:rowOff>133350</xdr:rowOff>
    </xdr:to>
    <xdr:graphicFrame macro="">
      <xdr:nvGraphicFramePr>
        <xdr:cNvPr id="7" name="Gràfic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4</xdr:col>
      <xdr:colOff>695325</xdr:colOff>
      <xdr:row>15</xdr:row>
      <xdr:rowOff>200025</xdr:rowOff>
    </xdr:to>
    <xdr:graphicFrame macro="">
      <xdr:nvGraphicFramePr>
        <xdr:cNvPr id="6" name="Gràfic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238125</xdr:colOff>
      <xdr:row>2</xdr:row>
      <xdr:rowOff>0</xdr:rowOff>
    </xdr:from>
    <xdr:to>
      <xdr:col>13</xdr:col>
      <xdr:colOff>123825</xdr:colOff>
      <xdr:row>15</xdr:row>
      <xdr:rowOff>200025</xdr:rowOff>
    </xdr:to>
    <xdr:graphicFrame macro="">
      <xdr:nvGraphicFramePr>
        <xdr:cNvPr id="7" name="Gràfic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9525</xdr:colOff>
      <xdr:row>17</xdr:row>
      <xdr:rowOff>9525</xdr:rowOff>
    </xdr:from>
    <xdr:to>
      <xdr:col>4</xdr:col>
      <xdr:colOff>704850</xdr:colOff>
      <xdr:row>33</xdr:row>
      <xdr:rowOff>38100</xdr:rowOff>
    </xdr:to>
    <xdr:graphicFrame macro="">
      <xdr:nvGraphicFramePr>
        <xdr:cNvPr id="8" name="Gràfic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257175</xdr:colOff>
      <xdr:row>17</xdr:row>
      <xdr:rowOff>9525</xdr:rowOff>
    </xdr:from>
    <xdr:to>
      <xdr:col>13</xdr:col>
      <xdr:colOff>142875</xdr:colOff>
      <xdr:row>33</xdr:row>
      <xdr:rowOff>38100</xdr:rowOff>
    </xdr:to>
    <xdr:graphicFrame macro="">
      <xdr:nvGraphicFramePr>
        <xdr:cNvPr id="9" name="Gràfic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47625</xdr:rowOff>
    </xdr:from>
    <xdr:to>
      <xdr:col>4</xdr:col>
      <xdr:colOff>419100</xdr:colOff>
      <xdr:row>15</xdr:row>
      <xdr:rowOff>76200</xdr:rowOff>
    </xdr:to>
    <xdr:graphicFrame macro="">
      <xdr:nvGraphicFramePr>
        <xdr:cNvPr id="4" name="Gràfic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352425</xdr:colOff>
      <xdr:row>2</xdr:row>
      <xdr:rowOff>47625</xdr:rowOff>
    </xdr:from>
    <xdr:to>
      <xdr:col>12</xdr:col>
      <xdr:colOff>419100</xdr:colOff>
      <xdr:row>15</xdr:row>
      <xdr:rowOff>76200</xdr:rowOff>
    </xdr:to>
    <xdr:graphicFrame macro="">
      <xdr:nvGraphicFramePr>
        <xdr:cNvPr id="5" name="Gràfic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161925</xdr:colOff>
      <xdr:row>16</xdr:row>
      <xdr:rowOff>76200</xdr:rowOff>
    </xdr:from>
    <xdr:to>
      <xdr:col>4</xdr:col>
      <xdr:colOff>390525</xdr:colOff>
      <xdr:row>32</xdr:row>
      <xdr:rowOff>9525</xdr:rowOff>
    </xdr:to>
    <xdr:graphicFrame macro="">
      <xdr:nvGraphicFramePr>
        <xdr:cNvPr id="6" name="Gràfic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361951</xdr:colOff>
      <xdr:row>16</xdr:row>
      <xdr:rowOff>66676</xdr:rowOff>
    </xdr:from>
    <xdr:to>
      <xdr:col>12</xdr:col>
      <xdr:colOff>428626</xdr:colOff>
      <xdr:row>32</xdr:row>
      <xdr:rowOff>9526</xdr:rowOff>
    </xdr:to>
    <xdr:graphicFrame macro="">
      <xdr:nvGraphicFramePr>
        <xdr:cNvPr id="7" name="Gràfic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180975</xdr:colOff>
      <xdr:row>4</xdr:row>
      <xdr:rowOff>66675</xdr:rowOff>
    </xdr:from>
    <xdr:to>
      <xdr:col>4</xdr:col>
      <xdr:colOff>295275</xdr:colOff>
      <xdr:row>16</xdr:row>
      <xdr:rowOff>247650</xdr:rowOff>
    </xdr:to>
    <xdr:graphicFrame macro="">
      <xdr:nvGraphicFramePr>
        <xdr:cNvPr id="4" name="Gràfic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114300</xdr:colOff>
      <xdr:row>4</xdr:row>
      <xdr:rowOff>66675</xdr:rowOff>
    </xdr:from>
    <xdr:to>
      <xdr:col>12</xdr:col>
      <xdr:colOff>104775</xdr:colOff>
      <xdr:row>16</xdr:row>
      <xdr:rowOff>247650</xdr:rowOff>
    </xdr:to>
    <xdr:graphicFrame macro="">
      <xdr:nvGraphicFramePr>
        <xdr:cNvPr id="5" name="Gràfic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180975</xdr:colOff>
      <xdr:row>18</xdr:row>
      <xdr:rowOff>9526</xdr:rowOff>
    </xdr:from>
    <xdr:to>
      <xdr:col>4</xdr:col>
      <xdr:colOff>304800</xdr:colOff>
      <xdr:row>31</xdr:row>
      <xdr:rowOff>95251</xdr:rowOff>
    </xdr:to>
    <xdr:graphicFrame macro="">
      <xdr:nvGraphicFramePr>
        <xdr:cNvPr id="6" name="Gràfic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114300</xdr:colOff>
      <xdr:row>18</xdr:row>
      <xdr:rowOff>1</xdr:rowOff>
    </xdr:from>
    <xdr:to>
      <xdr:col>12</xdr:col>
      <xdr:colOff>114300</xdr:colOff>
      <xdr:row>31</xdr:row>
      <xdr:rowOff>85726</xdr:rowOff>
    </xdr:to>
    <xdr:graphicFrame macro="">
      <xdr:nvGraphicFramePr>
        <xdr:cNvPr id="7" name="Gràfic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104775</xdr:colOff>
      <xdr:row>3</xdr:row>
      <xdr:rowOff>152400</xdr:rowOff>
    </xdr:from>
    <xdr:to>
      <xdr:col>4</xdr:col>
      <xdr:colOff>257175</xdr:colOff>
      <xdr:row>16</xdr:row>
      <xdr:rowOff>57150</xdr:rowOff>
    </xdr:to>
    <xdr:graphicFrame macro="">
      <xdr:nvGraphicFramePr>
        <xdr:cNvPr id="4" name="Gràfic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762000</xdr:colOff>
      <xdr:row>3</xdr:row>
      <xdr:rowOff>152400</xdr:rowOff>
    </xdr:from>
    <xdr:to>
      <xdr:col>12</xdr:col>
      <xdr:colOff>57150</xdr:colOff>
      <xdr:row>16</xdr:row>
      <xdr:rowOff>57150</xdr:rowOff>
    </xdr:to>
    <xdr:graphicFrame macro="">
      <xdr:nvGraphicFramePr>
        <xdr:cNvPr id="5" name="Gràfic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104775</xdr:colOff>
      <xdr:row>17</xdr:row>
      <xdr:rowOff>200025</xdr:rowOff>
    </xdr:from>
    <xdr:to>
      <xdr:col>4</xdr:col>
      <xdr:colOff>266700</xdr:colOff>
      <xdr:row>32</xdr:row>
      <xdr:rowOff>28575</xdr:rowOff>
    </xdr:to>
    <xdr:graphicFrame macro="">
      <xdr:nvGraphicFramePr>
        <xdr:cNvPr id="6" name="Gràfic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9525</xdr:colOff>
      <xdr:row>17</xdr:row>
      <xdr:rowOff>209550</xdr:rowOff>
    </xdr:from>
    <xdr:to>
      <xdr:col>12</xdr:col>
      <xdr:colOff>85725</xdr:colOff>
      <xdr:row>32</xdr:row>
      <xdr:rowOff>38100</xdr:rowOff>
    </xdr:to>
    <xdr:graphicFrame macro="">
      <xdr:nvGraphicFramePr>
        <xdr:cNvPr id="7" name="Gràfic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142875</xdr:colOff>
      <xdr:row>4</xdr:row>
      <xdr:rowOff>0</xdr:rowOff>
    </xdr:from>
    <xdr:to>
      <xdr:col>4</xdr:col>
      <xdr:colOff>676275</xdr:colOff>
      <xdr:row>17</xdr:row>
      <xdr:rowOff>76200</xdr:rowOff>
    </xdr:to>
    <xdr:graphicFrame macro="">
      <xdr:nvGraphicFramePr>
        <xdr:cNvPr id="4" name="Gràfic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342900</xdr:colOff>
      <xdr:row>4</xdr:row>
      <xdr:rowOff>1</xdr:rowOff>
    </xdr:from>
    <xdr:to>
      <xdr:col>13</xdr:col>
      <xdr:colOff>66675</xdr:colOff>
      <xdr:row>17</xdr:row>
      <xdr:rowOff>76200</xdr:rowOff>
    </xdr:to>
    <xdr:graphicFrame macro="">
      <xdr:nvGraphicFramePr>
        <xdr:cNvPr id="5" name="Gràfic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142876</xdr:colOff>
      <xdr:row>18</xdr:row>
      <xdr:rowOff>152401</xdr:rowOff>
    </xdr:from>
    <xdr:to>
      <xdr:col>4</xdr:col>
      <xdr:colOff>676276</xdr:colOff>
      <xdr:row>34</xdr:row>
      <xdr:rowOff>38101</xdr:rowOff>
    </xdr:to>
    <xdr:graphicFrame macro="">
      <xdr:nvGraphicFramePr>
        <xdr:cNvPr id="6" name="Gràfic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333376</xdr:colOff>
      <xdr:row>18</xdr:row>
      <xdr:rowOff>152401</xdr:rowOff>
    </xdr:from>
    <xdr:to>
      <xdr:col>13</xdr:col>
      <xdr:colOff>57151</xdr:colOff>
      <xdr:row>34</xdr:row>
      <xdr:rowOff>38101</xdr:rowOff>
    </xdr:to>
    <xdr:graphicFrame macro="">
      <xdr:nvGraphicFramePr>
        <xdr:cNvPr id="7" name="Gràfic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3</xdr:row>
      <xdr:rowOff>0</xdr:rowOff>
    </xdr:from>
    <xdr:to>
      <xdr:col>4</xdr:col>
      <xdr:colOff>247650</xdr:colOff>
      <xdr:row>15</xdr:row>
      <xdr:rowOff>28575</xdr:rowOff>
    </xdr:to>
    <xdr:graphicFrame macro="">
      <xdr:nvGraphicFramePr>
        <xdr:cNvPr id="6" name="Gràfic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295275</xdr:colOff>
      <xdr:row>3</xdr:row>
      <xdr:rowOff>0</xdr:rowOff>
    </xdr:from>
    <xdr:to>
      <xdr:col>12</xdr:col>
      <xdr:colOff>219075</xdr:colOff>
      <xdr:row>15</xdr:row>
      <xdr:rowOff>28575</xdr:rowOff>
    </xdr:to>
    <xdr:graphicFrame macro="">
      <xdr:nvGraphicFramePr>
        <xdr:cNvPr id="7" name="Gràfic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17</xdr:row>
      <xdr:rowOff>28575</xdr:rowOff>
    </xdr:from>
    <xdr:to>
      <xdr:col>4</xdr:col>
      <xdr:colOff>238125</xdr:colOff>
      <xdr:row>31</xdr:row>
      <xdr:rowOff>19050</xdr:rowOff>
    </xdr:to>
    <xdr:graphicFrame macro="">
      <xdr:nvGraphicFramePr>
        <xdr:cNvPr id="8" name="Gràfic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295275</xdr:colOff>
      <xdr:row>17</xdr:row>
      <xdr:rowOff>38100</xdr:rowOff>
    </xdr:from>
    <xdr:to>
      <xdr:col>12</xdr:col>
      <xdr:colOff>219075</xdr:colOff>
      <xdr:row>31</xdr:row>
      <xdr:rowOff>28575</xdr:rowOff>
    </xdr:to>
    <xdr:graphicFrame macro="">
      <xdr:nvGraphicFramePr>
        <xdr:cNvPr id="9" name="Gràfic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2</xdr:row>
      <xdr:rowOff>76200</xdr:rowOff>
    </xdr:from>
    <xdr:to>
      <xdr:col>4</xdr:col>
      <xdr:colOff>228600</xdr:colOff>
      <xdr:row>14</xdr:row>
      <xdr:rowOff>57150</xdr:rowOff>
    </xdr:to>
    <xdr:graphicFrame macro="">
      <xdr:nvGraphicFramePr>
        <xdr:cNvPr id="6" name="Gràfic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114300</xdr:colOff>
      <xdr:row>2</xdr:row>
      <xdr:rowOff>85725</xdr:rowOff>
    </xdr:from>
    <xdr:to>
      <xdr:col>12</xdr:col>
      <xdr:colOff>28575</xdr:colOff>
      <xdr:row>14</xdr:row>
      <xdr:rowOff>66675</xdr:rowOff>
    </xdr:to>
    <xdr:graphicFrame macro="">
      <xdr:nvGraphicFramePr>
        <xdr:cNvPr id="7" name="Gràfic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28575</xdr:colOff>
      <xdr:row>17</xdr:row>
      <xdr:rowOff>0</xdr:rowOff>
    </xdr:from>
    <xdr:to>
      <xdr:col>4</xdr:col>
      <xdr:colOff>228600</xdr:colOff>
      <xdr:row>30</xdr:row>
      <xdr:rowOff>104775</xdr:rowOff>
    </xdr:to>
    <xdr:graphicFrame macro="">
      <xdr:nvGraphicFramePr>
        <xdr:cNvPr id="8" name="Gràfic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104775</xdr:colOff>
      <xdr:row>17</xdr:row>
      <xdr:rowOff>9525</xdr:rowOff>
    </xdr:from>
    <xdr:to>
      <xdr:col>12</xdr:col>
      <xdr:colOff>19050</xdr:colOff>
      <xdr:row>30</xdr:row>
      <xdr:rowOff>114300</xdr:rowOff>
    </xdr:to>
    <xdr:graphicFrame macro="">
      <xdr:nvGraphicFramePr>
        <xdr:cNvPr id="9" name="Gràfic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76199</xdr:colOff>
      <xdr:row>3</xdr:row>
      <xdr:rowOff>0</xdr:rowOff>
    </xdr:from>
    <xdr:to>
      <xdr:col>4</xdr:col>
      <xdr:colOff>400049</xdr:colOff>
      <xdr:row>15</xdr:row>
      <xdr:rowOff>85725</xdr:rowOff>
    </xdr:to>
    <xdr:graphicFrame macro="">
      <xdr:nvGraphicFramePr>
        <xdr:cNvPr id="6" name="Gràfic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600074</xdr:colOff>
      <xdr:row>2</xdr:row>
      <xdr:rowOff>152400</xdr:rowOff>
    </xdr:from>
    <xdr:to>
      <xdr:col>11</xdr:col>
      <xdr:colOff>304799</xdr:colOff>
      <xdr:row>15</xdr:row>
      <xdr:rowOff>76200</xdr:rowOff>
    </xdr:to>
    <xdr:graphicFrame macro="">
      <xdr:nvGraphicFramePr>
        <xdr:cNvPr id="7" name="Gràfic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76199</xdr:colOff>
      <xdr:row>17</xdr:row>
      <xdr:rowOff>85725</xdr:rowOff>
    </xdr:from>
    <xdr:to>
      <xdr:col>4</xdr:col>
      <xdr:colOff>400049</xdr:colOff>
      <xdr:row>32</xdr:row>
      <xdr:rowOff>0</xdr:rowOff>
    </xdr:to>
    <xdr:graphicFrame macro="">
      <xdr:nvGraphicFramePr>
        <xdr:cNvPr id="8" name="Gràfic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581024</xdr:colOff>
      <xdr:row>17</xdr:row>
      <xdr:rowOff>76200</xdr:rowOff>
    </xdr:from>
    <xdr:to>
      <xdr:col>11</xdr:col>
      <xdr:colOff>285749</xdr:colOff>
      <xdr:row>31</xdr:row>
      <xdr:rowOff>152400</xdr:rowOff>
    </xdr:to>
    <xdr:graphicFrame macro="">
      <xdr:nvGraphicFramePr>
        <xdr:cNvPr id="9" name="Gràfic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3</xdr:row>
      <xdr:rowOff>0</xdr:rowOff>
    </xdr:from>
    <xdr:to>
      <xdr:col>5</xdr:col>
      <xdr:colOff>47625</xdr:colOff>
      <xdr:row>14</xdr:row>
      <xdr:rowOff>71438</xdr:rowOff>
    </xdr:to>
    <xdr:graphicFrame macro="">
      <xdr:nvGraphicFramePr>
        <xdr:cNvPr id="4" name="Gràfic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228600</xdr:colOff>
      <xdr:row>3</xdr:row>
      <xdr:rowOff>0</xdr:rowOff>
    </xdr:from>
    <xdr:to>
      <xdr:col>13</xdr:col>
      <xdr:colOff>152400</xdr:colOff>
      <xdr:row>14</xdr:row>
      <xdr:rowOff>95250</xdr:rowOff>
    </xdr:to>
    <xdr:graphicFrame macro="">
      <xdr:nvGraphicFramePr>
        <xdr:cNvPr id="5" name="Gràfic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76199</xdr:colOff>
      <xdr:row>15</xdr:row>
      <xdr:rowOff>38100</xdr:rowOff>
    </xdr:from>
    <xdr:to>
      <xdr:col>5</xdr:col>
      <xdr:colOff>57149</xdr:colOff>
      <xdr:row>29</xdr:row>
      <xdr:rowOff>142875</xdr:rowOff>
    </xdr:to>
    <xdr:graphicFrame macro="">
      <xdr:nvGraphicFramePr>
        <xdr:cNvPr id="6" name="Gràfic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238125</xdr:colOff>
      <xdr:row>15</xdr:row>
      <xdr:rowOff>38100</xdr:rowOff>
    </xdr:from>
    <xdr:to>
      <xdr:col>13</xdr:col>
      <xdr:colOff>152400</xdr:colOff>
      <xdr:row>30</xdr:row>
      <xdr:rowOff>19050</xdr:rowOff>
    </xdr:to>
    <xdr:graphicFrame macro="">
      <xdr:nvGraphicFramePr>
        <xdr:cNvPr id="7" name="Gràfic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2600325</xdr:colOff>
      <xdr:row>3</xdr:row>
      <xdr:rowOff>114300</xdr:rowOff>
    </xdr:from>
    <xdr:to>
      <xdr:col>5</xdr:col>
      <xdr:colOff>228600</xdr:colOff>
      <xdr:row>17</xdr:row>
      <xdr:rowOff>171450</xdr:rowOff>
    </xdr:to>
    <xdr:graphicFrame macro="">
      <xdr:nvGraphicFramePr>
        <xdr:cNvPr id="4" name="Gràfic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2581275</xdr:colOff>
      <xdr:row>19</xdr:row>
      <xdr:rowOff>28575</xdr:rowOff>
    </xdr:from>
    <xdr:to>
      <xdr:col>5</xdr:col>
      <xdr:colOff>228600</xdr:colOff>
      <xdr:row>33</xdr:row>
      <xdr:rowOff>0</xdr:rowOff>
    </xdr:to>
    <xdr:graphicFrame macro="">
      <xdr:nvGraphicFramePr>
        <xdr:cNvPr id="5" name="Gràfic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1943100</xdr:colOff>
      <xdr:row>6</xdr:row>
      <xdr:rowOff>142875</xdr:rowOff>
    </xdr:from>
    <xdr:to>
      <xdr:col>6</xdr:col>
      <xdr:colOff>723900</xdr:colOff>
      <xdr:row>21</xdr:row>
      <xdr:rowOff>114300</xdr:rowOff>
    </xdr:to>
    <xdr:graphicFrame macro="">
      <xdr:nvGraphicFramePr>
        <xdr:cNvPr id="3" name="Gràfic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18</xdr:row>
      <xdr:rowOff>95250</xdr:rowOff>
    </xdr:from>
    <xdr:to>
      <xdr:col>4</xdr:col>
      <xdr:colOff>619125</xdr:colOff>
      <xdr:row>35</xdr:row>
      <xdr:rowOff>85725</xdr:rowOff>
    </xdr:to>
    <xdr:graphicFrame macro="">
      <xdr:nvGraphicFramePr>
        <xdr:cNvPr id="4" name="Gràfic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762000</xdr:colOff>
      <xdr:row>18</xdr:row>
      <xdr:rowOff>95250</xdr:rowOff>
    </xdr:from>
    <xdr:to>
      <xdr:col>11</xdr:col>
      <xdr:colOff>609600</xdr:colOff>
      <xdr:row>35</xdr:row>
      <xdr:rowOff>85725</xdr:rowOff>
    </xdr:to>
    <xdr:graphicFrame macro="">
      <xdr:nvGraphicFramePr>
        <xdr:cNvPr id="5" name="Gràfic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38100</xdr:colOff>
      <xdr:row>2</xdr:row>
      <xdr:rowOff>104775</xdr:rowOff>
    </xdr:from>
    <xdr:to>
      <xdr:col>4</xdr:col>
      <xdr:colOff>628650</xdr:colOff>
      <xdr:row>16</xdr:row>
      <xdr:rowOff>238125</xdr:rowOff>
    </xdr:to>
    <xdr:graphicFrame macro="">
      <xdr:nvGraphicFramePr>
        <xdr:cNvPr id="6" name="Gràfic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762000</xdr:colOff>
      <xdr:row>2</xdr:row>
      <xdr:rowOff>104775</xdr:rowOff>
    </xdr:from>
    <xdr:to>
      <xdr:col>11</xdr:col>
      <xdr:colOff>609600</xdr:colOff>
      <xdr:row>16</xdr:row>
      <xdr:rowOff>238125</xdr:rowOff>
    </xdr:to>
    <xdr:graphicFrame macro="">
      <xdr:nvGraphicFramePr>
        <xdr:cNvPr id="7" name="Gràfic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1643344</xdr:colOff>
      <xdr:row>3</xdr:row>
      <xdr:rowOff>79001</xdr:rowOff>
    </xdr:from>
    <xdr:to>
      <xdr:col>8</xdr:col>
      <xdr:colOff>537883</xdr:colOff>
      <xdr:row>22</xdr:row>
      <xdr:rowOff>67236</xdr:rowOff>
    </xdr:to>
    <xdr:graphicFrame macro="">
      <xdr:nvGraphicFramePr>
        <xdr:cNvPr id="4" name="Gràfic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1632136</xdr:colOff>
      <xdr:row>23</xdr:row>
      <xdr:rowOff>61630</xdr:rowOff>
    </xdr:from>
    <xdr:to>
      <xdr:col>8</xdr:col>
      <xdr:colOff>605117</xdr:colOff>
      <xdr:row>43</xdr:row>
      <xdr:rowOff>89647</xdr:rowOff>
    </xdr:to>
    <xdr:graphicFrame macro="">
      <xdr:nvGraphicFramePr>
        <xdr:cNvPr id="5" name="Gràfic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502024</xdr:colOff>
      <xdr:row>4</xdr:row>
      <xdr:rowOff>88527</xdr:rowOff>
    </xdr:from>
    <xdr:to>
      <xdr:col>6</xdr:col>
      <xdr:colOff>138953</xdr:colOff>
      <xdr:row>25</xdr:row>
      <xdr:rowOff>136712</xdr:rowOff>
    </xdr:to>
    <xdr:graphicFrame macro="">
      <xdr:nvGraphicFramePr>
        <xdr:cNvPr id="6" name="Gràfic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347945</xdr:colOff>
      <xdr:row>4</xdr:row>
      <xdr:rowOff>88527</xdr:rowOff>
    </xdr:from>
    <xdr:to>
      <xdr:col>12</xdr:col>
      <xdr:colOff>1545772</xdr:colOff>
      <xdr:row>25</xdr:row>
      <xdr:rowOff>127907</xdr:rowOff>
    </xdr:to>
    <xdr:graphicFrame macro="">
      <xdr:nvGraphicFramePr>
        <xdr:cNvPr id="7" name="Gràfic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593270</xdr:colOff>
      <xdr:row>32</xdr:row>
      <xdr:rowOff>163925</xdr:rowOff>
    </xdr:from>
    <xdr:to>
      <xdr:col>6</xdr:col>
      <xdr:colOff>170968</xdr:colOff>
      <xdr:row>34</xdr:row>
      <xdr:rowOff>3657601</xdr:rowOff>
    </xdr:to>
    <xdr:graphicFrame macro="">
      <xdr:nvGraphicFramePr>
        <xdr:cNvPr id="8" name="Gràfic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336735</xdr:colOff>
      <xdr:row>32</xdr:row>
      <xdr:rowOff>163926</xdr:rowOff>
    </xdr:from>
    <xdr:to>
      <xdr:col>12</xdr:col>
      <xdr:colOff>1586593</xdr:colOff>
      <xdr:row>34</xdr:row>
      <xdr:rowOff>3671207</xdr:rowOff>
    </xdr:to>
    <xdr:graphicFrame macro="">
      <xdr:nvGraphicFramePr>
        <xdr:cNvPr id="9" name="Gràfic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802820</xdr:colOff>
      <xdr:row>4</xdr:row>
      <xdr:rowOff>0</xdr:rowOff>
    </xdr:from>
    <xdr:to>
      <xdr:col>4</xdr:col>
      <xdr:colOff>204106</xdr:colOff>
      <xdr:row>15</xdr:row>
      <xdr:rowOff>27214</xdr:rowOff>
    </xdr:to>
    <xdr:graphicFrame macro="">
      <xdr:nvGraphicFramePr>
        <xdr:cNvPr id="6" name="Gràfic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12246</xdr:colOff>
      <xdr:row>4</xdr:row>
      <xdr:rowOff>0</xdr:rowOff>
    </xdr:from>
    <xdr:to>
      <xdr:col>10</xdr:col>
      <xdr:colOff>489857</xdr:colOff>
      <xdr:row>15</xdr:row>
      <xdr:rowOff>27214</xdr:rowOff>
    </xdr:to>
    <xdr:graphicFrame macro="">
      <xdr:nvGraphicFramePr>
        <xdr:cNvPr id="7" name="Gràfic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802823</xdr:colOff>
      <xdr:row>18</xdr:row>
      <xdr:rowOff>190499</xdr:rowOff>
    </xdr:from>
    <xdr:to>
      <xdr:col>4</xdr:col>
      <xdr:colOff>190499</xdr:colOff>
      <xdr:row>30</xdr:row>
      <xdr:rowOff>0</xdr:rowOff>
    </xdr:to>
    <xdr:graphicFrame macro="">
      <xdr:nvGraphicFramePr>
        <xdr:cNvPr id="8" name="Gràfic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395966</xdr:colOff>
      <xdr:row>19</xdr:row>
      <xdr:rowOff>0</xdr:rowOff>
    </xdr:from>
    <xdr:to>
      <xdr:col>10</xdr:col>
      <xdr:colOff>449035</xdr:colOff>
      <xdr:row>30</xdr:row>
      <xdr:rowOff>13607</xdr:rowOff>
    </xdr:to>
    <xdr:graphicFrame macro="">
      <xdr:nvGraphicFramePr>
        <xdr:cNvPr id="9" name="Gràfic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1</xdr:row>
      <xdr:rowOff>104775</xdr:rowOff>
    </xdr:from>
    <xdr:to>
      <xdr:col>5</xdr:col>
      <xdr:colOff>19050</xdr:colOff>
      <xdr:row>16</xdr:row>
      <xdr:rowOff>19050</xdr:rowOff>
    </xdr:to>
    <xdr:graphicFrame macro="">
      <xdr:nvGraphicFramePr>
        <xdr:cNvPr id="6" name="Gràfic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171450</xdr:colOff>
      <xdr:row>1</xdr:row>
      <xdr:rowOff>104775</xdr:rowOff>
    </xdr:from>
    <xdr:to>
      <xdr:col>13</xdr:col>
      <xdr:colOff>161925</xdr:colOff>
      <xdr:row>16</xdr:row>
      <xdr:rowOff>19050</xdr:rowOff>
    </xdr:to>
    <xdr:graphicFrame macro="">
      <xdr:nvGraphicFramePr>
        <xdr:cNvPr id="7" name="Gràfic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38100</xdr:colOff>
      <xdr:row>17</xdr:row>
      <xdr:rowOff>19050</xdr:rowOff>
    </xdr:from>
    <xdr:to>
      <xdr:col>5</xdr:col>
      <xdr:colOff>9525</xdr:colOff>
      <xdr:row>34</xdr:row>
      <xdr:rowOff>9525</xdr:rowOff>
    </xdr:to>
    <xdr:graphicFrame macro="">
      <xdr:nvGraphicFramePr>
        <xdr:cNvPr id="8" name="Gràfic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180975</xdr:colOff>
      <xdr:row>17</xdr:row>
      <xdr:rowOff>9525</xdr:rowOff>
    </xdr:from>
    <xdr:to>
      <xdr:col>13</xdr:col>
      <xdr:colOff>171450</xdr:colOff>
      <xdr:row>34</xdr:row>
      <xdr:rowOff>0</xdr:rowOff>
    </xdr:to>
    <xdr:graphicFrame macro="">
      <xdr:nvGraphicFramePr>
        <xdr:cNvPr id="9" name="Gràfic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Ajuntament de Barcelona">
      <a:dk1>
        <a:sysClr val="windowText" lastClr="000000"/>
      </a:dk1>
      <a:lt1>
        <a:sysClr val="window" lastClr="FFFFFF"/>
      </a:lt1>
      <a:dk2>
        <a:srgbClr val="696464"/>
      </a:dk2>
      <a:lt2>
        <a:srgbClr val="E9E5DC"/>
      </a:lt2>
      <a:accent1>
        <a:srgbClr val="C00000"/>
      </a:accent1>
      <a:accent2>
        <a:srgbClr val="DE6B5C"/>
      </a:accent2>
      <a:accent3>
        <a:srgbClr val="E99C92"/>
      </a:accent3>
      <a:accent4>
        <a:srgbClr val="F4CDC9"/>
      </a:accent4>
      <a:accent5>
        <a:srgbClr val="4D160F"/>
      </a:accent5>
      <a:accent6>
        <a:srgbClr val="855D5D"/>
      </a:accent6>
      <a:hlink>
        <a:srgbClr val="453D2B"/>
      </a:hlink>
      <a:folHlink>
        <a:srgbClr val="453D2B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mailto:22@" TargetMode="Externa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M19"/>
  <sheetViews>
    <sheetView zoomScaleNormal="100" workbookViewId="0">
      <selection activeCell="M19" sqref="M19"/>
    </sheetView>
  </sheetViews>
  <sheetFormatPr defaultColWidth="11.42578125" defaultRowHeight="12.75" x14ac:dyDescent="0.2"/>
  <cols>
    <col min="1" max="1" width="2.7109375" customWidth="1"/>
    <col min="2" max="2" width="32.7109375" customWidth="1"/>
    <col min="3" max="3" width="13.7109375" bestFit="1" customWidth="1"/>
    <col min="4" max="4" width="14" bestFit="1" customWidth="1"/>
    <col min="5" max="5" width="15.140625" bestFit="1" customWidth="1"/>
    <col min="6" max="8" width="14" bestFit="1" customWidth="1"/>
    <col min="9" max="9" width="13.42578125" bestFit="1" customWidth="1"/>
    <col min="10" max="10" width="8" bestFit="1" customWidth="1"/>
    <col min="12" max="12" width="6.28515625" customWidth="1"/>
  </cols>
  <sheetData>
    <row r="1" spans="1:13" ht="15.75" thickBot="1" x14ac:dyDescent="0.3">
      <c r="A1" s="7" t="s">
        <v>405</v>
      </c>
    </row>
    <row r="2" spans="1:13" x14ac:dyDescent="0.2">
      <c r="A2" s="8" t="s">
        <v>406</v>
      </c>
      <c r="H2" s="577" t="s">
        <v>573</v>
      </c>
      <c r="I2" s="578"/>
      <c r="J2" s="579"/>
    </row>
    <row r="3" spans="1:13" ht="22.5" x14ac:dyDescent="0.2">
      <c r="C3" s="14"/>
      <c r="D3" s="14"/>
      <c r="E3" s="14"/>
      <c r="F3" s="145"/>
      <c r="G3" s="14"/>
      <c r="H3" s="116"/>
      <c r="I3" s="146"/>
      <c r="J3" s="117" t="s">
        <v>538</v>
      </c>
    </row>
    <row r="4" spans="1:13" x14ac:dyDescent="0.2">
      <c r="A4" s="1"/>
      <c r="B4" s="2" t="s">
        <v>407</v>
      </c>
      <c r="C4" s="3" t="s">
        <v>535</v>
      </c>
      <c r="D4" s="3" t="s">
        <v>449</v>
      </c>
      <c r="E4" s="3" t="s">
        <v>536</v>
      </c>
      <c r="F4" s="3" t="s">
        <v>479</v>
      </c>
      <c r="G4" s="3" t="s">
        <v>501</v>
      </c>
      <c r="H4" s="11" t="s">
        <v>537</v>
      </c>
      <c r="I4" s="97" t="s">
        <v>479</v>
      </c>
      <c r="J4" s="12" t="s">
        <v>18</v>
      </c>
    </row>
    <row r="5" spans="1:13" x14ac:dyDescent="0.2">
      <c r="A5" s="6"/>
      <c r="B5" s="6" t="s">
        <v>211</v>
      </c>
      <c r="C5" s="118">
        <v>2075269286.7199998</v>
      </c>
      <c r="D5" s="118">
        <v>2430506527.5099998</v>
      </c>
      <c r="E5" s="118">
        <v>2313220529.2600002</v>
      </c>
      <c r="F5" s="118">
        <v>2648823066.1900001</v>
      </c>
      <c r="G5" s="118">
        <v>2354409500.5</v>
      </c>
      <c r="H5" s="119">
        <f>'ICap '!G10</f>
        <v>1880068392.1100001</v>
      </c>
      <c r="I5" s="120">
        <f>'ICap '!L10</f>
        <v>1768647688.97</v>
      </c>
      <c r="J5" s="61">
        <f t="shared" ref="J5:J13" si="0">+H5/I5-1</f>
        <v>6.2997681129410177E-2</v>
      </c>
    </row>
    <row r="6" spans="1:13" x14ac:dyDescent="0.2">
      <c r="A6" s="6"/>
      <c r="B6" s="6" t="s">
        <v>298</v>
      </c>
      <c r="C6" s="118">
        <v>1811995732.4200001</v>
      </c>
      <c r="D6" s="118">
        <v>1838420398.8499999</v>
      </c>
      <c r="E6" s="118">
        <v>1899831248.1999998</v>
      </c>
      <c r="F6" s="118">
        <v>1885498459.3</v>
      </c>
      <c r="G6" s="118">
        <v>1996110606.45</v>
      </c>
      <c r="H6" s="119">
        <f>DCap!K10</f>
        <v>1323324220.9100001</v>
      </c>
      <c r="I6" s="120">
        <f>DCap!N10</f>
        <v>1273229029.4000001</v>
      </c>
      <c r="J6" s="61">
        <f t="shared" si="0"/>
        <v>3.934499634649935E-2</v>
      </c>
    </row>
    <row r="7" spans="1:13" x14ac:dyDescent="0.2">
      <c r="A7" s="9"/>
      <c r="B7" s="2" t="s">
        <v>408</v>
      </c>
      <c r="C7" s="121">
        <f>+C5-C6</f>
        <v>263273554.29999971</v>
      </c>
      <c r="D7" s="121">
        <f>+D5-D6</f>
        <v>592086128.65999985</v>
      </c>
      <c r="E7" s="121">
        <f>+E5-E6</f>
        <v>413389281.06000042</v>
      </c>
      <c r="F7" s="121">
        <f>+F5-F6</f>
        <v>763324606.8900001</v>
      </c>
      <c r="G7" s="121">
        <f>+G5-G6</f>
        <v>358298894.04999995</v>
      </c>
      <c r="H7" s="122">
        <f t="shared" ref="H7:I7" si="1">+H5-H6</f>
        <v>556744171.20000005</v>
      </c>
      <c r="I7" s="123">
        <f t="shared" si="1"/>
        <v>495418659.56999993</v>
      </c>
      <c r="J7" s="44">
        <f t="shared" si="0"/>
        <v>0.12378522779749113</v>
      </c>
    </row>
    <row r="8" spans="1:13" x14ac:dyDescent="0.2">
      <c r="A8" s="6"/>
      <c r="B8" s="6" t="s">
        <v>409</v>
      </c>
      <c r="C8" s="118">
        <v>6000200</v>
      </c>
      <c r="D8" s="118">
        <v>28408197.229999997</v>
      </c>
      <c r="E8" s="118">
        <v>23479180</v>
      </c>
      <c r="F8" s="118">
        <v>48611906.079999998</v>
      </c>
      <c r="G8" s="118">
        <v>29606729</v>
      </c>
      <c r="H8" s="119">
        <f>'ICap '!G13</f>
        <v>23921762.530000001</v>
      </c>
      <c r="I8" s="120">
        <f>'ICap '!L13</f>
        <v>13505253.67</v>
      </c>
      <c r="J8" s="61">
        <f t="shared" si="0"/>
        <v>0.77129309189791773</v>
      </c>
      <c r="M8" s="531"/>
    </row>
    <row r="9" spans="1:13" x14ac:dyDescent="0.2">
      <c r="A9" s="6"/>
      <c r="B9" s="6" t="s">
        <v>410</v>
      </c>
      <c r="C9" s="118">
        <v>151630998.19</v>
      </c>
      <c r="D9" s="118">
        <v>334091750.25</v>
      </c>
      <c r="E9" s="118">
        <v>426289690.11000001</v>
      </c>
      <c r="F9" s="118">
        <v>613191186.36000001</v>
      </c>
      <c r="G9" s="118">
        <v>373850342.10000002</v>
      </c>
      <c r="H9" s="119">
        <f>DCap!K13</f>
        <v>266242613.90000001</v>
      </c>
      <c r="I9" s="120">
        <f>DCap!N13</f>
        <v>188668864.68000001</v>
      </c>
      <c r="J9" s="61">
        <f t="shared" si="0"/>
        <v>0.4111634919284235</v>
      </c>
    </row>
    <row r="10" spans="1:13" x14ac:dyDescent="0.2">
      <c r="A10" s="9"/>
      <c r="B10" s="2" t="s">
        <v>411</v>
      </c>
      <c r="C10" s="121">
        <f t="shared" ref="C10:I10" si="2">+C7+C8-C9</f>
        <v>117642756.10999972</v>
      </c>
      <c r="D10" s="121">
        <f t="shared" si="2"/>
        <v>286402575.63999987</v>
      </c>
      <c r="E10" s="121">
        <f>+E7+E8-E9</f>
        <v>10578770.950000405</v>
      </c>
      <c r="F10" s="121">
        <f t="shared" si="2"/>
        <v>198745326.61000013</v>
      </c>
      <c r="G10" s="121">
        <f>+G7+G8-G9</f>
        <v>14055280.949999928</v>
      </c>
      <c r="H10" s="122">
        <f t="shared" si="2"/>
        <v>314423319.83000004</v>
      </c>
      <c r="I10" s="123">
        <f t="shared" si="2"/>
        <v>320255048.55999994</v>
      </c>
      <c r="J10" s="44">
        <f t="shared" si="0"/>
        <v>-1.8209638712088361E-2</v>
      </c>
    </row>
    <row r="11" spans="1:13" x14ac:dyDescent="0.2">
      <c r="A11" s="6"/>
      <c r="B11" s="6" t="s">
        <v>212</v>
      </c>
      <c r="C11" s="118">
        <v>1232200</v>
      </c>
      <c r="D11" s="118">
        <v>41248296.100000001</v>
      </c>
      <c r="E11" s="118">
        <v>237300010</v>
      </c>
      <c r="F11" s="118">
        <v>1753884.59</v>
      </c>
      <c r="G11" s="118">
        <v>166550000</v>
      </c>
      <c r="H11" s="119">
        <f>'ICap '!G16</f>
        <v>6359467.75</v>
      </c>
      <c r="I11" s="120">
        <f>+'ICap '!L16</f>
        <v>1208160.5900000001</v>
      </c>
      <c r="J11" s="61">
        <f t="shared" si="0"/>
        <v>4.2637603002759752</v>
      </c>
    </row>
    <row r="12" spans="1:13" ht="13.5" thickBot="1" x14ac:dyDescent="0.25">
      <c r="A12" s="6"/>
      <c r="B12" s="6" t="s">
        <v>2</v>
      </c>
      <c r="C12" s="118">
        <v>98971840.909999996</v>
      </c>
      <c r="D12" s="118">
        <v>112759752.78999999</v>
      </c>
      <c r="E12" s="118">
        <v>247878780.94999999</v>
      </c>
      <c r="F12" s="118">
        <v>148301777.84</v>
      </c>
      <c r="G12" s="118">
        <v>180605280.94999999</v>
      </c>
      <c r="H12" s="119">
        <f>+DCap!K16</f>
        <v>169605206.69999999</v>
      </c>
      <c r="I12" s="120">
        <f>DCap!N16</f>
        <v>135172513.94999999</v>
      </c>
      <c r="J12" s="292">
        <f t="shared" si="0"/>
        <v>0.25473146680349945</v>
      </c>
    </row>
    <row r="13" spans="1:13" ht="13.5" thickBot="1" x14ac:dyDescent="0.25">
      <c r="A13" s="5"/>
      <c r="B13" s="4" t="s">
        <v>412</v>
      </c>
      <c r="C13" s="124">
        <f t="shared" ref="C13:I13" si="3">+C10+C11-C12</f>
        <v>19903115.19999972</v>
      </c>
      <c r="D13" s="124">
        <f t="shared" si="3"/>
        <v>214891118.9499999</v>
      </c>
      <c r="E13" s="124">
        <f t="shared" si="3"/>
        <v>4.1723251342773438E-7</v>
      </c>
      <c r="F13" s="124">
        <f t="shared" si="3"/>
        <v>52197433.360000134</v>
      </c>
      <c r="G13" s="124">
        <f t="shared" si="3"/>
        <v>0</v>
      </c>
      <c r="H13" s="125">
        <f t="shared" si="3"/>
        <v>151177580.88000005</v>
      </c>
      <c r="I13" s="126">
        <f t="shared" si="3"/>
        <v>186290695.19999993</v>
      </c>
      <c r="J13" s="284">
        <f t="shared" si="0"/>
        <v>-0.18848560462079311</v>
      </c>
    </row>
    <row r="14" spans="1:13" ht="13.5" thickBot="1" x14ac:dyDescent="0.25"/>
    <row r="15" spans="1:13" x14ac:dyDescent="0.2">
      <c r="H15" s="580" t="s">
        <v>573</v>
      </c>
      <c r="I15" s="581"/>
    </row>
    <row r="16" spans="1:13" x14ac:dyDescent="0.2">
      <c r="A16" s="1"/>
      <c r="B16" s="2" t="s">
        <v>413</v>
      </c>
      <c r="C16" s="3" t="s">
        <v>481</v>
      </c>
      <c r="D16" s="3" t="s">
        <v>449</v>
      </c>
      <c r="E16" s="3" t="s">
        <v>482</v>
      </c>
      <c r="F16" s="3" t="s">
        <v>479</v>
      </c>
      <c r="G16" s="3" t="s">
        <v>501</v>
      </c>
      <c r="H16" s="127" t="s">
        <v>537</v>
      </c>
      <c r="I16" s="128" t="s">
        <v>479</v>
      </c>
    </row>
    <row r="17" spans="1:11" x14ac:dyDescent="0.2">
      <c r="B17" t="s">
        <v>414</v>
      </c>
      <c r="C17" s="129">
        <f t="shared" ref="C17:I17" si="4">+C7/C5</f>
        <v>0.12686235756715133</v>
      </c>
      <c r="D17" s="129">
        <f t="shared" si="4"/>
        <v>0.24360606398641479</v>
      </c>
      <c r="E17" s="129">
        <f t="shared" si="4"/>
        <v>0.17870725070568336</v>
      </c>
      <c r="F17" s="129">
        <f t="shared" si="4"/>
        <v>0.28817500747150576</v>
      </c>
      <c r="G17" s="129">
        <f t="shared" si="4"/>
        <v>0.15218206262500594</v>
      </c>
      <c r="H17" s="130">
        <f t="shared" si="4"/>
        <v>0.29612974375637807</v>
      </c>
      <c r="I17" s="131">
        <f t="shared" si="4"/>
        <v>0.28011155792056858</v>
      </c>
      <c r="K17" s="109" t="s">
        <v>154</v>
      </c>
    </row>
    <row r="18" spans="1:11" ht="37.5" thickBot="1" x14ac:dyDescent="0.25">
      <c r="A18" s="6"/>
      <c r="B18" s="132" t="s">
        <v>415</v>
      </c>
      <c r="C18" s="133">
        <f>+C10/(C5+C8)</f>
        <v>5.6524518742356693E-2</v>
      </c>
      <c r="D18" s="133">
        <f>+D10/(D5+D8)</f>
        <v>0.11647519645899207</v>
      </c>
      <c r="E18" s="133">
        <f>+E10/(E5+E8)</f>
        <v>4.5272274002852303E-3</v>
      </c>
      <c r="F18" s="133">
        <f>+F10/(F5+F8)</f>
        <v>7.367937639021116E-2</v>
      </c>
      <c r="G18" s="133">
        <f>+G10/(G5+G8)</f>
        <v>5.895631403880058E-3</v>
      </c>
      <c r="H18" s="134">
        <f t="shared" ref="H18:I18" si="5">+H10/(H5+H8)</f>
        <v>0.16513915214516964</v>
      </c>
      <c r="I18" s="135">
        <f t="shared" si="5"/>
        <v>0.17970121469237579</v>
      </c>
      <c r="J18" s="6"/>
    </row>
    <row r="19" spans="1:11" x14ac:dyDescent="0.2">
      <c r="A19" s="136"/>
      <c r="B19" s="136"/>
      <c r="C19" s="136"/>
      <c r="D19" s="136"/>
      <c r="E19" s="136"/>
      <c r="F19" s="136"/>
      <c r="G19" s="136"/>
      <c r="H19" s="136"/>
      <c r="I19" s="136"/>
    </row>
  </sheetData>
  <mergeCells count="2">
    <mergeCell ref="H2:J2"/>
    <mergeCell ref="H15:I15"/>
  </mergeCells>
  <printOptions horizontalCentered="1"/>
  <pageMargins left="0.51181102362204722" right="0.51181102362204722" top="0.94488188976377963" bottom="0.74803149606299213" header="0.31496062992125984" footer="0.31496062992125984"/>
  <pageSetup paperSize="9" scale="95" orientation="landscape" r:id="rId1"/>
  <headerFooter>
    <oddHeader>&amp;L&amp;"Arial,Negreta"&amp;8&amp;K03+000Ajuntament de Barcelona&amp;C&amp;"Arial,Negreta"&amp;8&amp;K03+000Pressupost 2015
Execució Pressupostària a Setembre&amp;R&amp;"Arial,Negreta"&amp;8&amp;K03+000Direcció de Pressupostos i Política Fiscal</oddHead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>
    <pageSetUpPr fitToPage="1"/>
  </sheetPr>
  <dimension ref="A1:P216"/>
  <sheetViews>
    <sheetView topLeftCell="A4" zoomScaleNormal="100" workbookViewId="0">
      <selection activeCell="E54" sqref="E54"/>
    </sheetView>
  </sheetViews>
  <sheetFormatPr defaultColWidth="11.42578125" defaultRowHeight="12.75" x14ac:dyDescent="0.2"/>
  <cols>
    <col min="1" max="1" width="0.7109375" customWidth="1"/>
    <col min="2" max="2" width="31.7109375" customWidth="1"/>
    <col min="3" max="3" width="13.5703125" customWidth="1"/>
    <col min="4" max="4" width="13.7109375" customWidth="1"/>
    <col min="5" max="5" width="11.28515625" customWidth="1"/>
    <col min="6" max="6" width="6.28515625" style="105" customWidth="1"/>
    <col min="7" max="7" width="12.28515625" customWidth="1"/>
    <col min="8" max="8" width="8.140625" style="105" customWidth="1"/>
    <col min="9" max="9" width="12.5703125" customWidth="1"/>
    <col min="10" max="10" width="8.42578125" style="105" customWidth="1"/>
    <col min="11" max="11" width="11.140625" customWidth="1"/>
    <col min="12" max="12" width="6.28515625" style="105" bestFit="1" customWidth="1"/>
    <col min="13" max="13" width="6.85546875" style="105" bestFit="1" customWidth="1"/>
    <col min="14" max="14" width="15.42578125" style="64" bestFit="1" customWidth="1"/>
    <col min="15" max="15" width="12.140625" customWidth="1"/>
    <col min="16" max="16" width="11.7109375" bestFit="1" customWidth="1"/>
  </cols>
  <sheetData>
    <row r="1" spans="1:16" ht="15.75" thickBot="1" x14ac:dyDescent="0.3">
      <c r="A1" s="7" t="s">
        <v>239</v>
      </c>
    </row>
    <row r="2" spans="1:16" x14ac:dyDescent="0.2">
      <c r="A2" s="8" t="s">
        <v>297</v>
      </c>
      <c r="C2" s="181" t="s">
        <v>501</v>
      </c>
      <c r="D2" s="594" t="s">
        <v>575</v>
      </c>
      <c r="E2" s="592"/>
      <c r="F2" s="592"/>
      <c r="G2" s="592"/>
      <c r="H2" s="592"/>
      <c r="I2" s="592"/>
      <c r="J2" s="593"/>
      <c r="K2" s="602" t="s">
        <v>574</v>
      </c>
      <c r="L2" s="603"/>
      <c r="M2" s="426"/>
    </row>
    <row r="3" spans="1:16" x14ac:dyDescent="0.2">
      <c r="C3" s="174">
        <v>1</v>
      </c>
      <c r="D3" s="165">
        <v>2</v>
      </c>
      <c r="E3" s="95">
        <v>3</v>
      </c>
      <c r="F3" s="96" t="s">
        <v>39</v>
      </c>
      <c r="G3" s="95">
        <v>4</v>
      </c>
      <c r="H3" s="96" t="s">
        <v>40</v>
      </c>
      <c r="I3" s="95">
        <v>5</v>
      </c>
      <c r="J3" s="166" t="s">
        <v>41</v>
      </c>
      <c r="K3" s="165" t="s">
        <v>42</v>
      </c>
      <c r="L3" s="16" t="s">
        <v>43</v>
      </c>
      <c r="M3" s="427" t="s">
        <v>368</v>
      </c>
    </row>
    <row r="4" spans="1:16" ht="25.5" x14ac:dyDescent="0.2">
      <c r="A4" s="1"/>
      <c r="B4" s="2" t="s">
        <v>156</v>
      </c>
      <c r="C4" s="175" t="s">
        <v>13</v>
      </c>
      <c r="D4" s="127" t="s">
        <v>356</v>
      </c>
      <c r="E4" s="97" t="s">
        <v>15</v>
      </c>
      <c r="F4" s="97" t="s">
        <v>18</v>
      </c>
      <c r="G4" s="97" t="s">
        <v>16</v>
      </c>
      <c r="H4" s="97" t="s">
        <v>18</v>
      </c>
      <c r="I4" s="97" t="s">
        <v>17</v>
      </c>
      <c r="J4" s="128" t="s">
        <v>18</v>
      </c>
      <c r="K4" s="97" t="s">
        <v>17</v>
      </c>
      <c r="L4" s="12" t="s">
        <v>18</v>
      </c>
      <c r="M4" s="157" t="s">
        <v>538</v>
      </c>
      <c r="N4" s="62" t="s">
        <v>169</v>
      </c>
    </row>
    <row r="5" spans="1:16" ht="15" customHeight="1" x14ac:dyDescent="0.2">
      <c r="A5" s="21"/>
      <c r="B5" s="21" t="s">
        <v>240</v>
      </c>
      <c r="C5" s="210">
        <v>14925213.640000001</v>
      </c>
      <c r="D5" s="215">
        <v>15595489.039999999</v>
      </c>
      <c r="E5" s="268">
        <v>10942590.890000001</v>
      </c>
      <c r="F5" s="349">
        <f t="shared" ref="F5:F12" si="0">+E5/D5</f>
        <v>0.70165102626368181</v>
      </c>
      <c r="G5" s="268">
        <v>10942590.890000001</v>
      </c>
      <c r="H5" s="49">
        <f>+G5/D5</f>
        <v>0.70165102626368181</v>
      </c>
      <c r="I5" s="268">
        <v>10942590.890000001</v>
      </c>
      <c r="J5" s="170">
        <f>I5/D5</f>
        <v>0.70165102626368181</v>
      </c>
      <c r="K5" s="31">
        <v>11140713.619999999</v>
      </c>
      <c r="L5" s="53">
        <v>0.7234443964918692</v>
      </c>
      <c r="M5" s="158">
        <f>+I5/K5-1</f>
        <v>-1.7783665998228781E-2</v>
      </c>
      <c r="N5" s="63">
        <v>10</v>
      </c>
    </row>
    <row r="6" spans="1:16" ht="15" customHeight="1" x14ac:dyDescent="0.2">
      <c r="A6" s="23"/>
      <c r="B6" s="23" t="s">
        <v>241</v>
      </c>
      <c r="C6" s="210">
        <v>7647590.8899999997</v>
      </c>
      <c r="D6" s="215">
        <v>7714848.4000000004</v>
      </c>
      <c r="E6" s="268">
        <v>5536656.4299999997</v>
      </c>
      <c r="F6" s="321">
        <f t="shared" si="0"/>
        <v>0.71766237558213064</v>
      </c>
      <c r="G6" s="268">
        <v>5536656.4299999997</v>
      </c>
      <c r="H6" s="321">
        <f t="shared" ref="H6:H61" si="1">+G6/D6</f>
        <v>0.71766237558213064</v>
      </c>
      <c r="I6" s="268">
        <v>5536656.4299999997</v>
      </c>
      <c r="J6" s="196">
        <f t="shared" ref="J6:J61" si="2">I6/D6</f>
        <v>0.71766237558213064</v>
      </c>
      <c r="K6" s="33">
        <v>5462279.2800000003</v>
      </c>
      <c r="L6" s="55">
        <v>0.71572857770170506</v>
      </c>
      <c r="M6" s="159">
        <f>+I6/K6-1</f>
        <v>1.3616504427433673E-2</v>
      </c>
      <c r="N6" s="64">
        <v>11</v>
      </c>
    </row>
    <row r="7" spans="1:16" ht="15" customHeight="1" x14ac:dyDescent="0.2">
      <c r="A7" s="23"/>
      <c r="B7" s="23" t="s">
        <v>242</v>
      </c>
      <c r="C7" s="210">
        <v>211435284.93000001</v>
      </c>
      <c r="D7" s="215">
        <v>212514780.27000001</v>
      </c>
      <c r="E7" s="268">
        <v>149482573.84</v>
      </c>
      <c r="F7" s="321">
        <f t="shared" si="0"/>
        <v>0.70339848197891175</v>
      </c>
      <c r="G7" s="268">
        <v>149482573.84</v>
      </c>
      <c r="H7" s="321">
        <f t="shared" si="1"/>
        <v>0.70339848197891175</v>
      </c>
      <c r="I7" s="268">
        <v>149482573.84</v>
      </c>
      <c r="J7" s="196">
        <f t="shared" si="2"/>
        <v>0.70339848197891175</v>
      </c>
      <c r="K7" s="33">
        <v>150469270.97</v>
      </c>
      <c r="L7" s="55">
        <v>0.72634482254319088</v>
      </c>
      <c r="M7" s="159">
        <f>+I7/K7-1</f>
        <v>-6.5574660104302795E-3</v>
      </c>
      <c r="N7" s="64">
        <v>12</v>
      </c>
    </row>
    <row r="8" spans="1:16" ht="15" customHeight="1" x14ac:dyDescent="0.2">
      <c r="A8" s="23"/>
      <c r="B8" s="23" t="s">
        <v>243</v>
      </c>
      <c r="C8" s="210">
        <v>9078946.1799999997</v>
      </c>
      <c r="D8" s="215">
        <v>9293322.8599999994</v>
      </c>
      <c r="E8" s="268">
        <v>6191603.4900000002</v>
      </c>
      <c r="F8" s="321">
        <f>+E8/D8</f>
        <v>0.66624215937333753</v>
      </c>
      <c r="G8" s="268">
        <v>6191603.4900000002</v>
      </c>
      <c r="H8" s="321">
        <f>+G8/D8</f>
        <v>0.66624215937333753</v>
      </c>
      <c r="I8" s="268">
        <v>6191603.4900000002</v>
      </c>
      <c r="J8" s="196">
        <f>I8/D8</f>
        <v>0.66624215937333753</v>
      </c>
      <c r="K8" s="33">
        <v>6575833.4199999999</v>
      </c>
      <c r="L8" s="55">
        <v>0.71112545370596392</v>
      </c>
      <c r="M8" s="269">
        <f>+I8/K8-1</f>
        <v>-5.8430605743659436E-2</v>
      </c>
      <c r="N8" s="64">
        <v>13</v>
      </c>
    </row>
    <row r="9" spans="1:16" ht="15" customHeight="1" x14ac:dyDescent="0.2">
      <c r="A9" s="25"/>
      <c r="B9" s="25" t="s">
        <v>245</v>
      </c>
      <c r="C9" s="210">
        <v>33397253.91</v>
      </c>
      <c r="D9" s="215">
        <v>28664610.940000001</v>
      </c>
      <c r="E9" s="268">
        <v>24395774.559999999</v>
      </c>
      <c r="F9" s="321">
        <f>+E9/D9</f>
        <v>0.85107642350578494</v>
      </c>
      <c r="G9" s="268">
        <v>24395774.559999999</v>
      </c>
      <c r="H9" s="321">
        <f>+G9/D9</f>
        <v>0.85107642350578494</v>
      </c>
      <c r="I9" s="268">
        <v>24395774.559999999</v>
      </c>
      <c r="J9" s="196">
        <f>I9/D9</f>
        <v>0.85107642350578494</v>
      </c>
      <c r="K9" s="35">
        <v>22568368.780000001</v>
      </c>
      <c r="L9" s="375">
        <v>0.78837715296673794</v>
      </c>
      <c r="M9" s="183">
        <f t="shared" ref="M9:M55" si="3">+I9/K9-1</f>
        <v>8.0971992163626716E-2</v>
      </c>
      <c r="N9" s="64">
        <v>15</v>
      </c>
      <c r="O9" s="417"/>
      <c r="P9" s="417"/>
    </row>
    <row r="10" spans="1:16" ht="15" customHeight="1" x14ac:dyDescent="0.2">
      <c r="A10" s="25"/>
      <c r="B10" s="25" t="s">
        <v>244</v>
      </c>
      <c r="C10" s="210">
        <v>79302175</v>
      </c>
      <c r="D10" s="215">
        <v>80997810.140000001</v>
      </c>
      <c r="E10" s="268">
        <v>60310388.729999997</v>
      </c>
      <c r="F10" s="457">
        <f>+E10/D10</f>
        <v>0.74459283066736004</v>
      </c>
      <c r="G10" s="268">
        <v>59898326.020000003</v>
      </c>
      <c r="H10" s="457">
        <f>+G10/D10</f>
        <v>0.73950549917916586</v>
      </c>
      <c r="I10" s="268">
        <v>59796682.530000001</v>
      </c>
      <c r="J10" s="459">
        <f>I10/D10</f>
        <v>0.73825060735154335</v>
      </c>
      <c r="K10" s="35">
        <v>59465061.130000003</v>
      </c>
      <c r="L10" s="375">
        <v>0.7430129984550774</v>
      </c>
      <c r="M10" s="160">
        <f t="shared" si="3"/>
        <v>5.5767436154656735E-3</v>
      </c>
      <c r="N10" s="64">
        <v>16</v>
      </c>
    </row>
    <row r="11" spans="1:16" ht="15" customHeight="1" x14ac:dyDescent="0.2">
      <c r="A11" s="9"/>
      <c r="B11" s="2" t="s">
        <v>0</v>
      </c>
      <c r="C11" s="179">
        <f>SUM(C5:C10)</f>
        <v>355786464.55000001</v>
      </c>
      <c r="D11" s="169">
        <f>SUM(D5:D10)</f>
        <v>354780861.64999998</v>
      </c>
      <c r="E11" s="92">
        <f>SUM(E5:E10)</f>
        <v>256859587.94</v>
      </c>
      <c r="F11" s="98">
        <f t="shared" si="0"/>
        <v>0.72399505076290804</v>
      </c>
      <c r="G11" s="92">
        <f>SUM(G5:G10)</f>
        <v>256447525.23000002</v>
      </c>
      <c r="H11" s="98">
        <f t="shared" si="1"/>
        <v>0.722833593777648</v>
      </c>
      <c r="I11" s="92">
        <f>SUM(I5:I10)</f>
        <v>256345881.74000001</v>
      </c>
      <c r="J11" s="188">
        <f t="shared" si="2"/>
        <v>0.72254709723573396</v>
      </c>
      <c r="K11" s="92">
        <f>SUM(K5:K10)</f>
        <v>255681527.19999999</v>
      </c>
      <c r="L11" s="44">
        <v>0.73499999999999999</v>
      </c>
      <c r="M11" s="161">
        <f t="shared" si="3"/>
        <v>2.5983673802150165E-3</v>
      </c>
      <c r="N11" s="64">
        <v>1</v>
      </c>
    </row>
    <row r="12" spans="1:16" ht="15" customHeight="1" x14ac:dyDescent="0.2">
      <c r="A12" s="21"/>
      <c r="B12" s="21" t="s">
        <v>249</v>
      </c>
      <c r="C12" s="267">
        <v>22568354.18</v>
      </c>
      <c r="D12" s="215">
        <v>22009142.109999999</v>
      </c>
      <c r="E12" s="268">
        <v>21109840.370000001</v>
      </c>
      <c r="F12" s="49">
        <f t="shared" si="0"/>
        <v>0.9591396277280887</v>
      </c>
      <c r="G12" s="268">
        <v>20919870.420000002</v>
      </c>
      <c r="H12" s="49">
        <f t="shared" si="1"/>
        <v>0.9505082167875557</v>
      </c>
      <c r="I12" s="76">
        <v>15472031.42</v>
      </c>
      <c r="J12" s="170">
        <f t="shared" si="2"/>
        <v>0.70298203095204603</v>
      </c>
      <c r="K12" s="153">
        <v>15052927.67</v>
      </c>
      <c r="L12" s="53">
        <v>0.67629937817664221</v>
      </c>
      <c r="M12" s="158">
        <f t="shared" si="3"/>
        <v>2.7842009155153224E-2</v>
      </c>
      <c r="N12" s="63">
        <v>20</v>
      </c>
    </row>
    <row r="13" spans="1:16" ht="15" customHeight="1" x14ac:dyDescent="0.2">
      <c r="A13" s="266"/>
      <c r="B13" s="266" t="s">
        <v>250</v>
      </c>
      <c r="C13" s="267">
        <v>18088653.18</v>
      </c>
      <c r="D13" s="215">
        <v>18563757.899999999</v>
      </c>
      <c r="E13" s="268">
        <v>16855935.050000001</v>
      </c>
      <c r="F13" s="493">
        <f t="shared" ref="F13:F55" si="4">+E13/D13</f>
        <v>0.90800230970476092</v>
      </c>
      <c r="G13" s="268">
        <v>15524786.689999999</v>
      </c>
      <c r="H13" s="493">
        <f t="shared" si="1"/>
        <v>0.8362954728040275</v>
      </c>
      <c r="I13" s="76">
        <v>7295891</v>
      </c>
      <c r="J13" s="509">
        <f t="shared" si="2"/>
        <v>0.39301799987382946</v>
      </c>
      <c r="K13" s="153">
        <v>6744546.0300000003</v>
      </c>
      <c r="L13" s="395">
        <v>0.46415890078794153</v>
      </c>
      <c r="M13" s="269">
        <f t="shared" si="3"/>
        <v>8.1746787337145577E-2</v>
      </c>
      <c r="N13" s="63">
        <v>21</v>
      </c>
    </row>
    <row r="14" spans="1:16" ht="15" customHeight="1" x14ac:dyDescent="0.2">
      <c r="A14" s="65"/>
      <c r="B14" s="65" t="s">
        <v>251</v>
      </c>
      <c r="C14" s="211">
        <v>1505977.68</v>
      </c>
      <c r="D14" s="216">
        <v>1693551.95</v>
      </c>
      <c r="E14" s="78">
        <v>1468705.55</v>
      </c>
      <c r="F14" s="494">
        <f t="shared" si="4"/>
        <v>0.8672338336004396</v>
      </c>
      <c r="G14" s="78">
        <v>1112712.28</v>
      </c>
      <c r="H14" s="494">
        <f t="shared" si="1"/>
        <v>0.6570287259271852</v>
      </c>
      <c r="I14" s="78">
        <v>978370.43</v>
      </c>
      <c r="J14" s="510">
        <f t="shared" si="2"/>
        <v>0.57770322900339732</v>
      </c>
      <c r="K14" s="66">
        <v>891272.03</v>
      </c>
      <c r="L14" s="408">
        <v>0.52293413617106543</v>
      </c>
      <c r="M14" s="182">
        <f t="shared" si="3"/>
        <v>9.7723699463563296E-2</v>
      </c>
      <c r="N14" s="63">
        <v>220</v>
      </c>
    </row>
    <row r="15" spans="1:16" ht="15" customHeight="1" x14ac:dyDescent="0.2">
      <c r="A15" s="73"/>
      <c r="B15" s="73" t="s">
        <v>253</v>
      </c>
      <c r="C15" s="212">
        <v>10857573.289999999</v>
      </c>
      <c r="D15" s="217">
        <v>10914664.289999999</v>
      </c>
      <c r="E15" s="90">
        <v>10866335.199999999</v>
      </c>
      <c r="F15" s="495">
        <f t="shared" si="4"/>
        <v>0.99557209560313464</v>
      </c>
      <c r="G15" s="90">
        <v>10816781.060000001</v>
      </c>
      <c r="H15" s="495">
        <f t="shared" si="1"/>
        <v>0.99103195229836993</v>
      </c>
      <c r="I15" s="90">
        <v>4787381.6900000004</v>
      </c>
      <c r="J15" s="511">
        <f t="shared" si="2"/>
        <v>0.43861923397737418</v>
      </c>
      <c r="K15" s="74">
        <v>5291953.55</v>
      </c>
      <c r="L15" s="79">
        <v>0.45941405150836861</v>
      </c>
      <c r="M15" s="269">
        <f t="shared" si="3"/>
        <v>-9.534699336127006E-2</v>
      </c>
      <c r="N15" s="63">
        <v>22100</v>
      </c>
    </row>
    <row r="16" spans="1:16" ht="15" customHeight="1" x14ac:dyDescent="0.2">
      <c r="A16" s="75"/>
      <c r="B16" s="75" t="s">
        <v>255</v>
      </c>
      <c r="C16" s="267">
        <v>1153400</v>
      </c>
      <c r="D16" s="215">
        <v>1022169.21</v>
      </c>
      <c r="E16" s="268">
        <v>1007291.01</v>
      </c>
      <c r="F16" s="147">
        <f>+E16/D16</f>
        <v>0.98544448428455411</v>
      </c>
      <c r="G16" s="268">
        <v>985512.02</v>
      </c>
      <c r="H16" s="147">
        <f>+G16/D16</f>
        <v>0.96413784563125327</v>
      </c>
      <c r="I16" s="76">
        <v>694255.5</v>
      </c>
      <c r="J16" s="221">
        <f>I16/D16</f>
        <v>0.67919821220206777</v>
      </c>
      <c r="K16" s="76">
        <v>658294.89</v>
      </c>
      <c r="L16" s="80">
        <v>0.60732423210206299</v>
      </c>
      <c r="M16" s="269">
        <f t="shared" si="3"/>
        <v>5.4626901326850552E-2</v>
      </c>
      <c r="N16" s="63">
        <v>22101</v>
      </c>
    </row>
    <row r="17" spans="1:14" ht="15" customHeight="1" x14ac:dyDescent="0.2">
      <c r="A17" s="75"/>
      <c r="B17" s="75" t="s">
        <v>254</v>
      </c>
      <c r="C17" s="267">
        <v>20646455.879999999</v>
      </c>
      <c r="D17" s="217">
        <v>19853576.760000002</v>
      </c>
      <c r="E17" s="268">
        <v>19270067.809999999</v>
      </c>
      <c r="F17" s="147">
        <f>+E17/D17</f>
        <v>0.97060937900239574</v>
      </c>
      <c r="G17" s="268">
        <v>19270067.809999999</v>
      </c>
      <c r="H17" s="147">
        <f>+G17/D17</f>
        <v>0.97060937900239574</v>
      </c>
      <c r="I17" s="76">
        <v>11616355.85</v>
      </c>
      <c r="J17" s="221">
        <f>I17/D17</f>
        <v>0.5851014147437682</v>
      </c>
      <c r="K17" s="76">
        <v>12236137.369999999</v>
      </c>
      <c r="L17" s="80">
        <v>0.77697564726775503</v>
      </c>
      <c r="M17" s="269">
        <f t="shared" si="3"/>
        <v>-5.0651729484465502E-2</v>
      </c>
      <c r="N17" s="63">
        <v>22120</v>
      </c>
    </row>
    <row r="18" spans="1:14" ht="15" customHeight="1" x14ac:dyDescent="0.2">
      <c r="A18" s="75"/>
      <c r="B18" s="75" t="s">
        <v>256</v>
      </c>
      <c r="C18" s="267">
        <v>556922.39</v>
      </c>
      <c r="D18" s="217">
        <v>557222.39</v>
      </c>
      <c r="E18" s="268">
        <v>545372.49</v>
      </c>
      <c r="F18" s="147">
        <f>+E18/D18</f>
        <v>0.9787339844689299</v>
      </c>
      <c r="G18" s="268">
        <v>545372.49</v>
      </c>
      <c r="H18" s="147">
        <f>+G18/D18</f>
        <v>0.9787339844689299</v>
      </c>
      <c r="I18" s="76">
        <v>455713.99</v>
      </c>
      <c r="J18" s="221">
        <f>I18/D18</f>
        <v>0.81783144069282643</v>
      </c>
      <c r="K18" s="76">
        <v>333945.43</v>
      </c>
      <c r="L18" s="80">
        <v>0.63376387925356603</v>
      </c>
      <c r="M18" s="269">
        <f t="shared" si="3"/>
        <v>0.36463610237157607</v>
      </c>
      <c r="N18" s="63">
        <v>22121</v>
      </c>
    </row>
    <row r="19" spans="1:14" ht="15" customHeight="1" x14ac:dyDescent="0.2">
      <c r="A19" s="75"/>
      <c r="B19" s="75" t="s">
        <v>252</v>
      </c>
      <c r="C19" s="267">
        <v>1124173.03</v>
      </c>
      <c r="D19" s="217">
        <v>1124173.03</v>
      </c>
      <c r="E19" s="268">
        <v>914853.21</v>
      </c>
      <c r="F19" s="147">
        <f t="shared" si="4"/>
        <v>0.81380106583770284</v>
      </c>
      <c r="G19" s="268">
        <v>914853.21</v>
      </c>
      <c r="H19" s="147">
        <f t="shared" si="1"/>
        <v>0.81380106583770284</v>
      </c>
      <c r="I19" s="76">
        <v>458337.8</v>
      </c>
      <c r="J19" s="221">
        <f t="shared" si="2"/>
        <v>0.40771107985040345</v>
      </c>
      <c r="K19" s="76">
        <v>464317.11</v>
      </c>
      <c r="L19" s="80">
        <v>0.38785434802449409</v>
      </c>
      <c r="M19" s="269">
        <f t="shared" si="3"/>
        <v>-1.2877643040119735E-2</v>
      </c>
      <c r="N19" s="64" t="s">
        <v>257</v>
      </c>
    </row>
    <row r="20" spans="1:14" ht="15" customHeight="1" x14ac:dyDescent="0.2">
      <c r="A20" s="77"/>
      <c r="B20" s="77" t="s">
        <v>258</v>
      </c>
      <c r="C20" s="211">
        <v>5399766.2199999997</v>
      </c>
      <c r="D20" s="216">
        <v>5342890.17</v>
      </c>
      <c r="E20" s="268">
        <v>4867664.8100000005</v>
      </c>
      <c r="F20" s="494">
        <f t="shared" si="4"/>
        <v>0.91105462682569061</v>
      </c>
      <c r="G20" s="268">
        <v>3781682.2599999993</v>
      </c>
      <c r="H20" s="494">
        <f t="shared" si="1"/>
        <v>0.70779711722953109</v>
      </c>
      <c r="I20" s="78">
        <v>1626329.92</v>
      </c>
      <c r="J20" s="512">
        <f t="shared" si="2"/>
        <v>0.30439141892373955</v>
      </c>
      <c r="K20" s="78">
        <v>2286844.7700000033</v>
      </c>
      <c r="L20" s="81">
        <v>0.43216634879653715</v>
      </c>
      <c r="M20" s="270">
        <f t="shared" si="3"/>
        <v>-0.28883239416377282</v>
      </c>
      <c r="N20" s="64" t="s">
        <v>259</v>
      </c>
    </row>
    <row r="21" spans="1:14" ht="15" customHeight="1" x14ac:dyDescent="0.2">
      <c r="A21" s="73"/>
      <c r="B21" s="73" t="s">
        <v>260</v>
      </c>
      <c r="C21" s="212">
        <v>3726957.63</v>
      </c>
      <c r="D21" s="215">
        <v>3791009.34</v>
      </c>
      <c r="E21" s="74">
        <v>3785369.34</v>
      </c>
      <c r="F21" s="496">
        <f t="shared" si="4"/>
        <v>0.99851226955827022</v>
      </c>
      <c r="G21" s="74">
        <v>3763127.23</v>
      </c>
      <c r="H21" s="496">
        <f t="shared" si="1"/>
        <v>0.99264520144917401</v>
      </c>
      <c r="I21" s="74">
        <v>2141705.14</v>
      </c>
      <c r="J21" s="513">
        <f t="shared" si="2"/>
        <v>0.56494325070694762</v>
      </c>
      <c r="K21" s="74">
        <v>2461562.85</v>
      </c>
      <c r="L21" s="79">
        <v>0.66594647357123427</v>
      </c>
      <c r="M21" s="269">
        <f t="shared" si="3"/>
        <v>-0.12994090725735474</v>
      </c>
      <c r="N21" s="63">
        <v>22200</v>
      </c>
    </row>
    <row r="22" spans="1:14" ht="15" customHeight="1" x14ac:dyDescent="0.2">
      <c r="A22" s="77"/>
      <c r="B22" s="77" t="s">
        <v>261</v>
      </c>
      <c r="C22" s="211">
        <v>823380.50999999978</v>
      </c>
      <c r="D22" s="216">
        <v>1255182.94</v>
      </c>
      <c r="E22" s="78">
        <v>1155925.4100000001</v>
      </c>
      <c r="F22" s="497">
        <f t="shared" si="4"/>
        <v>0.92092186179649649</v>
      </c>
      <c r="G22" s="268">
        <v>1075006.01</v>
      </c>
      <c r="H22" s="497">
        <f t="shared" si="1"/>
        <v>0.85645364969667293</v>
      </c>
      <c r="I22" s="66">
        <v>601148.35</v>
      </c>
      <c r="J22" s="512">
        <f t="shared" si="2"/>
        <v>0.4789328557955066</v>
      </c>
      <c r="K22" s="78">
        <v>464036.04999999981</v>
      </c>
      <c r="L22" s="81">
        <v>0.51208949931591119</v>
      </c>
      <c r="M22" s="269">
        <f t="shared" si="3"/>
        <v>0.29547768971828847</v>
      </c>
      <c r="N22" s="64" t="s">
        <v>262</v>
      </c>
    </row>
    <row r="23" spans="1:14" ht="15" customHeight="1" x14ac:dyDescent="0.2">
      <c r="A23" s="73"/>
      <c r="B23" s="73" t="s">
        <v>263</v>
      </c>
      <c r="C23" s="212">
        <v>622330.44999999995</v>
      </c>
      <c r="D23" s="218">
        <v>684157.79</v>
      </c>
      <c r="E23" s="90">
        <v>634041.72</v>
      </c>
      <c r="F23" s="496">
        <f t="shared" si="4"/>
        <v>0.92674779015525055</v>
      </c>
      <c r="G23" s="74">
        <v>585152.24</v>
      </c>
      <c r="H23" s="496">
        <f t="shared" si="1"/>
        <v>0.85528842695776364</v>
      </c>
      <c r="I23" s="74">
        <v>294413.90999999997</v>
      </c>
      <c r="J23" s="511">
        <f t="shared" si="2"/>
        <v>0.43033042129067911</v>
      </c>
      <c r="K23" s="74">
        <v>326621.67</v>
      </c>
      <c r="L23" s="79">
        <v>0.5390362789596016</v>
      </c>
      <c r="M23" s="269">
        <f t="shared" ref="M23:M25" si="5">+I23/K23-1</f>
        <v>-9.8608766527952696E-2</v>
      </c>
      <c r="N23" s="63">
        <v>223</v>
      </c>
    </row>
    <row r="24" spans="1:14" ht="15" customHeight="1" x14ac:dyDescent="0.2">
      <c r="A24" s="75"/>
      <c r="B24" s="75" t="s">
        <v>264</v>
      </c>
      <c r="C24" s="212">
        <v>2466584.48</v>
      </c>
      <c r="D24" s="471">
        <v>2466661.62</v>
      </c>
      <c r="E24" s="268">
        <v>2080580.68</v>
      </c>
      <c r="F24" s="147">
        <f t="shared" si="4"/>
        <v>0.84348037976931745</v>
      </c>
      <c r="G24" s="90">
        <v>2080580.6</v>
      </c>
      <c r="H24" s="147">
        <f t="shared" si="1"/>
        <v>0.84348034733681876</v>
      </c>
      <c r="I24" s="90">
        <v>1565623.49</v>
      </c>
      <c r="J24" s="221">
        <f t="shared" si="2"/>
        <v>0.63471352426523742</v>
      </c>
      <c r="K24" s="76">
        <v>1841739.54</v>
      </c>
      <c r="L24" s="80">
        <v>0.76848684092073494</v>
      </c>
      <c r="M24" s="269">
        <f t="shared" si="5"/>
        <v>-0.14992133469643598</v>
      </c>
      <c r="N24" s="63">
        <v>224</v>
      </c>
    </row>
    <row r="25" spans="1:14" ht="15" customHeight="1" x14ac:dyDescent="0.2">
      <c r="A25" s="77"/>
      <c r="B25" s="77" t="s">
        <v>265</v>
      </c>
      <c r="C25" s="211">
        <v>844814.86</v>
      </c>
      <c r="D25" s="185">
        <v>632492</v>
      </c>
      <c r="E25" s="78">
        <v>611260.71</v>
      </c>
      <c r="F25" s="494">
        <f t="shared" si="4"/>
        <v>0.96643231851153844</v>
      </c>
      <c r="G25" s="66">
        <v>528606.5</v>
      </c>
      <c r="H25" s="494">
        <f t="shared" si="1"/>
        <v>0.83575207275348939</v>
      </c>
      <c r="I25" s="66">
        <v>528606.5</v>
      </c>
      <c r="J25" s="512">
        <f t="shared" si="2"/>
        <v>0.83575207275348939</v>
      </c>
      <c r="K25" s="78">
        <v>551114.64</v>
      </c>
      <c r="L25" s="81">
        <v>0.86965238545813828</v>
      </c>
      <c r="M25" s="269">
        <f t="shared" si="5"/>
        <v>-4.0841121549592629E-2</v>
      </c>
      <c r="N25" s="63">
        <v>225</v>
      </c>
    </row>
    <row r="26" spans="1:14" ht="15" customHeight="1" x14ac:dyDescent="0.2">
      <c r="A26" s="73"/>
      <c r="B26" s="73" t="s">
        <v>267</v>
      </c>
      <c r="C26" s="212">
        <v>1326385.93</v>
      </c>
      <c r="D26" s="215">
        <v>1101397.6599999999</v>
      </c>
      <c r="E26" s="90">
        <v>848155.02</v>
      </c>
      <c r="F26" s="496">
        <f t="shared" si="4"/>
        <v>0.77007156525101028</v>
      </c>
      <c r="G26" s="90">
        <v>443628.04</v>
      </c>
      <c r="H26" s="496">
        <f t="shared" si="1"/>
        <v>0.40278643773403333</v>
      </c>
      <c r="I26" s="90">
        <v>443628.04</v>
      </c>
      <c r="J26" s="511">
        <f t="shared" si="2"/>
        <v>0.40278643773403333</v>
      </c>
      <c r="K26" s="74">
        <v>473369.47</v>
      </c>
      <c r="L26" s="79">
        <v>0.47649755733954474</v>
      </c>
      <c r="M26" s="269">
        <f t="shared" si="3"/>
        <v>-6.2829210341765362E-2</v>
      </c>
      <c r="N26" s="63">
        <v>22601</v>
      </c>
    </row>
    <row r="27" spans="1:14" ht="15" customHeight="1" x14ac:dyDescent="0.2">
      <c r="A27" s="75"/>
      <c r="B27" s="75" t="s">
        <v>266</v>
      </c>
      <c r="C27" s="212">
        <v>13040585.99</v>
      </c>
      <c r="D27" s="215">
        <v>12892195.41</v>
      </c>
      <c r="E27" s="90">
        <v>12107926.119999999</v>
      </c>
      <c r="F27" s="147">
        <f t="shared" si="4"/>
        <v>0.93916712669498692</v>
      </c>
      <c r="G27" s="90">
        <v>11502747.130000001</v>
      </c>
      <c r="H27" s="147">
        <f t="shared" si="1"/>
        <v>0.89222562676002759</v>
      </c>
      <c r="I27" s="90">
        <v>9358611.3699999992</v>
      </c>
      <c r="J27" s="221">
        <f t="shared" si="2"/>
        <v>0.72591293200077234</v>
      </c>
      <c r="K27" s="76">
        <v>7276267.9699999997</v>
      </c>
      <c r="L27" s="80">
        <v>0.55023013942136756</v>
      </c>
      <c r="M27" s="269">
        <f t="shared" si="3"/>
        <v>0.28618289054024482</v>
      </c>
      <c r="N27" s="63">
        <v>22602</v>
      </c>
    </row>
    <row r="28" spans="1:14" ht="15" customHeight="1" x14ac:dyDescent="0.2">
      <c r="A28" s="75"/>
      <c r="B28" s="75" t="s">
        <v>268</v>
      </c>
      <c r="C28" s="212">
        <v>643129.06000000006</v>
      </c>
      <c r="D28" s="471">
        <v>887947.5</v>
      </c>
      <c r="E28" s="268">
        <v>652832.16</v>
      </c>
      <c r="F28" s="147">
        <f t="shared" si="4"/>
        <v>0.73521481844365799</v>
      </c>
      <c r="G28" s="90">
        <v>358254.54</v>
      </c>
      <c r="H28" s="147">
        <f t="shared" si="1"/>
        <v>0.40346365072259338</v>
      </c>
      <c r="I28" s="90">
        <v>341406.7</v>
      </c>
      <c r="J28" s="221">
        <f t="shared" si="2"/>
        <v>0.38448973616120324</v>
      </c>
      <c r="K28" s="76">
        <v>251084.11</v>
      </c>
      <c r="L28" s="80">
        <v>0.4252845695452282</v>
      </c>
      <c r="M28" s="269">
        <f t="shared" si="3"/>
        <v>0.35973041065800637</v>
      </c>
      <c r="N28" s="63">
        <v>22606</v>
      </c>
    </row>
    <row r="29" spans="1:14" ht="15" customHeight="1" x14ac:dyDescent="0.2">
      <c r="A29" s="75"/>
      <c r="B29" s="75" t="s">
        <v>269</v>
      </c>
      <c r="C29" s="212">
        <v>17342647.079999998</v>
      </c>
      <c r="D29" s="471">
        <v>24370793.59</v>
      </c>
      <c r="E29" s="268">
        <v>19675724.59</v>
      </c>
      <c r="F29" s="147">
        <f t="shared" si="4"/>
        <v>0.8073485386242607</v>
      </c>
      <c r="G29" s="90">
        <v>15859071.35</v>
      </c>
      <c r="H29" s="147">
        <f t="shared" si="1"/>
        <v>0.65074086699037192</v>
      </c>
      <c r="I29" s="90">
        <v>9927670.1500000004</v>
      </c>
      <c r="J29" s="221">
        <f t="shared" si="2"/>
        <v>0.4073593300660342</v>
      </c>
      <c r="K29" s="76">
        <v>8486399.1600000001</v>
      </c>
      <c r="L29" s="80">
        <v>0.42677266424561766</v>
      </c>
      <c r="M29" s="269">
        <f t="shared" si="3"/>
        <v>0.16983304259282561</v>
      </c>
      <c r="N29" s="63">
        <v>22610</v>
      </c>
    </row>
    <row r="30" spans="1:14" ht="15" customHeight="1" x14ac:dyDescent="0.2">
      <c r="A30" s="77"/>
      <c r="B30" s="77" t="s">
        <v>270</v>
      </c>
      <c r="C30" s="211">
        <v>16396084.009999998</v>
      </c>
      <c r="D30" s="185">
        <v>10581665.16</v>
      </c>
      <c r="E30" s="78">
        <v>6218332.8100000005</v>
      </c>
      <c r="F30" s="494">
        <f t="shared" si="4"/>
        <v>0.58765163289290856</v>
      </c>
      <c r="G30" s="66">
        <v>5110243.8899999997</v>
      </c>
      <c r="H30" s="494">
        <f t="shared" si="1"/>
        <v>0.4829338117139968</v>
      </c>
      <c r="I30" s="66">
        <v>3415430.4399999995</v>
      </c>
      <c r="J30" s="512">
        <f t="shared" si="2"/>
        <v>0.32276871251896611</v>
      </c>
      <c r="K30" s="78">
        <v>1543546.2900000028</v>
      </c>
      <c r="L30" s="81">
        <v>0.24514411702399441</v>
      </c>
      <c r="M30" s="202">
        <f t="shared" si="3"/>
        <v>1.212716561937377</v>
      </c>
      <c r="N30" s="64" t="s">
        <v>271</v>
      </c>
    </row>
    <row r="31" spans="1:14" ht="15" customHeight="1" x14ac:dyDescent="0.2">
      <c r="A31" s="73"/>
      <c r="B31" s="73" t="s">
        <v>272</v>
      </c>
      <c r="C31" s="210">
        <v>11908878.640000001</v>
      </c>
      <c r="D31" s="215">
        <v>11852711.24</v>
      </c>
      <c r="E31" s="76">
        <v>11543301.5</v>
      </c>
      <c r="F31" s="495">
        <f t="shared" si="4"/>
        <v>0.97389544605154832</v>
      </c>
      <c r="G31" s="76">
        <v>11533081.76</v>
      </c>
      <c r="H31" s="147">
        <f t="shared" si="1"/>
        <v>0.97303321800995801</v>
      </c>
      <c r="I31" s="76">
        <v>6843468.2999999998</v>
      </c>
      <c r="J31" s="511">
        <f t="shared" si="2"/>
        <v>0.5773757717900837</v>
      </c>
      <c r="K31" s="74">
        <v>6689505.5599999996</v>
      </c>
      <c r="L31" s="79">
        <v>0.58386084848762998</v>
      </c>
      <c r="M31" s="269">
        <f t="shared" si="3"/>
        <v>2.3015563500032421E-2</v>
      </c>
      <c r="N31" s="63">
        <v>22700</v>
      </c>
    </row>
    <row r="32" spans="1:14" ht="15" customHeight="1" x14ac:dyDescent="0.2">
      <c r="A32" s="75"/>
      <c r="B32" s="75" t="s">
        <v>273</v>
      </c>
      <c r="C32" s="210">
        <v>2874262.5</v>
      </c>
      <c r="D32" s="215">
        <v>5165004.5999999996</v>
      </c>
      <c r="E32" s="76">
        <v>4134246.06</v>
      </c>
      <c r="F32" s="147">
        <f t="shared" si="4"/>
        <v>0.80043414869369145</v>
      </c>
      <c r="G32" s="76">
        <v>3178712.73</v>
      </c>
      <c r="H32" s="147">
        <f t="shared" si="1"/>
        <v>0.61543270067949218</v>
      </c>
      <c r="I32" s="76">
        <v>2026359.11</v>
      </c>
      <c r="J32" s="221">
        <f t="shared" si="2"/>
        <v>0.39232474449296723</v>
      </c>
      <c r="K32" s="76">
        <v>1702460.76</v>
      </c>
      <c r="L32" s="80">
        <v>0.41321081015073408</v>
      </c>
      <c r="M32" s="269">
        <f t="shared" si="3"/>
        <v>0.19025304876924154</v>
      </c>
      <c r="N32" s="63">
        <v>22703</v>
      </c>
    </row>
    <row r="33" spans="1:14" ht="15" customHeight="1" x14ac:dyDescent="0.2">
      <c r="A33" s="75"/>
      <c r="B33" s="75" t="s">
        <v>274</v>
      </c>
      <c r="C33" s="210">
        <v>2461274.11</v>
      </c>
      <c r="D33" s="215">
        <v>2207266.2400000002</v>
      </c>
      <c r="E33" s="76">
        <v>1523427.57</v>
      </c>
      <c r="F33" s="147">
        <f t="shared" si="4"/>
        <v>0.69018750089703718</v>
      </c>
      <c r="G33" s="76">
        <v>1415542.14</v>
      </c>
      <c r="H33" s="147">
        <f t="shared" si="1"/>
        <v>0.64131010312557479</v>
      </c>
      <c r="I33" s="76">
        <v>806065.99</v>
      </c>
      <c r="J33" s="221">
        <f t="shared" si="2"/>
        <v>0.36518747733848361</v>
      </c>
      <c r="K33" s="76">
        <v>725897.84000000008</v>
      </c>
      <c r="L33" s="80">
        <v>0.29901994613151389</v>
      </c>
      <c r="M33" s="269">
        <f t="shared" si="3"/>
        <v>0.11043998973739866</v>
      </c>
      <c r="N33" s="63" t="s">
        <v>275</v>
      </c>
    </row>
    <row r="34" spans="1:14" ht="15" customHeight="1" x14ac:dyDescent="0.2">
      <c r="A34" s="75"/>
      <c r="B34" s="75" t="s">
        <v>276</v>
      </c>
      <c r="C34" s="210">
        <v>3735000</v>
      </c>
      <c r="D34" s="215">
        <v>3597602</v>
      </c>
      <c r="E34" s="76">
        <v>2268697.89</v>
      </c>
      <c r="F34" s="147">
        <f t="shared" si="4"/>
        <v>0.63061391727044847</v>
      </c>
      <c r="G34" s="76">
        <v>2268697.89</v>
      </c>
      <c r="H34" s="147">
        <f t="shared" si="1"/>
        <v>0.63061391727044847</v>
      </c>
      <c r="I34" s="76">
        <v>2166433.6800000002</v>
      </c>
      <c r="J34" s="221">
        <f t="shared" si="2"/>
        <v>0.60218825762271655</v>
      </c>
      <c r="K34" s="76">
        <v>1633702.24</v>
      </c>
      <c r="L34" s="80">
        <v>0.40880881826712545</v>
      </c>
      <c r="M34" s="269">
        <f t="shared" si="3"/>
        <v>0.32608845538462394</v>
      </c>
      <c r="N34" s="64">
        <v>22708</v>
      </c>
    </row>
    <row r="35" spans="1:14" ht="15" customHeight="1" x14ac:dyDescent="0.2">
      <c r="A35" s="75"/>
      <c r="B35" s="75" t="s">
        <v>277</v>
      </c>
      <c r="C35" s="210">
        <v>15900827.689999999</v>
      </c>
      <c r="D35" s="215">
        <v>16534368.42</v>
      </c>
      <c r="E35" s="76">
        <v>16367527.220000001</v>
      </c>
      <c r="F35" s="147">
        <f t="shared" si="4"/>
        <v>0.98990943011780308</v>
      </c>
      <c r="G35" s="76">
        <v>15739645.119999999</v>
      </c>
      <c r="H35" s="147">
        <f t="shared" si="1"/>
        <v>0.951935067623224</v>
      </c>
      <c r="I35" s="76">
        <v>9631044.8499999996</v>
      </c>
      <c r="J35" s="221">
        <f t="shared" si="2"/>
        <v>0.58248640681976527</v>
      </c>
      <c r="K35" s="76">
        <v>8855221.1400000006</v>
      </c>
      <c r="L35" s="80">
        <v>0.66760671235300573</v>
      </c>
      <c r="M35" s="269">
        <f t="shared" si="3"/>
        <v>8.7612008524046825E-2</v>
      </c>
      <c r="N35" s="63">
        <v>22712</v>
      </c>
    </row>
    <row r="36" spans="1:14" ht="15" customHeight="1" x14ac:dyDescent="0.2">
      <c r="A36" s="75"/>
      <c r="B36" s="75" t="s">
        <v>278</v>
      </c>
      <c r="C36" s="210">
        <v>11600000</v>
      </c>
      <c r="D36" s="215">
        <v>12516606.189999999</v>
      </c>
      <c r="E36" s="76">
        <v>12516606.189999999</v>
      </c>
      <c r="F36" s="147">
        <f t="shared" si="4"/>
        <v>1</v>
      </c>
      <c r="G36" s="76">
        <v>12516606.189999999</v>
      </c>
      <c r="H36" s="147">
        <f t="shared" si="1"/>
        <v>1</v>
      </c>
      <c r="I36" s="76">
        <v>6033545.9400000004</v>
      </c>
      <c r="J36" s="221">
        <f t="shared" si="2"/>
        <v>0.48204328301232596</v>
      </c>
      <c r="K36" s="76"/>
      <c r="L36" s="80" t="s">
        <v>135</v>
      </c>
      <c r="M36" s="269" t="s">
        <v>135</v>
      </c>
      <c r="N36" s="63">
        <v>22714</v>
      </c>
    </row>
    <row r="37" spans="1:14" ht="15" customHeight="1" x14ac:dyDescent="0.2">
      <c r="A37" s="75"/>
      <c r="B37" s="75" t="s">
        <v>279</v>
      </c>
      <c r="C37" s="210"/>
      <c r="D37" s="215"/>
      <c r="E37" s="76"/>
      <c r="F37" s="147" t="s">
        <v>135</v>
      </c>
      <c r="G37" s="76"/>
      <c r="H37" s="147" t="s">
        <v>135</v>
      </c>
      <c r="I37" s="76"/>
      <c r="J37" s="221" t="s">
        <v>135</v>
      </c>
      <c r="K37" s="76"/>
      <c r="L37" s="80" t="s">
        <v>135</v>
      </c>
      <c r="M37" s="269" t="s">
        <v>135</v>
      </c>
      <c r="N37" s="63">
        <v>22715</v>
      </c>
    </row>
    <row r="38" spans="1:14" ht="15" customHeight="1" x14ac:dyDescent="0.2">
      <c r="A38" s="75"/>
      <c r="B38" s="75" t="s">
        <v>280</v>
      </c>
      <c r="C38" s="210">
        <v>13595150.939999999</v>
      </c>
      <c r="D38" s="215">
        <v>13618169.539999999</v>
      </c>
      <c r="E38" s="76">
        <v>13293025.49</v>
      </c>
      <c r="F38" s="147">
        <f t="shared" si="4"/>
        <v>0.97612424716515911</v>
      </c>
      <c r="G38" s="76">
        <v>13293025.49</v>
      </c>
      <c r="H38" s="147">
        <f t="shared" si="1"/>
        <v>0.97612424716515911</v>
      </c>
      <c r="I38" s="76">
        <v>7558494.2800000003</v>
      </c>
      <c r="J38" s="221">
        <f t="shared" si="2"/>
        <v>0.55503012044304456</v>
      </c>
      <c r="K38" s="76">
        <v>7818399.2699999996</v>
      </c>
      <c r="L38" s="80">
        <v>0.57275133664493094</v>
      </c>
      <c r="M38" s="269">
        <f t="shared" si="3"/>
        <v>-3.3242736911285875E-2</v>
      </c>
      <c r="N38" s="63">
        <v>22716</v>
      </c>
    </row>
    <row r="39" spans="1:14" ht="15" customHeight="1" x14ac:dyDescent="0.2">
      <c r="A39" s="75"/>
      <c r="B39" s="75" t="s">
        <v>487</v>
      </c>
      <c r="C39" s="210">
        <v>209726</v>
      </c>
      <c r="D39" s="215">
        <v>200262.61</v>
      </c>
      <c r="E39" s="76">
        <v>196444.27</v>
      </c>
      <c r="F39" s="147">
        <f t="shared" si="4"/>
        <v>0.98093333548384298</v>
      </c>
      <c r="G39" s="76">
        <v>196444.27</v>
      </c>
      <c r="H39" s="147">
        <f t="shared" si="1"/>
        <v>0.98093333548384298</v>
      </c>
      <c r="I39" s="76">
        <v>114031.66</v>
      </c>
      <c r="J39" s="221">
        <f t="shared" si="2"/>
        <v>0.56941063536523373</v>
      </c>
      <c r="K39" s="76">
        <v>127305.69</v>
      </c>
      <c r="L39" s="80">
        <v>0.61933557069051715</v>
      </c>
      <c r="M39" s="269">
        <f t="shared" si="3"/>
        <v>-0.10426894508800033</v>
      </c>
      <c r="N39" s="63" t="s">
        <v>488</v>
      </c>
    </row>
    <row r="40" spans="1:14" ht="15" customHeight="1" x14ac:dyDescent="0.2">
      <c r="A40" s="75"/>
      <c r="B40" s="75" t="s">
        <v>489</v>
      </c>
      <c r="C40" s="210">
        <v>120000.38</v>
      </c>
      <c r="D40" s="215">
        <v>126553.12</v>
      </c>
      <c r="E40" s="76">
        <v>126553.12</v>
      </c>
      <c r="F40" s="147">
        <f t="shared" si="4"/>
        <v>1</v>
      </c>
      <c r="G40" s="76">
        <v>126553.12</v>
      </c>
      <c r="H40" s="147">
        <f t="shared" si="1"/>
        <v>1</v>
      </c>
      <c r="I40" s="76">
        <v>101053.14</v>
      </c>
      <c r="J40" s="221">
        <f t="shared" si="2"/>
        <v>0.79850374293419235</v>
      </c>
      <c r="K40" s="76">
        <v>92004.68</v>
      </c>
      <c r="L40" s="80">
        <v>0.77726500609065974</v>
      </c>
      <c r="M40" s="269">
        <f t="shared" si="3"/>
        <v>9.8347823175951588E-2</v>
      </c>
      <c r="N40" s="63" t="s">
        <v>490</v>
      </c>
    </row>
    <row r="41" spans="1:14" ht="15" customHeight="1" x14ac:dyDescent="0.2">
      <c r="A41" s="75"/>
      <c r="B41" s="75" t="s">
        <v>286</v>
      </c>
      <c r="C41" s="210">
        <v>63029764.009999998</v>
      </c>
      <c r="D41" s="215">
        <v>60403535.710000001</v>
      </c>
      <c r="E41" s="76">
        <v>56075269.789999999</v>
      </c>
      <c r="F41" s="147">
        <f t="shared" ref="F41:F51" si="6">+E41/D41</f>
        <v>0.92834416281887544</v>
      </c>
      <c r="G41" s="76">
        <v>54184866.710000001</v>
      </c>
      <c r="H41" s="147">
        <f t="shared" ref="H41:H51" si="7">+G41/D41</f>
        <v>0.89704793060697474</v>
      </c>
      <c r="I41" s="76">
        <v>34274259.549999997</v>
      </c>
      <c r="J41" s="221">
        <f t="shared" ref="J41:J51" si="8">I41/D41</f>
        <v>0.56742141245757871</v>
      </c>
      <c r="K41" s="76">
        <v>32344433.899999999</v>
      </c>
      <c r="L41" s="80">
        <v>0.55919644725548101</v>
      </c>
      <c r="M41" s="269">
        <f t="shared" si="3"/>
        <v>5.9664845455835946E-2</v>
      </c>
      <c r="N41" s="63">
        <v>22719</v>
      </c>
    </row>
    <row r="42" spans="1:14" ht="15" customHeight="1" x14ac:dyDescent="0.2">
      <c r="A42" s="75"/>
      <c r="B42" s="75" t="s">
        <v>281</v>
      </c>
      <c r="C42" s="210">
        <v>1550000</v>
      </c>
      <c r="D42" s="215">
        <v>1837500</v>
      </c>
      <c r="E42" s="76">
        <v>1837500</v>
      </c>
      <c r="F42" s="147">
        <f t="shared" si="6"/>
        <v>1</v>
      </c>
      <c r="G42" s="76">
        <v>1817500</v>
      </c>
      <c r="H42" s="147">
        <f t="shared" si="7"/>
        <v>0.98911564625850346</v>
      </c>
      <c r="I42" s="76">
        <v>1461952.4</v>
      </c>
      <c r="J42" s="221">
        <f t="shared" si="8"/>
        <v>0.79562035374149653</v>
      </c>
      <c r="K42" s="76">
        <v>1033352.23</v>
      </c>
      <c r="L42" s="80">
        <v>0.60017120712856542</v>
      </c>
      <c r="M42" s="269">
        <f t="shared" si="3"/>
        <v>0.41476677318439603</v>
      </c>
      <c r="N42" s="63">
        <v>22720</v>
      </c>
    </row>
    <row r="43" spans="1:14" ht="15" customHeight="1" x14ac:dyDescent="0.2">
      <c r="A43" s="75"/>
      <c r="B43" s="75" t="s">
        <v>283</v>
      </c>
      <c r="C43" s="210">
        <v>2113545.42</v>
      </c>
      <c r="D43" s="215">
        <v>1459071.07</v>
      </c>
      <c r="E43" s="76">
        <v>1415138.13</v>
      </c>
      <c r="F43" s="147">
        <f t="shared" si="6"/>
        <v>0.96988978747964605</v>
      </c>
      <c r="G43" s="76">
        <v>1415138.13</v>
      </c>
      <c r="H43" s="147">
        <f t="shared" si="7"/>
        <v>0.96988978747964605</v>
      </c>
      <c r="I43" s="76">
        <v>501367.1</v>
      </c>
      <c r="J43" s="221">
        <f t="shared" si="8"/>
        <v>0.34362075316865814</v>
      </c>
      <c r="K43" s="76">
        <v>684390</v>
      </c>
      <c r="L43" s="80">
        <v>0.47072651150778749</v>
      </c>
      <c r="M43" s="269">
        <f t="shared" si="3"/>
        <v>-0.2674248600943907</v>
      </c>
      <c r="N43" s="63">
        <v>22721</v>
      </c>
    </row>
    <row r="44" spans="1:14" ht="15" customHeight="1" x14ac:dyDescent="0.2">
      <c r="A44" s="75"/>
      <c r="B44" s="75" t="s">
        <v>282</v>
      </c>
      <c r="C44" s="210">
        <v>2650000</v>
      </c>
      <c r="D44" s="215">
        <v>2674806.98</v>
      </c>
      <c r="E44" s="76">
        <v>2674806.98</v>
      </c>
      <c r="F44" s="147">
        <f t="shared" si="6"/>
        <v>1</v>
      </c>
      <c r="G44" s="76">
        <v>2674806.98</v>
      </c>
      <c r="H44" s="147">
        <f t="shared" si="7"/>
        <v>1</v>
      </c>
      <c r="I44" s="76">
        <v>939223.68</v>
      </c>
      <c r="J44" s="221">
        <f t="shared" si="8"/>
        <v>0.35113699307005697</v>
      </c>
      <c r="K44" s="76">
        <v>366035.41</v>
      </c>
      <c r="L44" s="80">
        <v>0.12934241033218954</v>
      </c>
      <c r="M44" s="269">
        <f t="shared" si="3"/>
        <v>1.5659366671656167</v>
      </c>
      <c r="N44" s="63">
        <v>22723</v>
      </c>
    </row>
    <row r="45" spans="1:14" ht="15" customHeight="1" x14ac:dyDescent="0.2">
      <c r="A45" s="75"/>
      <c r="B45" s="75" t="s">
        <v>285</v>
      </c>
      <c r="C45" s="210">
        <v>9307905.2899999991</v>
      </c>
      <c r="D45" s="215">
        <v>8928450.7899999991</v>
      </c>
      <c r="E45" s="76">
        <v>8878224.7699999996</v>
      </c>
      <c r="F45" s="147">
        <f t="shared" si="6"/>
        <v>0.9943746097524272</v>
      </c>
      <c r="G45" s="76">
        <v>8878224.7699999996</v>
      </c>
      <c r="H45" s="147">
        <f t="shared" si="7"/>
        <v>0.9943746097524272</v>
      </c>
      <c r="I45" s="76">
        <v>4378770.09</v>
      </c>
      <c r="J45" s="221">
        <f t="shared" si="8"/>
        <v>0.49042887651957373</v>
      </c>
      <c r="K45" s="76">
        <v>4668755.3099999996</v>
      </c>
      <c r="L45" s="80">
        <v>0.50862045295193981</v>
      </c>
      <c r="M45" s="269">
        <f t="shared" si="3"/>
        <v>-6.2111890802861502E-2</v>
      </c>
      <c r="N45" s="63">
        <v>22724</v>
      </c>
    </row>
    <row r="46" spans="1:14" ht="15" customHeight="1" x14ac:dyDescent="0.2">
      <c r="A46" s="75"/>
      <c r="B46" s="75" t="s">
        <v>492</v>
      </c>
      <c r="C46" s="210">
        <v>30380.83</v>
      </c>
      <c r="D46" s="215">
        <v>152839.13</v>
      </c>
      <c r="E46" s="76">
        <v>94965.9</v>
      </c>
      <c r="F46" s="147">
        <f t="shared" si="6"/>
        <v>0.62134546303685445</v>
      </c>
      <c r="G46" s="76">
        <v>80609.62</v>
      </c>
      <c r="H46" s="147">
        <f t="shared" si="7"/>
        <v>0.52741480535776408</v>
      </c>
      <c r="I46" s="76">
        <v>10643.72</v>
      </c>
      <c r="J46" s="221">
        <f t="shared" si="8"/>
        <v>6.9640019542115947E-2</v>
      </c>
      <c r="K46" s="76">
        <v>30002.46</v>
      </c>
      <c r="L46" s="80">
        <v>0.34211696019795546</v>
      </c>
      <c r="M46" s="269">
        <f t="shared" si="3"/>
        <v>-0.64523842378258323</v>
      </c>
      <c r="N46" s="63" t="s">
        <v>491</v>
      </c>
    </row>
    <row r="47" spans="1:14" ht="15" customHeight="1" x14ac:dyDescent="0.2">
      <c r="A47" s="75"/>
      <c r="B47" s="75" t="s">
        <v>493</v>
      </c>
      <c r="C47" s="210">
        <v>19644.86</v>
      </c>
      <c r="D47" s="215">
        <v>19644.86</v>
      </c>
      <c r="E47" s="76">
        <v>19644.86</v>
      </c>
      <c r="F47" s="147">
        <f t="shared" si="6"/>
        <v>1</v>
      </c>
      <c r="G47" s="76">
        <v>19644.86</v>
      </c>
      <c r="H47" s="147">
        <f t="shared" si="7"/>
        <v>1</v>
      </c>
      <c r="I47" s="76">
        <v>19644.849999999999</v>
      </c>
      <c r="J47" s="221">
        <f t="shared" si="8"/>
        <v>0.99999949096099428</v>
      </c>
      <c r="K47" s="76">
        <v>31734.63</v>
      </c>
      <c r="L47" s="80">
        <v>0.6666671568430762</v>
      </c>
      <c r="M47" s="269">
        <f t="shared" si="3"/>
        <v>-0.38096489544702439</v>
      </c>
      <c r="N47" s="63" t="s">
        <v>494</v>
      </c>
    </row>
    <row r="48" spans="1:14" ht="15" customHeight="1" x14ac:dyDescent="0.2">
      <c r="A48" s="75"/>
      <c r="B48" s="75" t="s">
        <v>287</v>
      </c>
      <c r="C48" s="210">
        <v>261303122.13999999</v>
      </c>
      <c r="D48" s="215">
        <v>259496368.96000001</v>
      </c>
      <c r="E48" s="76">
        <v>256436783.59999999</v>
      </c>
      <c r="F48" s="147">
        <f t="shared" si="6"/>
        <v>0.98820952534996109</v>
      </c>
      <c r="G48" s="76">
        <v>256436783.59999999</v>
      </c>
      <c r="H48" s="147">
        <f t="shared" si="7"/>
        <v>0.98820952534996109</v>
      </c>
      <c r="I48" s="76">
        <v>143501108.41999999</v>
      </c>
      <c r="J48" s="221">
        <f t="shared" si="8"/>
        <v>0.5529985216946135</v>
      </c>
      <c r="K48" s="76">
        <v>147772337.16</v>
      </c>
      <c r="L48" s="80">
        <v>0.57297471155901669</v>
      </c>
      <c r="M48" s="269">
        <f t="shared" si="3"/>
        <v>-2.8904115764071259E-2</v>
      </c>
      <c r="N48" s="63">
        <v>22727</v>
      </c>
    </row>
    <row r="49" spans="1:14" ht="15" customHeight="1" x14ac:dyDescent="0.2">
      <c r="A49" s="75"/>
      <c r="B49" s="75" t="s">
        <v>284</v>
      </c>
      <c r="C49" s="210">
        <v>1874554.49</v>
      </c>
      <c r="D49" s="215">
        <v>1462321.84</v>
      </c>
      <c r="E49" s="76">
        <v>1440157.98</v>
      </c>
      <c r="F49" s="147">
        <f t="shared" si="6"/>
        <v>0.98484337757001561</v>
      </c>
      <c r="G49" s="76">
        <v>1209110.23</v>
      </c>
      <c r="H49" s="147">
        <f t="shared" si="7"/>
        <v>0.82684276260279332</v>
      </c>
      <c r="I49" s="76">
        <v>519018.55</v>
      </c>
      <c r="J49" s="221">
        <f t="shared" si="8"/>
        <v>0.35492771550208124</v>
      </c>
      <c r="K49" s="76">
        <v>725907.64</v>
      </c>
      <c r="L49" s="80">
        <v>0.61011798459953692</v>
      </c>
      <c r="M49" s="269">
        <f t="shared" si="3"/>
        <v>-0.2850074563204763</v>
      </c>
      <c r="N49" s="63">
        <v>22729</v>
      </c>
    </row>
    <row r="50" spans="1:14" ht="15" customHeight="1" x14ac:dyDescent="0.2">
      <c r="A50" s="75"/>
      <c r="B50" s="75" t="s">
        <v>289</v>
      </c>
      <c r="C50" s="210">
        <v>50122831.859999999</v>
      </c>
      <c r="D50" s="215">
        <v>45443201.649999999</v>
      </c>
      <c r="E50" s="76">
        <v>43435859.75</v>
      </c>
      <c r="F50" s="147">
        <f t="shared" si="6"/>
        <v>0.95582745433606575</v>
      </c>
      <c r="G50" s="76">
        <v>43381482.469999999</v>
      </c>
      <c r="H50" s="147">
        <f t="shared" si="7"/>
        <v>0.95463085554844485</v>
      </c>
      <c r="I50" s="76">
        <v>26011187.300000001</v>
      </c>
      <c r="J50" s="221">
        <f t="shared" si="8"/>
        <v>0.57238896810872042</v>
      </c>
      <c r="K50" s="76">
        <v>25832653.73</v>
      </c>
      <c r="L50" s="80">
        <v>0.59247160539133048</v>
      </c>
      <c r="M50" s="269">
        <f t="shared" si="3"/>
        <v>6.9111587166388322E-3</v>
      </c>
      <c r="N50" s="63">
        <v>22731</v>
      </c>
    </row>
    <row r="51" spans="1:14" ht="15" customHeight="1" x14ac:dyDescent="0.2">
      <c r="A51" s="75"/>
      <c r="B51" s="75" t="s">
        <v>288</v>
      </c>
      <c r="C51" s="210">
        <v>4217686.7</v>
      </c>
      <c r="D51" s="215">
        <v>4219513.26</v>
      </c>
      <c r="E51" s="76">
        <v>4133678.45</v>
      </c>
      <c r="F51" s="147">
        <f t="shared" si="6"/>
        <v>0.97965765131876859</v>
      </c>
      <c r="G51" s="76">
        <v>4133678.45</v>
      </c>
      <c r="H51" s="147">
        <f t="shared" si="7"/>
        <v>0.97965765131876859</v>
      </c>
      <c r="I51" s="76">
        <v>2735879.05</v>
      </c>
      <c r="J51" s="221">
        <f t="shared" si="8"/>
        <v>0.64838735688675142</v>
      </c>
      <c r="K51" s="76">
        <v>2654089.2200000002</v>
      </c>
      <c r="L51" s="80">
        <v>0.64013614249171491</v>
      </c>
      <c r="M51" s="269">
        <f t="shared" si="3"/>
        <v>3.0816533741092389E-2</v>
      </c>
      <c r="N51" s="63">
        <v>22732</v>
      </c>
    </row>
    <row r="52" spans="1:14" ht="15" customHeight="1" x14ac:dyDescent="0.2">
      <c r="A52" s="77"/>
      <c r="B52" s="77" t="s">
        <v>290</v>
      </c>
      <c r="C52" s="211">
        <v>2249365.83</v>
      </c>
      <c r="D52" s="216">
        <v>3767253.2699999996</v>
      </c>
      <c r="E52" s="78">
        <v>3176537.1900000004</v>
      </c>
      <c r="F52" s="494">
        <f t="shared" si="4"/>
        <v>0.84319714187944705</v>
      </c>
      <c r="G52" s="78">
        <v>2953387.13</v>
      </c>
      <c r="H52" s="494">
        <f t="shared" si="1"/>
        <v>0.7839629879729324</v>
      </c>
      <c r="I52" s="78">
        <v>1833780.57</v>
      </c>
      <c r="J52" s="512">
        <f t="shared" si="2"/>
        <v>0.48676859201452105</v>
      </c>
      <c r="K52" s="78">
        <v>1309411.2300000191</v>
      </c>
      <c r="L52" s="80">
        <v>0.41293839433319895</v>
      </c>
      <c r="M52" s="202">
        <f t="shared" si="3"/>
        <v>0.40046192363874367</v>
      </c>
      <c r="N52" s="64" t="s">
        <v>291</v>
      </c>
    </row>
    <row r="53" spans="1:14" ht="15" customHeight="1" x14ac:dyDescent="0.2">
      <c r="A53" s="73"/>
      <c r="B53" s="73" t="s">
        <v>292</v>
      </c>
      <c r="C53" s="210">
        <v>2085705.4</v>
      </c>
      <c r="D53" s="215">
        <v>1733969.69</v>
      </c>
      <c r="E53" s="76">
        <v>1566319.13</v>
      </c>
      <c r="F53" s="495">
        <f t="shared" si="4"/>
        <v>0.90331401928946053</v>
      </c>
      <c r="G53" s="568">
        <v>877092.01</v>
      </c>
      <c r="H53" s="495">
        <f t="shared" si="1"/>
        <v>0.50582891676728214</v>
      </c>
      <c r="I53" s="76">
        <v>877092.01</v>
      </c>
      <c r="J53" s="513">
        <f t="shared" si="2"/>
        <v>0.50582891676728214</v>
      </c>
      <c r="K53" s="90">
        <v>1165756.4099999999</v>
      </c>
      <c r="L53" s="79">
        <v>0.5730307348548993</v>
      </c>
      <c r="M53" s="203">
        <f t="shared" si="3"/>
        <v>-0.24761982651247005</v>
      </c>
      <c r="N53" s="63">
        <v>230</v>
      </c>
    </row>
    <row r="54" spans="1:14" ht="15" customHeight="1" x14ac:dyDescent="0.2">
      <c r="A54" s="75"/>
      <c r="B54" s="75" t="s">
        <v>293</v>
      </c>
      <c r="C54" s="210">
        <v>1009644.36</v>
      </c>
      <c r="D54" s="215">
        <v>1100424.06</v>
      </c>
      <c r="E54" s="76">
        <v>497750.93</v>
      </c>
      <c r="F54" s="147">
        <f t="shared" si="4"/>
        <v>0.45232646948849881</v>
      </c>
      <c r="G54" s="569">
        <v>435804.3</v>
      </c>
      <c r="H54" s="147">
        <f t="shared" si="1"/>
        <v>0.39603305293052204</v>
      </c>
      <c r="I54" s="76">
        <v>391754.6</v>
      </c>
      <c r="J54" s="221">
        <f t="shared" si="2"/>
        <v>0.35600330294486648</v>
      </c>
      <c r="K54" s="76">
        <v>618668.82999999996</v>
      </c>
      <c r="L54" s="80">
        <v>0.52679597538251277</v>
      </c>
      <c r="M54" s="269">
        <f t="shared" si="3"/>
        <v>-0.36677818405688867</v>
      </c>
      <c r="N54" s="63">
        <v>231</v>
      </c>
    </row>
    <row r="55" spans="1:14" ht="15" customHeight="1" x14ac:dyDescent="0.2">
      <c r="A55" s="77"/>
      <c r="B55" s="77" t="s">
        <v>294</v>
      </c>
      <c r="C55" s="211">
        <v>365380.73</v>
      </c>
      <c r="D55" s="216">
        <v>321510.32</v>
      </c>
      <c r="E55" s="78">
        <v>274800.2</v>
      </c>
      <c r="F55" s="494">
        <f t="shared" si="4"/>
        <v>0.85471657643835508</v>
      </c>
      <c r="G55" s="570">
        <v>172666.44</v>
      </c>
      <c r="H55" s="494">
        <f t="shared" si="1"/>
        <v>0.53704789320604074</v>
      </c>
      <c r="I55" s="78">
        <v>172666.44</v>
      </c>
      <c r="J55" s="512">
        <f t="shared" si="2"/>
        <v>0.53704789320604074</v>
      </c>
      <c r="K55" s="78">
        <v>153013.79</v>
      </c>
      <c r="L55" s="80">
        <v>0.49128979947614609</v>
      </c>
      <c r="M55" s="202">
        <f t="shared" si="3"/>
        <v>0.12843711668079072</v>
      </c>
      <c r="N55" s="63">
        <v>233</v>
      </c>
    </row>
    <row r="56" spans="1:14" ht="15" customHeight="1" x14ac:dyDescent="0.2">
      <c r="A56" s="59"/>
      <c r="B56" s="59" t="s">
        <v>295</v>
      </c>
      <c r="C56" s="194"/>
      <c r="D56" s="560"/>
      <c r="E56" s="247"/>
      <c r="F56" s="86" t="s">
        <v>135</v>
      </c>
      <c r="G56" s="60"/>
      <c r="H56" s="86" t="s">
        <v>135</v>
      </c>
      <c r="I56" s="247"/>
      <c r="J56" s="190" t="s">
        <v>135</v>
      </c>
      <c r="K56" s="35">
        <v>100</v>
      </c>
      <c r="L56" s="522">
        <v>1.9566496865802336E-5</v>
      </c>
      <c r="M56" s="203" t="s">
        <v>135</v>
      </c>
      <c r="N56" s="63">
        <v>27</v>
      </c>
    </row>
    <row r="57" spans="1:14" ht="15" customHeight="1" x14ac:dyDescent="0.2">
      <c r="A57" s="9"/>
      <c r="B57" s="91" t="s">
        <v>246</v>
      </c>
      <c r="C57" s="179">
        <f>SUM(C12:C56)</f>
        <v>603468828.03000009</v>
      </c>
      <c r="D57" s="169">
        <f>SUM(D12:D56)</f>
        <v>598583606.37000012</v>
      </c>
      <c r="E57" s="92">
        <f>SUM(E12:E56)</f>
        <v>568603481.03000009</v>
      </c>
      <c r="F57" s="98">
        <f>+E57/D57</f>
        <v>0.94991489071708968</v>
      </c>
      <c r="G57" s="92">
        <f>SUM(G12:G56)</f>
        <v>554117160.18000007</v>
      </c>
      <c r="H57" s="98">
        <f t="shared" si="1"/>
        <v>0.9257138924006646</v>
      </c>
      <c r="I57" s="92">
        <f>SUM(I12:I56)</f>
        <v>324911756.97000003</v>
      </c>
      <c r="J57" s="188">
        <f t="shared" si="2"/>
        <v>0.54280096132329358</v>
      </c>
      <c r="K57" s="92">
        <f>SUM(K12:K56)</f>
        <v>314671119.73000008</v>
      </c>
      <c r="L57" s="44">
        <v>0.55800000000000005</v>
      </c>
      <c r="M57" s="161">
        <f>+I57/K57-1</f>
        <v>3.2543937456944949E-2</v>
      </c>
    </row>
    <row r="58" spans="1:14" ht="15" customHeight="1" x14ac:dyDescent="0.2">
      <c r="A58" s="75"/>
      <c r="B58" s="89" t="s">
        <v>352</v>
      </c>
      <c r="C58" s="210">
        <v>33425949.170000002</v>
      </c>
      <c r="D58" s="215">
        <v>33425949.170000002</v>
      </c>
      <c r="E58" s="76">
        <v>18788579.579999998</v>
      </c>
      <c r="F58" s="495">
        <f>+E58/D58</f>
        <v>0.56209561871956848</v>
      </c>
      <c r="G58" s="90">
        <v>18788579.579999998</v>
      </c>
      <c r="H58" s="495">
        <f t="shared" si="1"/>
        <v>0.56209561871956848</v>
      </c>
      <c r="I58" s="90">
        <v>18788579.579999998</v>
      </c>
      <c r="J58" s="513">
        <f t="shared" si="2"/>
        <v>0.56209561871956848</v>
      </c>
      <c r="K58" s="90">
        <v>25176176.899999999</v>
      </c>
      <c r="L58" s="115">
        <v>0.66644638742390405</v>
      </c>
      <c r="M58" s="203">
        <f>+I58/K58-1</f>
        <v>-0.25371593730738362</v>
      </c>
      <c r="N58" s="63" t="s">
        <v>354</v>
      </c>
    </row>
    <row r="59" spans="1:14" ht="15" customHeight="1" x14ac:dyDescent="0.2">
      <c r="A59" s="75"/>
      <c r="B59" s="75" t="s">
        <v>353</v>
      </c>
      <c r="C59" s="210">
        <v>1031803.03</v>
      </c>
      <c r="D59" s="215">
        <v>1031803.03</v>
      </c>
      <c r="E59" s="76">
        <v>98514.86</v>
      </c>
      <c r="F59" s="147">
        <f>+E59/D59</f>
        <v>9.5478358887936196E-2</v>
      </c>
      <c r="G59" s="76">
        <v>98514.86</v>
      </c>
      <c r="H59" s="147">
        <f t="shared" si="1"/>
        <v>9.5478358887936196E-2</v>
      </c>
      <c r="I59" s="76">
        <v>98514.86</v>
      </c>
      <c r="J59" s="221">
        <f t="shared" si="2"/>
        <v>9.5478358887936196E-2</v>
      </c>
      <c r="K59" s="76">
        <v>55261.119999999995</v>
      </c>
      <c r="L59" s="80">
        <v>3.4374854344483285E-2</v>
      </c>
      <c r="M59" s="203">
        <f t="shared" ref="M59:M60" si="9">+I59/K59-1</f>
        <v>0.78271558737861291</v>
      </c>
      <c r="N59" s="63" t="s">
        <v>355</v>
      </c>
    </row>
    <row r="60" spans="1:14" ht="15" customHeight="1" x14ac:dyDescent="0.2">
      <c r="A60" s="75"/>
      <c r="B60" s="87" t="s">
        <v>189</v>
      </c>
      <c r="C60" s="472">
        <v>250000</v>
      </c>
      <c r="D60" s="218">
        <v>250000</v>
      </c>
      <c r="E60" s="88">
        <v>7401.02</v>
      </c>
      <c r="F60" s="279">
        <f>+E60/D60</f>
        <v>2.9604080000000001E-2</v>
      </c>
      <c r="G60" s="88">
        <v>7401.02</v>
      </c>
      <c r="H60" s="279">
        <f t="shared" si="1"/>
        <v>2.9604080000000001E-2</v>
      </c>
      <c r="I60" s="88">
        <v>7401.02</v>
      </c>
      <c r="J60" s="222">
        <f t="shared" si="2"/>
        <v>2.9604080000000001E-2</v>
      </c>
      <c r="K60" s="88">
        <v>18422.05</v>
      </c>
      <c r="L60" s="396">
        <v>7.3688199999999995E-2</v>
      </c>
      <c r="M60" s="203">
        <f t="shared" si="9"/>
        <v>-0.59825209463659035</v>
      </c>
      <c r="N60" s="63">
        <v>352</v>
      </c>
    </row>
    <row r="61" spans="1:14" ht="15" customHeight="1" thickBot="1" x14ac:dyDescent="0.25">
      <c r="A61" s="9"/>
      <c r="B61" s="2" t="s">
        <v>2</v>
      </c>
      <c r="C61" s="184">
        <f>SUM(C58:C60)</f>
        <v>34707752.200000003</v>
      </c>
      <c r="D61" s="187">
        <f t="shared" ref="D61:I61" si="10">SUM(D58:D60)</f>
        <v>34707752.200000003</v>
      </c>
      <c r="E61" s="192">
        <f t="shared" si="10"/>
        <v>18894495.459999997</v>
      </c>
      <c r="F61" s="444">
        <f>+E61/D61</f>
        <v>0.54438833581392221</v>
      </c>
      <c r="G61" s="192">
        <f t="shared" si="10"/>
        <v>18894495.459999997</v>
      </c>
      <c r="H61" s="444">
        <f t="shared" si="1"/>
        <v>0.54438833581392221</v>
      </c>
      <c r="I61" s="192">
        <f t="shared" si="10"/>
        <v>18894495.459999997</v>
      </c>
      <c r="J61" s="193">
        <f t="shared" si="2"/>
        <v>0.54438833581392221</v>
      </c>
      <c r="K61" s="213">
        <f>SUM(K58:K60)</f>
        <v>25249860.07</v>
      </c>
      <c r="L61" s="204">
        <v>0.63700000000000001</v>
      </c>
      <c r="M61" s="205">
        <f>+I61/K61-1</f>
        <v>-0.25169900317788185</v>
      </c>
      <c r="N61" s="64">
        <v>3</v>
      </c>
    </row>
    <row r="63" spans="1:14" ht="15.75" thickBot="1" x14ac:dyDescent="0.3">
      <c r="A63" s="7" t="s">
        <v>239</v>
      </c>
    </row>
    <row r="64" spans="1:14" x14ac:dyDescent="0.2">
      <c r="A64" s="8" t="s">
        <v>296</v>
      </c>
      <c r="C64" s="181" t="s">
        <v>501</v>
      </c>
      <c r="D64" s="594" t="s">
        <v>575</v>
      </c>
      <c r="E64" s="592"/>
      <c r="F64" s="592"/>
      <c r="G64" s="592"/>
      <c r="H64" s="592"/>
      <c r="I64" s="592"/>
      <c r="J64" s="593"/>
      <c r="K64" s="602" t="s">
        <v>574</v>
      </c>
      <c r="L64" s="603"/>
      <c r="M64" s="426"/>
    </row>
    <row r="65" spans="1:16" x14ac:dyDescent="0.2">
      <c r="C65" s="174">
        <v>1</v>
      </c>
      <c r="D65" s="165">
        <v>2</v>
      </c>
      <c r="E65" s="95">
        <v>3</v>
      </c>
      <c r="F65" s="96" t="s">
        <v>39</v>
      </c>
      <c r="G65" s="95">
        <v>4</v>
      </c>
      <c r="H65" s="96" t="s">
        <v>40</v>
      </c>
      <c r="I65" s="95">
        <v>5</v>
      </c>
      <c r="J65" s="166" t="s">
        <v>41</v>
      </c>
      <c r="K65" s="165" t="s">
        <v>42</v>
      </c>
      <c r="L65" s="16" t="s">
        <v>43</v>
      </c>
      <c r="M65" s="427" t="s">
        <v>368</v>
      </c>
    </row>
    <row r="66" spans="1:16" ht="25.5" x14ac:dyDescent="0.2">
      <c r="A66" s="1"/>
      <c r="B66" s="2" t="s">
        <v>156</v>
      </c>
      <c r="C66" s="175" t="s">
        <v>13</v>
      </c>
      <c r="D66" s="127" t="s">
        <v>356</v>
      </c>
      <c r="E66" s="97" t="s">
        <v>15</v>
      </c>
      <c r="F66" s="97" t="s">
        <v>18</v>
      </c>
      <c r="G66" s="97" t="s">
        <v>16</v>
      </c>
      <c r="H66" s="97" t="s">
        <v>18</v>
      </c>
      <c r="I66" s="97" t="s">
        <v>17</v>
      </c>
      <c r="J66" s="128" t="s">
        <v>18</v>
      </c>
      <c r="K66" s="97" t="s">
        <v>17</v>
      </c>
      <c r="L66" s="12" t="s">
        <v>18</v>
      </c>
      <c r="M66" s="157" t="s">
        <v>538</v>
      </c>
      <c r="N66" s="62" t="s">
        <v>169</v>
      </c>
      <c r="P66" s="418"/>
    </row>
    <row r="67" spans="1:16" ht="15" customHeight="1" x14ac:dyDescent="0.2">
      <c r="A67" s="21"/>
      <c r="B67" s="21" t="s">
        <v>299</v>
      </c>
      <c r="C67" s="212">
        <v>24587855.940000001</v>
      </c>
      <c r="D67" s="215">
        <v>24724800.41</v>
      </c>
      <c r="E67" s="90">
        <v>24724800.41</v>
      </c>
      <c r="F67" s="498">
        <f t="shared" ref="F67:F84" si="11">+E67/D67</f>
        <v>1</v>
      </c>
      <c r="G67" s="90">
        <v>24724800.41</v>
      </c>
      <c r="H67" s="498">
        <f>+G67/D67</f>
        <v>1</v>
      </c>
      <c r="I67" s="90">
        <v>18136944.469999999</v>
      </c>
      <c r="J67" s="403">
        <f>I67/D67</f>
        <v>0.73355271505708375</v>
      </c>
      <c r="K67" s="153">
        <v>17600000</v>
      </c>
      <c r="L67" s="53">
        <v>0.73422519790493712</v>
      </c>
      <c r="M67" s="159">
        <f t="shared" ref="M67:M96" si="12">+I67/K67-1</f>
        <v>3.0508208522727287E-2</v>
      </c>
      <c r="N67" s="64" t="s">
        <v>370</v>
      </c>
      <c r="P67" s="417"/>
    </row>
    <row r="68" spans="1:16" ht="15" customHeight="1" x14ac:dyDescent="0.2">
      <c r="A68" s="23"/>
      <c r="B68" s="23" t="s">
        <v>300</v>
      </c>
      <c r="C68" s="212">
        <v>858841</v>
      </c>
      <c r="D68" s="215">
        <v>867511.29</v>
      </c>
      <c r="E68" s="90">
        <v>867511.29</v>
      </c>
      <c r="F68" s="499">
        <f t="shared" si="11"/>
        <v>1</v>
      </c>
      <c r="G68" s="90">
        <v>867511.29</v>
      </c>
      <c r="H68" s="499">
        <f t="shared" ref="H68:H88" si="13">+G68/D68</f>
        <v>1</v>
      </c>
      <c r="I68" s="90">
        <v>653670.29</v>
      </c>
      <c r="J68" s="514">
        <f t="shared" ref="J68:J88" si="14">I68/D68</f>
        <v>0.75350061438393501</v>
      </c>
      <c r="K68" s="150">
        <v>645000</v>
      </c>
      <c r="L68" s="55">
        <v>0.75101211982194604</v>
      </c>
      <c r="M68" s="159">
        <f t="shared" si="12"/>
        <v>1.3442310077519393E-2</v>
      </c>
      <c r="N68" s="64" t="s">
        <v>371</v>
      </c>
      <c r="P68" s="417"/>
    </row>
    <row r="69" spans="1:16" ht="15" customHeight="1" x14ac:dyDescent="0.2">
      <c r="A69" s="23"/>
      <c r="B69" s="23" t="s">
        <v>301</v>
      </c>
      <c r="C69" s="212">
        <v>43098862</v>
      </c>
      <c r="D69" s="215">
        <v>47349316.630000003</v>
      </c>
      <c r="E69" s="90">
        <v>45282016.5</v>
      </c>
      <c r="F69" s="499">
        <f t="shared" si="11"/>
        <v>0.95633938825021636</v>
      </c>
      <c r="G69" s="90">
        <v>45282016.5</v>
      </c>
      <c r="H69" s="499">
        <f t="shared" si="13"/>
        <v>0.95633938825021636</v>
      </c>
      <c r="I69" s="90">
        <v>36798886.840000004</v>
      </c>
      <c r="J69" s="514">
        <f t="shared" si="14"/>
        <v>0.77717883718483571</v>
      </c>
      <c r="K69" s="150">
        <v>33733902</v>
      </c>
      <c r="L69" s="55">
        <v>0.80855488741977799</v>
      </c>
      <c r="M69" s="159">
        <f t="shared" si="12"/>
        <v>9.0857702734774115E-2</v>
      </c>
      <c r="N69" s="64" t="s">
        <v>372</v>
      </c>
      <c r="P69" s="417"/>
    </row>
    <row r="70" spans="1:16" ht="15" customHeight="1" x14ac:dyDescent="0.2">
      <c r="A70" s="23"/>
      <c r="B70" s="23" t="s">
        <v>302</v>
      </c>
      <c r="C70" s="212">
        <v>32481396.359999999</v>
      </c>
      <c r="D70" s="215">
        <v>44737191.650000006</v>
      </c>
      <c r="E70" s="90">
        <v>43252856.859999999</v>
      </c>
      <c r="F70" s="499">
        <f t="shared" si="11"/>
        <v>0.96682101099209239</v>
      </c>
      <c r="G70" s="90">
        <v>43252856.859999999</v>
      </c>
      <c r="H70" s="499">
        <f t="shared" si="13"/>
        <v>0.96682101099209239</v>
      </c>
      <c r="I70" s="90">
        <v>29195142.949999999</v>
      </c>
      <c r="J70" s="514">
        <f t="shared" si="14"/>
        <v>0.65259221406670476</v>
      </c>
      <c r="K70" s="150">
        <v>20856665.170000002</v>
      </c>
      <c r="L70" s="55">
        <v>0.61876418459823335</v>
      </c>
      <c r="M70" s="159">
        <f t="shared" si="12"/>
        <v>0.39979918707205275</v>
      </c>
      <c r="N70" s="64" t="s">
        <v>547</v>
      </c>
      <c r="P70" s="418"/>
    </row>
    <row r="71" spans="1:16" ht="15" customHeight="1" x14ac:dyDescent="0.2">
      <c r="A71" s="23"/>
      <c r="B71" s="23" t="s">
        <v>303</v>
      </c>
      <c r="C71" s="212">
        <v>97214659.010000005</v>
      </c>
      <c r="D71" s="215">
        <v>109216626.73</v>
      </c>
      <c r="E71" s="90">
        <v>108914659.01000001</v>
      </c>
      <c r="F71" s="499">
        <f t="shared" si="11"/>
        <v>0.99723514881349973</v>
      </c>
      <c r="G71" s="90">
        <v>108914659.01000001</v>
      </c>
      <c r="H71" s="499">
        <f t="shared" si="13"/>
        <v>0.99723514881349973</v>
      </c>
      <c r="I71" s="90">
        <v>90000000</v>
      </c>
      <c r="J71" s="514">
        <f t="shared" si="14"/>
        <v>0.82405035473667931</v>
      </c>
      <c r="K71" s="150">
        <v>76075413.060000002</v>
      </c>
      <c r="L71" s="55">
        <v>0.81516288613788646</v>
      </c>
      <c r="M71" s="159">
        <f t="shared" si="12"/>
        <v>0.18303662615696603</v>
      </c>
      <c r="N71" s="64" t="s">
        <v>469</v>
      </c>
      <c r="P71" s="417"/>
    </row>
    <row r="72" spans="1:16" ht="15" customHeight="1" x14ac:dyDescent="0.2">
      <c r="A72" s="23"/>
      <c r="B72" s="23" t="s">
        <v>304</v>
      </c>
      <c r="C72" s="212">
        <v>2215090.08</v>
      </c>
      <c r="D72" s="215">
        <v>2259052.9900000002</v>
      </c>
      <c r="E72" s="90">
        <v>2259052.9900000002</v>
      </c>
      <c r="F72" s="499">
        <f t="shared" si="11"/>
        <v>1</v>
      </c>
      <c r="G72" s="90">
        <v>2259052.9900000002</v>
      </c>
      <c r="H72" s="499">
        <f t="shared" si="13"/>
        <v>1</v>
      </c>
      <c r="I72" s="90">
        <v>2259052.9900000002</v>
      </c>
      <c r="J72" s="514">
        <f t="shared" si="14"/>
        <v>1</v>
      </c>
      <c r="K72" s="150">
        <v>2197510</v>
      </c>
      <c r="L72" s="55">
        <v>1</v>
      </c>
      <c r="M72" s="159">
        <f t="shared" si="12"/>
        <v>2.8005783818958907E-2</v>
      </c>
      <c r="N72" s="64" t="s">
        <v>373</v>
      </c>
      <c r="P72" s="417"/>
    </row>
    <row r="73" spans="1:16" ht="15" customHeight="1" x14ac:dyDescent="0.2">
      <c r="A73" s="23"/>
      <c r="B73" s="23" t="s">
        <v>305</v>
      </c>
      <c r="C73" s="212">
        <v>7713147</v>
      </c>
      <c r="D73" s="215">
        <v>7800060</v>
      </c>
      <c r="E73" s="90">
        <v>7753760</v>
      </c>
      <c r="F73" s="499">
        <f t="shared" si="11"/>
        <v>0.99406414822450084</v>
      </c>
      <c r="G73" s="90">
        <v>7753760</v>
      </c>
      <c r="H73" s="499">
        <f t="shared" si="13"/>
        <v>0.99406414822450084</v>
      </c>
      <c r="I73" s="90">
        <v>4840613</v>
      </c>
      <c r="J73" s="514">
        <f t="shared" si="14"/>
        <v>0.62058663651305246</v>
      </c>
      <c r="K73" s="150">
        <v>5700000</v>
      </c>
      <c r="L73" s="55">
        <v>0.73899797320082194</v>
      </c>
      <c r="M73" s="159">
        <f t="shared" si="12"/>
        <v>-0.15076964912280699</v>
      </c>
      <c r="N73" s="64" t="s">
        <v>374</v>
      </c>
      <c r="P73" s="417"/>
    </row>
    <row r="74" spans="1:16" ht="15" customHeight="1" x14ac:dyDescent="0.2">
      <c r="A74" s="23"/>
      <c r="B74" s="23" t="s">
        <v>306</v>
      </c>
      <c r="C74" s="212">
        <v>22591226.289999999</v>
      </c>
      <c r="D74" s="215">
        <v>23630239.300000001</v>
      </c>
      <c r="E74" s="90">
        <v>23523967.289999999</v>
      </c>
      <c r="F74" s="499">
        <f t="shared" si="11"/>
        <v>0.99550271122307243</v>
      </c>
      <c r="G74" s="90">
        <v>23523967.289999999</v>
      </c>
      <c r="H74" s="499">
        <f t="shared" si="13"/>
        <v>0.99550271122307243</v>
      </c>
      <c r="I74" s="90">
        <v>16315290.57</v>
      </c>
      <c r="J74" s="514">
        <f t="shared" si="14"/>
        <v>0.69044119117321001</v>
      </c>
      <c r="K74" s="150">
        <v>15232768.57</v>
      </c>
      <c r="L74" s="55">
        <v>0.67337705309739848</v>
      </c>
      <c r="M74" s="159">
        <f t="shared" si="12"/>
        <v>7.1065348037385734E-2</v>
      </c>
      <c r="N74" s="64" t="s">
        <v>375</v>
      </c>
      <c r="P74" s="417"/>
    </row>
    <row r="75" spans="1:16" ht="15" customHeight="1" x14ac:dyDescent="0.2">
      <c r="A75" s="70"/>
      <c r="B75" s="70" t="s">
        <v>307</v>
      </c>
      <c r="C75" s="473">
        <v>8663077.6099999994</v>
      </c>
      <c r="D75" s="216">
        <v>9403702.7800000012</v>
      </c>
      <c r="E75" s="66">
        <v>9318077.6099999994</v>
      </c>
      <c r="F75" s="500">
        <f t="shared" si="11"/>
        <v>0.99089452612410178</v>
      </c>
      <c r="G75" s="66">
        <v>9318077.6099999994</v>
      </c>
      <c r="H75" s="500">
        <f t="shared" si="13"/>
        <v>0.99089452612410178</v>
      </c>
      <c r="I75" s="66">
        <v>6305000</v>
      </c>
      <c r="J75" s="515">
        <f t="shared" si="14"/>
        <v>0.67048056999521621</v>
      </c>
      <c r="K75" s="71">
        <v>5669700</v>
      </c>
      <c r="L75" s="72">
        <v>0.59950040575477881</v>
      </c>
      <c r="M75" s="206">
        <f t="shared" si="12"/>
        <v>0.11205178404501126</v>
      </c>
      <c r="N75" s="376" t="s">
        <v>376</v>
      </c>
      <c r="P75" s="417"/>
    </row>
    <row r="76" spans="1:16" ht="15" customHeight="1" x14ac:dyDescent="0.2">
      <c r="A76" s="73"/>
      <c r="B76" s="73" t="s">
        <v>308</v>
      </c>
      <c r="C76" s="215">
        <v>103023093</v>
      </c>
      <c r="D76" s="215">
        <v>104970541.61</v>
      </c>
      <c r="E76" s="90">
        <v>104970541.61</v>
      </c>
      <c r="F76" s="423">
        <f t="shared" si="11"/>
        <v>1</v>
      </c>
      <c r="G76" s="90">
        <v>104970541.61</v>
      </c>
      <c r="H76" s="423">
        <f t="shared" si="13"/>
        <v>1</v>
      </c>
      <c r="I76" s="90">
        <v>87877758.469999999</v>
      </c>
      <c r="J76" s="319">
        <f t="shared" si="14"/>
        <v>0.83716590504500499</v>
      </c>
      <c r="K76" s="90">
        <v>85882188.109999999</v>
      </c>
      <c r="L76" s="79">
        <v>0.83199900026803697</v>
      </c>
      <c r="M76" s="158">
        <f t="shared" si="12"/>
        <v>2.3236137829232062E-2</v>
      </c>
      <c r="N76" s="377" t="s">
        <v>445</v>
      </c>
      <c r="P76" s="417"/>
    </row>
    <row r="77" spans="1:16" ht="15" customHeight="1" x14ac:dyDescent="0.2">
      <c r="A77" s="75"/>
      <c r="B77" s="75" t="s">
        <v>309</v>
      </c>
      <c r="C77" s="215">
        <v>47794228</v>
      </c>
      <c r="D77" s="215">
        <v>47494228</v>
      </c>
      <c r="E77" s="90">
        <v>47494228</v>
      </c>
      <c r="F77" s="501">
        <f t="shared" si="11"/>
        <v>1</v>
      </c>
      <c r="G77" s="90">
        <v>47494228</v>
      </c>
      <c r="H77" s="501">
        <f t="shared" si="13"/>
        <v>1</v>
      </c>
      <c r="I77" s="90">
        <v>32500000</v>
      </c>
      <c r="J77" s="516">
        <f t="shared" si="14"/>
        <v>0.684293678802401</v>
      </c>
      <c r="K77" s="76">
        <v>33300000</v>
      </c>
      <c r="L77" s="80">
        <v>0.69528211207413138</v>
      </c>
      <c r="M77" s="159">
        <f t="shared" si="12"/>
        <v>-2.4024024024024038E-2</v>
      </c>
      <c r="N77" s="64" t="s">
        <v>377</v>
      </c>
      <c r="P77" s="417"/>
    </row>
    <row r="78" spans="1:16" ht="15" customHeight="1" x14ac:dyDescent="0.2">
      <c r="A78" s="75"/>
      <c r="B78" s="75" t="s">
        <v>310</v>
      </c>
      <c r="C78" s="215">
        <v>2040648.37</v>
      </c>
      <c r="D78" s="215">
        <v>2040648.37</v>
      </c>
      <c r="E78" s="90">
        <v>1726096.42</v>
      </c>
      <c r="F78" s="501">
        <f t="shared" si="11"/>
        <v>0.84585685871985861</v>
      </c>
      <c r="G78" s="90">
        <v>1726096.42</v>
      </c>
      <c r="H78" s="501">
        <f t="shared" si="13"/>
        <v>0.84585685871985861</v>
      </c>
      <c r="I78" s="90">
        <v>1294500</v>
      </c>
      <c r="J78" s="516">
        <f t="shared" si="14"/>
        <v>0.63435720677345309</v>
      </c>
      <c r="K78" s="76">
        <v>4580969.08</v>
      </c>
      <c r="L78" s="80">
        <v>0.93848795781732641</v>
      </c>
      <c r="M78" s="159">
        <f t="shared" si="12"/>
        <v>-0.71741787001976443</v>
      </c>
      <c r="N78" s="64" t="s">
        <v>378</v>
      </c>
      <c r="P78" s="417"/>
    </row>
    <row r="79" spans="1:16" ht="15" customHeight="1" x14ac:dyDescent="0.2">
      <c r="A79" s="77"/>
      <c r="B79" s="77" t="s">
        <v>311</v>
      </c>
      <c r="C79" s="473">
        <v>617526</v>
      </c>
      <c r="D79" s="216">
        <v>947526</v>
      </c>
      <c r="E79" s="66">
        <v>947526</v>
      </c>
      <c r="F79" s="502">
        <f t="shared" si="11"/>
        <v>1</v>
      </c>
      <c r="G79" s="66">
        <v>947526</v>
      </c>
      <c r="H79" s="502">
        <f t="shared" si="13"/>
        <v>1</v>
      </c>
      <c r="I79" s="66">
        <v>835351</v>
      </c>
      <c r="J79" s="517">
        <f t="shared" si="14"/>
        <v>0.88161274730192096</v>
      </c>
      <c r="K79" s="78">
        <v>617526</v>
      </c>
      <c r="L79" s="81">
        <v>1</v>
      </c>
      <c r="M79" s="159">
        <f t="shared" si="12"/>
        <v>0.35273818430317094</v>
      </c>
      <c r="N79" s="64" t="s">
        <v>379</v>
      </c>
      <c r="P79" s="417"/>
    </row>
    <row r="80" spans="1:16" ht="15" customHeight="1" x14ac:dyDescent="0.2">
      <c r="A80" s="73"/>
      <c r="B80" s="73" t="s">
        <v>312</v>
      </c>
      <c r="C80" s="215">
        <v>30350633.390000001</v>
      </c>
      <c r="D80" s="215">
        <v>32754741.609999999</v>
      </c>
      <c r="E80" s="90">
        <v>18422511.170000002</v>
      </c>
      <c r="F80" s="423">
        <f t="shared" si="11"/>
        <v>0.56243799414908591</v>
      </c>
      <c r="G80" s="90">
        <v>18422511.170000002</v>
      </c>
      <c r="H80" s="423">
        <f t="shared" si="13"/>
        <v>0.56243799414908591</v>
      </c>
      <c r="I80" s="90">
        <v>18409311.640000001</v>
      </c>
      <c r="J80" s="274">
        <f t="shared" si="14"/>
        <v>0.56203501340946771</v>
      </c>
      <c r="K80" s="74">
        <v>26224966.140000004</v>
      </c>
      <c r="L80" s="79">
        <v>0.76931924747839264</v>
      </c>
      <c r="M80" s="200">
        <f t="shared" si="12"/>
        <v>-0.29802343531262243</v>
      </c>
      <c r="N80" s="378" t="s">
        <v>475</v>
      </c>
      <c r="P80" s="417"/>
    </row>
    <row r="81" spans="1:16" ht="15" customHeight="1" x14ac:dyDescent="0.2">
      <c r="A81" s="75"/>
      <c r="B81" s="75" t="s">
        <v>313</v>
      </c>
      <c r="C81" s="215">
        <v>17159000</v>
      </c>
      <c r="D81" s="215">
        <v>17159000</v>
      </c>
      <c r="E81" s="90">
        <v>17159000</v>
      </c>
      <c r="F81" s="501">
        <f t="shared" si="11"/>
        <v>1</v>
      </c>
      <c r="G81" s="90">
        <v>17159000</v>
      </c>
      <c r="H81" s="501">
        <f t="shared" si="13"/>
        <v>1</v>
      </c>
      <c r="I81" s="90">
        <v>14000000</v>
      </c>
      <c r="J81" s="516">
        <f t="shared" si="14"/>
        <v>0.81589836237542979</v>
      </c>
      <c r="K81" s="76">
        <v>13725000</v>
      </c>
      <c r="L81" s="80">
        <v>0.83561643835616439</v>
      </c>
      <c r="M81" s="201">
        <f t="shared" si="12"/>
        <v>2.0036429872495543E-2</v>
      </c>
      <c r="N81" s="64" t="s">
        <v>380</v>
      </c>
      <c r="P81" s="417"/>
    </row>
    <row r="82" spans="1:16" ht="15" customHeight="1" x14ac:dyDescent="0.2">
      <c r="A82" s="75"/>
      <c r="B82" s="75" t="s">
        <v>314</v>
      </c>
      <c r="C82" s="215">
        <v>52736587</v>
      </c>
      <c r="D82" s="215">
        <v>54479482</v>
      </c>
      <c r="E82" s="90">
        <v>2642894.8199999998</v>
      </c>
      <c r="F82" s="501">
        <f t="shared" si="11"/>
        <v>4.8511746495680699E-2</v>
      </c>
      <c r="G82" s="90">
        <v>2642894.8199999998</v>
      </c>
      <c r="H82" s="501">
        <f t="shared" si="13"/>
        <v>4.8511746495680699E-2</v>
      </c>
      <c r="I82" s="90">
        <v>1742894.82</v>
      </c>
      <c r="J82" s="516">
        <f t="shared" si="14"/>
        <v>3.1991765633894977E-2</v>
      </c>
      <c r="K82" s="76">
        <v>0</v>
      </c>
      <c r="L82" s="80">
        <v>0</v>
      </c>
      <c r="M82" s="201" t="s">
        <v>135</v>
      </c>
      <c r="N82" s="63" t="s">
        <v>381</v>
      </c>
      <c r="P82" s="417"/>
    </row>
    <row r="83" spans="1:16" ht="15" customHeight="1" x14ac:dyDescent="0.2">
      <c r="A83" s="75"/>
      <c r="B83" s="75" t="s">
        <v>315</v>
      </c>
      <c r="C83" s="215">
        <v>2726590</v>
      </c>
      <c r="D83" s="215">
        <v>2726590</v>
      </c>
      <c r="E83" s="90">
        <v>2726590</v>
      </c>
      <c r="F83" s="501">
        <f t="shared" si="11"/>
        <v>1</v>
      </c>
      <c r="G83" s="90">
        <v>2726590</v>
      </c>
      <c r="H83" s="501">
        <f t="shared" si="13"/>
        <v>1</v>
      </c>
      <c r="I83" s="90">
        <v>2499000</v>
      </c>
      <c r="J83" s="516">
        <f t="shared" si="14"/>
        <v>0.91652943786927998</v>
      </c>
      <c r="K83" s="76">
        <v>2529000</v>
      </c>
      <c r="L83" s="80">
        <v>0.9275321922254538</v>
      </c>
      <c r="M83" s="201">
        <f t="shared" si="12"/>
        <v>-1.1862396204033177E-2</v>
      </c>
      <c r="N83" s="64" t="s">
        <v>382</v>
      </c>
      <c r="P83" s="417"/>
    </row>
    <row r="84" spans="1:16" ht="15" customHeight="1" x14ac:dyDescent="0.2">
      <c r="A84" s="75"/>
      <c r="B84" s="75" t="s">
        <v>316</v>
      </c>
      <c r="C84" s="215">
        <v>2730474</v>
      </c>
      <c r="D84" s="215">
        <v>3382498.46</v>
      </c>
      <c r="E84" s="90">
        <v>2966833.85</v>
      </c>
      <c r="F84" s="501">
        <f t="shared" si="11"/>
        <v>0.87711314139075769</v>
      </c>
      <c r="G84" s="90">
        <v>2966833.85</v>
      </c>
      <c r="H84" s="501">
        <f t="shared" si="13"/>
        <v>0.87711314139075769</v>
      </c>
      <c r="I84" s="90">
        <v>1572808.18</v>
      </c>
      <c r="J84" s="516">
        <f t="shared" si="14"/>
        <v>0.46498415257223796</v>
      </c>
      <c r="K84" s="76">
        <v>1995808.19</v>
      </c>
      <c r="L84" s="80">
        <v>0.72290985750953884</v>
      </c>
      <c r="M84" s="201">
        <f t="shared" si="12"/>
        <v>-0.21194421995031498</v>
      </c>
      <c r="N84" s="64" t="s">
        <v>383</v>
      </c>
      <c r="P84" s="417"/>
    </row>
    <row r="85" spans="1:16" ht="15" customHeight="1" x14ac:dyDescent="0.2">
      <c r="A85" s="75"/>
      <c r="B85" s="75" t="s">
        <v>317</v>
      </c>
      <c r="C85" s="215"/>
      <c r="D85" s="215"/>
      <c r="E85" s="90"/>
      <c r="F85" s="501" t="s">
        <v>135</v>
      </c>
      <c r="G85" s="90"/>
      <c r="H85" s="501" t="s">
        <v>135</v>
      </c>
      <c r="I85" s="90"/>
      <c r="J85" s="516" t="s">
        <v>135</v>
      </c>
      <c r="K85" s="76"/>
      <c r="L85" s="80" t="s">
        <v>135</v>
      </c>
      <c r="M85" s="201" t="s">
        <v>135</v>
      </c>
      <c r="N85" s="64" t="s">
        <v>384</v>
      </c>
      <c r="P85" s="418"/>
    </row>
    <row r="86" spans="1:16" ht="15" customHeight="1" x14ac:dyDescent="0.2">
      <c r="A86" s="75"/>
      <c r="B86" s="75" t="s">
        <v>318</v>
      </c>
      <c r="C86" s="215"/>
      <c r="D86" s="215"/>
      <c r="E86" s="90"/>
      <c r="F86" s="501" t="s">
        <v>135</v>
      </c>
      <c r="G86" s="90"/>
      <c r="H86" s="501" t="s">
        <v>135</v>
      </c>
      <c r="I86" s="90"/>
      <c r="J86" s="516" t="s">
        <v>135</v>
      </c>
      <c r="K86" s="76"/>
      <c r="L86" s="80" t="s">
        <v>135</v>
      </c>
      <c r="M86" s="201" t="s">
        <v>135</v>
      </c>
      <c r="N86" s="64" t="s">
        <v>385</v>
      </c>
      <c r="P86" s="417"/>
    </row>
    <row r="87" spans="1:16" ht="15" customHeight="1" x14ac:dyDescent="0.2">
      <c r="A87" s="75"/>
      <c r="B87" s="75" t="s">
        <v>319</v>
      </c>
      <c r="C87" s="215">
        <v>4843478</v>
      </c>
      <c r="D87" s="215">
        <v>4873478</v>
      </c>
      <c r="E87" s="90">
        <v>4873478</v>
      </c>
      <c r="F87" s="501">
        <f t="shared" ref="F87:F88" si="15">+E87/D87</f>
        <v>1</v>
      </c>
      <c r="G87" s="90">
        <v>4873478</v>
      </c>
      <c r="H87" s="501">
        <f t="shared" si="13"/>
        <v>1</v>
      </c>
      <c r="I87" s="90">
        <v>4574000</v>
      </c>
      <c r="J87" s="516">
        <f t="shared" si="14"/>
        <v>0.9385494302015932</v>
      </c>
      <c r="K87" s="76">
        <v>4127731.69</v>
      </c>
      <c r="L87" s="80">
        <v>0.82205921378280455</v>
      </c>
      <c r="M87" s="201">
        <f t="shared" si="12"/>
        <v>0.10811466042745632</v>
      </c>
      <c r="N87" s="64" t="s">
        <v>386</v>
      </c>
      <c r="P87" s="418"/>
    </row>
    <row r="88" spans="1:16" ht="15" customHeight="1" x14ac:dyDescent="0.2">
      <c r="A88" s="75"/>
      <c r="B88" s="75" t="s">
        <v>320</v>
      </c>
      <c r="C88" s="215">
        <v>0</v>
      </c>
      <c r="D88" s="215">
        <v>45000</v>
      </c>
      <c r="E88" s="90">
        <v>45000</v>
      </c>
      <c r="F88" s="501">
        <f t="shared" si="15"/>
        <v>1</v>
      </c>
      <c r="G88" s="90">
        <v>45000</v>
      </c>
      <c r="H88" s="501">
        <f t="shared" si="13"/>
        <v>1</v>
      </c>
      <c r="I88" s="90">
        <v>45000</v>
      </c>
      <c r="J88" s="516">
        <f t="shared" si="14"/>
        <v>1</v>
      </c>
      <c r="K88" s="76"/>
      <c r="L88" s="80" t="s">
        <v>135</v>
      </c>
      <c r="M88" s="201" t="s">
        <v>135</v>
      </c>
      <c r="N88" s="64" t="s">
        <v>387</v>
      </c>
      <c r="P88" s="417"/>
    </row>
    <row r="89" spans="1:16" ht="15" customHeight="1" x14ac:dyDescent="0.2">
      <c r="A89" s="75"/>
      <c r="B89" s="82" t="s">
        <v>321</v>
      </c>
      <c r="C89" s="215"/>
      <c r="D89" s="215"/>
      <c r="E89" s="90"/>
      <c r="F89" s="501" t="s">
        <v>135</v>
      </c>
      <c r="G89" s="90"/>
      <c r="H89" s="501" t="s">
        <v>135</v>
      </c>
      <c r="I89" s="90"/>
      <c r="J89" s="516" t="s">
        <v>135</v>
      </c>
      <c r="K89" s="76"/>
      <c r="L89" s="80" t="s">
        <v>135</v>
      </c>
      <c r="M89" s="201" t="s">
        <v>135</v>
      </c>
      <c r="N89" s="64" t="s">
        <v>388</v>
      </c>
      <c r="P89" s="417"/>
    </row>
    <row r="90" spans="1:16" ht="15" customHeight="1" x14ac:dyDescent="0.2">
      <c r="A90" s="75"/>
      <c r="B90" s="82" t="s">
        <v>422</v>
      </c>
      <c r="C90" s="215"/>
      <c r="D90" s="215"/>
      <c r="E90" s="90"/>
      <c r="F90" s="501" t="s">
        <v>135</v>
      </c>
      <c r="G90" s="90"/>
      <c r="H90" s="501" t="s">
        <v>135</v>
      </c>
      <c r="I90" s="90"/>
      <c r="J90" s="516" t="s">
        <v>135</v>
      </c>
      <c r="K90" s="76"/>
      <c r="L90" s="80" t="s">
        <v>135</v>
      </c>
      <c r="M90" s="201" t="s">
        <v>135</v>
      </c>
      <c r="N90" s="64">
        <v>44438</v>
      </c>
      <c r="P90" s="417"/>
    </row>
    <row r="91" spans="1:16" ht="15" customHeight="1" x14ac:dyDescent="0.2">
      <c r="A91" s="75"/>
      <c r="B91" s="82" t="s">
        <v>477</v>
      </c>
      <c r="C91" s="215"/>
      <c r="D91" s="215"/>
      <c r="E91" s="90"/>
      <c r="F91" s="501" t="s">
        <v>135</v>
      </c>
      <c r="G91" s="90"/>
      <c r="H91" s="501" t="s">
        <v>135</v>
      </c>
      <c r="I91" s="90"/>
      <c r="J91" s="516" t="s">
        <v>135</v>
      </c>
      <c r="K91" s="76">
        <v>1962488.72</v>
      </c>
      <c r="L91" s="80">
        <v>1</v>
      </c>
      <c r="M91" s="201">
        <f t="shared" si="12"/>
        <v>-1</v>
      </c>
      <c r="N91" s="64" t="s">
        <v>495</v>
      </c>
      <c r="P91" s="417"/>
    </row>
    <row r="92" spans="1:16" ht="15" customHeight="1" x14ac:dyDescent="0.2">
      <c r="A92" s="75"/>
      <c r="B92" s="75" t="s">
        <v>322</v>
      </c>
      <c r="C92" s="215">
        <v>12029885</v>
      </c>
      <c r="D92" s="215">
        <v>12029885</v>
      </c>
      <c r="E92" s="90">
        <v>0</v>
      </c>
      <c r="F92" s="501" t="s">
        <v>135</v>
      </c>
      <c r="G92" s="90">
        <v>0</v>
      </c>
      <c r="H92" s="501" t="s">
        <v>135</v>
      </c>
      <c r="I92" s="90">
        <v>0</v>
      </c>
      <c r="J92" s="516" t="s">
        <v>135</v>
      </c>
      <c r="K92" s="76">
        <v>0</v>
      </c>
      <c r="L92" s="80">
        <v>0</v>
      </c>
      <c r="M92" s="201" t="s">
        <v>135</v>
      </c>
      <c r="N92" s="64" t="s">
        <v>390</v>
      </c>
      <c r="P92" s="418"/>
    </row>
    <row r="93" spans="1:16" ht="15" customHeight="1" x14ac:dyDescent="0.2">
      <c r="A93" s="75"/>
      <c r="B93" s="75" t="s">
        <v>323</v>
      </c>
      <c r="C93" s="210">
        <v>4129996.75</v>
      </c>
      <c r="D93" s="215">
        <v>3923505.94</v>
      </c>
      <c r="E93" s="90">
        <v>3883860.49</v>
      </c>
      <c r="F93" s="501">
        <f>+E93/D93</f>
        <v>0.98989540206991511</v>
      </c>
      <c r="G93" s="76">
        <v>3883860.49</v>
      </c>
      <c r="H93" s="501">
        <f>+G93/D93</f>
        <v>0.98989540206991511</v>
      </c>
      <c r="I93" s="76">
        <v>2589291.04</v>
      </c>
      <c r="J93" s="516">
        <f>I93/D93</f>
        <v>0.65994319356121578</v>
      </c>
      <c r="K93" s="76">
        <v>2596627.83</v>
      </c>
      <c r="L93" s="80">
        <v>0.64860823493324649</v>
      </c>
      <c r="M93" s="201">
        <f t="shared" si="12"/>
        <v>-2.8255069576142988E-3</v>
      </c>
      <c r="N93" s="64" t="s">
        <v>391</v>
      </c>
      <c r="P93" s="418"/>
    </row>
    <row r="94" spans="1:16" ht="15" customHeight="1" x14ac:dyDescent="0.2">
      <c r="A94" s="87"/>
      <c r="B94" s="138" t="s">
        <v>389</v>
      </c>
      <c r="C94" s="215"/>
      <c r="D94" s="215"/>
      <c r="E94" s="90"/>
      <c r="F94" s="147" t="s">
        <v>135</v>
      </c>
      <c r="G94" s="90"/>
      <c r="H94" s="495" t="s">
        <v>135</v>
      </c>
      <c r="I94" s="90"/>
      <c r="J94" s="516" t="s">
        <v>135</v>
      </c>
      <c r="K94" s="76"/>
      <c r="L94" s="80" t="s">
        <v>135</v>
      </c>
      <c r="M94" s="201" t="s">
        <v>135</v>
      </c>
      <c r="N94" s="137" t="s">
        <v>392</v>
      </c>
      <c r="P94" s="418"/>
    </row>
    <row r="95" spans="1:16" ht="15" customHeight="1" x14ac:dyDescent="0.2">
      <c r="A95" s="77"/>
      <c r="B95" s="77" t="s">
        <v>324</v>
      </c>
      <c r="C95" s="211">
        <v>479279.81</v>
      </c>
      <c r="D95" s="216">
        <v>578549.01</v>
      </c>
      <c r="E95" s="78">
        <v>578549.01</v>
      </c>
      <c r="F95" s="502">
        <f>+E95/D95</f>
        <v>1</v>
      </c>
      <c r="G95" s="78">
        <v>578549.01</v>
      </c>
      <c r="H95" s="502">
        <f>+G95/D95</f>
        <v>1</v>
      </c>
      <c r="I95" s="78">
        <v>355918.12</v>
      </c>
      <c r="J95" s="517">
        <f>I95/D95</f>
        <v>0.61519095849805361</v>
      </c>
      <c r="K95" s="216">
        <v>312666.71999999997</v>
      </c>
      <c r="L95" s="81">
        <v>0.66666678038379523</v>
      </c>
      <c r="M95" s="202" t="s">
        <v>135</v>
      </c>
      <c r="N95" s="64" t="s">
        <v>393</v>
      </c>
      <c r="P95" s="417"/>
    </row>
    <row r="96" spans="1:16" ht="15" customHeight="1" x14ac:dyDescent="0.2">
      <c r="A96" s="59"/>
      <c r="B96" s="59" t="s">
        <v>496</v>
      </c>
      <c r="C96" s="211">
        <v>8561000</v>
      </c>
      <c r="D96" s="215">
        <v>8609487.9199999999</v>
      </c>
      <c r="E96" s="90">
        <v>8561000</v>
      </c>
      <c r="F96" s="503">
        <f>+E96/D96</f>
        <v>0.99436808316004932</v>
      </c>
      <c r="G96" s="88">
        <v>8561000</v>
      </c>
      <c r="H96" s="502">
        <f>+G96/D96</f>
        <v>0.99436808316004932</v>
      </c>
      <c r="I96" s="60">
        <v>7800000</v>
      </c>
      <c r="J96" s="517">
        <f>I96/D96</f>
        <v>0.90597722796967461</v>
      </c>
      <c r="K96" s="475">
        <v>16188000</v>
      </c>
      <c r="L96" s="69"/>
      <c r="M96" s="536">
        <f t="shared" si="12"/>
        <v>-0.51816160118606369</v>
      </c>
      <c r="N96" s="64">
        <v>44453</v>
      </c>
      <c r="P96" s="418"/>
    </row>
    <row r="97" spans="1:16" ht="15" customHeight="1" x14ac:dyDescent="0.2">
      <c r="A97" s="73"/>
      <c r="B97" s="271" t="s">
        <v>369</v>
      </c>
      <c r="C97" s="209"/>
      <c r="D97" s="272"/>
      <c r="E97" s="74"/>
      <c r="F97" s="273" t="s">
        <v>135</v>
      </c>
      <c r="G97" s="74"/>
      <c r="H97" s="273" t="s">
        <v>135</v>
      </c>
      <c r="I97" s="74"/>
      <c r="J97" s="274" t="s">
        <v>135</v>
      </c>
      <c r="K97" s="90"/>
      <c r="L97" s="115" t="s">
        <v>135</v>
      </c>
      <c r="M97" s="203" t="s">
        <v>135</v>
      </c>
      <c r="N97" s="64">
        <v>449</v>
      </c>
      <c r="P97" s="418"/>
    </row>
    <row r="98" spans="1:16" ht="15" customHeight="1" x14ac:dyDescent="0.2">
      <c r="A98" s="141"/>
      <c r="B98" s="142" t="s">
        <v>350</v>
      </c>
      <c r="C98" s="219">
        <f>SUM(C67:C97)</f>
        <v>528646574.61000001</v>
      </c>
      <c r="D98" s="558">
        <f>SUM(D67:D97)</f>
        <v>566003663.70000005</v>
      </c>
      <c r="E98" s="143">
        <f>SUM(E67:E97)</f>
        <v>482894811.33000004</v>
      </c>
      <c r="F98" s="504">
        <f>E98/D98</f>
        <v>0.85316552223935715</v>
      </c>
      <c r="G98" s="143">
        <f>SUM(G67:G97)</f>
        <v>482894811.33000004</v>
      </c>
      <c r="H98" s="508">
        <f>+G98/D98</f>
        <v>0.85316552223935715</v>
      </c>
      <c r="I98" s="143">
        <f>SUM(I67:I97)</f>
        <v>380600434.38000005</v>
      </c>
      <c r="J98" s="518">
        <f>I98/D98</f>
        <v>0.67243457735236567</v>
      </c>
      <c r="K98" s="143">
        <f>+SUM(K67:K97)</f>
        <v>371753931.28000003</v>
      </c>
      <c r="L98" s="144">
        <v>0.68300000000000005</v>
      </c>
      <c r="M98" s="281">
        <f>+I98/K98-1</f>
        <v>2.3796663210904789E-2</v>
      </c>
      <c r="P98" s="418"/>
    </row>
    <row r="99" spans="1:16" ht="15" customHeight="1" x14ac:dyDescent="0.2">
      <c r="A99" s="89"/>
      <c r="B99" s="275" t="s">
        <v>447</v>
      </c>
      <c r="C99" s="212">
        <v>4032000</v>
      </c>
      <c r="D99" s="557">
        <v>1087121</v>
      </c>
      <c r="E99" s="90">
        <v>55121</v>
      </c>
      <c r="F99" s="423">
        <f>+E99/D99</f>
        <v>5.0703647524056657E-2</v>
      </c>
      <c r="G99" s="90">
        <v>55121</v>
      </c>
      <c r="H99" s="423">
        <f>+G99/D99</f>
        <v>5.0703647524056657E-2</v>
      </c>
      <c r="I99" s="90">
        <v>0</v>
      </c>
      <c r="J99" s="319" t="s">
        <v>135</v>
      </c>
      <c r="K99" s="287">
        <v>4000000</v>
      </c>
      <c r="L99" s="115">
        <v>1</v>
      </c>
      <c r="M99" s="425" t="s">
        <v>135</v>
      </c>
      <c r="N99" s="137" t="s">
        <v>478</v>
      </c>
      <c r="P99" s="418"/>
    </row>
    <row r="100" spans="1:16" ht="15" customHeight="1" x14ac:dyDescent="0.2">
      <c r="A100" s="75"/>
      <c r="B100" s="276" t="s">
        <v>404</v>
      </c>
      <c r="C100" s="212">
        <v>40000</v>
      </c>
      <c r="D100" s="277">
        <v>40000</v>
      </c>
      <c r="E100" s="90">
        <v>36232.42</v>
      </c>
      <c r="F100" s="423">
        <f>+E100/D100</f>
        <v>0.90581049999999996</v>
      </c>
      <c r="G100" s="90">
        <v>36232.42</v>
      </c>
      <c r="H100" s="423">
        <f>+G100/D100</f>
        <v>0.90581049999999996</v>
      </c>
      <c r="I100" s="90">
        <v>0</v>
      </c>
      <c r="J100" s="319" t="s">
        <v>135</v>
      </c>
      <c r="K100" s="287"/>
      <c r="L100" s="309" t="s">
        <v>135</v>
      </c>
      <c r="M100" s="424"/>
      <c r="N100" s="137">
        <v>46101</v>
      </c>
      <c r="P100" s="418"/>
    </row>
    <row r="101" spans="1:16" ht="15" customHeight="1" x14ac:dyDescent="0.2">
      <c r="A101" s="75"/>
      <c r="B101" s="276" t="s">
        <v>419</v>
      </c>
      <c r="C101" s="212"/>
      <c r="D101" s="277"/>
      <c r="E101" s="90"/>
      <c r="F101" s="501" t="s">
        <v>135</v>
      </c>
      <c r="G101" s="90"/>
      <c r="H101" s="423" t="s">
        <v>135</v>
      </c>
      <c r="I101" s="90"/>
      <c r="J101" s="319" t="s">
        <v>135</v>
      </c>
      <c r="K101" s="76"/>
      <c r="L101" s="80" t="s">
        <v>135</v>
      </c>
      <c r="M101" s="201" t="s">
        <v>135</v>
      </c>
      <c r="N101" s="137">
        <v>46102</v>
      </c>
      <c r="P101" s="418"/>
    </row>
    <row r="102" spans="1:16" ht="15" customHeight="1" x14ac:dyDescent="0.2">
      <c r="A102" s="89"/>
      <c r="B102" s="275" t="s">
        <v>443</v>
      </c>
      <c r="C102" s="212"/>
      <c r="D102" s="277"/>
      <c r="E102" s="90"/>
      <c r="F102" s="501" t="s">
        <v>135</v>
      </c>
      <c r="G102" s="90"/>
      <c r="H102" s="423" t="s">
        <v>135</v>
      </c>
      <c r="I102" s="90"/>
      <c r="J102" s="319" t="s">
        <v>135</v>
      </c>
      <c r="K102" s="90"/>
      <c r="L102" s="115" t="s">
        <v>135</v>
      </c>
      <c r="M102" s="201" t="s">
        <v>135</v>
      </c>
      <c r="N102" s="137">
        <v>462</v>
      </c>
      <c r="P102" s="418"/>
    </row>
    <row r="103" spans="1:16" ht="15" customHeight="1" x14ac:dyDescent="0.2">
      <c r="A103" s="89"/>
      <c r="B103" s="89" t="s">
        <v>325</v>
      </c>
      <c r="C103" s="212"/>
      <c r="D103" s="277"/>
      <c r="E103" s="90"/>
      <c r="F103" s="86" t="s">
        <v>135</v>
      </c>
      <c r="G103" s="90"/>
      <c r="H103" s="86" t="s">
        <v>135</v>
      </c>
      <c r="I103" s="90"/>
      <c r="J103" s="190" t="s">
        <v>135</v>
      </c>
      <c r="K103" s="90"/>
      <c r="L103" s="115" t="s">
        <v>135</v>
      </c>
      <c r="M103" s="201" t="s">
        <v>135</v>
      </c>
      <c r="N103" s="64">
        <v>463</v>
      </c>
      <c r="P103" s="418"/>
    </row>
    <row r="104" spans="1:16" ht="15" customHeight="1" x14ac:dyDescent="0.2">
      <c r="A104" s="75"/>
      <c r="B104" s="75" t="s">
        <v>326</v>
      </c>
      <c r="C104" s="212">
        <v>54878421</v>
      </c>
      <c r="D104" s="277">
        <v>54878421</v>
      </c>
      <c r="E104" s="90">
        <v>54878421</v>
      </c>
      <c r="F104" s="501">
        <f t="shared" ref="F104:F113" si="16">+E104/D104</f>
        <v>1</v>
      </c>
      <c r="G104" s="90">
        <v>54878421</v>
      </c>
      <c r="H104" s="501">
        <f t="shared" ref="H104:H109" si="17">+G104/D104</f>
        <v>1</v>
      </c>
      <c r="I104" s="90">
        <v>35526667.460000001</v>
      </c>
      <c r="J104" s="516">
        <f t="shared" ref="J104:J111" si="18">I104/D104</f>
        <v>0.64737043837321784</v>
      </c>
      <c r="K104" s="76">
        <v>36997321.659999996</v>
      </c>
      <c r="L104" s="80">
        <v>0.67416312647760779</v>
      </c>
      <c r="M104" s="201">
        <f t="shared" ref="M104" si="19">+I104/K104-1</f>
        <v>-3.9750288237486275E-2</v>
      </c>
      <c r="N104" s="64">
        <v>46401</v>
      </c>
      <c r="P104" s="418"/>
    </row>
    <row r="105" spans="1:16" ht="15" customHeight="1" x14ac:dyDescent="0.2">
      <c r="A105" s="75"/>
      <c r="B105" s="75" t="s">
        <v>327</v>
      </c>
      <c r="C105" s="212">
        <v>910000</v>
      </c>
      <c r="D105" s="277">
        <v>1997000</v>
      </c>
      <c r="E105" s="90">
        <v>1891160.19</v>
      </c>
      <c r="F105" s="501">
        <f t="shared" si="16"/>
        <v>0.94700059589384078</v>
      </c>
      <c r="G105" s="90">
        <v>1891160.19</v>
      </c>
      <c r="H105" s="501">
        <f t="shared" si="17"/>
        <v>0.94700059589384078</v>
      </c>
      <c r="I105" s="90">
        <v>1891160.19</v>
      </c>
      <c r="J105" s="516">
        <f t="shared" si="18"/>
        <v>0.94700059589384078</v>
      </c>
      <c r="K105" s="76"/>
      <c r="L105" s="80">
        <v>0</v>
      </c>
      <c r="M105" s="201" t="s">
        <v>135</v>
      </c>
      <c r="N105" s="64">
        <v>46410</v>
      </c>
      <c r="P105" s="418"/>
    </row>
    <row r="106" spans="1:16" ht="15" customHeight="1" x14ac:dyDescent="0.2">
      <c r="A106" s="77"/>
      <c r="B106" s="77" t="s">
        <v>328</v>
      </c>
      <c r="C106" s="211">
        <v>89194580.229999989</v>
      </c>
      <c r="D106" s="474">
        <v>92299280.229999989</v>
      </c>
      <c r="E106" s="90">
        <v>89387229.569999993</v>
      </c>
      <c r="F106" s="502">
        <f t="shared" si="16"/>
        <v>0.96844990933034936</v>
      </c>
      <c r="G106" s="90">
        <v>89387229.569999993</v>
      </c>
      <c r="H106" s="502">
        <f t="shared" si="17"/>
        <v>0.96844990933034936</v>
      </c>
      <c r="I106" s="90">
        <v>76987784.099999994</v>
      </c>
      <c r="J106" s="517">
        <f t="shared" si="18"/>
        <v>0.83411034092741165</v>
      </c>
      <c r="K106" s="78">
        <v>65733249.049999997</v>
      </c>
      <c r="L106" s="81">
        <v>0.74011531237064754</v>
      </c>
      <c r="M106" s="202">
        <f>+I106/K106-1</f>
        <v>0.17121525578994645</v>
      </c>
      <c r="N106" s="64" t="s">
        <v>334</v>
      </c>
      <c r="P106" s="418"/>
    </row>
    <row r="107" spans="1:16" ht="15" customHeight="1" x14ac:dyDescent="0.2">
      <c r="A107" s="67"/>
      <c r="B107" s="67" t="s">
        <v>329</v>
      </c>
      <c r="C107" s="473">
        <v>5830790</v>
      </c>
      <c r="D107" s="475">
        <v>5830790</v>
      </c>
      <c r="E107" s="68">
        <v>5830790</v>
      </c>
      <c r="F107" s="505">
        <f t="shared" si="16"/>
        <v>1</v>
      </c>
      <c r="G107" s="68">
        <v>5830790</v>
      </c>
      <c r="H107" s="505">
        <f t="shared" si="17"/>
        <v>1</v>
      </c>
      <c r="I107" s="68">
        <v>3887193.34</v>
      </c>
      <c r="J107" s="519">
        <f t="shared" si="18"/>
        <v>0.66666666781002226</v>
      </c>
      <c r="K107" s="68">
        <v>5830790</v>
      </c>
      <c r="L107" s="69">
        <v>1</v>
      </c>
      <c r="M107" s="203"/>
      <c r="N107" s="64">
        <v>465</v>
      </c>
      <c r="P107" s="418"/>
    </row>
    <row r="108" spans="1:16" ht="15" customHeight="1" x14ac:dyDescent="0.2">
      <c r="A108" s="73"/>
      <c r="B108" s="73" t="s">
        <v>330</v>
      </c>
      <c r="C108" s="210">
        <v>116594341</v>
      </c>
      <c r="D108" s="215">
        <v>116257341</v>
      </c>
      <c r="E108" s="76">
        <v>100924325</v>
      </c>
      <c r="F108" s="423">
        <f t="shared" si="16"/>
        <v>0.86811141672335346</v>
      </c>
      <c r="G108" s="76">
        <v>100924325</v>
      </c>
      <c r="H108" s="423">
        <f t="shared" si="17"/>
        <v>0.86811141672335346</v>
      </c>
      <c r="I108" s="76">
        <v>84103604.200000003</v>
      </c>
      <c r="J108" s="274">
        <f t="shared" si="18"/>
        <v>0.72342618088951482</v>
      </c>
      <c r="K108" s="74">
        <v>70150000</v>
      </c>
      <c r="L108" s="79">
        <v>0.77793762248844112</v>
      </c>
      <c r="M108" s="200">
        <f>+I108/K108-1</f>
        <v>0.19891096507483974</v>
      </c>
      <c r="N108" s="64">
        <v>46701</v>
      </c>
      <c r="P108" s="418"/>
    </row>
    <row r="109" spans="1:16" ht="15" customHeight="1" x14ac:dyDescent="0.2">
      <c r="A109" s="75"/>
      <c r="B109" s="75" t="s">
        <v>331</v>
      </c>
      <c r="C109" s="210">
        <v>59615875.520000003</v>
      </c>
      <c r="D109" s="215">
        <v>63343114.420000002</v>
      </c>
      <c r="E109" s="76">
        <v>62661615.590000004</v>
      </c>
      <c r="F109" s="501">
        <f t="shared" si="16"/>
        <v>0.98924115373485932</v>
      </c>
      <c r="G109" s="76">
        <v>62661615.590000004</v>
      </c>
      <c r="H109" s="501">
        <f t="shared" si="17"/>
        <v>0.98924115373485932</v>
      </c>
      <c r="I109" s="76">
        <v>52700438.039999999</v>
      </c>
      <c r="J109" s="516">
        <f t="shared" si="18"/>
        <v>0.83198368950675283</v>
      </c>
      <c r="K109" s="76">
        <v>51394196.200000003</v>
      </c>
      <c r="L109" s="80">
        <v>0.82790344339631938</v>
      </c>
      <c r="M109" s="201">
        <f>+I109/K109-1</f>
        <v>2.5416135217229074E-2</v>
      </c>
      <c r="N109" s="64">
        <v>46703</v>
      </c>
      <c r="P109" s="418"/>
    </row>
    <row r="110" spans="1:16" ht="15" customHeight="1" x14ac:dyDescent="0.2">
      <c r="A110" s="75"/>
      <c r="B110" s="75" t="s">
        <v>342</v>
      </c>
      <c r="C110" s="210"/>
      <c r="D110" s="215"/>
      <c r="E110" s="76"/>
      <c r="F110" s="501" t="s">
        <v>135</v>
      </c>
      <c r="G110" s="76"/>
      <c r="H110" s="501" t="s">
        <v>135</v>
      </c>
      <c r="I110" s="76"/>
      <c r="J110" s="516" t="s">
        <v>135</v>
      </c>
      <c r="K110" s="76"/>
      <c r="L110" s="80">
        <v>0</v>
      </c>
      <c r="M110" s="201"/>
      <c r="N110" s="64" t="s">
        <v>401</v>
      </c>
      <c r="P110" s="418"/>
    </row>
    <row r="111" spans="1:16" ht="15" customHeight="1" x14ac:dyDescent="0.2">
      <c r="A111" s="75"/>
      <c r="B111" s="75" t="s">
        <v>343</v>
      </c>
      <c r="C111" s="210">
        <v>1514016</v>
      </c>
      <c r="D111" s="215">
        <v>1827592.94</v>
      </c>
      <c r="E111" s="76">
        <v>1827592.94</v>
      </c>
      <c r="F111" s="501">
        <f t="shared" si="16"/>
        <v>1</v>
      </c>
      <c r="G111" s="76">
        <v>1827592.94</v>
      </c>
      <c r="H111" s="501">
        <f t="shared" ref="H111:H113" si="20">+G111/D111</f>
        <v>1</v>
      </c>
      <c r="I111" s="76">
        <v>1730592.94</v>
      </c>
      <c r="J111" s="516">
        <f t="shared" si="18"/>
        <v>0.94692472383921555</v>
      </c>
      <c r="K111" s="76">
        <v>1170000</v>
      </c>
      <c r="L111" s="80">
        <v>0.69767441860465118</v>
      </c>
      <c r="M111" s="201">
        <f>+I111/K111-1</f>
        <v>0.479139264957265</v>
      </c>
      <c r="N111" s="64" t="s">
        <v>402</v>
      </c>
      <c r="P111" s="418"/>
    </row>
    <row r="112" spans="1:16" ht="15" customHeight="1" x14ac:dyDescent="0.2">
      <c r="A112" s="75"/>
      <c r="B112" s="75" t="s">
        <v>341</v>
      </c>
      <c r="C112" s="210">
        <v>271003.62</v>
      </c>
      <c r="D112" s="215">
        <v>271003.62</v>
      </c>
      <c r="E112" s="76">
        <v>0</v>
      </c>
      <c r="F112" s="501">
        <f t="shared" si="16"/>
        <v>0</v>
      </c>
      <c r="G112" s="76">
        <v>0</v>
      </c>
      <c r="H112" s="501">
        <f t="shared" si="20"/>
        <v>0</v>
      </c>
      <c r="I112" s="76">
        <v>0</v>
      </c>
      <c r="J112" s="516">
        <f>I112/D112</f>
        <v>0</v>
      </c>
      <c r="K112" s="76">
        <v>0</v>
      </c>
      <c r="L112" s="80">
        <v>0</v>
      </c>
      <c r="M112" s="201"/>
      <c r="N112" s="64" t="s">
        <v>397</v>
      </c>
      <c r="P112" s="418"/>
    </row>
    <row r="113" spans="1:16" ht="15" customHeight="1" x14ac:dyDescent="0.2">
      <c r="A113" s="75"/>
      <c r="B113" s="75" t="s">
        <v>338</v>
      </c>
      <c r="C113" s="210">
        <v>15540453.550000001</v>
      </c>
      <c r="D113" s="215">
        <v>15540453.550000001</v>
      </c>
      <c r="E113" s="76">
        <v>15409576.619999999</v>
      </c>
      <c r="F113" s="501">
        <f t="shared" si="16"/>
        <v>0.99157830692785653</v>
      </c>
      <c r="G113" s="76">
        <v>15409576.619999999</v>
      </c>
      <c r="H113" s="501">
        <f t="shared" si="20"/>
        <v>0.99157830692785653</v>
      </c>
      <c r="I113" s="76">
        <v>13950000</v>
      </c>
      <c r="J113" s="516">
        <f>I113/D113</f>
        <v>0.89765719868581306</v>
      </c>
      <c r="K113" s="76">
        <v>13847540</v>
      </c>
      <c r="L113" s="80">
        <v>0.89819259601605073</v>
      </c>
      <c r="M113" s="201">
        <f>+I113/K113-1</f>
        <v>7.3991481519461999E-3</v>
      </c>
      <c r="N113" s="64" t="s">
        <v>394</v>
      </c>
      <c r="P113" s="418"/>
    </row>
    <row r="114" spans="1:16" ht="15" customHeight="1" x14ac:dyDescent="0.2">
      <c r="A114" s="75"/>
      <c r="B114" s="75" t="s">
        <v>340</v>
      </c>
      <c r="C114" s="210"/>
      <c r="D114" s="215"/>
      <c r="E114" s="76"/>
      <c r="F114" s="147" t="s">
        <v>135</v>
      </c>
      <c r="G114" s="76"/>
      <c r="H114" s="147" t="s">
        <v>135</v>
      </c>
      <c r="I114" s="76"/>
      <c r="J114" s="221" t="s">
        <v>135</v>
      </c>
      <c r="K114" s="76"/>
      <c r="L114" s="80" t="s">
        <v>135</v>
      </c>
      <c r="M114" s="201"/>
      <c r="N114" s="64" t="s">
        <v>395</v>
      </c>
      <c r="P114" s="418"/>
    </row>
    <row r="115" spans="1:16" ht="15" customHeight="1" x14ac:dyDescent="0.2">
      <c r="A115" s="75"/>
      <c r="B115" s="75" t="s">
        <v>339</v>
      </c>
      <c r="C115" s="210">
        <v>2248848</v>
      </c>
      <c r="D115" s="215">
        <v>2248848</v>
      </c>
      <c r="E115" s="76">
        <v>2248848</v>
      </c>
      <c r="F115" s="501">
        <f t="shared" ref="F115:F129" si="21">+E115/D115</f>
        <v>1</v>
      </c>
      <c r="G115" s="76">
        <v>2248848</v>
      </c>
      <c r="H115" s="501">
        <f t="shared" ref="H115:H129" si="22">+G115/D115</f>
        <v>1</v>
      </c>
      <c r="I115" s="76">
        <v>2248848</v>
      </c>
      <c r="J115" s="516">
        <f t="shared" ref="J115:J129" si="23">I115/D115</f>
        <v>1</v>
      </c>
      <c r="K115" s="76">
        <v>2231000</v>
      </c>
      <c r="L115" s="80">
        <v>1</v>
      </c>
      <c r="M115" s="201">
        <f>+I115/K115-1</f>
        <v>8.0000000000000071E-3</v>
      </c>
      <c r="N115" s="64" t="s">
        <v>396</v>
      </c>
      <c r="P115" s="418"/>
    </row>
    <row r="116" spans="1:16" ht="15" customHeight="1" x14ac:dyDescent="0.2">
      <c r="A116" s="75"/>
      <c r="B116" s="75" t="s">
        <v>337</v>
      </c>
      <c r="C116" s="210">
        <v>1919978</v>
      </c>
      <c r="D116" s="215">
        <v>2169978</v>
      </c>
      <c r="E116" s="76">
        <v>2169976.6</v>
      </c>
      <c r="F116" s="501">
        <f t="shared" si="21"/>
        <v>0.99999935483216884</v>
      </c>
      <c r="G116" s="76">
        <v>2169976.6</v>
      </c>
      <c r="H116" s="501">
        <f t="shared" si="22"/>
        <v>0.99999935483216884</v>
      </c>
      <c r="I116" s="76">
        <v>1523809.1</v>
      </c>
      <c r="J116" s="516">
        <f t="shared" si="23"/>
        <v>0.70222329442971321</v>
      </c>
      <c r="K116" s="76">
        <v>1374785.1</v>
      </c>
      <c r="L116" s="80">
        <v>0.66763295135521539</v>
      </c>
      <c r="M116" s="201">
        <f>+I116/K116-1</f>
        <v>0.10839803253613955</v>
      </c>
      <c r="N116" s="64" t="s">
        <v>400</v>
      </c>
      <c r="P116" s="418"/>
    </row>
    <row r="117" spans="1:16" ht="15" customHeight="1" x14ac:dyDescent="0.2">
      <c r="A117" s="75"/>
      <c r="B117" s="75" t="s">
        <v>335</v>
      </c>
      <c r="C117" s="210">
        <v>155101.56</v>
      </c>
      <c r="D117" s="215">
        <v>155101.56</v>
      </c>
      <c r="E117" s="76">
        <v>155101.56</v>
      </c>
      <c r="F117" s="501">
        <f t="shared" si="21"/>
        <v>1</v>
      </c>
      <c r="G117" s="76">
        <v>155101.56</v>
      </c>
      <c r="H117" s="501">
        <f t="shared" si="22"/>
        <v>1</v>
      </c>
      <c r="I117" s="76">
        <v>155101.56</v>
      </c>
      <c r="J117" s="516">
        <f t="shared" si="23"/>
        <v>1</v>
      </c>
      <c r="K117" s="76">
        <v>155101.56</v>
      </c>
      <c r="L117" s="80">
        <v>0.76216398537681973</v>
      </c>
      <c r="M117" s="201">
        <f t="shared" ref="M117:M119" si="24">+I117/K117-1</f>
        <v>0</v>
      </c>
      <c r="N117" s="64" t="s">
        <v>398</v>
      </c>
      <c r="P117" s="418"/>
    </row>
    <row r="118" spans="1:16" ht="15" customHeight="1" x14ac:dyDescent="0.2">
      <c r="A118" s="75"/>
      <c r="B118" s="75" t="s">
        <v>336</v>
      </c>
      <c r="C118" s="210">
        <v>1008512.45</v>
      </c>
      <c r="D118" s="215">
        <v>1008512.45</v>
      </c>
      <c r="E118" s="76">
        <v>1008512.45</v>
      </c>
      <c r="F118" s="501">
        <f t="shared" si="21"/>
        <v>1</v>
      </c>
      <c r="G118" s="76">
        <v>1008512.45</v>
      </c>
      <c r="H118" s="501">
        <f t="shared" si="22"/>
        <v>1</v>
      </c>
      <c r="I118" s="76">
        <v>1008512.45</v>
      </c>
      <c r="J118" s="516">
        <f t="shared" si="23"/>
        <v>1</v>
      </c>
      <c r="K118" s="76">
        <v>1008512.45</v>
      </c>
      <c r="L118" s="80">
        <v>1</v>
      </c>
      <c r="M118" s="201">
        <f t="shared" si="24"/>
        <v>0</v>
      </c>
      <c r="N118" s="64" t="s">
        <v>399</v>
      </c>
      <c r="P118" s="418"/>
    </row>
    <row r="119" spans="1:16" ht="15" customHeight="1" x14ac:dyDescent="0.2">
      <c r="A119" s="75"/>
      <c r="B119" s="75" t="s">
        <v>333</v>
      </c>
      <c r="C119" s="210">
        <v>2541014</v>
      </c>
      <c r="D119" s="215">
        <v>11541014</v>
      </c>
      <c r="E119" s="76">
        <v>11541014</v>
      </c>
      <c r="F119" s="501">
        <f t="shared" si="21"/>
        <v>1</v>
      </c>
      <c r="G119" s="76">
        <v>11541014</v>
      </c>
      <c r="H119" s="501">
        <f t="shared" si="22"/>
        <v>1</v>
      </c>
      <c r="I119" s="76">
        <v>11540000</v>
      </c>
      <c r="J119" s="516">
        <f t="shared" si="23"/>
        <v>0.99991213943592827</v>
      </c>
      <c r="K119" s="76">
        <v>2541014</v>
      </c>
      <c r="L119" s="80">
        <v>1</v>
      </c>
      <c r="M119" s="201">
        <f t="shared" si="24"/>
        <v>3.5414940649677646</v>
      </c>
      <c r="N119" s="64">
        <v>46743</v>
      </c>
      <c r="P119" s="418"/>
    </row>
    <row r="120" spans="1:16" ht="15" customHeight="1" x14ac:dyDescent="0.2">
      <c r="A120" s="75"/>
      <c r="B120" s="75" t="s">
        <v>332</v>
      </c>
      <c r="C120" s="210">
        <v>1136412.6100000001</v>
      </c>
      <c r="D120" s="215">
        <v>1136412.6100000001</v>
      </c>
      <c r="E120" s="76">
        <v>1136412.6100000001</v>
      </c>
      <c r="F120" s="501">
        <f t="shared" si="21"/>
        <v>1</v>
      </c>
      <c r="G120" s="76">
        <v>1136412.6100000001</v>
      </c>
      <c r="H120" s="501">
        <f t="shared" si="22"/>
        <v>1</v>
      </c>
      <c r="I120" s="76">
        <v>1136412.6100000001</v>
      </c>
      <c r="J120" s="516">
        <f t="shared" si="23"/>
        <v>1</v>
      </c>
      <c r="K120" s="76">
        <v>1107599.81</v>
      </c>
      <c r="L120" s="80">
        <v>1</v>
      </c>
      <c r="M120" s="201">
        <f>+I120/K120-1</f>
        <v>2.6013727828284816E-2</v>
      </c>
      <c r="N120" s="64">
        <v>46746</v>
      </c>
      <c r="P120" s="418"/>
    </row>
    <row r="121" spans="1:16" ht="15" customHeight="1" x14ac:dyDescent="0.2">
      <c r="A121" s="75"/>
      <c r="B121" s="75" t="s">
        <v>344</v>
      </c>
      <c r="C121" s="210">
        <v>1890399</v>
      </c>
      <c r="D121" s="215">
        <v>1781899</v>
      </c>
      <c r="E121" s="76">
        <v>1132899</v>
      </c>
      <c r="F121" s="501">
        <f t="shared" si="21"/>
        <v>0.63578182601819744</v>
      </c>
      <c r="G121" s="76">
        <v>1132899</v>
      </c>
      <c r="H121" s="501">
        <f t="shared" si="22"/>
        <v>0.63578182601819744</v>
      </c>
      <c r="I121" s="76">
        <v>1132899</v>
      </c>
      <c r="J121" s="516">
        <f t="shared" si="23"/>
        <v>0.63578182601819744</v>
      </c>
      <c r="K121" s="76">
        <v>1236246.8999999999</v>
      </c>
      <c r="L121" s="80">
        <v>0.69424707218217641</v>
      </c>
      <c r="M121" s="201">
        <f>+I121/K121-1</f>
        <v>-8.3598106494746194E-2</v>
      </c>
      <c r="N121" s="64" t="s">
        <v>403</v>
      </c>
      <c r="P121" s="418"/>
    </row>
    <row r="122" spans="1:16" ht="15" customHeight="1" x14ac:dyDescent="0.2">
      <c r="A122" s="77"/>
      <c r="B122" s="77" t="s">
        <v>345</v>
      </c>
      <c r="C122" s="473">
        <v>2186196.83</v>
      </c>
      <c r="D122" s="185">
        <v>4514098.55</v>
      </c>
      <c r="E122" s="78">
        <v>4284356.6900000004</v>
      </c>
      <c r="F122" s="501">
        <f t="shared" si="21"/>
        <v>0.94910570572279607</v>
      </c>
      <c r="G122" s="76">
        <v>4284356.6900000004</v>
      </c>
      <c r="H122" s="502">
        <f t="shared" si="22"/>
        <v>0.94910570572279607</v>
      </c>
      <c r="I122" s="76">
        <v>4156856.68</v>
      </c>
      <c r="J122" s="517">
        <f t="shared" si="23"/>
        <v>0.92086086157777847</v>
      </c>
      <c r="K122" s="78">
        <v>4446821.0600000322</v>
      </c>
      <c r="L122" s="81">
        <v>0.82007455170454147</v>
      </c>
      <c r="M122" s="202">
        <f>+I122/K122-1</f>
        <v>-6.5207116744209648E-2</v>
      </c>
      <c r="N122" s="64" t="s">
        <v>346</v>
      </c>
      <c r="P122" s="418"/>
    </row>
    <row r="123" spans="1:16" ht="15" customHeight="1" x14ac:dyDescent="0.2">
      <c r="A123" s="73"/>
      <c r="B123" s="73" t="s">
        <v>347</v>
      </c>
      <c r="C123" s="472">
        <v>1126444.52</v>
      </c>
      <c r="D123" s="215">
        <v>1088355.78</v>
      </c>
      <c r="E123" s="90">
        <v>684400</v>
      </c>
      <c r="F123" s="273">
        <f t="shared" si="21"/>
        <v>0.62883848515050844</v>
      </c>
      <c r="G123" s="74">
        <v>684400</v>
      </c>
      <c r="H123" s="273">
        <f t="shared" si="22"/>
        <v>0.62883848515050844</v>
      </c>
      <c r="I123" s="74">
        <v>604400</v>
      </c>
      <c r="J123" s="274">
        <f t="shared" si="23"/>
        <v>0.55533310991374529</v>
      </c>
      <c r="K123" s="74">
        <v>552194</v>
      </c>
      <c r="L123" s="79">
        <v>0.6805995192933264</v>
      </c>
      <c r="M123" s="523">
        <v>-1</v>
      </c>
      <c r="N123" s="64">
        <v>47</v>
      </c>
      <c r="P123" s="418"/>
    </row>
    <row r="124" spans="1:16" ht="15" customHeight="1" x14ac:dyDescent="0.2">
      <c r="A124" s="75"/>
      <c r="B124" s="75" t="s">
        <v>348</v>
      </c>
      <c r="C124" s="210">
        <v>104263033.93000001</v>
      </c>
      <c r="D124" s="215">
        <v>85523230.370000005</v>
      </c>
      <c r="E124" s="76">
        <v>62939683.5</v>
      </c>
      <c r="F124" s="501">
        <f t="shared" si="21"/>
        <v>0.73593669495063996</v>
      </c>
      <c r="G124" s="90">
        <v>56692823.899999999</v>
      </c>
      <c r="H124" s="501">
        <f t="shared" si="22"/>
        <v>0.66289385532713474</v>
      </c>
      <c r="I124" s="76">
        <v>48198338.579999998</v>
      </c>
      <c r="J124" s="516">
        <f t="shared" si="23"/>
        <v>0.56357013610780426</v>
      </c>
      <c r="K124" s="76">
        <v>42009513.799999997</v>
      </c>
      <c r="L124" s="80">
        <v>0.60732206661327015</v>
      </c>
      <c r="M124" s="201">
        <f>+I124/K124-1</f>
        <v>0.1473196002568351</v>
      </c>
      <c r="N124" s="64">
        <v>48</v>
      </c>
      <c r="P124" s="418"/>
    </row>
    <row r="125" spans="1:16" ht="15" customHeight="1" x14ac:dyDescent="0.2">
      <c r="A125" s="77"/>
      <c r="B125" s="77" t="s">
        <v>349</v>
      </c>
      <c r="C125" s="473">
        <v>125828.35</v>
      </c>
      <c r="D125" s="185">
        <v>103194.47</v>
      </c>
      <c r="E125" s="78">
        <v>89034.11</v>
      </c>
      <c r="F125" s="502">
        <f t="shared" si="21"/>
        <v>0.86277985632369636</v>
      </c>
      <c r="G125" s="78">
        <v>89034.11</v>
      </c>
      <c r="H125" s="502">
        <f t="shared" si="22"/>
        <v>0.86277985632369636</v>
      </c>
      <c r="I125" s="78">
        <v>89034.11</v>
      </c>
      <c r="J125" s="517">
        <f t="shared" si="23"/>
        <v>0.86277985632369636</v>
      </c>
      <c r="K125" s="78">
        <v>86705.53</v>
      </c>
      <c r="L125" s="81">
        <v>0.49943565066871431</v>
      </c>
      <c r="M125" s="201">
        <f>+I125/K125-1</f>
        <v>2.6856187834847445E-2</v>
      </c>
      <c r="N125" s="64">
        <v>49</v>
      </c>
      <c r="P125" s="418"/>
    </row>
    <row r="126" spans="1:16" ht="15" customHeight="1" x14ac:dyDescent="0.2">
      <c r="A126" s="65"/>
      <c r="B126" s="65" t="s">
        <v>486</v>
      </c>
      <c r="C126" s="473">
        <v>6477736.8899999997</v>
      </c>
      <c r="D126" s="185">
        <v>307259</v>
      </c>
      <c r="E126" s="66">
        <v>0</v>
      </c>
      <c r="F126" s="503" t="s">
        <v>135</v>
      </c>
      <c r="G126" s="66">
        <v>0</v>
      </c>
      <c r="H126" s="503" t="s">
        <v>135</v>
      </c>
      <c r="I126" s="66">
        <v>0</v>
      </c>
      <c r="J126" s="520" t="s">
        <v>135</v>
      </c>
      <c r="K126" s="66"/>
      <c r="L126" s="408">
        <v>0</v>
      </c>
      <c r="M126" s="183" t="s">
        <v>135</v>
      </c>
      <c r="N126" s="64">
        <v>5</v>
      </c>
      <c r="P126" s="417"/>
    </row>
    <row r="127" spans="1:16" ht="15" customHeight="1" x14ac:dyDescent="0.2">
      <c r="A127" s="83"/>
      <c r="B127" s="84" t="s">
        <v>351</v>
      </c>
      <c r="C127" s="220">
        <f>SUM(C99:C126)</f>
        <v>473500987.06</v>
      </c>
      <c r="D127" s="223">
        <f>SUM(D99:D126)</f>
        <v>464950021.55000007</v>
      </c>
      <c r="E127" s="85">
        <f>SUM(E99:E126)</f>
        <v>420292302.85000002</v>
      </c>
      <c r="F127" s="506">
        <f t="shared" si="21"/>
        <v>0.90395157193212949</v>
      </c>
      <c r="G127" s="85">
        <f>SUM(G99:G126)</f>
        <v>414045443.25</v>
      </c>
      <c r="H127" s="506">
        <f t="shared" si="22"/>
        <v>0.8905160212052472</v>
      </c>
      <c r="I127" s="85">
        <f>SUM(I99:I126)</f>
        <v>342571652.36000001</v>
      </c>
      <c r="J127" s="521">
        <f t="shared" si="23"/>
        <v>0.73679242172733261</v>
      </c>
      <c r="K127" s="85">
        <f>SUM(K99:K126)</f>
        <v>305872591.11999995</v>
      </c>
      <c r="L127" s="506">
        <v>0.74099999999999999</v>
      </c>
      <c r="M127" s="207">
        <f>+I127/K127-1</f>
        <v>0.11998152925576222</v>
      </c>
      <c r="P127" s="417"/>
    </row>
    <row r="128" spans="1:16" ht="21" customHeight="1" thickBot="1" x14ac:dyDescent="0.25">
      <c r="A128" s="9"/>
      <c r="B128" s="2" t="s">
        <v>3</v>
      </c>
      <c r="C128" s="179">
        <f>C98+C127</f>
        <v>1002147561.6700001</v>
      </c>
      <c r="D128" s="169">
        <f>D98+D127</f>
        <v>1030953685.2500001</v>
      </c>
      <c r="E128" s="92">
        <f>E98+E127</f>
        <v>903187114.18000007</v>
      </c>
      <c r="F128" s="98">
        <f t="shared" si="21"/>
        <v>0.87606953358043682</v>
      </c>
      <c r="G128" s="92">
        <f>G98+G127</f>
        <v>896940254.58000004</v>
      </c>
      <c r="H128" s="98">
        <f t="shared" si="22"/>
        <v>0.87001023170356817</v>
      </c>
      <c r="I128" s="92">
        <f>I98+I127</f>
        <v>723172086.74000001</v>
      </c>
      <c r="J128" s="188">
        <f t="shared" si="23"/>
        <v>0.70145933526066706</v>
      </c>
      <c r="K128" s="92">
        <f>K98+K127</f>
        <v>677626522.39999998</v>
      </c>
      <c r="L128" s="44">
        <v>0.70799999999999996</v>
      </c>
      <c r="M128" s="161">
        <f>+I128/K128-1</f>
        <v>6.721337319957299E-2</v>
      </c>
      <c r="P128" s="417"/>
    </row>
    <row r="129" spans="1:16" s="6" customFormat="1" ht="19.5" customHeight="1" thickBot="1" x14ac:dyDescent="0.25">
      <c r="A129" s="5"/>
      <c r="B129" s="4" t="s">
        <v>298</v>
      </c>
      <c r="C129" s="180">
        <f>+C11+C57+C61+C128</f>
        <v>1996110606.4500003</v>
      </c>
      <c r="D129" s="171">
        <f>+D11+D57+D61+D128</f>
        <v>2019025905.4700003</v>
      </c>
      <c r="E129" s="172">
        <f>+E11+E57+E61+E128</f>
        <v>1747544678.6100001</v>
      </c>
      <c r="F129" s="199">
        <f t="shared" si="21"/>
        <v>0.86553851234672341</v>
      </c>
      <c r="G129" s="172">
        <f>+G11+G57+G61+G128</f>
        <v>1726399435.4500003</v>
      </c>
      <c r="H129" s="199">
        <f t="shared" si="22"/>
        <v>0.85506551984934498</v>
      </c>
      <c r="I129" s="172">
        <f>+I11+I57+I61+I128</f>
        <v>1323324220.9100001</v>
      </c>
      <c r="J129" s="191">
        <f t="shared" si="23"/>
        <v>0.65542706377605853</v>
      </c>
      <c r="K129" s="164">
        <f>+K11+K57+K61+K128</f>
        <v>1273229029.4000001</v>
      </c>
      <c r="L129" s="208">
        <v>0.66700000000000004</v>
      </c>
      <c r="M129" s="163">
        <f>+I129/K129-1</f>
        <v>3.934499634649935E-2</v>
      </c>
      <c r="N129" s="14"/>
      <c r="P129" s="419"/>
    </row>
    <row r="130" spans="1:16" x14ac:dyDescent="0.2">
      <c r="P130" s="418"/>
    </row>
    <row r="131" spans="1:16" x14ac:dyDescent="0.2">
      <c r="P131" s="418"/>
    </row>
    <row r="132" spans="1:16" x14ac:dyDescent="0.2">
      <c r="P132" s="418"/>
    </row>
    <row r="133" spans="1:16" x14ac:dyDescent="0.2">
      <c r="C133" s="406"/>
      <c r="D133" s="406"/>
      <c r="E133" s="406"/>
      <c r="F133" s="507"/>
      <c r="G133" s="406"/>
      <c r="H133" s="507"/>
      <c r="I133" s="406"/>
      <c r="J133" s="507"/>
      <c r="K133" s="406"/>
      <c r="P133" s="417"/>
    </row>
    <row r="134" spans="1:16" x14ac:dyDescent="0.2">
      <c r="C134" s="47"/>
      <c r="D134" s="47"/>
      <c r="P134" s="418"/>
    </row>
    <row r="135" spans="1:16" x14ac:dyDescent="0.2">
      <c r="I135" s="407"/>
      <c r="K135" s="407"/>
      <c r="P135" s="418"/>
    </row>
    <row r="136" spans="1:16" x14ac:dyDescent="0.2">
      <c r="P136" s="418"/>
    </row>
    <row r="137" spans="1:16" x14ac:dyDescent="0.2">
      <c r="P137" s="418"/>
    </row>
    <row r="138" spans="1:16" x14ac:dyDescent="0.2">
      <c r="P138" s="418"/>
    </row>
    <row r="139" spans="1:16" x14ac:dyDescent="0.2">
      <c r="P139" s="418"/>
    </row>
    <row r="140" spans="1:16" x14ac:dyDescent="0.2">
      <c r="P140" s="418"/>
    </row>
    <row r="141" spans="1:16" x14ac:dyDescent="0.2">
      <c r="C141" s="47"/>
      <c r="D141" s="397"/>
      <c r="P141" s="418"/>
    </row>
    <row r="142" spans="1:16" x14ac:dyDescent="0.2">
      <c r="P142" s="418"/>
    </row>
    <row r="143" spans="1:16" x14ac:dyDescent="0.2">
      <c r="P143" s="418"/>
    </row>
    <row r="144" spans="1:16" x14ac:dyDescent="0.2">
      <c r="P144" s="417"/>
    </row>
    <row r="145" spans="16:16" x14ac:dyDescent="0.2">
      <c r="P145" s="417"/>
    </row>
    <row r="146" spans="16:16" x14ac:dyDescent="0.2">
      <c r="P146" s="417"/>
    </row>
    <row r="147" spans="16:16" x14ac:dyDescent="0.2">
      <c r="P147" s="417"/>
    </row>
    <row r="148" spans="16:16" x14ac:dyDescent="0.2">
      <c r="P148" s="417"/>
    </row>
    <row r="149" spans="16:16" x14ac:dyDescent="0.2">
      <c r="P149" s="418"/>
    </row>
    <row r="150" spans="16:16" x14ac:dyDescent="0.2">
      <c r="P150" s="418"/>
    </row>
    <row r="151" spans="16:16" x14ac:dyDescent="0.2">
      <c r="P151" s="418"/>
    </row>
    <row r="152" spans="16:16" x14ac:dyDescent="0.2">
      <c r="P152" s="418"/>
    </row>
    <row r="153" spans="16:16" x14ac:dyDescent="0.2">
      <c r="P153" s="418"/>
    </row>
    <row r="154" spans="16:16" x14ac:dyDescent="0.2">
      <c r="P154" s="417"/>
    </row>
    <row r="155" spans="16:16" x14ac:dyDescent="0.2">
      <c r="P155" s="417"/>
    </row>
    <row r="156" spans="16:16" x14ac:dyDescent="0.2">
      <c r="P156" s="418"/>
    </row>
    <row r="157" spans="16:16" x14ac:dyDescent="0.2">
      <c r="P157" s="417"/>
    </row>
    <row r="158" spans="16:16" x14ac:dyDescent="0.2">
      <c r="P158" s="418"/>
    </row>
    <row r="159" spans="16:16" x14ac:dyDescent="0.2">
      <c r="P159" s="417"/>
    </row>
    <row r="160" spans="16:16" x14ac:dyDescent="0.2">
      <c r="P160" s="418"/>
    </row>
    <row r="161" spans="16:16" x14ac:dyDescent="0.2">
      <c r="P161" s="418"/>
    </row>
    <row r="162" spans="16:16" x14ac:dyDescent="0.2">
      <c r="P162" s="418"/>
    </row>
    <row r="163" spans="16:16" x14ac:dyDescent="0.2">
      <c r="P163" s="417"/>
    </row>
    <row r="164" spans="16:16" x14ac:dyDescent="0.2">
      <c r="P164" s="418"/>
    </row>
    <row r="165" spans="16:16" x14ac:dyDescent="0.2">
      <c r="P165" s="418"/>
    </row>
    <row r="166" spans="16:16" x14ac:dyDescent="0.2">
      <c r="P166" s="418"/>
    </row>
    <row r="167" spans="16:16" x14ac:dyDescent="0.2">
      <c r="P167" s="418"/>
    </row>
    <row r="168" spans="16:16" x14ac:dyDescent="0.2">
      <c r="P168" s="418"/>
    </row>
    <row r="169" spans="16:16" x14ac:dyDescent="0.2">
      <c r="P169" s="418"/>
    </row>
    <row r="170" spans="16:16" x14ac:dyDescent="0.2">
      <c r="P170" s="418"/>
    </row>
    <row r="171" spans="16:16" x14ac:dyDescent="0.2">
      <c r="P171" s="418"/>
    </row>
    <row r="172" spans="16:16" x14ac:dyDescent="0.2">
      <c r="P172" s="418"/>
    </row>
    <row r="173" spans="16:16" x14ac:dyDescent="0.2">
      <c r="P173" s="418"/>
    </row>
    <row r="174" spans="16:16" x14ac:dyDescent="0.2">
      <c r="P174" s="418"/>
    </row>
    <row r="175" spans="16:16" x14ac:dyDescent="0.2">
      <c r="P175" s="418"/>
    </row>
    <row r="176" spans="16:16" x14ac:dyDescent="0.2">
      <c r="P176" s="418"/>
    </row>
    <row r="177" spans="16:16" x14ac:dyDescent="0.2">
      <c r="P177" s="418"/>
    </row>
    <row r="178" spans="16:16" x14ac:dyDescent="0.2">
      <c r="P178" s="418"/>
    </row>
    <row r="179" spans="16:16" x14ac:dyDescent="0.2">
      <c r="P179" s="418"/>
    </row>
    <row r="180" spans="16:16" x14ac:dyDescent="0.2">
      <c r="P180" s="417"/>
    </row>
    <row r="181" spans="16:16" x14ac:dyDescent="0.2">
      <c r="P181" s="418"/>
    </row>
    <row r="182" spans="16:16" x14ac:dyDescent="0.2">
      <c r="P182" s="418"/>
    </row>
    <row r="183" spans="16:16" x14ac:dyDescent="0.2">
      <c r="P183" s="418"/>
    </row>
    <row r="184" spans="16:16" x14ac:dyDescent="0.2">
      <c r="P184" s="418"/>
    </row>
    <row r="185" spans="16:16" x14ac:dyDescent="0.2">
      <c r="P185" s="418"/>
    </row>
    <row r="186" spans="16:16" x14ac:dyDescent="0.2">
      <c r="P186" s="418"/>
    </row>
    <row r="187" spans="16:16" x14ac:dyDescent="0.2">
      <c r="P187" s="418"/>
    </row>
    <row r="188" spans="16:16" x14ac:dyDescent="0.2">
      <c r="P188" s="418"/>
    </row>
    <row r="189" spans="16:16" x14ac:dyDescent="0.2">
      <c r="P189" s="418"/>
    </row>
    <row r="190" spans="16:16" x14ac:dyDescent="0.2">
      <c r="P190" s="418"/>
    </row>
    <row r="191" spans="16:16" x14ac:dyDescent="0.2">
      <c r="P191" s="418"/>
    </row>
    <row r="192" spans="16:16" x14ac:dyDescent="0.2">
      <c r="P192" s="418"/>
    </row>
    <row r="193" spans="16:16" x14ac:dyDescent="0.2">
      <c r="P193" s="418"/>
    </row>
    <row r="194" spans="16:16" x14ac:dyDescent="0.2">
      <c r="P194" s="418"/>
    </row>
    <row r="195" spans="16:16" x14ac:dyDescent="0.2">
      <c r="P195" s="418"/>
    </row>
    <row r="196" spans="16:16" x14ac:dyDescent="0.2">
      <c r="P196" s="418"/>
    </row>
    <row r="197" spans="16:16" x14ac:dyDescent="0.2">
      <c r="P197" s="418"/>
    </row>
    <row r="198" spans="16:16" x14ac:dyDescent="0.2">
      <c r="P198" s="418"/>
    </row>
    <row r="199" spans="16:16" x14ac:dyDescent="0.2">
      <c r="P199" s="418"/>
    </row>
    <row r="200" spans="16:16" x14ac:dyDescent="0.2">
      <c r="P200" s="418"/>
    </row>
    <row r="201" spans="16:16" x14ac:dyDescent="0.2">
      <c r="P201" s="418"/>
    </row>
    <row r="202" spans="16:16" x14ac:dyDescent="0.2">
      <c r="P202" s="417"/>
    </row>
    <row r="203" spans="16:16" x14ac:dyDescent="0.2">
      <c r="P203" s="417"/>
    </row>
    <row r="204" spans="16:16" x14ac:dyDescent="0.2">
      <c r="P204" s="417"/>
    </row>
    <row r="205" spans="16:16" x14ac:dyDescent="0.2">
      <c r="P205" s="418"/>
    </row>
    <row r="206" spans="16:16" x14ac:dyDescent="0.2">
      <c r="P206" s="418"/>
    </row>
    <row r="207" spans="16:16" x14ac:dyDescent="0.2">
      <c r="P207" s="418"/>
    </row>
    <row r="208" spans="16:16" x14ac:dyDescent="0.2">
      <c r="P208" s="418"/>
    </row>
    <row r="209" spans="16:16" x14ac:dyDescent="0.2">
      <c r="P209" s="418"/>
    </row>
    <row r="210" spans="16:16" x14ac:dyDescent="0.2">
      <c r="P210" s="418"/>
    </row>
    <row r="211" spans="16:16" x14ac:dyDescent="0.2">
      <c r="P211" s="418"/>
    </row>
    <row r="212" spans="16:16" x14ac:dyDescent="0.2">
      <c r="P212" s="417"/>
    </row>
    <row r="213" spans="16:16" x14ac:dyDescent="0.2">
      <c r="P213" s="417"/>
    </row>
    <row r="214" spans="16:16" x14ac:dyDescent="0.2">
      <c r="P214" s="417"/>
    </row>
    <row r="215" spans="16:16" x14ac:dyDescent="0.2">
      <c r="P215" s="418"/>
    </row>
    <row r="216" spans="16:16" x14ac:dyDescent="0.2">
      <c r="P216" s="418"/>
    </row>
  </sheetData>
  <sortState ref="B16:N18">
    <sortCondition ref="N16:N18"/>
  </sortState>
  <mergeCells count="4">
    <mergeCell ref="K2:L2"/>
    <mergeCell ref="K64:L64"/>
    <mergeCell ref="D2:J2"/>
    <mergeCell ref="D64:J64"/>
  </mergeCells>
  <hyperlinks>
    <hyperlink ref="B89" r:id="rId1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62" fitToHeight="0" orientation="portrait" r:id="rId2"/>
  <headerFooter>
    <oddHeader>&amp;L&amp;"Arial,Negreta"&amp;8&amp;K03+000Ajuntament de Barcelona&amp;C&amp;"Arial,Negreta"&amp;8&amp;K03+000Pressupost 2015
Execució Pressupostària a Setembre&amp;R&amp;"Arial,Negreta"&amp;8&amp;K03+000Direcció de Pressupostos i Política Fiscal</oddHeader>
  </headerFooter>
  <rowBreaks count="1" manualBreakCount="1">
    <brk id="62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P132"/>
  <sheetViews>
    <sheetView zoomScale="85" zoomScaleNormal="85" workbookViewId="0">
      <selection activeCell="K20" sqref="K20"/>
    </sheetView>
  </sheetViews>
  <sheetFormatPr defaultColWidth="11.42578125" defaultRowHeight="12.75" x14ac:dyDescent="0.2"/>
  <cols>
    <col min="1" max="1" width="0.7109375" customWidth="1"/>
    <col min="2" max="2" width="31.7109375" customWidth="1"/>
    <col min="3" max="3" width="13.5703125" customWidth="1"/>
    <col min="4" max="4" width="13.7109375" customWidth="1"/>
    <col min="5" max="5" width="11.28515625" customWidth="1"/>
    <col min="6" max="6" width="6.28515625" style="105" customWidth="1"/>
    <col min="7" max="7" width="12.28515625" customWidth="1"/>
    <col min="8" max="8" width="8.140625" style="105" customWidth="1"/>
    <col min="9" max="9" width="12.5703125" customWidth="1"/>
    <col min="10" max="10" width="8.42578125" style="105" customWidth="1"/>
    <col min="11" max="11" width="11.140625" customWidth="1"/>
    <col min="12" max="12" width="6.28515625" style="105" bestFit="1" customWidth="1"/>
    <col min="13" max="13" width="6.85546875" style="105" bestFit="1" customWidth="1"/>
    <col min="14" max="14" width="15.42578125" style="64" bestFit="1" customWidth="1"/>
    <col min="15" max="15" width="12.140625" customWidth="1"/>
    <col min="16" max="16" width="11.7109375" bestFit="1" customWidth="1"/>
  </cols>
  <sheetData>
    <row r="2" spans="1:14" ht="15" x14ac:dyDescent="0.25">
      <c r="A2" s="7" t="s">
        <v>239</v>
      </c>
      <c r="F2"/>
      <c r="H2"/>
      <c r="J2"/>
      <c r="L2"/>
      <c r="M2"/>
      <c r="N2"/>
    </row>
    <row r="3" spans="1:14" x14ac:dyDescent="0.2">
      <c r="F3"/>
      <c r="H3"/>
      <c r="J3"/>
      <c r="L3"/>
      <c r="M3"/>
      <c r="N3"/>
    </row>
    <row r="4" spans="1:14" x14ac:dyDescent="0.2">
      <c r="F4"/>
      <c r="H4"/>
      <c r="J4"/>
      <c r="L4"/>
      <c r="M4"/>
      <c r="N4"/>
    </row>
    <row r="5" spans="1:14" ht="15" customHeight="1" x14ac:dyDescent="0.2">
      <c r="F5"/>
      <c r="H5"/>
      <c r="J5"/>
      <c r="L5"/>
      <c r="M5"/>
      <c r="N5"/>
    </row>
    <row r="6" spans="1:14" ht="15" customHeight="1" x14ac:dyDescent="0.2">
      <c r="F6"/>
      <c r="H6"/>
      <c r="J6"/>
      <c r="L6"/>
      <c r="M6"/>
      <c r="N6"/>
    </row>
    <row r="7" spans="1:14" ht="15" customHeight="1" x14ac:dyDescent="0.2">
      <c r="F7"/>
      <c r="H7"/>
      <c r="J7"/>
      <c r="L7"/>
      <c r="M7"/>
      <c r="N7"/>
    </row>
    <row r="8" spans="1:14" ht="15" customHeight="1" x14ac:dyDescent="0.2">
      <c r="F8"/>
      <c r="H8"/>
      <c r="J8"/>
      <c r="L8"/>
      <c r="M8"/>
      <c r="N8"/>
    </row>
    <row r="9" spans="1:14" ht="15" customHeight="1" x14ac:dyDescent="0.2">
      <c r="F9"/>
      <c r="H9"/>
      <c r="J9"/>
      <c r="L9"/>
      <c r="M9"/>
      <c r="N9"/>
    </row>
    <row r="10" spans="1:14" ht="15" customHeight="1" x14ac:dyDescent="0.2">
      <c r="F10"/>
      <c r="H10"/>
      <c r="J10"/>
      <c r="L10"/>
      <c r="M10"/>
      <c r="N10"/>
    </row>
    <row r="11" spans="1:14" ht="15" customHeight="1" x14ac:dyDescent="0.2">
      <c r="F11"/>
      <c r="H11"/>
      <c r="J11"/>
      <c r="L11"/>
      <c r="M11"/>
      <c r="N11"/>
    </row>
    <row r="12" spans="1:14" ht="15" customHeight="1" x14ac:dyDescent="0.2">
      <c r="F12"/>
      <c r="H12"/>
      <c r="J12"/>
      <c r="L12"/>
      <c r="M12"/>
      <c r="N12"/>
    </row>
    <row r="13" spans="1:14" ht="15" customHeight="1" x14ac:dyDescent="0.2">
      <c r="F13"/>
      <c r="H13"/>
      <c r="J13"/>
      <c r="L13"/>
      <c r="M13"/>
      <c r="N13"/>
    </row>
    <row r="14" spans="1:14" ht="15" customHeight="1" x14ac:dyDescent="0.2">
      <c r="F14"/>
      <c r="H14"/>
      <c r="J14"/>
      <c r="L14"/>
      <c r="M14"/>
      <c r="N14"/>
    </row>
    <row r="15" spans="1:14" ht="15" customHeight="1" x14ac:dyDescent="0.2">
      <c r="F15"/>
      <c r="H15"/>
      <c r="J15"/>
      <c r="L15"/>
      <c r="M15"/>
      <c r="N15"/>
    </row>
    <row r="16" spans="1:14" ht="15" customHeight="1" x14ac:dyDescent="0.2">
      <c r="F16"/>
      <c r="H16"/>
      <c r="J16"/>
      <c r="L16"/>
      <c r="M16"/>
      <c r="N16"/>
    </row>
    <row r="17" spans="6:14" ht="15" customHeight="1" x14ac:dyDescent="0.2">
      <c r="F17"/>
      <c r="H17"/>
      <c r="J17"/>
      <c r="L17"/>
      <c r="M17"/>
      <c r="N17"/>
    </row>
    <row r="18" spans="6:14" ht="15" customHeight="1" x14ac:dyDescent="0.2">
      <c r="F18"/>
      <c r="H18"/>
      <c r="J18"/>
      <c r="L18"/>
      <c r="M18"/>
      <c r="N18"/>
    </row>
    <row r="19" spans="6:14" ht="15" customHeight="1" x14ac:dyDescent="0.2">
      <c r="F19"/>
      <c r="H19"/>
      <c r="J19"/>
      <c r="L19"/>
      <c r="M19"/>
      <c r="N19"/>
    </row>
    <row r="20" spans="6:14" ht="15" customHeight="1" x14ac:dyDescent="0.2">
      <c r="F20"/>
      <c r="H20"/>
      <c r="J20"/>
      <c r="L20"/>
      <c r="M20"/>
      <c r="N20"/>
    </row>
    <row r="21" spans="6:14" ht="15" customHeight="1" x14ac:dyDescent="0.2">
      <c r="F21"/>
      <c r="H21"/>
      <c r="J21"/>
      <c r="L21"/>
      <c r="M21"/>
      <c r="N21"/>
    </row>
    <row r="22" spans="6:14" ht="15" customHeight="1" x14ac:dyDescent="0.2">
      <c r="F22"/>
      <c r="H22"/>
      <c r="J22"/>
      <c r="L22"/>
      <c r="M22"/>
      <c r="N22"/>
    </row>
    <row r="23" spans="6:14" ht="15" customHeight="1" x14ac:dyDescent="0.2">
      <c r="F23"/>
      <c r="H23"/>
      <c r="J23"/>
      <c r="L23"/>
      <c r="M23"/>
      <c r="N23"/>
    </row>
    <row r="24" spans="6:14" ht="15" customHeight="1" x14ac:dyDescent="0.2">
      <c r="F24"/>
      <c r="H24"/>
      <c r="J24"/>
      <c r="L24"/>
      <c r="M24"/>
      <c r="N24"/>
    </row>
    <row r="25" spans="6:14" ht="15" customHeight="1" x14ac:dyDescent="0.2">
      <c r="F25"/>
      <c r="H25"/>
      <c r="J25"/>
      <c r="L25"/>
      <c r="M25"/>
      <c r="N25"/>
    </row>
    <row r="26" spans="6:14" ht="15" customHeight="1" x14ac:dyDescent="0.2">
      <c r="F26"/>
      <c r="H26"/>
      <c r="J26"/>
      <c r="L26"/>
      <c r="M26"/>
      <c r="N26"/>
    </row>
    <row r="27" spans="6:14" ht="15" customHeight="1" x14ac:dyDescent="0.2">
      <c r="F27"/>
      <c r="H27"/>
      <c r="J27"/>
      <c r="L27"/>
      <c r="M27"/>
      <c r="N27"/>
    </row>
    <row r="28" spans="6:14" ht="15" customHeight="1" x14ac:dyDescent="0.2">
      <c r="F28"/>
      <c r="H28"/>
      <c r="J28"/>
      <c r="L28"/>
      <c r="M28"/>
      <c r="N28"/>
    </row>
    <row r="29" spans="6:14" ht="15" customHeight="1" x14ac:dyDescent="0.2">
      <c r="F29"/>
      <c r="H29"/>
      <c r="J29"/>
      <c r="L29"/>
      <c r="M29"/>
      <c r="N29"/>
    </row>
    <row r="30" spans="6:14" ht="15" customHeight="1" x14ac:dyDescent="0.2">
      <c r="F30"/>
      <c r="H30"/>
      <c r="J30"/>
      <c r="L30"/>
      <c r="M30"/>
      <c r="N30"/>
    </row>
    <row r="31" spans="6:14" ht="15" customHeight="1" x14ac:dyDescent="0.2">
      <c r="F31"/>
      <c r="H31"/>
      <c r="J31"/>
      <c r="L31"/>
      <c r="M31"/>
      <c r="N31"/>
    </row>
    <row r="32" spans="6:14" ht="15" customHeight="1" x14ac:dyDescent="0.2">
      <c r="F32"/>
      <c r="H32"/>
      <c r="J32"/>
      <c r="L32"/>
      <c r="M32"/>
      <c r="N32"/>
    </row>
    <row r="33" spans="6:14" ht="15" customHeight="1" x14ac:dyDescent="0.2">
      <c r="F33"/>
      <c r="H33"/>
      <c r="J33"/>
      <c r="L33"/>
      <c r="M33"/>
      <c r="N33"/>
    </row>
    <row r="34" spans="6:14" ht="15" customHeight="1" x14ac:dyDescent="0.2">
      <c r="F34"/>
      <c r="H34"/>
      <c r="J34"/>
      <c r="L34"/>
      <c r="M34"/>
      <c r="N34"/>
    </row>
    <row r="35" spans="6:14" ht="15" customHeight="1" x14ac:dyDescent="0.2">
      <c r="F35"/>
      <c r="H35"/>
      <c r="J35"/>
      <c r="L35"/>
      <c r="M35"/>
      <c r="N35"/>
    </row>
    <row r="36" spans="6:14" ht="15" customHeight="1" x14ac:dyDescent="0.2">
      <c r="F36"/>
      <c r="H36"/>
      <c r="J36"/>
      <c r="L36"/>
      <c r="M36"/>
      <c r="N36"/>
    </row>
    <row r="37" spans="6:14" ht="15" customHeight="1" x14ac:dyDescent="0.2">
      <c r="F37"/>
      <c r="H37"/>
      <c r="J37"/>
      <c r="L37"/>
      <c r="M37"/>
      <c r="N37"/>
    </row>
    <row r="38" spans="6:14" ht="15" customHeight="1" x14ac:dyDescent="0.2">
      <c r="F38"/>
      <c r="H38"/>
      <c r="J38"/>
      <c r="L38"/>
      <c r="M38"/>
      <c r="N38"/>
    </row>
    <row r="39" spans="6:14" ht="15" customHeight="1" x14ac:dyDescent="0.2">
      <c r="F39"/>
      <c r="H39"/>
      <c r="J39"/>
      <c r="L39"/>
      <c r="M39"/>
      <c r="N39"/>
    </row>
    <row r="40" spans="6:14" ht="15" customHeight="1" x14ac:dyDescent="0.2">
      <c r="F40"/>
      <c r="H40"/>
      <c r="J40"/>
      <c r="L40"/>
      <c r="M40"/>
      <c r="N40"/>
    </row>
    <row r="41" spans="6:14" ht="15" customHeight="1" x14ac:dyDescent="0.2">
      <c r="F41"/>
      <c r="H41"/>
      <c r="J41"/>
      <c r="L41"/>
      <c r="M41"/>
      <c r="N41"/>
    </row>
    <row r="42" spans="6:14" ht="15" customHeight="1" x14ac:dyDescent="0.2">
      <c r="F42"/>
      <c r="H42"/>
      <c r="J42"/>
      <c r="L42"/>
      <c r="M42"/>
      <c r="N42"/>
    </row>
    <row r="43" spans="6:14" ht="15" customHeight="1" x14ac:dyDescent="0.2">
      <c r="F43"/>
      <c r="H43"/>
      <c r="J43"/>
      <c r="L43"/>
      <c r="M43"/>
      <c r="N43"/>
    </row>
    <row r="44" spans="6:14" ht="15" customHeight="1" x14ac:dyDescent="0.2">
      <c r="F44"/>
      <c r="H44"/>
      <c r="J44"/>
      <c r="L44"/>
      <c r="M44"/>
      <c r="N44"/>
    </row>
    <row r="45" spans="6:14" ht="15" customHeight="1" x14ac:dyDescent="0.2">
      <c r="F45"/>
      <c r="H45"/>
      <c r="J45"/>
      <c r="L45"/>
      <c r="M45"/>
      <c r="N45"/>
    </row>
    <row r="46" spans="6:14" ht="15" customHeight="1" x14ac:dyDescent="0.2">
      <c r="F46"/>
      <c r="H46"/>
      <c r="J46"/>
      <c r="L46"/>
      <c r="M46"/>
      <c r="N46"/>
    </row>
    <row r="47" spans="6:14" x14ac:dyDescent="0.2">
      <c r="F47"/>
      <c r="H47"/>
      <c r="J47"/>
      <c r="L47"/>
      <c r="M47"/>
      <c r="N47"/>
    </row>
    <row r="48" spans="6:14" x14ac:dyDescent="0.2">
      <c r="F48"/>
      <c r="H48"/>
      <c r="J48"/>
      <c r="L48"/>
      <c r="M48"/>
      <c r="N48"/>
    </row>
    <row r="49" spans="3:16" x14ac:dyDescent="0.2">
      <c r="F49"/>
      <c r="H49"/>
      <c r="J49"/>
      <c r="L49"/>
      <c r="M49"/>
      <c r="N49"/>
    </row>
    <row r="50" spans="3:16" x14ac:dyDescent="0.2">
      <c r="F50"/>
      <c r="H50"/>
      <c r="J50"/>
      <c r="L50"/>
      <c r="M50"/>
      <c r="N50"/>
    </row>
    <row r="51" spans="3:16" x14ac:dyDescent="0.2">
      <c r="F51"/>
      <c r="H51"/>
      <c r="J51"/>
      <c r="L51"/>
      <c r="M51"/>
      <c r="N51"/>
    </row>
    <row r="52" spans="3:16" x14ac:dyDescent="0.2">
      <c r="F52"/>
      <c r="H52"/>
      <c r="J52"/>
      <c r="L52"/>
      <c r="M52"/>
      <c r="N52"/>
    </row>
    <row r="53" spans="3:16" x14ac:dyDescent="0.2">
      <c r="F53"/>
      <c r="H53"/>
      <c r="J53"/>
      <c r="L53"/>
      <c r="M53"/>
      <c r="N53"/>
    </row>
    <row r="54" spans="3:16" x14ac:dyDescent="0.2">
      <c r="F54"/>
      <c r="H54"/>
      <c r="J54"/>
      <c r="L54"/>
      <c r="M54"/>
      <c r="N54"/>
    </row>
    <row r="55" spans="3:16" x14ac:dyDescent="0.2">
      <c r="P55" s="418"/>
    </row>
    <row r="56" spans="3:16" x14ac:dyDescent="0.2">
      <c r="P56" s="418"/>
    </row>
    <row r="57" spans="3:16" x14ac:dyDescent="0.2">
      <c r="C57" s="47"/>
      <c r="D57" s="397"/>
      <c r="P57" s="418"/>
    </row>
    <row r="58" spans="3:16" x14ac:dyDescent="0.2">
      <c r="P58" s="418"/>
    </row>
    <row r="59" spans="3:16" x14ac:dyDescent="0.2">
      <c r="P59" s="418"/>
    </row>
    <row r="60" spans="3:16" x14ac:dyDescent="0.2">
      <c r="P60" s="417"/>
    </row>
    <row r="61" spans="3:16" x14ac:dyDescent="0.2">
      <c r="P61" s="417"/>
    </row>
    <row r="62" spans="3:16" x14ac:dyDescent="0.2">
      <c r="P62" s="417"/>
    </row>
    <row r="63" spans="3:16" x14ac:dyDescent="0.2">
      <c r="P63" s="417"/>
    </row>
    <row r="64" spans="3:16" x14ac:dyDescent="0.2">
      <c r="P64" s="417"/>
    </row>
    <row r="65" spans="16:16" customFormat="1" x14ac:dyDescent="0.2">
      <c r="P65" s="418"/>
    </row>
    <row r="66" spans="16:16" customFormat="1" x14ac:dyDescent="0.2">
      <c r="P66" s="418"/>
    </row>
    <row r="67" spans="16:16" customFormat="1" x14ac:dyDescent="0.2">
      <c r="P67" s="418"/>
    </row>
    <row r="68" spans="16:16" customFormat="1" x14ac:dyDescent="0.2">
      <c r="P68" s="418"/>
    </row>
    <row r="69" spans="16:16" customFormat="1" x14ac:dyDescent="0.2">
      <c r="P69" s="418"/>
    </row>
    <row r="70" spans="16:16" customFormat="1" x14ac:dyDescent="0.2">
      <c r="P70" s="417"/>
    </row>
    <row r="71" spans="16:16" customFormat="1" x14ac:dyDescent="0.2">
      <c r="P71" s="417"/>
    </row>
    <row r="72" spans="16:16" customFormat="1" x14ac:dyDescent="0.2">
      <c r="P72" s="418"/>
    </row>
    <row r="73" spans="16:16" customFormat="1" x14ac:dyDescent="0.2">
      <c r="P73" s="417"/>
    </row>
    <row r="74" spans="16:16" customFormat="1" x14ac:dyDescent="0.2">
      <c r="P74" s="418"/>
    </row>
    <row r="75" spans="16:16" customFormat="1" x14ac:dyDescent="0.2">
      <c r="P75" s="417"/>
    </row>
    <row r="76" spans="16:16" customFormat="1" x14ac:dyDescent="0.2">
      <c r="P76" s="418"/>
    </row>
    <row r="77" spans="16:16" customFormat="1" x14ac:dyDescent="0.2">
      <c r="P77" s="418"/>
    </row>
    <row r="78" spans="16:16" customFormat="1" x14ac:dyDescent="0.2">
      <c r="P78" s="418"/>
    </row>
    <row r="79" spans="16:16" customFormat="1" x14ac:dyDescent="0.2">
      <c r="P79" s="417"/>
    </row>
    <row r="80" spans="16:16" customFormat="1" x14ac:dyDescent="0.2">
      <c r="P80" s="418"/>
    </row>
    <row r="81" spans="16:16" customFormat="1" x14ac:dyDescent="0.2">
      <c r="P81" s="418"/>
    </row>
    <row r="82" spans="16:16" customFormat="1" x14ac:dyDescent="0.2">
      <c r="P82" s="418"/>
    </row>
    <row r="83" spans="16:16" customFormat="1" x14ac:dyDescent="0.2">
      <c r="P83" s="418"/>
    </row>
    <row r="84" spans="16:16" customFormat="1" x14ac:dyDescent="0.2">
      <c r="P84" s="418"/>
    </row>
    <row r="85" spans="16:16" customFormat="1" x14ac:dyDescent="0.2">
      <c r="P85" s="418"/>
    </row>
    <row r="86" spans="16:16" customFormat="1" x14ac:dyDescent="0.2">
      <c r="P86" s="418"/>
    </row>
    <row r="87" spans="16:16" customFormat="1" x14ac:dyDescent="0.2">
      <c r="P87" s="418"/>
    </row>
    <row r="88" spans="16:16" customFormat="1" x14ac:dyDescent="0.2">
      <c r="P88" s="418"/>
    </row>
    <row r="89" spans="16:16" customFormat="1" x14ac:dyDescent="0.2">
      <c r="P89" s="418"/>
    </row>
    <row r="90" spans="16:16" customFormat="1" x14ac:dyDescent="0.2">
      <c r="P90" s="418"/>
    </row>
    <row r="91" spans="16:16" customFormat="1" x14ac:dyDescent="0.2">
      <c r="P91" s="418"/>
    </row>
    <row r="92" spans="16:16" customFormat="1" x14ac:dyDescent="0.2">
      <c r="P92" s="418"/>
    </row>
    <row r="93" spans="16:16" customFormat="1" x14ac:dyDescent="0.2">
      <c r="P93" s="418"/>
    </row>
    <row r="94" spans="16:16" customFormat="1" x14ac:dyDescent="0.2">
      <c r="P94" s="418"/>
    </row>
    <row r="95" spans="16:16" customFormat="1" x14ac:dyDescent="0.2">
      <c r="P95" s="418"/>
    </row>
    <row r="96" spans="16:16" customFormat="1" x14ac:dyDescent="0.2">
      <c r="P96" s="417"/>
    </row>
    <row r="97" spans="16:16" customFormat="1" x14ac:dyDescent="0.2">
      <c r="P97" s="418"/>
    </row>
    <row r="98" spans="16:16" customFormat="1" x14ac:dyDescent="0.2">
      <c r="P98" s="418"/>
    </row>
    <row r="99" spans="16:16" customFormat="1" x14ac:dyDescent="0.2">
      <c r="P99" s="418"/>
    </row>
    <row r="100" spans="16:16" customFormat="1" x14ac:dyDescent="0.2">
      <c r="P100" s="418"/>
    </row>
    <row r="101" spans="16:16" customFormat="1" x14ac:dyDescent="0.2">
      <c r="P101" s="418"/>
    </row>
    <row r="102" spans="16:16" customFormat="1" x14ac:dyDescent="0.2">
      <c r="P102" s="418"/>
    </row>
    <row r="103" spans="16:16" customFormat="1" x14ac:dyDescent="0.2">
      <c r="P103" s="418"/>
    </row>
    <row r="104" spans="16:16" customFormat="1" x14ac:dyDescent="0.2">
      <c r="P104" s="418"/>
    </row>
    <row r="105" spans="16:16" customFormat="1" x14ac:dyDescent="0.2">
      <c r="P105" s="418"/>
    </row>
    <row r="106" spans="16:16" customFormat="1" x14ac:dyDescent="0.2">
      <c r="P106" s="418"/>
    </row>
    <row r="107" spans="16:16" customFormat="1" x14ac:dyDescent="0.2">
      <c r="P107" s="418"/>
    </row>
    <row r="108" spans="16:16" customFormat="1" x14ac:dyDescent="0.2">
      <c r="P108" s="418"/>
    </row>
    <row r="109" spans="16:16" customFormat="1" x14ac:dyDescent="0.2">
      <c r="P109" s="418"/>
    </row>
    <row r="110" spans="16:16" customFormat="1" x14ac:dyDescent="0.2">
      <c r="P110" s="418"/>
    </row>
    <row r="111" spans="16:16" customFormat="1" x14ac:dyDescent="0.2">
      <c r="P111" s="418"/>
    </row>
    <row r="112" spans="16:16" customFormat="1" x14ac:dyDescent="0.2">
      <c r="P112" s="418"/>
    </row>
    <row r="113" spans="16:16" customFormat="1" x14ac:dyDescent="0.2">
      <c r="P113" s="418"/>
    </row>
    <row r="114" spans="16:16" customFormat="1" x14ac:dyDescent="0.2">
      <c r="P114" s="418"/>
    </row>
    <row r="115" spans="16:16" customFormat="1" x14ac:dyDescent="0.2">
      <c r="P115" s="418"/>
    </row>
    <row r="116" spans="16:16" customFormat="1" x14ac:dyDescent="0.2">
      <c r="P116" s="418"/>
    </row>
    <row r="117" spans="16:16" customFormat="1" x14ac:dyDescent="0.2">
      <c r="P117" s="418"/>
    </row>
    <row r="118" spans="16:16" customFormat="1" x14ac:dyDescent="0.2">
      <c r="P118" s="417"/>
    </row>
    <row r="119" spans="16:16" customFormat="1" x14ac:dyDescent="0.2">
      <c r="P119" s="417"/>
    </row>
    <row r="120" spans="16:16" customFormat="1" x14ac:dyDescent="0.2">
      <c r="P120" s="417"/>
    </row>
    <row r="121" spans="16:16" customFormat="1" x14ac:dyDescent="0.2">
      <c r="P121" s="418"/>
    </row>
    <row r="122" spans="16:16" customFormat="1" x14ac:dyDescent="0.2">
      <c r="P122" s="418"/>
    </row>
    <row r="123" spans="16:16" customFormat="1" x14ac:dyDescent="0.2">
      <c r="P123" s="418"/>
    </row>
    <row r="124" spans="16:16" customFormat="1" x14ac:dyDescent="0.2">
      <c r="P124" s="418"/>
    </row>
    <row r="125" spans="16:16" customFormat="1" x14ac:dyDescent="0.2">
      <c r="P125" s="418"/>
    </row>
    <row r="126" spans="16:16" customFormat="1" x14ac:dyDescent="0.2">
      <c r="P126" s="418"/>
    </row>
    <row r="127" spans="16:16" customFormat="1" x14ac:dyDescent="0.2">
      <c r="P127" s="418"/>
    </row>
    <row r="128" spans="16:16" customFormat="1" x14ac:dyDescent="0.2">
      <c r="P128" s="417"/>
    </row>
    <row r="129" spans="16:16" customFormat="1" x14ac:dyDescent="0.2">
      <c r="P129" s="417"/>
    </row>
    <row r="130" spans="16:16" customFormat="1" x14ac:dyDescent="0.2">
      <c r="P130" s="417"/>
    </row>
    <row r="131" spans="16:16" customFormat="1" x14ac:dyDescent="0.2">
      <c r="P131" s="418"/>
    </row>
    <row r="132" spans="16:16" customFormat="1" x14ac:dyDescent="0.2">
      <c r="P132" s="418"/>
    </row>
  </sheetData>
  <printOptions horizontalCentered="1"/>
  <pageMargins left="0.51181102362204722" right="0.51181102362204722" top="0.94488188976377963" bottom="0.74803149606299213" header="0.31496062992125984" footer="0.31496062992125984"/>
  <pageSetup paperSize="9" scale="71" orientation="landscape" r:id="rId1"/>
  <headerFooter>
    <oddHeader>&amp;L&amp;"Arial,Negreta"&amp;8&amp;K03+000Ajuntament de Barcelona&amp;C&amp;"Arial,Negreta"&amp;8&amp;K03+000Pressupost 2015
Execució Pressupostària a Setembre&amp;R&amp;"Arial,Negreta"&amp;8&amp;K03+000Direcció de Pressupostos i Política Fiscal</oddHead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4">
    <pageSetUpPr fitToPage="1"/>
  </sheetPr>
  <dimension ref="A1:R161"/>
  <sheetViews>
    <sheetView topLeftCell="A118" zoomScale="88" zoomScaleNormal="88" workbookViewId="0">
      <selection activeCell="O127" sqref="O127"/>
    </sheetView>
  </sheetViews>
  <sheetFormatPr defaultColWidth="11.42578125" defaultRowHeight="12.75" x14ac:dyDescent="0.2"/>
  <cols>
    <col min="1" max="1" width="6.85546875" customWidth="1"/>
    <col min="2" max="2" width="43.7109375" bestFit="1" customWidth="1"/>
    <col min="3" max="5" width="12.7109375" customWidth="1"/>
    <col min="6" max="6" width="6.7109375" style="105" customWidth="1"/>
    <col min="7" max="7" width="12.7109375" customWidth="1"/>
    <col min="8" max="8" width="6.7109375" style="105" customWidth="1"/>
    <col min="9" max="9" width="12.7109375" customWidth="1"/>
    <col min="10" max="10" width="6.7109375" style="105" customWidth="1"/>
    <col min="11" max="11" width="15.42578125" bestFit="1" customWidth="1"/>
    <col min="12" max="12" width="6" style="105" bestFit="1" customWidth="1"/>
    <col min="13" max="13" width="8.85546875" style="105" bestFit="1" customWidth="1"/>
    <col min="14" max="14" width="16.5703125" bestFit="1" customWidth="1"/>
    <col min="15" max="15" width="20.42578125" style="294" bestFit="1" customWidth="1"/>
    <col min="16" max="18" width="15.5703125" bestFit="1" customWidth="1"/>
  </cols>
  <sheetData>
    <row r="1" spans="1:16" ht="15" customHeight="1" thickBot="1" x14ac:dyDescent="0.3">
      <c r="A1" s="7" t="s">
        <v>19</v>
      </c>
      <c r="K1" s="105"/>
    </row>
    <row r="2" spans="1:16" ht="12.75" customHeight="1" x14ac:dyDescent="0.2">
      <c r="A2" s="8" t="s">
        <v>456</v>
      </c>
      <c r="C2" s="181" t="s">
        <v>501</v>
      </c>
      <c r="D2" s="594" t="s">
        <v>575</v>
      </c>
      <c r="E2" s="592"/>
      <c r="F2" s="592"/>
      <c r="G2" s="592"/>
      <c r="H2" s="592"/>
      <c r="I2" s="592"/>
      <c r="J2" s="593"/>
      <c r="K2" s="588" t="s">
        <v>574</v>
      </c>
      <c r="L2" s="589"/>
      <c r="M2" s="224"/>
      <c r="O2"/>
    </row>
    <row r="3" spans="1:16" ht="12.75" customHeight="1" x14ac:dyDescent="0.2">
      <c r="A3" s="8" t="s">
        <v>480</v>
      </c>
      <c r="C3" s="174" t="s">
        <v>466</v>
      </c>
      <c r="D3" s="165">
        <v>2</v>
      </c>
      <c r="E3" s="95">
        <v>3</v>
      </c>
      <c r="F3" s="96" t="s">
        <v>39</v>
      </c>
      <c r="G3" s="95">
        <v>4</v>
      </c>
      <c r="H3" s="96" t="s">
        <v>40</v>
      </c>
      <c r="I3" s="95">
        <v>5</v>
      </c>
      <c r="J3" s="166" t="s">
        <v>41</v>
      </c>
      <c r="K3" s="95" t="s">
        <v>42</v>
      </c>
      <c r="L3" s="16" t="s">
        <v>43</v>
      </c>
      <c r="M3" s="156" t="s">
        <v>368</v>
      </c>
      <c r="O3"/>
    </row>
    <row r="4" spans="1:16" ht="14.1" customHeight="1" x14ac:dyDescent="0.2">
      <c r="A4" s="1"/>
      <c r="B4" s="2" t="s">
        <v>442</v>
      </c>
      <c r="C4" s="288" t="s">
        <v>13</v>
      </c>
      <c r="D4" s="289" t="s">
        <v>14</v>
      </c>
      <c r="E4" s="97" t="s">
        <v>15</v>
      </c>
      <c r="F4" s="97" t="s">
        <v>18</v>
      </c>
      <c r="G4" s="97" t="s">
        <v>16</v>
      </c>
      <c r="H4" s="97" t="s">
        <v>18</v>
      </c>
      <c r="I4" s="97" t="s">
        <v>17</v>
      </c>
      <c r="J4" s="128" t="s">
        <v>18</v>
      </c>
      <c r="K4" s="97" t="s">
        <v>17</v>
      </c>
      <c r="L4" s="12" t="s">
        <v>18</v>
      </c>
      <c r="M4" s="286" t="s">
        <v>539</v>
      </c>
      <c r="O4"/>
    </row>
    <row r="5" spans="1:16" ht="14.1" customHeight="1" x14ac:dyDescent="0.2">
      <c r="A5" s="17" t="s">
        <v>56</v>
      </c>
      <c r="B5" s="13" t="s">
        <v>99</v>
      </c>
      <c r="C5" s="226">
        <v>199301489.00999999</v>
      </c>
      <c r="D5" s="233">
        <v>199301489.00999999</v>
      </c>
      <c r="E5" s="33">
        <v>172946930.16</v>
      </c>
      <c r="F5" s="86">
        <f>+E5/D5</f>
        <v>0.86776536903506196</v>
      </c>
      <c r="G5" s="33">
        <v>172946930.16</v>
      </c>
      <c r="H5" s="86">
        <f>+G5/D5</f>
        <v>0.86776536903506196</v>
      </c>
      <c r="I5" s="33">
        <v>172946930.16</v>
      </c>
      <c r="J5" s="190">
        <f>+I5/D5</f>
        <v>0.86776536903506196</v>
      </c>
      <c r="K5" s="463">
        <v>150831537.00999999</v>
      </c>
      <c r="L5" s="196">
        <v>0.85558474383604599</v>
      </c>
      <c r="M5" s="183">
        <f>+I5/K5-1</f>
        <v>0.14662313723245934</v>
      </c>
      <c r="O5"/>
    </row>
    <row r="6" spans="1:16" ht="14.1" customHeight="1" x14ac:dyDescent="0.2">
      <c r="A6" s="18">
        <v>0</v>
      </c>
      <c r="B6" s="2" t="s">
        <v>99</v>
      </c>
      <c r="C6" s="228">
        <f>SUBTOTAL(9,C5:C5)</f>
        <v>199301489.00999999</v>
      </c>
      <c r="D6" s="235">
        <f>SUBTOTAL(9,D5:D5)</f>
        <v>199301489.00999999</v>
      </c>
      <c r="E6" s="230">
        <f>SUBTOTAL(9,E5:E5)</f>
        <v>172946930.16</v>
      </c>
      <c r="F6" s="98">
        <f t="shared" ref="F6:F75" si="0">+E6/D6</f>
        <v>0.86776536903506196</v>
      </c>
      <c r="G6" s="230">
        <f>SUBTOTAL(9,G5:G5)</f>
        <v>172946930.16</v>
      </c>
      <c r="H6" s="98">
        <f t="shared" ref="H6:H75" si="1">+G6/D6</f>
        <v>0.86776536903506196</v>
      </c>
      <c r="I6" s="230">
        <f>SUBTOTAL(9,I5:I5)</f>
        <v>172946930.16</v>
      </c>
      <c r="J6" s="188">
        <f t="shared" ref="J6:J75" si="2">+I6/D6</f>
        <v>0.86776536903506196</v>
      </c>
      <c r="K6" s="92">
        <f>SUBTOTAL(9,K5:K5)</f>
        <v>150831537.00999999</v>
      </c>
      <c r="L6" s="44">
        <v>0.85599999999999998</v>
      </c>
      <c r="M6" s="161">
        <f t="shared" ref="M6:M46" si="3">+I6/K6-1</f>
        <v>0.14662313723245934</v>
      </c>
      <c r="O6"/>
    </row>
    <row r="7" spans="1:16" ht="14.1" customHeight="1" x14ac:dyDescent="0.2">
      <c r="A7" s="38" t="s">
        <v>57</v>
      </c>
      <c r="B7" s="39" t="s">
        <v>572</v>
      </c>
      <c r="C7" s="226">
        <v>7623547.1299999999</v>
      </c>
      <c r="D7" s="233">
        <v>8817341.5</v>
      </c>
      <c r="E7" s="33">
        <v>7615402.9400000004</v>
      </c>
      <c r="F7" s="49">
        <f t="shared" si="0"/>
        <v>0.86368469906717349</v>
      </c>
      <c r="G7" s="33">
        <v>7129227.4800000004</v>
      </c>
      <c r="H7" s="49">
        <f t="shared" si="1"/>
        <v>0.80854614511641643</v>
      </c>
      <c r="I7" s="33">
        <v>6563241.6900000004</v>
      </c>
      <c r="J7" s="170">
        <f t="shared" si="2"/>
        <v>0.74435607263255033</v>
      </c>
      <c r="K7" s="460">
        <v>6295672.2999999998</v>
      </c>
      <c r="L7" s="196">
        <v>0.66199968696384215</v>
      </c>
      <c r="M7" s="158">
        <f t="shared" si="3"/>
        <v>4.2500526909572622E-2</v>
      </c>
    </row>
    <row r="8" spans="1:16" ht="14.1" customHeight="1" x14ac:dyDescent="0.2">
      <c r="A8" s="40" t="s">
        <v>58</v>
      </c>
      <c r="B8" s="41" t="s">
        <v>110</v>
      </c>
      <c r="C8" s="226">
        <v>167280142.05000001</v>
      </c>
      <c r="D8" s="233">
        <v>174445331.36000001</v>
      </c>
      <c r="E8" s="33">
        <v>128931609.45999999</v>
      </c>
      <c r="F8" s="321">
        <f t="shared" si="0"/>
        <v>0.73909464045171791</v>
      </c>
      <c r="G8" s="33">
        <v>127635788.89</v>
      </c>
      <c r="H8" s="321">
        <f t="shared" si="1"/>
        <v>0.73166640743511835</v>
      </c>
      <c r="I8" s="33">
        <v>122736924.73</v>
      </c>
      <c r="J8" s="196">
        <f t="shared" si="2"/>
        <v>0.70358388942327033</v>
      </c>
      <c r="K8" s="461">
        <v>122393999.92</v>
      </c>
      <c r="L8" s="196">
        <v>0.72084403880041559</v>
      </c>
      <c r="M8" s="269">
        <f t="shared" si="3"/>
        <v>2.8018106298033363E-3</v>
      </c>
      <c r="N8" s="54" t="s">
        <v>154</v>
      </c>
    </row>
    <row r="9" spans="1:16" ht="14.1" customHeight="1" x14ac:dyDescent="0.2">
      <c r="A9" s="40" t="s">
        <v>59</v>
      </c>
      <c r="B9" s="41" t="s">
        <v>126</v>
      </c>
      <c r="C9" s="226">
        <v>51836587</v>
      </c>
      <c r="D9" s="233">
        <v>51836587</v>
      </c>
      <c r="E9" s="33">
        <v>0</v>
      </c>
      <c r="F9" s="321" t="s">
        <v>135</v>
      </c>
      <c r="G9" s="33">
        <v>0</v>
      </c>
      <c r="H9" s="321" t="s">
        <v>135</v>
      </c>
      <c r="I9" s="33">
        <v>0</v>
      </c>
      <c r="J9" s="196" t="s">
        <v>135</v>
      </c>
      <c r="K9" s="461">
        <v>9659176.8300000001</v>
      </c>
      <c r="L9" s="196">
        <v>0.12821056933810426</v>
      </c>
      <c r="M9" s="158">
        <f t="shared" si="3"/>
        <v>-1</v>
      </c>
      <c r="O9" s="317"/>
    </row>
    <row r="10" spans="1:16" ht="14.1" customHeight="1" x14ac:dyDescent="0.2">
      <c r="A10" s="40">
        <v>134</v>
      </c>
      <c r="B10" s="41" t="s">
        <v>502</v>
      </c>
      <c r="C10" s="226">
        <v>15868431.810000001</v>
      </c>
      <c r="D10" s="233">
        <v>20134410.289999999</v>
      </c>
      <c r="E10" s="33">
        <v>18802977.41</v>
      </c>
      <c r="F10" s="321">
        <f t="shared" si="0"/>
        <v>0.93387276504138428</v>
      </c>
      <c r="G10" s="33">
        <v>16862250.399999999</v>
      </c>
      <c r="H10" s="321">
        <f t="shared" si="1"/>
        <v>0.83748419532181884</v>
      </c>
      <c r="I10" s="33">
        <v>8861107.9000000004</v>
      </c>
      <c r="J10" s="196">
        <f t="shared" si="2"/>
        <v>0.44009771194545377</v>
      </c>
      <c r="K10" s="461"/>
      <c r="L10" s="196"/>
      <c r="M10" s="159" t="s">
        <v>135</v>
      </c>
      <c r="N10" t="s">
        <v>548</v>
      </c>
      <c r="O10" s="317"/>
    </row>
    <row r="11" spans="1:16" ht="14.1" customHeight="1" x14ac:dyDescent="0.2">
      <c r="A11" s="40" t="s">
        <v>60</v>
      </c>
      <c r="B11" s="41" t="s">
        <v>509</v>
      </c>
      <c r="C11" s="226">
        <v>1692440.07</v>
      </c>
      <c r="D11" s="233">
        <v>329402.94</v>
      </c>
      <c r="E11" s="33">
        <v>320480.78999999998</v>
      </c>
      <c r="F11" s="321">
        <f t="shared" si="0"/>
        <v>0.97291417617584097</v>
      </c>
      <c r="G11" s="33">
        <v>320480.78999999998</v>
      </c>
      <c r="H11" s="321">
        <f t="shared" si="1"/>
        <v>0.97291417617584097</v>
      </c>
      <c r="I11" s="33">
        <v>320480.78999999998</v>
      </c>
      <c r="J11" s="196">
        <f t="shared" si="2"/>
        <v>0.97291417617584097</v>
      </c>
      <c r="K11" s="461"/>
      <c r="L11" s="196"/>
      <c r="M11" s="159" t="s">
        <v>135</v>
      </c>
      <c r="N11" t="s">
        <v>548</v>
      </c>
      <c r="O11" s="316"/>
    </row>
    <row r="12" spans="1:16" ht="14.1" customHeight="1" x14ac:dyDescent="0.2">
      <c r="A12" s="40">
        <v>136</v>
      </c>
      <c r="B12" s="41" t="s">
        <v>503</v>
      </c>
      <c r="C12" s="226">
        <v>39090866.25</v>
      </c>
      <c r="D12" s="233">
        <v>43688445.090000004</v>
      </c>
      <c r="E12" s="33">
        <v>32317419.920000002</v>
      </c>
      <c r="F12" s="321">
        <f t="shared" si="0"/>
        <v>0.73972465381692531</v>
      </c>
      <c r="G12" s="33">
        <v>31646008.800000001</v>
      </c>
      <c r="H12" s="321">
        <f t="shared" si="1"/>
        <v>0.72435649139739156</v>
      </c>
      <c r="I12" s="33">
        <v>30068685.329999998</v>
      </c>
      <c r="J12" s="196">
        <f t="shared" si="2"/>
        <v>0.68825258642318954</v>
      </c>
      <c r="K12" s="461">
        <v>30039612.07</v>
      </c>
      <c r="L12" s="196">
        <v>0.68023423344966705</v>
      </c>
      <c r="M12" s="159">
        <f>+I12/K12-1</f>
        <v>9.6783074069839437E-4</v>
      </c>
      <c r="N12" t="s">
        <v>549</v>
      </c>
      <c r="O12" s="316"/>
    </row>
    <row r="13" spans="1:16" ht="14.1" customHeight="1" x14ac:dyDescent="0.2">
      <c r="A13" s="40" t="s">
        <v>61</v>
      </c>
      <c r="B13" s="41" t="s">
        <v>541</v>
      </c>
      <c r="C13" s="226">
        <v>19474656.210000001</v>
      </c>
      <c r="D13" s="233">
        <v>24817648.210000001</v>
      </c>
      <c r="E13" s="33">
        <v>21878203.32</v>
      </c>
      <c r="F13" s="321">
        <f t="shared" si="0"/>
        <v>0.88155828202869024</v>
      </c>
      <c r="G13" s="33">
        <v>21494976.710000001</v>
      </c>
      <c r="H13" s="321">
        <f t="shared" si="1"/>
        <v>0.86611658478335729</v>
      </c>
      <c r="I13" s="33">
        <v>15530730.060000001</v>
      </c>
      <c r="J13" s="196">
        <f t="shared" si="2"/>
        <v>0.62579378708986866</v>
      </c>
      <c r="K13" s="461">
        <v>14264953.4</v>
      </c>
      <c r="L13" s="196">
        <v>0.58497827985979856</v>
      </c>
      <c r="M13" s="159">
        <f t="shared" si="3"/>
        <v>8.8733318960579233E-2</v>
      </c>
      <c r="O13" s="316"/>
      <c r="P13" s="316"/>
    </row>
    <row r="14" spans="1:16" ht="14.1" customHeight="1" x14ac:dyDescent="0.2">
      <c r="A14" s="40" t="s">
        <v>62</v>
      </c>
      <c r="B14" s="41" t="s">
        <v>510</v>
      </c>
      <c r="C14" s="226">
        <v>248187563.34999999</v>
      </c>
      <c r="D14" s="233">
        <v>235233412.90000001</v>
      </c>
      <c r="E14" s="33">
        <v>204599215.68000001</v>
      </c>
      <c r="F14" s="321">
        <f t="shared" si="0"/>
        <v>0.86977106337770604</v>
      </c>
      <c r="G14" s="33">
        <v>204045476.30000001</v>
      </c>
      <c r="H14" s="321">
        <f t="shared" si="1"/>
        <v>0.86741706369214522</v>
      </c>
      <c r="I14" s="33">
        <v>196674559.37</v>
      </c>
      <c r="J14" s="196">
        <f t="shared" si="2"/>
        <v>0.83608258259471102</v>
      </c>
      <c r="K14" s="461">
        <v>160947611.38999999</v>
      </c>
      <c r="L14" s="196">
        <v>0.54572351012502285</v>
      </c>
      <c r="M14" s="159">
        <f t="shared" si="3"/>
        <v>0.22197873998532547</v>
      </c>
      <c r="O14" s="316"/>
      <c r="P14" s="316"/>
    </row>
    <row r="15" spans="1:16" ht="14.1" customHeight="1" x14ac:dyDescent="0.2">
      <c r="A15" s="40">
        <v>152</v>
      </c>
      <c r="B15" s="41" t="s">
        <v>504</v>
      </c>
      <c r="C15" s="226">
        <v>31658076.68</v>
      </c>
      <c r="D15" s="233">
        <v>33269870.550000001</v>
      </c>
      <c r="E15" s="33">
        <v>30672229.629999999</v>
      </c>
      <c r="F15" s="321">
        <f t="shared" si="0"/>
        <v>0.92192212121486594</v>
      </c>
      <c r="G15" s="33">
        <v>30644213.780000001</v>
      </c>
      <c r="H15" s="321">
        <f t="shared" si="1"/>
        <v>0.92108004249508568</v>
      </c>
      <c r="I15" s="33">
        <v>25530324.059999999</v>
      </c>
      <c r="J15" s="196">
        <f t="shared" si="2"/>
        <v>0.76737070622596693</v>
      </c>
      <c r="K15" s="461">
        <v>15471337.550000001</v>
      </c>
      <c r="L15" s="196">
        <v>0.13806221443741046</v>
      </c>
      <c r="M15" s="159">
        <f t="shared" si="3"/>
        <v>0.65016915812815412</v>
      </c>
      <c r="N15" t="s">
        <v>550</v>
      </c>
      <c r="O15" s="316"/>
      <c r="P15" s="316"/>
    </row>
    <row r="16" spans="1:16" ht="14.1" customHeight="1" x14ac:dyDescent="0.2">
      <c r="A16" s="40" t="s">
        <v>63</v>
      </c>
      <c r="B16" s="41" t="s">
        <v>511</v>
      </c>
      <c r="C16" s="226">
        <v>76359469.819999993</v>
      </c>
      <c r="D16" s="233">
        <v>101829327.44</v>
      </c>
      <c r="E16" s="33">
        <v>70883286.390000001</v>
      </c>
      <c r="F16" s="321">
        <f t="shared" si="0"/>
        <v>0.69609893507119491</v>
      </c>
      <c r="G16" s="33">
        <v>68913074.609999999</v>
      </c>
      <c r="H16" s="321">
        <f t="shared" si="1"/>
        <v>0.6767507587694227</v>
      </c>
      <c r="I16" s="33">
        <v>53362297.93</v>
      </c>
      <c r="J16" s="196">
        <f t="shared" si="2"/>
        <v>0.52403663337010842</v>
      </c>
      <c r="K16" s="461">
        <v>30825757</v>
      </c>
      <c r="L16" s="196">
        <v>0.53100000000000003</v>
      </c>
      <c r="M16" s="159">
        <f t="shared" si="3"/>
        <v>0.73109448471938587</v>
      </c>
      <c r="N16" t="s">
        <v>551</v>
      </c>
      <c r="O16" s="316"/>
    </row>
    <row r="17" spans="1:15" ht="14.1" customHeight="1" x14ac:dyDescent="0.2">
      <c r="A17" s="40">
        <v>160</v>
      </c>
      <c r="B17" s="41" t="s">
        <v>168</v>
      </c>
      <c r="C17" s="226">
        <v>22800419.210000001</v>
      </c>
      <c r="D17" s="233">
        <v>24503303.52</v>
      </c>
      <c r="E17" s="33">
        <v>23576677.809999999</v>
      </c>
      <c r="F17" s="321">
        <f t="shared" si="0"/>
        <v>0.96218364151414626</v>
      </c>
      <c r="G17" s="33">
        <v>23576677.809999999</v>
      </c>
      <c r="H17" s="321">
        <f t="shared" si="1"/>
        <v>0.96218364151414626</v>
      </c>
      <c r="I17" s="33">
        <v>16229537.74</v>
      </c>
      <c r="J17" s="196">
        <f t="shared" si="2"/>
        <v>0.66234080342486001</v>
      </c>
      <c r="K17" s="461">
        <v>18806080.82</v>
      </c>
      <c r="L17" s="196">
        <v>0.75395315422132858</v>
      </c>
      <c r="M17" s="159">
        <f t="shared" si="3"/>
        <v>-0.13700584957924267</v>
      </c>
      <c r="N17" t="s">
        <v>552</v>
      </c>
      <c r="O17" s="316"/>
    </row>
    <row r="18" spans="1:15" ht="14.1" customHeight="1" x14ac:dyDescent="0.2">
      <c r="A18" s="40" t="s">
        <v>64</v>
      </c>
      <c r="B18" s="41" t="s">
        <v>512</v>
      </c>
      <c r="C18" s="226">
        <v>2253145.13</v>
      </c>
      <c r="D18" s="233">
        <v>2357517.0699999998</v>
      </c>
      <c r="E18" s="33">
        <v>2322128.63</v>
      </c>
      <c r="F18" s="321">
        <f t="shared" si="0"/>
        <v>0.98498910550836438</v>
      </c>
      <c r="G18" s="33">
        <v>2322128.63</v>
      </c>
      <c r="H18" s="321">
        <f t="shared" si="1"/>
        <v>0.98498910550836438</v>
      </c>
      <c r="I18" s="33">
        <v>2220938.41</v>
      </c>
      <c r="J18" s="196">
        <f t="shared" si="2"/>
        <v>0.94206673549133635</v>
      </c>
      <c r="K18" s="461"/>
      <c r="L18" s="196"/>
      <c r="M18" s="159" t="s">
        <v>135</v>
      </c>
      <c r="N18" t="s">
        <v>548</v>
      </c>
    </row>
    <row r="19" spans="1:15" ht="14.1" customHeight="1" x14ac:dyDescent="0.2">
      <c r="A19" s="40" t="s">
        <v>65</v>
      </c>
      <c r="B19" s="41" t="s">
        <v>125</v>
      </c>
      <c r="C19" s="226">
        <v>158630554.56</v>
      </c>
      <c r="D19" s="233">
        <v>148610880.38</v>
      </c>
      <c r="E19" s="33">
        <v>145361674.49000001</v>
      </c>
      <c r="F19" s="321">
        <f t="shared" si="0"/>
        <v>0.97813615071997606</v>
      </c>
      <c r="G19" s="33">
        <v>145361674.49000001</v>
      </c>
      <c r="H19" s="321">
        <f t="shared" si="1"/>
        <v>0.97813615071997606</v>
      </c>
      <c r="I19" s="33">
        <v>84787021.579999998</v>
      </c>
      <c r="J19" s="196">
        <f t="shared" si="2"/>
        <v>0.57053037680147278</v>
      </c>
      <c r="K19" s="461">
        <v>89443224.469999999</v>
      </c>
      <c r="L19" s="196">
        <v>0.59260523023222522</v>
      </c>
      <c r="M19" s="159">
        <f t="shared" si="3"/>
        <v>-5.2057636758855108E-2</v>
      </c>
    </row>
    <row r="20" spans="1:15" ht="14.1" customHeight="1" x14ac:dyDescent="0.2">
      <c r="A20" s="40" t="s">
        <v>66</v>
      </c>
      <c r="B20" s="41" t="s">
        <v>102</v>
      </c>
      <c r="C20" s="226">
        <v>168939654.47999999</v>
      </c>
      <c r="D20" s="233">
        <v>177046843.99000001</v>
      </c>
      <c r="E20" s="33">
        <v>176419268.12</v>
      </c>
      <c r="F20" s="321">
        <f t="shared" si="0"/>
        <v>0.99645531173639301</v>
      </c>
      <c r="G20" s="33">
        <v>176414445.25999999</v>
      </c>
      <c r="H20" s="321">
        <f t="shared" si="1"/>
        <v>0.99642807114914889</v>
      </c>
      <c r="I20" s="33">
        <v>101714510.38</v>
      </c>
      <c r="J20" s="196">
        <f t="shared" si="2"/>
        <v>0.57450620461636159</v>
      </c>
      <c r="K20" s="461">
        <v>102588966.73999999</v>
      </c>
      <c r="L20" s="196">
        <v>0.59338162985684517</v>
      </c>
      <c r="M20" s="159">
        <f t="shared" si="3"/>
        <v>-8.5238831015445049E-3</v>
      </c>
    </row>
    <row r="21" spans="1:15" ht="14.1" customHeight="1" x14ac:dyDescent="0.2">
      <c r="A21" s="40" t="s">
        <v>67</v>
      </c>
      <c r="B21" s="41" t="s">
        <v>526</v>
      </c>
      <c r="C21" s="226">
        <v>12029885</v>
      </c>
      <c r="D21" s="233">
        <v>12029885</v>
      </c>
      <c r="E21" s="33">
        <v>0</v>
      </c>
      <c r="F21" s="321" t="s">
        <v>135</v>
      </c>
      <c r="G21" s="33">
        <v>0</v>
      </c>
      <c r="H21" s="321" t="s">
        <v>135</v>
      </c>
      <c r="I21" s="33">
        <v>0</v>
      </c>
      <c r="J21" s="196" t="s">
        <v>135</v>
      </c>
      <c r="K21" s="461">
        <v>0</v>
      </c>
      <c r="L21" s="196">
        <v>0</v>
      </c>
      <c r="M21" s="159" t="s">
        <v>135</v>
      </c>
    </row>
    <row r="22" spans="1:15" ht="14.1" customHeight="1" x14ac:dyDescent="0.2">
      <c r="A22" s="40" t="s">
        <v>68</v>
      </c>
      <c r="B22" s="41" t="s">
        <v>103</v>
      </c>
      <c r="C22" s="226">
        <v>36992943.420000002</v>
      </c>
      <c r="D22" s="233">
        <v>38765185.689999998</v>
      </c>
      <c r="E22" s="33">
        <v>37805862.700000003</v>
      </c>
      <c r="F22" s="321">
        <f t="shared" si="0"/>
        <v>0.97525297575841452</v>
      </c>
      <c r="G22" s="33">
        <v>37765462.009999998</v>
      </c>
      <c r="H22" s="321">
        <f t="shared" si="1"/>
        <v>0.97421078572937436</v>
      </c>
      <c r="I22" s="33">
        <v>25545312.199999999</v>
      </c>
      <c r="J22" s="196">
        <f t="shared" si="2"/>
        <v>0.65897561807861416</v>
      </c>
      <c r="K22" s="461">
        <v>21284290.43</v>
      </c>
      <c r="L22" s="196">
        <v>0.65558226931632968</v>
      </c>
      <c r="M22" s="159">
        <f t="shared" si="3"/>
        <v>0.20019562240111743</v>
      </c>
    </row>
    <row r="23" spans="1:15" ht="14.1" customHeight="1" x14ac:dyDescent="0.2">
      <c r="A23" s="40" t="s">
        <v>69</v>
      </c>
      <c r="B23" s="41" t="s">
        <v>116</v>
      </c>
      <c r="C23" s="226">
        <v>1332914.3600000001</v>
      </c>
      <c r="D23" s="233">
        <v>2398914.36</v>
      </c>
      <c r="E23" s="33">
        <v>2394485.81</v>
      </c>
      <c r="F23" s="321">
        <f t="shared" si="0"/>
        <v>0.99815393576617728</v>
      </c>
      <c r="G23" s="33">
        <v>2268027.2200000002</v>
      </c>
      <c r="H23" s="321">
        <f t="shared" si="1"/>
        <v>0.94543901100329419</v>
      </c>
      <c r="I23" s="33">
        <v>2002737.86</v>
      </c>
      <c r="J23" s="196">
        <f t="shared" si="2"/>
        <v>0.83485175352404006</v>
      </c>
      <c r="K23" s="461">
        <v>873185.82</v>
      </c>
      <c r="L23" s="196">
        <v>0.56153428938906746</v>
      </c>
      <c r="M23" s="159">
        <f t="shared" si="3"/>
        <v>1.2935986981556802</v>
      </c>
    </row>
    <row r="24" spans="1:15" ht="14.1" customHeight="1" x14ac:dyDescent="0.2">
      <c r="A24" s="40" t="s">
        <v>70</v>
      </c>
      <c r="B24" s="41" t="s">
        <v>113</v>
      </c>
      <c r="C24" s="226">
        <v>54635171.149999999</v>
      </c>
      <c r="D24" s="233">
        <v>53903740.280000001</v>
      </c>
      <c r="E24" s="33">
        <v>48340506.729999997</v>
      </c>
      <c r="F24" s="321">
        <f t="shared" si="0"/>
        <v>0.89679318130611907</v>
      </c>
      <c r="G24" s="33">
        <v>48335755.479999997</v>
      </c>
      <c r="H24" s="321">
        <f t="shared" si="1"/>
        <v>0.89670503807198876</v>
      </c>
      <c r="I24" s="33">
        <v>33310848.68</v>
      </c>
      <c r="J24" s="196">
        <f t="shared" si="2"/>
        <v>0.617969152176985</v>
      </c>
      <c r="K24" s="461">
        <v>33733967.93</v>
      </c>
      <c r="L24" s="196">
        <v>0.6458347972312396</v>
      </c>
      <c r="M24" s="159">
        <f t="shared" si="3"/>
        <v>-1.2542824813197129E-2</v>
      </c>
    </row>
    <row r="25" spans="1:15" ht="14.1" customHeight="1" x14ac:dyDescent="0.2">
      <c r="A25" s="42">
        <v>172</v>
      </c>
      <c r="B25" s="43" t="s">
        <v>505</v>
      </c>
      <c r="C25" s="226">
        <v>3147933.73</v>
      </c>
      <c r="D25" s="233">
        <v>3441194.15</v>
      </c>
      <c r="E25" s="33">
        <v>2872860.01</v>
      </c>
      <c r="F25" s="321">
        <f t="shared" si="0"/>
        <v>0.83484391893436172</v>
      </c>
      <c r="G25" s="33">
        <v>2516692.4900000002</v>
      </c>
      <c r="H25" s="321">
        <f t="shared" si="1"/>
        <v>0.7313427782038977</v>
      </c>
      <c r="I25" s="33">
        <v>1830414.86</v>
      </c>
      <c r="J25" s="196">
        <f t="shared" si="2"/>
        <v>0.53191269664340213</v>
      </c>
      <c r="K25" s="35"/>
      <c r="L25" s="459"/>
      <c r="M25" s="159" t="s">
        <v>135</v>
      </c>
      <c r="N25" t="s">
        <v>548</v>
      </c>
    </row>
    <row r="26" spans="1:15" ht="14.1" customHeight="1" x14ac:dyDescent="0.2">
      <c r="A26" s="42" t="s">
        <v>71</v>
      </c>
      <c r="B26" s="43" t="s">
        <v>137</v>
      </c>
      <c r="C26" s="226">
        <v>2411275.08</v>
      </c>
      <c r="D26" s="233">
        <v>2885332.02</v>
      </c>
      <c r="E26" s="33">
        <v>2773838.35</v>
      </c>
      <c r="F26" s="457">
        <f t="shared" si="0"/>
        <v>0.96135846092332911</v>
      </c>
      <c r="G26" s="33">
        <v>2750290.43</v>
      </c>
      <c r="H26" s="457">
        <f t="shared" si="1"/>
        <v>0.95319720951906262</v>
      </c>
      <c r="I26" s="33">
        <v>2055526.45</v>
      </c>
      <c r="J26" s="459">
        <f t="shared" si="2"/>
        <v>0.71240551719936895</v>
      </c>
      <c r="K26" s="462">
        <v>2636483.41</v>
      </c>
      <c r="L26" s="459">
        <v>0.44218044118226096</v>
      </c>
      <c r="M26" s="159">
        <f t="shared" si="3"/>
        <v>-0.22035297388804742</v>
      </c>
    </row>
    <row r="27" spans="1:15" ht="14.1" customHeight="1" x14ac:dyDescent="0.2">
      <c r="A27" s="18">
        <v>1</v>
      </c>
      <c r="B27" s="2" t="s">
        <v>130</v>
      </c>
      <c r="C27" s="228">
        <f>SUBTOTAL(9,C7:C26)</f>
        <v>1122245676.49</v>
      </c>
      <c r="D27" s="235">
        <f>SUBTOTAL(9,D7:D26)</f>
        <v>1160344573.74</v>
      </c>
      <c r="E27" s="230">
        <f>SUBTOTAL(9,E7:E26)</f>
        <v>957888128.18999994</v>
      </c>
      <c r="F27" s="98">
        <f t="shared" si="0"/>
        <v>0.82552040994387865</v>
      </c>
      <c r="G27" s="230">
        <f>SUBTOTAL(9,G7:G26)</f>
        <v>950002651.58000004</v>
      </c>
      <c r="H27" s="98">
        <f t="shared" si="1"/>
        <v>0.81872460394929936</v>
      </c>
      <c r="I27" s="230">
        <f>SUBTOTAL(9,I7:I26)</f>
        <v>729345200.0200001</v>
      </c>
      <c r="J27" s="188">
        <f t="shared" si="2"/>
        <v>0.6285591508987618</v>
      </c>
      <c r="K27" s="92">
        <f>SUBTOTAL(9,K7:K26)</f>
        <v>659264320.07999992</v>
      </c>
      <c r="L27" s="44">
        <f>+K27/D27</f>
        <v>0.56816253981786813</v>
      </c>
      <c r="M27" s="161">
        <f t="shared" si="3"/>
        <v>0.10630164230865113</v>
      </c>
    </row>
    <row r="28" spans="1:15" ht="14.1" customHeight="1" x14ac:dyDescent="0.2">
      <c r="A28" s="38" t="s">
        <v>72</v>
      </c>
      <c r="B28" s="39" t="s">
        <v>104</v>
      </c>
      <c r="C28" s="226">
        <v>708758.5</v>
      </c>
      <c r="D28" s="233">
        <v>654494.4</v>
      </c>
      <c r="E28" s="33">
        <v>434190.01</v>
      </c>
      <c r="F28" s="49">
        <f t="shared" si="0"/>
        <v>0.66339759362341377</v>
      </c>
      <c r="G28" s="33">
        <v>434190.01</v>
      </c>
      <c r="H28" s="49">
        <f t="shared" si="1"/>
        <v>0.66339759362341377</v>
      </c>
      <c r="I28" s="33">
        <v>434190.01</v>
      </c>
      <c r="J28" s="170">
        <f t="shared" si="2"/>
        <v>0.66339759362341377</v>
      </c>
      <c r="K28" s="460">
        <v>510833.9</v>
      </c>
      <c r="L28" s="170">
        <v>0.72323182756397908</v>
      </c>
      <c r="M28" s="158">
        <f t="shared" si="3"/>
        <v>-0.15003681235720656</v>
      </c>
    </row>
    <row r="29" spans="1:15" ht="14.1" customHeight="1" x14ac:dyDescent="0.2">
      <c r="A29" s="40" t="s">
        <v>73</v>
      </c>
      <c r="B29" s="41" t="s">
        <v>542</v>
      </c>
      <c r="C29" s="226">
        <v>21205708.129999999</v>
      </c>
      <c r="D29" s="233">
        <v>21469660.289999999</v>
      </c>
      <c r="E29" s="33">
        <v>15494274.970000001</v>
      </c>
      <c r="F29" s="321">
        <f t="shared" si="0"/>
        <v>0.72168235364286715</v>
      </c>
      <c r="G29" s="33">
        <v>14676642.689999999</v>
      </c>
      <c r="H29" s="321">
        <f t="shared" si="1"/>
        <v>0.68359920426109355</v>
      </c>
      <c r="I29" s="33">
        <v>13433263.41</v>
      </c>
      <c r="J29" s="196">
        <f t="shared" si="2"/>
        <v>0.62568588550312831</v>
      </c>
      <c r="K29" s="461">
        <v>13771612.220000001</v>
      </c>
      <c r="L29" s="196">
        <v>0.55666113749538593</v>
      </c>
      <c r="M29" s="159">
        <f t="shared" si="3"/>
        <v>-2.4568569358105252E-2</v>
      </c>
    </row>
    <row r="30" spans="1:15" ht="14.1" customHeight="1" x14ac:dyDescent="0.2">
      <c r="A30" s="40" t="s">
        <v>74</v>
      </c>
      <c r="B30" s="41" t="s">
        <v>513</v>
      </c>
      <c r="C30" s="226">
        <v>180790299.88999999</v>
      </c>
      <c r="D30" s="233">
        <v>183307341.03</v>
      </c>
      <c r="E30" s="33">
        <v>167210347.62</v>
      </c>
      <c r="F30" s="321">
        <f t="shared" si="0"/>
        <v>0.91218576779548854</v>
      </c>
      <c r="G30" s="33">
        <v>166403887.46000001</v>
      </c>
      <c r="H30" s="321">
        <f t="shared" si="1"/>
        <v>0.9077862704514732</v>
      </c>
      <c r="I30" s="33">
        <v>134028478.14</v>
      </c>
      <c r="J30" s="196">
        <f t="shared" si="2"/>
        <v>0.73116808845132375</v>
      </c>
      <c r="K30" s="462">
        <v>124868033</v>
      </c>
      <c r="L30" s="196">
        <v>0.73299999999999998</v>
      </c>
      <c r="M30" s="159">
        <f t="shared" si="3"/>
        <v>7.3361010980288244E-2</v>
      </c>
      <c r="N30" t="s">
        <v>553</v>
      </c>
    </row>
    <row r="31" spans="1:15" ht="14.1" customHeight="1" x14ac:dyDescent="0.2">
      <c r="A31" s="40" t="s">
        <v>75</v>
      </c>
      <c r="B31" s="41" t="s">
        <v>105</v>
      </c>
      <c r="C31" s="226">
        <v>29950298.399999999</v>
      </c>
      <c r="D31" s="233">
        <v>31364450.739999998</v>
      </c>
      <c r="E31" s="33">
        <v>25962078.460000001</v>
      </c>
      <c r="F31" s="321">
        <f t="shared" si="0"/>
        <v>0.82775492149428287</v>
      </c>
      <c r="G31" s="33">
        <v>20141399.649999999</v>
      </c>
      <c r="H31" s="321">
        <f t="shared" si="1"/>
        <v>0.64217287963895653</v>
      </c>
      <c r="I31" s="33">
        <v>14036164.99</v>
      </c>
      <c r="J31" s="196">
        <f t="shared" si="2"/>
        <v>0.44751827814090395</v>
      </c>
      <c r="K31" s="461">
        <v>14638632.300000001</v>
      </c>
      <c r="L31" s="196">
        <v>0.49716626991174612</v>
      </c>
      <c r="M31" s="159">
        <f t="shared" si="3"/>
        <v>-4.1155983540894114E-2</v>
      </c>
    </row>
    <row r="32" spans="1:15" ht="14.1" customHeight="1" x14ac:dyDescent="0.2">
      <c r="A32" s="293">
        <v>234</v>
      </c>
      <c r="B32" s="41" t="s">
        <v>450</v>
      </c>
      <c r="C32" s="226">
        <v>8908528.6099999994</v>
      </c>
      <c r="D32" s="233">
        <v>9658193.7799999993</v>
      </c>
      <c r="E32" s="33">
        <v>9429865.8300000001</v>
      </c>
      <c r="F32" s="321">
        <f t="shared" si="0"/>
        <v>0.97635914590233053</v>
      </c>
      <c r="G32" s="33">
        <v>9410275.7400000002</v>
      </c>
      <c r="H32" s="321">
        <f t="shared" si="1"/>
        <v>0.97433080701762442</v>
      </c>
      <c r="I32" s="33">
        <v>6396010.1299999999</v>
      </c>
      <c r="J32" s="196">
        <f t="shared" si="2"/>
        <v>0.66223667444369716</v>
      </c>
      <c r="K32" s="461">
        <v>5758272.8700000001</v>
      </c>
      <c r="L32" s="459">
        <v>0.5960406909766266</v>
      </c>
      <c r="M32" s="159">
        <f t="shared" si="3"/>
        <v>0.1107514830223737</v>
      </c>
    </row>
    <row r="33" spans="1:15" ht="14.1" customHeight="1" x14ac:dyDescent="0.2">
      <c r="A33" s="293">
        <v>239</v>
      </c>
      <c r="B33" s="41" t="s">
        <v>497</v>
      </c>
      <c r="C33" s="226">
        <v>2850236.89</v>
      </c>
      <c r="D33" s="233">
        <v>200000</v>
      </c>
      <c r="E33" s="33">
        <v>0</v>
      </c>
      <c r="F33" s="321" t="s">
        <v>135</v>
      </c>
      <c r="G33" s="33">
        <v>0</v>
      </c>
      <c r="H33" s="321" t="s">
        <v>135</v>
      </c>
      <c r="I33" s="33">
        <v>0</v>
      </c>
      <c r="J33" s="196" t="s">
        <v>135</v>
      </c>
      <c r="K33" s="464">
        <v>0</v>
      </c>
      <c r="L33" s="459">
        <v>0</v>
      </c>
      <c r="M33" s="159" t="s">
        <v>135</v>
      </c>
    </row>
    <row r="34" spans="1:15" ht="14.1" customHeight="1" x14ac:dyDescent="0.2">
      <c r="A34" s="18">
        <v>2</v>
      </c>
      <c r="B34" s="2" t="s">
        <v>129</v>
      </c>
      <c r="C34" s="228">
        <f>SUBTOTAL(9,C28:C33)</f>
        <v>244413830.41999996</v>
      </c>
      <c r="D34" s="235">
        <f>SUBTOTAL(9,D28:D33)</f>
        <v>246654140.24000001</v>
      </c>
      <c r="E34" s="230">
        <f>SUBTOTAL(9,E28:E33)</f>
        <v>218530756.89000002</v>
      </c>
      <c r="F34" s="303">
        <f t="shared" si="0"/>
        <v>0.88598049348518815</v>
      </c>
      <c r="G34" s="230">
        <f>SUBTOTAL(9,G28:G33)</f>
        <v>211066395.55000001</v>
      </c>
      <c r="H34" s="263">
        <f>G34/D34</f>
        <v>0.85571803232099686</v>
      </c>
      <c r="I34" s="230">
        <f>SUBTOTAL(9,I28:I33)</f>
        <v>168328106.68000001</v>
      </c>
      <c r="J34" s="318">
        <f>I34/D34</f>
        <v>0.68244589981831638</v>
      </c>
      <c r="K34" s="92">
        <f>SUBTOTAL(9,K28:K33)</f>
        <v>159547384.29000002</v>
      </c>
      <c r="L34" s="44">
        <f>+K34/D34</f>
        <v>0.64684656878152069</v>
      </c>
      <c r="M34" s="161">
        <f>+I34/K34-1</f>
        <v>5.5035201166568681E-2</v>
      </c>
    </row>
    <row r="35" spans="1:15" ht="14.1" customHeight="1" x14ac:dyDescent="0.2">
      <c r="A35" s="38">
        <v>311</v>
      </c>
      <c r="B35" s="39" t="s">
        <v>506</v>
      </c>
      <c r="C35" s="227">
        <v>16774924.1</v>
      </c>
      <c r="D35" s="234">
        <v>17942724.100000001</v>
      </c>
      <c r="E35" s="35">
        <v>16263144.43</v>
      </c>
      <c r="F35" s="49">
        <f t="shared" si="0"/>
        <v>0.90639215870236778</v>
      </c>
      <c r="G35" s="35">
        <v>16191871.4</v>
      </c>
      <c r="H35" s="49">
        <f t="shared" si="1"/>
        <v>0.90241990623932067</v>
      </c>
      <c r="I35" s="35">
        <v>14549478.08</v>
      </c>
      <c r="J35" s="170">
        <f t="shared" si="2"/>
        <v>0.81088456796813801</v>
      </c>
      <c r="K35" s="461">
        <v>14566258.48</v>
      </c>
      <c r="L35" s="170">
        <v>0.83993097110078441</v>
      </c>
      <c r="M35" s="158">
        <f t="shared" si="3"/>
        <v>-1.1520048214880285E-3</v>
      </c>
      <c r="N35" t="s">
        <v>554</v>
      </c>
    </row>
    <row r="36" spans="1:15" ht="14.1" customHeight="1" x14ac:dyDescent="0.2">
      <c r="A36" s="38" t="s">
        <v>76</v>
      </c>
      <c r="B36" s="39" t="s">
        <v>138</v>
      </c>
      <c r="C36" s="227">
        <v>2248848</v>
      </c>
      <c r="D36" s="234">
        <v>2248848</v>
      </c>
      <c r="E36" s="35">
        <v>2248848</v>
      </c>
      <c r="F36" s="49">
        <f t="shared" si="0"/>
        <v>1</v>
      </c>
      <c r="G36" s="35">
        <v>2248848</v>
      </c>
      <c r="H36" s="49">
        <f t="shared" si="1"/>
        <v>1</v>
      </c>
      <c r="I36" s="35">
        <v>2248848</v>
      </c>
      <c r="J36" s="170">
        <f t="shared" si="2"/>
        <v>1</v>
      </c>
      <c r="K36" s="460">
        <v>2231000</v>
      </c>
      <c r="L36" s="170">
        <v>1</v>
      </c>
      <c r="M36" s="158">
        <f t="shared" si="3"/>
        <v>8.0000000000000071E-3</v>
      </c>
    </row>
    <row r="37" spans="1:15" ht="14.1" customHeight="1" x14ac:dyDescent="0.2">
      <c r="A37" s="40" t="s">
        <v>77</v>
      </c>
      <c r="B37" s="41" t="s">
        <v>543</v>
      </c>
      <c r="C37" s="227">
        <v>20329827.850000001</v>
      </c>
      <c r="D37" s="234">
        <v>34227370.659999996</v>
      </c>
      <c r="E37" s="35">
        <v>33329827.850000001</v>
      </c>
      <c r="F37" s="321">
        <f t="shared" si="0"/>
        <v>0.97377704472494253</v>
      </c>
      <c r="G37" s="35">
        <v>33329827.850000001</v>
      </c>
      <c r="H37" s="321">
        <f t="shared" si="1"/>
        <v>0.97377704472494253</v>
      </c>
      <c r="I37" s="35">
        <v>13554094.6</v>
      </c>
      <c r="J37" s="196">
        <f t="shared" si="2"/>
        <v>0.39600163081881329</v>
      </c>
      <c r="K37" s="461">
        <v>51663818.109999999</v>
      </c>
      <c r="L37" s="196">
        <v>0.67995765886750981</v>
      </c>
      <c r="M37" s="159">
        <f t="shared" si="3"/>
        <v>-0.73764822082755666</v>
      </c>
    </row>
    <row r="38" spans="1:15" ht="14.1" customHeight="1" x14ac:dyDescent="0.2">
      <c r="A38" s="293">
        <v>323</v>
      </c>
      <c r="B38" s="41" t="s">
        <v>514</v>
      </c>
      <c r="C38" s="227">
        <v>39307154.049999997</v>
      </c>
      <c r="D38" s="234">
        <v>39307154.049999997</v>
      </c>
      <c r="E38" s="35">
        <v>39307154.049999997</v>
      </c>
      <c r="F38" s="321">
        <f t="shared" si="0"/>
        <v>1</v>
      </c>
      <c r="G38" s="35">
        <v>39307154.049999997</v>
      </c>
      <c r="H38" s="321">
        <f t="shared" si="1"/>
        <v>1</v>
      </c>
      <c r="I38" s="35">
        <v>39307154.049999997</v>
      </c>
      <c r="J38" s="196">
        <f t="shared" si="2"/>
        <v>1</v>
      </c>
      <c r="K38" s="33">
        <v>7474923</v>
      </c>
      <c r="L38" s="524">
        <v>0.85899999999999999</v>
      </c>
      <c r="M38" s="159">
        <f t="shared" si="3"/>
        <v>4.2585363153573619</v>
      </c>
      <c r="N38" t="s">
        <v>555</v>
      </c>
    </row>
    <row r="39" spans="1:15" ht="14.1" customHeight="1" x14ac:dyDescent="0.2">
      <c r="A39" s="40" t="s">
        <v>78</v>
      </c>
      <c r="B39" s="41" t="s">
        <v>508</v>
      </c>
      <c r="C39" s="227">
        <v>7463831</v>
      </c>
      <c r="D39" s="234">
        <v>7522078.5</v>
      </c>
      <c r="E39" s="35">
        <v>7492248.5</v>
      </c>
      <c r="F39" s="321">
        <f t="shared" si="0"/>
        <v>0.99603434077429531</v>
      </c>
      <c r="G39" s="35">
        <v>7492248.5</v>
      </c>
      <c r="H39" s="321">
        <f t="shared" si="1"/>
        <v>0.99603434077429531</v>
      </c>
      <c r="I39" s="35">
        <v>5191944.45</v>
      </c>
      <c r="J39" s="196">
        <f t="shared" si="2"/>
        <v>0.6902273686721031</v>
      </c>
      <c r="K39" s="33"/>
      <c r="L39" s="196"/>
      <c r="M39" s="159" t="s">
        <v>135</v>
      </c>
      <c r="N39" t="s">
        <v>548</v>
      </c>
    </row>
    <row r="40" spans="1:15" ht="14.1" customHeight="1" x14ac:dyDescent="0.2">
      <c r="A40" s="40" t="s">
        <v>507</v>
      </c>
      <c r="B40" s="41" t="s">
        <v>118</v>
      </c>
      <c r="C40" s="227">
        <v>14209859.460000001</v>
      </c>
      <c r="D40" s="234">
        <v>16373710.74</v>
      </c>
      <c r="E40" s="35">
        <v>15696812.07</v>
      </c>
      <c r="F40" s="321">
        <f t="shared" si="0"/>
        <v>0.95865942175548657</v>
      </c>
      <c r="G40" s="35">
        <v>15621612.24</v>
      </c>
      <c r="H40" s="321">
        <f t="shared" si="1"/>
        <v>0.95406670412451666</v>
      </c>
      <c r="I40" s="35">
        <v>11099386.369999999</v>
      </c>
      <c r="J40" s="196">
        <f t="shared" si="2"/>
        <v>0.67787849353444718</v>
      </c>
      <c r="K40" s="33">
        <v>2741863.38</v>
      </c>
      <c r="L40" s="196">
        <v>0.49268567627171106</v>
      </c>
      <c r="M40" s="159">
        <f t="shared" si="3"/>
        <v>3.0481179518142145</v>
      </c>
      <c r="N40" t="s">
        <v>556</v>
      </c>
    </row>
    <row r="41" spans="1:15" ht="14.1" customHeight="1" x14ac:dyDescent="0.2">
      <c r="A41" s="40">
        <v>328</v>
      </c>
      <c r="B41" s="41" t="s">
        <v>451</v>
      </c>
      <c r="C41" s="227">
        <v>9039781.6799999997</v>
      </c>
      <c r="D41" s="234">
        <v>9039781.6799999997</v>
      </c>
      <c r="E41" s="35">
        <v>9039781.6799999997</v>
      </c>
      <c r="F41" s="321">
        <f t="shared" si="0"/>
        <v>1</v>
      </c>
      <c r="G41" s="35">
        <v>9039781.6799999997</v>
      </c>
      <c r="H41" s="321">
        <f t="shared" si="1"/>
        <v>1</v>
      </c>
      <c r="I41" s="35">
        <v>4033372.18</v>
      </c>
      <c r="J41" s="196">
        <f t="shared" si="2"/>
        <v>0.44618026438886299</v>
      </c>
      <c r="K41" s="33">
        <v>3633372.18</v>
      </c>
      <c r="L41" s="196">
        <v>0.35562982423297407</v>
      </c>
      <c r="M41" s="159" t="s">
        <v>135</v>
      </c>
      <c r="N41" t="s">
        <v>557</v>
      </c>
    </row>
    <row r="42" spans="1:15" ht="14.1" customHeight="1" x14ac:dyDescent="0.2">
      <c r="A42" s="40">
        <v>329</v>
      </c>
      <c r="B42" s="41" t="s">
        <v>530</v>
      </c>
      <c r="C42" s="227">
        <v>28919222.559999999</v>
      </c>
      <c r="D42" s="234">
        <v>28919222.559999999</v>
      </c>
      <c r="E42" s="35">
        <v>28919222.559999999</v>
      </c>
      <c r="F42" s="321">
        <f t="shared" si="0"/>
        <v>1</v>
      </c>
      <c r="G42" s="35">
        <v>28919222.559999999</v>
      </c>
      <c r="H42" s="321">
        <f t="shared" si="1"/>
        <v>1</v>
      </c>
      <c r="I42" s="35">
        <v>22250000</v>
      </c>
      <c r="J42" s="196">
        <f t="shared" si="2"/>
        <v>0.76938444502914749</v>
      </c>
      <c r="K42" s="33">
        <v>22493236.109999999</v>
      </c>
      <c r="L42" s="524">
        <v>0.76842521305608913</v>
      </c>
      <c r="M42" s="159">
        <f t="shared" si="3"/>
        <v>-1.0813744576835815E-2</v>
      </c>
      <c r="N42" t="s">
        <v>558</v>
      </c>
    </row>
    <row r="43" spans="1:15" ht="14.1" customHeight="1" x14ac:dyDescent="0.2">
      <c r="A43" s="293" t="s">
        <v>452</v>
      </c>
      <c r="B43" s="41" t="s">
        <v>571</v>
      </c>
      <c r="C43" s="227">
        <v>23154846.73</v>
      </c>
      <c r="D43" s="234">
        <v>20159191.550000001</v>
      </c>
      <c r="E43" s="35">
        <v>19213296</v>
      </c>
      <c r="F43" s="321">
        <f t="shared" si="0"/>
        <v>0.95307869625357067</v>
      </c>
      <c r="G43" s="35">
        <v>19213296</v>
      </c>
      <c r="H43" s="321">
        <f t="shared" si="1"/>
        <v>0.95307869625357067</v>
      </c>
      <c r="I43" s="35">
        <v>14274663.42</v>
      </c>
      <c r="J43" s="196">
        <f t="shared" si="2"/>
        <v>0.70809701790843882</v>
      </c>
      <c r="K43" s="33">
        <v>12344215.119999999</v>
      </c>
      <c r="L43" s="196">
        <v>0.54144214136459679</v>
      </c>
      <c r="M43" s="159">
        <f t="shared" si="3"/>
        <v>0.15638485567804983</v>
      </c>
    </row>
    <row r="44" spans="1:15" ht="14.1" customHeight="1" x14ac:dyDescent="0.2">
      <c r="A44" s="40" t="s">
        <v>79</v>
      </c>
      <c r="B44" s="41" t="s">
        <v>114</v>
      </c>
      <c r="C44" s="227">
        <v>12497819.630000001</v>
      </c>
      <c r="D44" s="234">
        <v>12730379.77</v>
      </c>
      <c r="E44" s="35">
        <v>12602939.68</v>
      </c>
      <c r="F44" s="321">
        <f t="shared" si="0"/>
        <v>0.98998929393290203</v>
      </c>
      <c r="G44" s="35">
        <v>12550261.890000001</v>
      </c>
      <c r="H44" s="321">
        <f t="shared" si="1"/>
        <v>0.9858513348969794</v>
      </c>
      <c r="I44" s="35">
        <v>12505506.539999999</v>
      </c>
      <c r="J44" s="196">
        <f t="shared" si="2"/>
        <v>0.98233570136454773</v>
      </c>
      <c r="K44" s="33">
        <v>12261516.310000001</v>
      </c>
      <c r="L44" s="196">
        <v>0.99507008615050774</v>
      </c>
      <c r="M44" s="159">
        <f t="shared" si="3"/>
        <v>1.9898862736985379E-2</v>
      </c>
    </row>
    <row r="45" spans="1:15" ht="14.1" customHeight="1" x14ac:dyDescent="0.2">
      <c r="A45" s="40" t="s">
        <v>80</v>
      </c>
      <c r="B45" s="41" t="s">
        <v>515</v>
      </c>
      <c r="C45" s="227">
        <v>64496879.130000003</v>
      </c>
      <c r="D45" s="234">
        <v>64624921.130000003</v>
      </c>
      <c r="E45" s="35">
        <v>64624921.130000003</v>
      </c>
      <c r="F45" s="321">
        <f t="shared" si="0"/>
        <v>1</v>
      </c>
      <c r="G45" s="35">
        <v>64624921.130000003</v>
      </c>
      <c r="H45" s="321">
        <f t="shared" si="1"/>
        <v>1</v>
      </c>
      <c r="I45" s="35">
        <v>54905369.799999997</v>
      </c>
      <c r="J45" s="196">
        <f t="shared" si="2"/>
        <v>0.84960056956281493</v>
      </c>
      <c r="K45" s="33">
        <v>53087100</v>
      </c>
      <c r="L45" s="196">
        <v>0.71799999999999997</v>
      </c>
      <c r="M45" s="159">
        <f t="shared" si="3"/>
        <v>3.4250689903950304E-2</v>
      </c>
      <c r="N45" t="s">
        <v>559</v>
      </c>
      <c r="O45" s="316"/>
    </row>
    <row r="46" spans="1:15" ht="14.1" customHeight="1" x14ac:dyDescent="0.2">
      <c r="A46" s="40" t="s">
        <v>81</v>
      </c>
      <c r="B46" s="41" t="s">
        <v>106</v>
      </c>
      <c r="C46" s="227">
        <v>16590471.789999999</v>
      </c>
      <c r="D46" s="234">
        <v>16412029.57</v>
      </c>
      <c r="E46" s="35">
        <v>16161973.33</v>
      </c>
      <c r="F46" s="321">
        <f t="shared" si="0"/>
        <v>0.98476384417091933</v>
      </c>
      <c r="G46" s="35">
        <v>15914061.51</v>
      </c>
      <c r="H46" s="321">
        <f t="shared" si="1"/>
        <v>0.9696583498173651</v>
      </c>
      <c r="I46" s="35">
        <v>12091280.949999999</v>
      </c>
      <c r="J46" s="196">
        <f t="shared" si="2"/>
        <v>0.73673282749270597</v>
      </c>
      <c r="K46" s="33">
        <v>23215558.960000001</v>
      </c>
      <c r="L46" s="524">
        <v>0.83385270354583474</v>
      </c>
      <c r="M46" s="159">
        <f t="shared" si="3"/>
        <v>-0.47917338665706632</v>
      </c>
      <c r="O46" s="316"/>
    </row>
    <row r="47" spans="1:15" ht="14.1" customHeight="1" x14ac:dyDescent="0.2">
      <c r="A47" s="293">
        <v>336</v>
      </c>
      <c r="B47" s="41" t="s">
        <v>516</v>
      </c>
      <c r="C47" s="227">
        <v>211322.62</v>
      </c>
      <c r="D47" s="234">
        <v>211322.62</v>
      </c>
      <c r="E47" s="35">
        <v>211322.62</v>
      </c>
      <c r="F47" s="321">
        <f t="shared" si="0"/>
        <v>1</v>
      </c>
      <c r="G47" s="35">
        <v>211322.62</v>
      </c>
      <c r="H47" s="321">
        <f t="shared" si="1"/>
        <v>1</v>
      </c>
      <c r="I47" s="35">
        <v>211322.62</v>
      </c>
      <c r="J47" s="196">
        <f t="shared" si="2"/>
        <v>1</v>
      </c>
      <c r="K47" s="33">
        <v>0</v>
      </c>
      <c r="L47" s="196">
        <v>0</v>
      </c>
      <c r="M47" s="159" t="s">
        <v>135</v>
      </c>
    </row>
    <row r="48" spans="1:15" ht="14.1" customHeight="1" x14ac:dyDescent="0.2">
      <c r="A48" s="293">
        <v>337</v>
      </c>
      <c r="B48" s="41" t="s">
        <v>517</v>
      </c>
      <c r="C48" s="227">
        <v>13215052.93</v>
      </c>
      <c r="D48" s="234">
        <v>12227818.960000001</v>
      </c>
      <c r="E48" s="35">
        <v>11352302.640000001</v>
      </c>
      <c r="F48" s="321">
        <f t="shared" si="0"/>
        <v>0.92839963342080756</v>
      </c>
      <c r="G48" s="35">
        <v>11186472.1</v>
      </c>
      <c r="H48" s="321">
        <f t="shared" si="1"/>
        <v>0.9148378902724611</v>
      </c>
      <c r="I48" s="35">
        <v>8759830.3800000008</v>
      </c>
      <c r="J48" s="196">
        <f t="shared" si="2"/>
        <v>0.71638535119430657</v>
      </c>
      <c r="K48" s="33"/>
      <c r="L48" s="459"/>
      <c r="M48" s="159" t="s">
        <v>135</v>
      </c>
    </row>
    <row r="49" spans="1:18" ht="14.1" customHeight="1" x14ac:dyDescent="0.2">
      <c r="A49" s="293">
        <v>338</v>
      </c>
      <c r="B49" s="41" t="s">
        <v>518</v>
      </c>
      <c r="C49" s="227">
        <v>6508517.5999999996</v>
      </c>
      <c r="D49" s="234">
        <v>6735201.3200000003</v>
      </c>
      <c r="E49" s="35">
        <v>6503253.3099999996</v>
      </c>
      <c r="F49" s="321">
        <f t="shared" si="0"/>
        <v>0.96556182970934556</v>
      </c>
      <c r="G49" s="35">
        <v>6180873.21</v>
      </c>
      <c r="H49" s="321">
        <f t="shared" si="1"/>
        <v>0.91769687591164684</v>
      </c>
      <c r="I49" s="35">
        <v>2846007.14</v>
      </c>
      <c r="J49" s="196">
        <f t="shared" si="2"/>
        <v>0.42255710034217658</v>
      </c>
      <c r="K49" s="33">
        <v>2890239.59</v>
      </c>
      <c r="L49" s="196">
        <v>0.41701095690442547</v>
      </c>
      <c r="M49" s="159">
        <f>+I49/K50-1</f>
        <v>-0.73289917137947658</v>
      </c>
    </row>
    <row r="50" spans="1:18" ht="14.1" customHeight="1" x14ac:dyDescent="0.2">
      <c r="A50" s="293" t="s">
        <v>82</v>
      </c>
      <c r="B50" s="41" t="s">
        <v>119</v>
      </c>
      <c r="C50" s="227">
        <v>13397166.07</v>
      </c>
      <c r="D50" s="234">
        <v>15863893.529999999</v>
      </c>
      <c r="E50" s="35">
        <v>15517762.880000001</v>
      </c>
      <c r="F50" s="457">
        <f t="shared" si="0"/>
        <v>0.97818122963663146</v>
      </c>
      <c r="G50" s="35">
        <v>15476124.109999999</v>
      </c>
      <c r="H50" s="457">
        <f t="shared" si="1"/>
        <v>0.97555647866227202</v>
      </c>
      <c r="I50" s="35">
        <v>12379899.199999999</v>
      </c>
      <c r="J50" s="459">
        <f t="shared" si="2"/>
        <v>0.78038214115522997</v>
      </c>
      <c r="K50" s="33">
        <v>10655179</v>
      </c>
      <c r="L50" s="196">
        <v>0.65384232245540297</v>
      </c>
      <c r="M50" s="159">
        <f>+I50/K51-1</f>
        <v>1.844440335264367</v>
      </c>
    </row>
    <row r="51" spans="1:18" ht="14.1" customHeight="1" x14ac:dyDescent="0.2">
      <c r="A51" s="293">
        <v>342</v>
      </c>
      <c r="B51" s="41" t="s">
        <v>519</v>
      </c>
      <c r="C51" s="227">
        <v>5026210.57</v>
      </c>
      <c r="D51" s="234">
        <v>4687811.7300000004</v>
      </c>
      <c r="E51" s="35">
        <v>4668710.57</v>
      </c>
      <c r="F51" s="457">
        <f t="shared" si="0"/>
        <v>0.99592535684021588</v>
      </c>
      <c r="G51" s="35">
        <v>4667210.57</v>
      </c>
      <c r="H51" s="457">
        <f t="shared" si="1"/>
        <v>0.99560537811956873</v>
      </c>
      <c r="I51" s="35">
        <v>4621180.12</v>
      </c>
      <c r="J51" s="459">
        <f t="shared" si="2"/>
        <v>0.98578620178502763</v>
      </c>
      <c r="K51" s="33">
        <v>4352314.5999999996</v>
      </c>
      <c r="L51" s="459">
        <v>0.96612826445671918</v>
      </c>
      <c r="M51" s="159">
        <f>+I51/K52-1</f>
        <v>2.5547539384615385</v>
      </c>
    </row>
    <row r="52" spans="1:18" ht="14.1" customHeight="1" x14ac:dyDescent="0.2">
      <c r="A52" s="293">
        <v>343</v>
      </c>
      <c r="B52" s="41" t="s">
        <v>454</v>
      </c>
      <c r="C52" s="227">
        <v>7608676.7199999997</v>
      </c>
      <c r="D52" s="234">
        <v>7683957.7199999997</v>
      </c>
      <c r="E52" s="35">
        <v>7608676.7199999997</v>
      </c>
      <c r="F52" s="457">
        <f t="shared" si="0"/>
        <v>0.99020283521289343</v>
      </c>
      <c r="G52" s="35">
        <v>7608676.7199999997</v>
      </c>
      <c r="H52" s="457">
        <f t="shared" si="1"/>
        <v>0.99020283521289343</v>
      </c>
      <c r="I52" s="35">
        <v>400000</v>
      </c>
      <c r="J52" s="459">
        <f t="shared" si="2"/>
        <v>5.2056507151109106E-2</v>
      </c>
      <c r="K52" s="33">
        <v>1300000</v>
      </c>
      <c r="L52" s="459">
        <v>0.15006031449250554</v>
      </c>
      <c r="M52" s="159" t="s">
        <v>135</v>
      </c>
    </row>
    <row r="53" spans="1:18" ht="14.1" customHeight="1" x14ac:dyDescent="0.2">
      <c r="A53" s="18">
        <v>3</v>
      </c>
      <c r="B53" s="2" t="s">
        <v>128</v>
      </c>
      <c r="C53" s="228">
        <f>SUBTOTAL(9,C35:C52)</f>
        <v>301000412.49000001</v>
      </c>
      <c r="D53" s="235">
        <f>SUBTOTAL(9,D35:D52)</f>
        <v>316917418.19</v>
      </c>
      <c r="E53" s="230">
        <f>SUBTOTAL(9,E35:E52)</f>
        <v>310762198.02000004</v>
      </c>
      <c r="F53" s="98">
        <f t="shared" si="0"/>
        <v>0.9805778419969654</v>
      </c>
      <c r="G53" s="230">
        <f>SUBTOTAL(9,G35:G52)</f>
        <v>309783786.14000005</v>
      </c>
      <c r="H53" s="98">
        <f t="shared" si="1"/>
        <v>0.97749056492148012</v>
      </c>
      <c r="I53" s="230">
        <f>SUBTOTAL(9,I35:I52)</f>
        <v>235229337.89999998</v>
      </c>
      <c r="J53" s="188">
        <f t="shared" si="2"/>
        <v>0.74224174626771078</v>
      </c>
      <c r="K53" s="92">
        <f>SUBTOTAL(9,K35:K48)</f>
        <v>205712861.65000001</v>
      </c>
      <c r="L53" s="44">
        <f>+K53/D53</f>
        <v>0.64910557086095522</v>
      </c>
      <c r="M53" s="161">
        <f t="shared" ref="M53:M76" si="4">+I53/K53-1</f>
        <v>0.14348386393175216</v>
      </c>
    </row>
    <row r="54" spans="1:18" ht="14.1" customHeight="1" x14ac:dyDescent="0.2">
      <c r="A54" s="38">
        <v>430</v>
      </c>
      <c r="B54" s="39" t="s">
        <v>569</v>
      </c>
      <c r="C54" s="227">
        <v>3157718.66</v>
      </c>
      <c r="D54" s="234">
        <v>3236038.87</v>
      </c>
      <c r="E54" s="35">
        <v>2453593.34</v>
      </c>
      <c r="F54" s="457">
        <f t="shared" si="0"/>
        <v>0.75820885921558778</v>
      </c>
      <c r="G54" s="35">
        <v>2405783.19</v>
      </c>
      <c r="H54" s="457">
        <f t="shared" si="1"/>
        <v>0.74343457747156161</v>
      </c>
      <c r="I54" s="35">
        <v>2393378.71</v>
      </c>
      <c r="J54" s="196">
        <f t="shared" si="2"/>
        <v>0.73960134786638076</v>
      </c>
      <c r="K54" s="460">
        <v>1733780.9</v>
      </c>
      <c r="L54" s="196">
        <v>0.49754934732747469</v>
      </c>
      <c r="M54" s="158">
        <f t="shared" si="4"/>
        <v>0.38043896434664837</v>
      </c>
    </row>
    <row r="55" spans="1:18" ht="14.1" customHeight="1" x14ac:dyDescent="0.2">
      <c r="A55" s="38" t="s">
        <v>83</v>
      </c>
      <c r="B55" s="39" t="s">
        <v>107</v>
      </c>
      <c r="C55" s="227">
        <v>25783615.18</v>
      </c>
      <c r="D55" s="234">
        <v>26605865.390000001</v>
      </c>
      <c r="E55" s="35">
        <v>24243486.75</v>
      </c>
      <c r="F55" s="49">
        <f t="shared" si="0"/>
        <v>0.91120835179118376</v>
      </c>
      <c r="G55" s="35">
        <v>22739774.550000001</v>
      </c>
      <c r="H55" s="49">
        <f t="shared" si="1"/>
        <v>0.85469028038256945</v>
      </c>
      <c r="I55" s="35">
        <v>15781991.220000001</v>
      </c>
      <c r="J55" s="170">
        <f t="shared" si="2"/>
        <v>0.59317714303447433</v>
      </c>
      <c r="K55" s="460">
        <v>11618766.380000001</v>
      </c>
      <c r="L55" s="170">
        <v>0.38154759017870121</v>
      </c>
      <c r="M55" s="158">
        <f t="shared" si="4"/>
        <v>0.3583190077017453</v>
      </c>
    </row>
    <row r="56" spans="1:18" ht="14.1" customHeight="1" x14ac:dyDescent="0.2">
      <c r="A56" s="40" t="s">
        <v>84</v>
      </c>
      <c r="B56" s="41" t="s">
        <v>520</v>
      </c>
      <c r="C56" s="227">
        <v>4243112</v>
      </c>
      <c r="D56" s="234">
        <v>8284688.04</v>
      </c>
      <c r="E56" s="35">
        <v>5939282.5800000001</v>
      </c>
      <c r="F56" s="321">
        <f t="shared" si="0"/>
        <v>0.71689875965444316</v>
      </c>
      <c r="G56" s="35">
        <v>5753012.2199999997</v>
      </c>
      <c r="H56" s="321">
        <f t="shared" si="1"/>
        <v>0.69441506936934705</v>
      </c>
      <c r="I56" s="35">
        <v>5404859.6900000004</v>
      </c>
      <c r="J56" s="196">
        <f t="shared" si="2"/>
        <v>0.65239145564737522</v>
      </c>
      <c r="K56" s="461">
        <v>3843038.61</v>
      </c>
      <c r="L56" s="196">
        <v>0.52827666464212131</v>
      </c>
      <c r="M56" s="159">
        <f t="shared" si="4"/>
        <v>0.40640265126037867</v>
      </c>
    </row>
    <row r="57" spans="1:18" ht="14.1" customHeight="1" x14ac:dyDescent="0.2">
      <c r="A57" s="40" t="s">
        <v>85</v>
      </c>
      <c r="B57" s="41" t="s">
        <v>108</v>
      </c>
      <c r="C57" s="227">
        <v>67192674.75</v>
      </c>
      <c r="D57" s="234">
        <v>68468214.439999998</v>
      </c>
      <c r="E57" s="35">
        <v>45319536.409999996</v>
      </c>
      <c r="F57" s="321">
        <f t="shared" si="0"/>
        <v>0.66190621123491356</v>
      </c>
      <c r="G57" s="35">
        <v>45128213.200000003</v>
      </c>
      <c r="H57" s="321">
        <f t="shared" si="1"/>
        <v>0.65911187503723667</v>
      </c>
      <c r="I57" s="35">
        <v>34414236.079999998</v>
      </c>
      <c r="J57" s="196">
        <f t="shared" si="2"/>
        <v>0.50263083916344642</v>
      </c>
      <c r="K57" s="461">
        <v>37998322.890000001</v>
      </c>
      <c r="L57" s="196">
        <v>0.74455323318865108</v>
      </c>
      <c r="M57" s="159">
        <f t="shared" si="4"/>
        <v>-9.4322236809646798E-2</v>
      </c>
      <c r="O57" s="320"/>
      <c r="P57" s="320"/>
    </row>
    <row r="58" spans="1:18" ht="14.1" customHeight="1" x14ac:dyDescent="0.2">
      <c r="A58" s="40" t="s">
        <v>86</v>
      </c>
      <c r="B58" s="41" t="s">
        <v>521</v>
      </c>
      <c r="C58" s="227">
        <v>133403395</v>
      </c>
      <c r="D58" s="234">
        <v>134218044.80000001</v>
      </c>
      <c r="E58" s="35">
        <v>118840151.8</v>
      </c>
      <c r="F58" s="321">
        <f t="shared" si="0"/>
        <v>0.88542603922658236</v>
      </c>
      <c r="G58" s="35">
        <v>118840151.8</v>
      </c>
      <c r="H58" s="321">
        <f t="shared" si="1"/>
        <v>0.88542603922658236</v>
      </c>
      <c r="I58" s="35">
        <v>96029804.120000005</v>
      </c>
      <c r="J58" s="196">
        <f t="shared" si="2"/>
        <v>0.7154761065331805</v>
      </c>
      <c r="K58" s="461">
        <v>80567974.280000001</v>
      </c>
      <c r="L58" s="196">
        <v>0.75349053921005893</v>
      </c>
      <c r="M58" s="159">
        <f t="shared" si="4"/>
        <v>0.1919103710646255</v>
      </c>
      <c r="O58" s="320"/>
      <c r="P58" s="320"/>
    </row>
    <row r="59" spans="1:18" ht="14.1" customHeight="1" x14ac:dyDescent="0.2">
      <c r="A59" s="40">
        <v>491</v>
      </c>
      <c r="B59" s="41" t="s">
        <v>533</v>
      </c>
      <c r="C59" s="227">
        <v>17459000</v>
      </c>
      <c r="D59" s="234">
        <v>17459000</v>
      </c>
      <c r="E59" s="35">
        <v>17459000</v>
      </c>
      <c r="F59" s="321">
        <f t="shared" si="0"/>
        <v>1</v>
      </c>
      <c r="G59" s="35">
        <v>17459000</v>
      </c>
      <c r="H59" s="321">
        <f t="shared" si="1"/>
        <v>1</v>
      </c>
      <c r="I59" s="35">
        <v>14000000</v>
      </c>
      <c r="J59" s="196">
        <f t="shared" si="2"/>
        <v>0.80187868721003497</v>
      </c>
      <c r="K59" s="461">
        <v>14021787.15</v>
      </c>
      <c r="L59" s="196">
        <v>0.81522018313953493</v>
      </c>
      <c r="M59" s="159">
        <f t="shared" si="4"/>
        <v>-1.5538069268153931E-3</v>
      </c>
      <c r="O59" s="320"/>
      <c r="P59" s="320"/>
    </row>
    <row r="60" spans="1:18" ht="14.1" customHeight="1" x14ac:dyDescent="0.2">
      <c r="A60" s="40" t="s">
        <v>87</v>
      </c>
      <c r="B60" s="41" t="s">
        <v>522</v>
      </c>
      <c r="C60" s="227">
        <v>1138067.27</v>
      </c>
      <c r="D60" s="234">
        <v>1052506.8400000001</v>
      </c>
      <c r="E60" s="35">
        <v>726543.34</v>
      </c>
      <c r="F60" s="321">
        <f t="shared" si="0"/>
        <v>0.69029797469059673</v>
      </c>
      <c r="G60" s="35">
        <v>650625.43999999994</v>
      </c>
      <c r="H60" s="321">
        <f t="shared" si="1"/>
        <v>0.61816742207585074</v>
      </c>
      <c r="I60" s="35">
        <v>628574.25</v>
      </c>
      <c r="J60" s="196">
        <f t="shared" si="2"/>
        <v>0.59721630882702859</v>
      </c>
      <c r="K60" s="461">
        <v>729179.25</v>
      </c>
      <c r="L60" s="196">
        <v>0.57268130198573697</v>
      </c>
      <c r="M60" s="159">
        <f t="shared" si="4"/>
        <v>-0.13797019045728465</v>
      </c>
    </row>
    <row r="61" spans="1:18" ht="14.1" customHeight="1" x14ac:dyDescent="0.2">
      <c r="A61" s="18">
        <v>4</v>
      </c>
      <c r="B61" s="2" t="s">
        <v>127</v>
      </c>
      <c r="C61" s="228">
        <f>SUBTOTAL(9,C54:C60)</f>
        <v>252377582.86000001</v>
      </c>
      <c r="D61" s="235">
        <f>SUBTOTAL(9,D54:D60)</f>
        <v>259324358.38000003</v>
      </c>
      <c r="E61" s="230">
        <f>SUBTOTAL(9,E54:E60)</f>
        <v>214981594.22</v>
      </c>
      <c r="F61" s="98">
        <f t="shared" si="0"/>
        <v>0.82900655982720095</v>
      </c>
      <c r="G61" s="230">
        <f>SUBTOTAL(9,G54:G60)</f>
        <v>212976560.39999998</v>
      </c>
      <c r="H61" s="98">
        <f t="shared" si="1"/>
        <v>0.82127479936888736</v>
      </c>
      <c r="I61" s="230">
        <f>SUBTOTAL(9,I54:I60)</f>
        <v>168652844.06999999</v>
      </c>
      <c r="J61" s="188">
        <f t="shared" si="2"/>
        <v>0.65035481095402981</v>
      </c>
      <c r="K61" s="92">
        <f>SUBTOTAL(9,K54:K60)</f>
        <v>150512849.46000001</v>
      </c>
      <c r="L61" s="44">
        <v>0.69199999999999995</v>
      </c>
      <c r="M61" s="161">
        <f t="shared" si="4"/>
        <v>0.12052123572891915</v>
      </c>
    </row>
    <row r="62" spans="1:18" ht="14.1" customHeight="1" x14ac:dyDescent="0.2">
      <c r="A62" s="38" t="s">
        <v>88</v>
      </c>
      <c r="B62" s="39" t="s">
        <v>117</v>
      </c>
      <c r="C62" s="227">
        <v>27475672.920000002</v>
      </c>
      <c r="D62" s="234">
        <v>28370321.390000001</v>
      </c>
      <c r="E62" s="35">
        <v>21965492.870000001</v>
      </c>
      <c r="F62" s="49">
        <f t="shared" si="0"/>
        <v>0.77424194699967053</v>
      </c>
      <c r="G62" s="35">
        <v>20689584.699999999</v>
      </c>
      <c r="H62" s="49">
        <f t="shared" si="1"/>
        <v>0.72926860487709122</v>
      </c>
      <c r="I62" s="35">
        <v>19830937</v>
      </c>
      <c r="J62" s="170">
        <f t="shared" si="2"/>
        <v>0.69900290262450215</v>
      </c>
      <c r="K62" s="460">
        <v>20064940.100000001</v>
      </c>
      <c r="L62" s="170">
        <v>0.72704473420466542</v>
      </c>
      <c r="M62" s="158">
        <f t="shared" si="4"/>
        <v>-1.1662287494194956E-2</v>
      </c>
    </row>
    <row r="63" spans="1:18" ht="14.1" customHeight="1" x14ac:dyDescent="0.2">
      <c r="A63" s="40" t="s">
        <v>89</v>
      </c>
      <c r="B63" s="41" t="s">
        <v>568</v>
      </c>
      <c r="C63" s="227">
        <v>55247619.460000001</v>
      </c>
      <c r="D63" s="234">
        <v>59087790.140000001</v>
      </c>
      <c r="E63" s="35">
        <v>45059970.369999997</v>
      </c>
      <c r="F63" s="321">
        <f t="shared" si="0"/>
        <v>0.76259359612598299</v>
      </c>
      <c r="G63" s="35">
        <v>42520960.920000002</v>
      </c>
      <c r="H63" s="321">
        <f t="shared" si="1"/>
        <v>0.71962347583574737</v>
      </c>
      <c r="I63" s="35">
        <v>37423759.380000003</v>
      </c>
      <c r="J63" s="196">
        <f t="shared" si="2"/>
        <v>0.6333585888274007</v>
      </c>
      <c r="K63" s="461">
        <v>36634730.710000001</v>
      </c>
      <c r="L63" s="196">
        <v>0.59963234415446098</v>
      </c>
      <c r="M63" s="159">
        <f t="shared" si="4"/>
        <v>2.153772266666687E-2</v>
      </c>
    </row>
    <row r="64" spans="1:18" ht="14.1" customHeight="1" x14ac:dyDescent="0.2">
      <c r="A64" s="40" t="s">
        <v>90</v>
      </c>
      <c r="B64" s="41" t="s">
        <v>120</v>
      </c>
      <c r="C64" s="227">
        <v>6330784.5</v>
      </c>
      <c r="D64" s="234">
        <v>6755736.3799999999</v>
      </c>
      <c r="E64" s="35">
        <v>4998229.66</v>
      </c>
      <c r="F64" s="321">
        <f t="shared" si="0"/>
        <v>0.73984971864754734</v>
      </c>
      <c r="G64" s="35">
        <v>4500875.34</v>
      </c>
      <c r="H64" s="321">
        <f t="shared" si="1"/>
        <v>0.66623016157418502</v>
      </c>
      <c r="I64" s="35">
        <v>4325356.76</v>
      </c>
      <c r="J64" s="196">
        <f t="shared" si="2"/>
        <v>0.64024948824305661</v>
      </c>
      <c r="K64" s="461">
        <v>4021719.55</v>
      </c>
      <c r="L64" s="196">
        <v>0.61456003320603747</v>
      </c>
      <c r="M64" s="159">
        <f t="shared" si="4"/>
        <v>7.549934952575188E-2</v>
      </c>
      <c r="Q64" s="294"/>
      <c r="R64" s="294"/>
    </row>
    <row r="65" spans="1:18" ht="14.1" customHeight="1" x14ac:dyDescent="0.2">
      <c r="A65" s="40" t="s">
        <v>91</v>
      </c>
      <c r="B65" s="41" t="s">
        <v>115</v>
      </c>
      <c r="C65" s="227">
        <v>2703306.46</v>
      </c>
      <c r="D65" s="234">
        <v>1666324.38</v>
      </c>
      <c r="E65" s="35">
        <v>1297531.57</v>
      </c>
      <c r="F65" s="321">
        <f t="shared" si="0"/>
        <v>0.77867886083500748</v>
      </c>
      <c r="G65" s="35">
        <v>1193276.1599999999</v>
      </c>
      <c r="H65" s="321">
        <f t="shared" si="1"/>
        <v>0.71611276551087855</v>
      </c>
      <c r="I65" s="35">
        <v>1032938.93</v>
      </c>
      <c r="J65" s="196">
        <f t="shared" si="2"/>
        <v>0.61989066618589606</v>
      </c>
      <c r="K65" s="461">
        <v>1109403.23</v>
      </c>
      <c r="L65" s="196">
        <v>0.66702782304198993</v>
      </c>
      <c r="M65" s="159">
        <f t="shared" si="4"/>
        <v>-6.8923812309434118E-2</v>
      </c>
      <c r="Q65" s="294"/>
      <c r="R65" s="294"/>
    </row>
    <row r="66" spans="1:18" ht="14.1" customHeight="1" x14ac:dyDescent="0.2">
      <c r="A66" s="40" t="s">
        <v>92</v>
      </c>
      <c r="B66" s="41" t="s">
        <v>109</v>
      </c>
      <c r="C66" s="227">
        <v>9126336.0500000007</v>
      </c>
      <c r="D66" s="234">
        <v>9009475.8100000005</v>
      </c>
      <c r="E66" s="35">
        <v>8621477.6500000004</v>
      </c>
      <c r="F66" s="321">
        <f t="shared" si="0"/>
        <v>0.95693443567833936</v>
      </c>
      <c r="G66" s="35">
        <v>8062268.1100000003</v>
      </c>
      <c r="H66" s="321">
        <f t="shared" si="1"/>
        <v>0.89486539284020783</v>
      </c>
      <c r="I66" s="35">
        <v>6907515.5999999996</v>
      </c>
      <c r="J66" s="196">
        <f t="shared" si="2"/>
        <v>0.76669450539320549</v>
      </c>
      <c r="K66" s="461">
        <v>6989309.2199999997</v>
      </c>
      <c r="L66" s="196">
        <v>0.77386726086177393</v>
      </c>
      <c r="M66" s="159">
        <f t="shared" si="4"/>
        <v>-1.1702675818941688E-2</v>
      </c>
      <c r="Q66" s="294"/>
      <c r="R66" s="294"/>
    </row>
    <row r="67" spans="1:18" ht="14.1" customHeight="1" x14ac:dyDescent="0.2">
      <c r="A67" s="40" t="s">
        <v>93</v>
      </c>
      <c r="B67" s="41" t="s">
        <v>124</v>
      </c>
      <c r="C67" s="227">
        <v>36104377.189999998</v>
      </c>
      <c r="D67" s="234">
        <v>36999877.590000004</v>
      </c>
      <c r="E67" s="35">
        <v>32350481.84</v>
      </c>
      <c r="F67" s="321">
        <f t="shared" si="0"/>
        <v>0.87434023967537122</v>
      </c>
      <c r="G67" s="35">
        <v>31096069.940000001</v>
      </c>
      <c r="H67" s="321">
        <f t="shared" si="1"/>
        <v>0.84043710318664322</v>
      </c>
      <c r="I67" s="35">
        <v>25050824.649999999</v>
      </c>
      <c r="J67" s="196">
        <f t="shared" si="2"/>
        <v>0.67705155480758972</v>
      </c>
      <c r="K67" s="461">
        <v>23001259.93</v>
      </c>
      <c r="L67" s="196">
        <v>0.61014602413540042</v>
      </c>
      <c r="M67" s="159">
        <f t="shared" si="4"/>
        <v>8.9106628342858762E-2</v>
      </c>
      <c r="Q67" s="294"/>
      <c r="R67" s="294"/>
    </row>
    <row r="68" spans="1:18" ht="14.1" customHeight="1" x14ac:dyDescent="0.2">
      <c r="A68" s="40" t="s">
        <v>94</v>
      </c>
      <c r="B68" s="41" t="s">
        <v>523</v>
      </c>
      <c r="C68" s="227">
        <v>59952489.780000001</v>
      </c>
      <c r="D68" s="234">
        <v>56689973.07</v>
      </c>
      <c r="E68" s="35">
        <v>55169561.969999999</v>
      </c>
      <c r="F68" s="321">
        <f t="shared" si="0"/>
        <v>0.97318024656454472</v>
      </c>
      <c r="G68" s="35">
        <v>55101906.43</v>
      </c>
      <c r="H68" s="321">
        <f t="shared" si="1"/>
        <v>0.97198681611580451</v>
      </c>
      <c r="I68" s="35">
        <v>33436267.649999999</v>
      </c>
      <c r="J68" s="196">
        <f t="shared" si="2"/>
        <v>0.58980919974531221</v>
      </c>
      <c r="K68" s="461">
        <v>24668206.91</v>
      </c>
      <c r="L68" s="196">
        <v>0.46806038844745818</v>
      </c>
      <c r="M68" s="159">
        <f t="shared" si="4"/>
        <v>0.35543972741876106</v>
      </c>
    </row>
    <row r="69" spans="1:18" ht="14.1" customHeight="1" x14ac:dyDescent="0.2">
      <c r="A69" s="40" t="s">
        <v>95</v>
      </c>
      <c r="B69" s="41" t="s">
        <v>122</v>
      </c>
      <c r="C69" s="227">
        <v>26939471.629999999</v>
      </c>
      <c r="D69" s="234">
        <v>7145998.1500000004</v>
      </c>
      <c r="E69" s="35">
        <v>527036.36</v>
      </c>
      <c r="F69" s="321">
        <f t="shared" si="0"/>
        <v>7.3752658332272306E-2</v>
      </c>
      <c r="G69" s="35">
        <v>527036.36</v>
      </c>
      <c r="H69" s="321">
        <f t="shared" si="1"/>
        <v>7.3752658332272306E-2</v>
      </c>
      <c r="I69" s="35">
        <v>527036.36</v>
      </c>
      <c r="J69" s="196">
        <f t="shared" si="2"/>
        <v>7.3752658332272306E-2</v>
      </c>
      <c r="K69" s="461">
        <v>408077.66</v>
      </c>
      <c r="L69" s="196">
        <v>5.2857775353265024E-2</v>
      </c>
      <c r="M69" s="159">
        <f t="shared" si="4"/>
        <v>0.29150995425723636</v>
      </c>
    </row>
    <row r="70" spans="1:18" ht="14.1" customHeight="1" x14ac:dyDescent="0.2">
      <c r="A70" s="293">
        <v>931</v>
      </c>
      <c r="B70" s="41" t="s">
        <v>455</v>
      </c>
      <c r="C70" s="227">
        <v>5447022.2999999998</v>
      </c>
      <c r="D70" s="234">
        <v>5427710.6500000004</v>
      </c>
      <c r="E70" s="35">
        <v>3781563.88</v>
      </c>
      <c r="F70" s="321">
        <f t="shared" si="0"/>
        <v>0.69671434677528354</v>
      </c>
      <c r="G70" s="35">
        <v>3663564.83</v>
      </c>
      <c r="H70" s="321">
        <f t="shared" si="1"/>
        <v>0.67497423246023625</v>
      </c>
      <c r="I70" s="35">
        <v>3430504.19</v>
      </c>
      <c r="J70" s="196">
        <f t="shared" si="2"/>
        <v>0.63203520069736951</v>
      </c>
      <c r="K70" s="461">
        <v>3381114.27</v>
      </c>
      <c r="L70" s="196">
        <v>0.65501610752415107</v>
      </c>
      <c r="M70" s="159">
        <f t="shared" si="4"/>
        <v>1.460758674683893E-2</v>
      </c>
    </row>
    <row r="71" spans="1:18" ht="14.1" customHeight="1" x14ac:dyDescent="0.2">
      <c r="A71" s="40" t="s">
        <v>96</v>
      </c>
      <c r="B71" s="41" t="s">
        <v>111</v>
      </c>
      <c r="C71" s="227">
        <v>26643946.690000001</v>
      </c>
      <c r="D71" s="234">
        <v>28488652.16</v>
      </c>
      <c r="E71" s="35">
        <v>27426131.239999998</v>
      </c>
      <c r="F71" s="321">
        <f t="shared" si="0"/>
        <v>0.96270371395485488</v>
      </c>
      <c r="G71" s="35">
        <v>27350149.52</v>
      </c>
      <c r="H71" s="321">
        <f t="shared" si="1"/>
        <v>0.96003662673804779</v>
      </c>
      <c r="I71" s="35">
        <v>20761296.649999999</v>
      </c>
      <c r="J71" s="196">
        <f t="shared" si="2"/>
        <v>0.72875671805738385</v>
      </c>
      <c r="K71" s="461">
        <v>18624161.870000001</v>
      </c>
      <c r="L71" s="196">
        <v>0.70662458152866714</v>
      </c>
      <c r="M71" s="159">
        <f t="shared" si="4"/>
        <v>0.11475065535392059</v>
      </c>
    </row>
    <row r="72" spans="1:18" ht="14.1" customHeight="1" x14ac:dyDescent="0.2">
      <c r="A72" s="40" t="s">
        <v>97</v>
      </c>
      <c r="B72" s="41" t="s">
        <v>112</v>
      </c>
      <c r="C72" s="227">
        <v>85426699.129999995</v>
      </c>
      <c r="D72" s="234">
        <v>90410657.409999996</v>
      </c>
      <c r="E72" s="35">
        <v>84237805.780000001</v>
      </c>
      <c r="F72" s="321">
        <f t="shared" si="0"/>
        <v>0.93172429217047992</v>
      </c>
      <c r="G72" s="35">
        <v>82599418.709999993</v>
      </c>
      <c r="H72" s="321">
        <f t="shared" si="1"/>
        <v>0.9136026777841344</v>
      </c>
      <c r="I72" s="35">
        <v>54637165.100000001</v>
      </c>
      <c r="J72" s="196">
        <f t="shared" si="2"/>
        <v>0.60432217467712812</v>
      </c>
      <c r="K72" s="461">
        <v>46802327.469999999</v>
      </c>
      <c r="L72" s="196">
        <v>0.26308087308536604</v>
      </c>
      <c r="M72" s="159">
        <f t="shared" si="4"/>
        <v>0.16740273515290638</v>
      </c>
    </row>
    <row r="73" spans="1:18" ht="14.1" customHeight="1" x14ac:dyDescent="0.2">
      <c r="A73" s="40" t="s">
        <v>98</v>
      </c>
      <c r="B73" s="41" t="s">
        <v>121</v>
      </c>
      <c r="C73" s="227">
        <v>732282.55</v>
      </c>
      <c r="D73" s="234">
        <v>732282.55</v>
      </c>
      <c r="E73" s="35">
        <v>608236.31000000006</v>
      </c>
      <c r="F73" s="321">
        <f t="shared" si="0"/>
        <v>0.83060331015671485</v>
      </c>
      <c r="G73" s="35">
        <v>608236.31000000006</v>
      </c>
      <c r="H73" s="321">
        <f t="shared" si="1"/>
        <v>0.83060331015671485</v>
      </c>
      <c r="I73" s="35">
        <v>608236.31000000006</v>
      </c>
      <c r="J73" s="196">
        <f t="shared" si="2"/>
        <v>0.83060331015671485</v>
      </c>
      <c r="K73" s="461">
        <v>595223.07999999996</v>
      </c>
      <c r="L73" s="196">
        <v>0.77008388750183421</v>
      </c>
      <c r="M73" s="159">
        <f t="shared" si="4"/>
        <v>2.1862777901690444E-2</v>
      </c>
    </row>
    <row r="74" spans="1:18" ht="14.1" customHeight="1" x14ac:dyDescent="0.2">
      <c r="A74" s="290">
        <v>943</v>
      </c>
      <c r="B74" s="43" t="s">
        <v>123</v>
      </c>
      <c r="C74" s="227">
        <v>89097229.569999993</v>
      </c>
      <c r="D74" s="234">
        <v>91911529.569999993</v>
      </c>
      <c r="E74" s="35">
        <v>89097229.569999993</v>
      </c>
      <c r="F74" s="321">
        <f t="shared" si="0"/>
        <v>0.96938033766637921</v>
      </c>
      <c r="G74" s="35">
        <v>89097229.569999993</v>
      </c>
      <c r="H74" s="321">
        <f t="shared" si="1"/>
        <v>0.96938033766637921</v>
      </c>
      <c r="I74" s="35">
        <v>76697784.099999994</v>
      </c>
      <c r="J74" s="196">
        <f t="shared" si="2"/>
        <v>0.83447402582487562</v>
      </c>
      <c r="K74" s="462">
        <v>65703249.049999997</v>
      </c>
      <c r="L74" s="86">
        <v>0.74083669176251343</v>
      </c>
      <c r="M74" s="159">
        <f t="shared" si="4"/>
        <v>0.16733624606042219</v>
      </c>
      <c r="N74" t="s">
        <v>560</v>
      </c>
    </row>
    <row r="75" spans="1:18" ht="14.1" customHeight="1" thickBot="1" x14ac:dyDescent="0.25">
      <c r="A75" s="18">
        <v>9</v>
      </c>
      <c r="B75" s="2" t="s">
        <v>545</v>
      </c>
      <c r="C75" s="228">
        <f>SUBTOTAL(9,C62:C74)</f>
        <v>431227238.23000002</v>
      </c>
      <c r="D75" s="235">
        <f>SUBTOTAL(9,D62:D74)</f>
        <v>422696329.25</v>
      </c>
      <c r="E75" s="230">
        <f>SUBTOTAL(9,E62:E74)</f>
        <v>375140749.07000005</v>
      </c>
      <c r="F75" s="98">
        <f t="shared" si="0"/>
        <v>0.88749469326033914</v>
      </c>
      <c r="G75" s="230">
        <f>SUBTOTAL(9,G62:G74)</f>
        <v>367010576.90000004</v>
      </c>
      <c r="H75" s="98">
        <f t="shared" si="1"/>
        <v>0.86826061998502679</v>
      </c>
      <c r="I75" s="230">
        <f>SUBTOTAL(9,I62:I74)</f>
        <v>284669622.67999995</v>
      </c>
      <c r="J75" s="188">
        <f t="shared" si="2"/>
        <v>0.67346130775513458</v>
      </c>
      <c r="K75" s="92">
        <f>SUBTOTAL(9,K62:K74)</f>
        <v>252003723.05000001</v>
      </c>
      <c r="L75" s="44">
        <v>0.501</v>
      </c>
      <c r="M75" s="573">
        <f t="shared" si="4"/>
        <v>0.12962467075741846</v>
      </c>
    </row>
    <row r="76" spans="1:18" s="6" customFormat="1" ht="14.1" customHeight="1" thickBot="1" x14ac:dyDescent="0.25">
      <c r="A76" s="5"/>
      <c r="B76" s="4" t="s">
        <v>11</v>
      </c>
      <c r="C76" s="229">
        <f>SUBTOTAL(9,C5:C74)</f>
        <v>2550566229.5000014</v>
      </c>
      <c r="D76" s="236">
        <f>SUBTOTAL(9,D5:D74)</f>
        <v>2605238308.8100004</v>
      </c>
      <c r="E76" s="237">
        <f>SUBTOTAL(9,E5:E74)</f>
        <v>2250250356.5499997</v>
      </c>
      <c r="F76" s="199">
        <f>+E76/D76</f>
        <v>0.86374069847677415</v>
      </c>
      <c r="G76" s="237">
        <f>SUBTOTAL(9,G5:G74)</f>
        <v>2223786900.73</v>
      </c>
      <c r="H76" s="199">
        <f>+G76/D76</f>
        <v>0.85358291147874432</v>
      </c>
      <c r="I76" s="237">
        <f>SUBTOTAL(9,I5:I74)</f>
        <v>1759172041.51</v>
      </c>
      <c r="J76" s="191">
        <f>+I76/D76</f>
        <v>0.67524419380795164</v>
      </c>
      <c r="K76" s="164">
        <f>SUBTOTAL(9,K5:K74)</f>
        <v>1597070408.7299998</v>
      </c>
      <c r="L76" s="208">
        <v>0.59299999999999997</v>
      </c>
      <c r="M76" s="161">
        <f t="shared" si="4"/>
        <v>0.10149936527150638</v>
      </c>
      <c r="O76" s="295"/>
      <c r="P76" s="47" t="s">
        <v>154</v>
      </c>
    </row>
    <row r="77" spans="1:18" s="313" customFormat="1" ht="14.1" customHeight="1" x14ac:dyDescent="0.2">
      <c r="A77" s="285"/>
      <c r="B77" s="310"/>
      <c r="C77" s="311"/>
      <c r="D77" s="311"/>
      <c r="E77" s="311"/>
      <c r="F77" s="312"/>
      <c r="G77" s="311"/>
      <c r="H77" s="312"/>
      <c r="I77" s="311"/>
      <c r="J77" s="312"/>
      <c r="K77" s="311"/>
      <c r="L77" s="312"/>
      <c r="M77" s="312"/>
      <c r="O77" s="314"/>
      <c r="P77" s="315"/>
    </row>
    <row r="78" spans="1:18" ht="15.75" thickBot="1" x14ac:dyDescent="0.3">
      <c r="A78" s="7" t="s">
        <v>19</v>
      </c>
      <c r="K78" s="105"/>
    </row>
    <row r="79" spans="1:18" ht="12.75" customHeight="1" x14ac:dyDescent="0.2">
      <c r="A79" s="604" t="s">
        <v>499</v>
      </c>
      <c r="B79" s="605"/>
      <c r="C79" s="181" t="s">
        <v>501</v>
      </c>
      <c r="D79" s="591" t="s">
        <v>575</v>
      </c>
      <c r="E79" s="592"/>
      <c r="F79" s="592"/>
      <c r="G79" s="592"/>
      <c r="H79" s="592"/>
      <c r="I79" s="592"/>
      <c r="J79" s="593"/>
      <c r="K79" s="590" t="s">
        <v>574</v>
      </c>
      <c r="L79" s="589"/>
      <c r="M79" s="224"/>
    </row>
    <row r="80" spans="1:18" ht="12.75" customHeight="1" x14ac:dyDescent="0.2">
      <c r="C80" s="174" t="s">
        <v>466</v>
      </c>
      <c r="D80" s="165">
        <v>2</v>
      </c>
      <c r="E80" s="95">
        <v>3</v>
      </c>
      <c r="F80" s="96" t="s">
        <v>39</v>
      </c>
      <c r="G80" s="95">
        <v>4</v>
      </c>
      <c r="H80" s="96" t="s">
        <v>40</v>
      </c>
      <c r="I80" s="95">
        <v>5</v>
      </c>
      <c r="J80" s="166" t="s">
        <v>41</v>
      </c>
      <c r="K80" s="95" t="s">
        <v>42</v>
      </c>
      <c r="L80" s="16" t="s">
        <v>43</v>
      </c>
      <c r="M80" s="156" t="s">
        <v>368</v>
      </c>
    </row>
    <row r="81" spans="1:16" ht="14.1" customHeight="1" x14ac:dyDescent="0.2">
      <c r="A81" s="1"/>
      <c r="B81" s="2" t="s">
        <v>442</v>
      </c>
      <c r="C81" s="288" t="s">
        <v>13</v>
      </c>
      <c r="D81" s="289" t="s">
        <v>14</v>
      </c>
      <c r="E81" s="97" t="s">
        <v>15</v>
      </c>
      <c r="F81" s="97" t="s">
        <v>18</v>
      </c>
      <c r="G81" s="97" t="s">
        <v>16</v>
      </c>
      <c r="H81" s="97" t="s">
        <v>18</v>
      </c>
      <c r="I81" s="97" t="s">
        <v>17</v>
      </c>
      <c r="J81" s="128" t="s">
        <v>18</v>
      </c>
      <c r="K81" s="97" t="s">
        <v>17</v>
      </c>
      <c r="L81" s="12" t="s">
        <v>18</v>
      </c>
      <c r="M81" s="286" t="s">
        <v>539</v>
      </c>
    </row>
    <row r="82" spans="1:16" ht="14.1" customHeight="1" x14ac:dyDescent="0.2">
      <c r="A82" s="17" t="s">
        <v>56</v>
      </c>
      <c r="B82" s="13" t="s">
        <v>99</v>
      </c>
      <c r="C82" s="226">
        <v>36667752.200000003</v>
      </c>
      <c r="D82" s="33">
        <v>36667752.200000003</v>
      </c>
      <c r="E82" s="33">
        <v>20313193.350000001</v>
      </c>
      <c r="F82" s="86">
        <f>+E82/D82</f>
        <v>0.55397978144948845</v>
      </c>
      <c r="G82" s="33">
        <v>20313193.350000001</v>
      </c>
      <c r="H82" s="86">
        <f>+G82/D82</f>
        <v>0.55397978144948845</v>
      </c>
      <c r="I82" s="33">
        <v>20313193.350000001</v>
      </c>
      <c r="J82" s="190">
        <f>+I82/D82</f>
        <v>0.55397978144948845</v>
      </c>
      <c r="K82" s="463">
        <v>26135300.199999999</v>
      </c>
      <c r="L82" s="61">
        <v>0.62833773978872121</v>
      </c>
      <c r="M82" s="183">
        <f>+I82/K82-1</f>
        <v>-0.22276793476433832</v>
      </c>
    </row>
    <row r="83" spans="1:16" ht="14.1" customHeight="1" x14ac:dyDescent="0.2">
      <c r="A83" s="18">
        <v>0</v>
      </c>
      <c r="B83" s="2" t="s">
        <v>99</v>
      </c>
      <c r="C83" s="228">
        <f>SUBTOTAL(9,C82:C82)</f>
        <v>36667752.200000003</v>
      </c>
      <c r="D83" s="235">
        <f>SUBTOTAL(9,D82:D82)</f>
        <v>36667752.200000003</v>
      </c>
      <c r="E83" s="230">
        <f>SUBTOTAL(9,E82:E82)</f>
        <v>20313193.350000001</v>
      </c>
      <c r="F83" s="98">
        <f t="shared" ref="F83:F109" si="5">+E83/D83</f>
        <v>0.55397978144948845</v>
      </c>
      <c r="G83" s="230">
        <f>SUBTOTAL(9,G82:G82)</f>
        <v>20313193.350000001</v>
      </c>
      <c r="H83" s="98">
        <f t="shared" ref="H83:H109" si="6">+G83/D83</f>
        <v>0.55397978144948845</v>
      </c>
      <c r="I83" s="230">
        <f>SUBTOTAL(9,I82:I82)</f>
        <v>20313193.350000001</v>
      </c>
      <c r="J83" s="188">
        <f t="shared" ref="J83:J109" si="7">+I83/D83</f>
        <v>0.55397978144948845</v>
      </c>
      <c r="K83" s="230">
        <f>SUBTOTAL(9,K82:K82)</f>
        <v>26135300.199999999</v>
      </c>
      <c r="L83" s="44">
        <v>0.628</v>
      </c>
      <c r="M83" s="161">
        <f>+I83/K83-1</f>
        <v>-0.22276793476433832</v>
      </c>
    </row>
    <row r="84" spans="1:16" ht="14.1" customHeight="1" x14ac:dyDescent="0.2">
      <c r="A84" s="38" t="s">
        <v>57</v>
      </c>
      <c r="B84" s="39" t="s">
        <v>540</v>
      </c>
      <c r="C84" s="226">
        <v>7424467.5899999999</v>
      </c>
      <c r="D84" s="33">
        <v>7720614.7400000002</v>
      </c>
      <c r="E84" s="33">
        <v>6850955.0300000003</v>
      </c>
      <c r="F84" s="49">
        <f t="shared" si="5"/>
        <v>0.88735874806777371</v>
      </c>
      <c r="G84" s="33">
        <v>6695471.0499999998</v>
      </c>
      <c r="H84" s="49">
        <f t="shared" si="6"/>
        <v>0.86721993979458678</v>
      </c>
      <c r="I84" s="33">
        <v>6407983.29</v>
      </c>
      <c r="J84" s="170">
        <f t="shared" si="7"/>
        <v>0.82998355776006505</v>
      </c>
      <c r="K84" s="460">
        <v>5796870.6500000004</v>
      </c>
      <c r="L84" s="53">
        <v>0.70775609867577216</v>
      </c>
      <c r="M84" s="158">
        <f>+I84/K84-1</f>
        <v>0.10542112751817223</v>
      </c>
    </row>
    <row r="85" spans="1:16" ht="14.1" customHeight="1" x14ac:dyDescent="0.2">
      <c r="A85" s="40" t="s">
        <v>58</v>
      </c>
      <c r="B85" s="41" t="s">
        <v>110</v>
      </c>
      <c r="C85" s="226">
        <v>167280142.05000001</v>
      </c>
      <c r="D85" s="33">
        <v>172581361.66</v>
      </c>
      <c r="E85" s="33">
        <v>127487187.98999999</v>
      </c>
      <c r="F85" s="321">
        <f t="shared" si="5"/>
        <v>0.73870774203972633</v>
      </c>
      <c r="G85" s="33">
        <v>126820709.73999999</v>
      </c>
      <c r="H85" s="321">
        <f t="shared" si="6"/>
        <v>0.73484592148396422</v>
      </c>
      <c r="I85" s="33">
        <v>122611400.59</v>
      </c>
      <c r="J85" s="196">
        <f t="shared" si="7"/>
        <v>0.71045563327721872</v>
      </c>
      <c r="K85" s="461">
        <v>122068737.76000001</v>
      </c>
      <c r="L85" s="55">
        <v>0.72549660098807811</v>
      </c>
      <c r="M85" s="159">
        <f>+I85/K85-1</f>
        <v>4.44555125217172E-3</v>
      </c>
      <c r="N85" s="54" t="s">
        <v>154</v>
      </c>
    </row>
    <row r="86" spans="1:16" ht="14.1" customHeight="1" x14ac:dyDescent="0.2">
      <c r="A86" s="40" t="s">
        <v>59</v>
      </c>
      <c r="B86" s="41" t="s">
        <v>126</v>
      </c>
      <c r="C86" s="226">
        <v>51836587</v>
      </c>
      <c r="D86" s="33">
        <v>51836587</v>
      </c>
      <c r="E86" s="33">
        <v>0</v>
      </c>
      <c r="F86" s="321" t="s">
        <v>135</v>
      </c>
      <c r="G86" s="33">
        <v>0</v>
      </c>
      <c r="H86" s="321" t="s">
        <v>135</v>
      </c>
      <c r="I86" s="33">
        <v>0</v>
      </c>
      <c r="J86" s="196" t="s">
        <v>135</v>
      </c>
      <c r="K86" s="461">
        <v>8747947.6999999993</v>
      </c>
      <c r="L86" s="55">
        <v>0.12698875534413662</v>
      </c>
      <c r="M86" s="159">
        <f>+I86/K86-1</f>
        <v>-1</v>
      </c>
    </row>
    <row r="87" spans="1:16" ht="14.1" customHeight="1" x14ac:dyDescent="0.2">
      <c r="A87" s="40">
        <v>134</v>
      </c>
      <c r="B87" s="41" t="s">
        <v>502</v>
      </c>
      <c r="C87" s="226">
        <v>15463303.810000001</v>
      </c>
      <c r="D87" s="33">
        <v>15806522.75</v>
      </c>
      <c r="E87" s="33">
        <v>14950652.640000001</v>
      </c>
      <c r="F87" s="321">
        <f t="shared" si="5"/>
        <v>0.94585335917730551</v>
      </c>
      <c r="G87" s="33">
        <v>14837942.050000001</v>
      </c>
      <c r="H87" s="321">
        <f t="shared" si="6"/>
        <v>0.93872272128922229</v>
      </c>
      <c r="I87" s="33">
        <v>7658623.3600000003</v>
      </c>
      <c r="J87" s="196">
        <f t="shared" si="7"/>
        <v>0.48452297074636486</v>
      </c>
      <c r="K87" s="467"/>
      <c r="L87" s="55"/>
      <c r="M87" s="159" t="s">
        <v>135</v>
      </c>
      <c r="N87" t="s">
        <v>548</v>
      </c>
    </row>
    <row r="88" spans="1:16" ht="14.1" customHeight="1" x14ac:dyDescent="0.2">
      <c r="A88" s="40" t="s">
        <v>60</v>
      </c>
      <c r="B88" s="41" t="s">
        <v>509</v>
      </c>
      <c r="C88" s="226">
        <v>1692440.07</v>
      </c>
      <c r="D88" s="33">
        <v>329402.94</v>
      </c>
      <c r="E88" s="33">
        <v>320480.78999999998</v>
      </c>
      <c r="F88" s="321">
        <f t="shared" si="5"/>
        <v>0.97291417617584097</v>
      </c>
      <c r="G88" s="33">
        <v>320480.78999999998</v>
      </c>
      <c r="H88" s="321">
        <f t="shared" si="6"/>
        <v>0.97291417617584097</v>
      </c>
      <c r="I88" s="33">
        <v>320480.78999999998</v>
      </c>
      <c r="J88" s="196">
        <f t="shared" si="7"/>
        <v>0.97291417617584097</v>
      </c>
      <c r="K88" s="467"/>
      <c r="L88" s="55"/>
      <c r="M88" s="159" t="s">
        <v>135</v>
      </c>
      <c r="N88" t="s">
        <v>548</v>
      </c>
      <c r="O88" s="316"/>
    </row>
    <row r="89" spans="1:16" ht="14.1" customHeight="1" x14ac:dyDescent="0.2">
      <c r="A89" s="40">
        <v>136</v>
      </c>
      <c r="B89" s="41" t="s">
        <v>503</v>
      </c>
      <c r="C89" s="226">
        <v>38450866.25</v>
      </c>
      <c r="D89" s="33">
        <v>42809623.689999998</v>
      </c>
      <c r="E89" s="33">
        <v>31449657.91</v>
      </c>
      <c r="F89" s="321">
        <f t="shared" si="5"/>
        <v>0.73463990568425386</v>
      </c>
      <c r="G89" s="33">
        <v>30803246.789999999</v>
      </c>
      <c r="H89" s="321">
        <f t="shared" si="6"/>
        <v>0.71954023733208861</v>
      </c>
      <c r="I89" s="33">
        <v>30007908.239999998</v>
      </c>
      <c r="J89" s="196">
        <f t="shared" si="7"/>
        <v>0.7009617383534632</v>
      </c>
      <c r="K89" s="461">
        <v>29734976.859999999</v>
      </c>
      <c r="L89" s="55">
        <v>0.71710764927384618</v>
      </c>
      <c r="M89" s="159">
        <f t="shared" ref="M89:M94" si="8">+I89/K89-1</f>
        <v>9.1787991389746804E-3</v>
      </c>
      <c r="N89" t="s">
        <v>561</v>
      </c>
      <c r="O89" s="316"/>
    </row>
    <row r="90" spans="1:16" ht="14.1" customHeight="1" x14ac:dyDescent="0.2">
      <c r="A90" s="40" t="s">
        <v>61</v>
      </c>
      <c r="B90" s="41" t="s">
        <v>541</v>
      </c>
      <c r="C90" s="226">
        <v>19474656.210000001</v>
      </c>
      <c r="D90" s="33">
        <v>24005840.960000001</v>
      </c>
      <c r="E90" s="33">
        <v>21066396.07</v>
      </c>
      <c r="F90" s="321">
        <f t="shared" si="5"/>
        <v>0.87755292993493195</v>
      </c>
      <c r="G90" s="33">
        <v>20683169.460000001</v>
      </c>
      <c r="H90" s="321">
        <f t="shared" si="6"/>
        <v>0.86158903970344392</v>
      </c>
      <c r="I90" s="33">
        <v>15311221.199999999</v>
      </c>
      <c r="J90" s="196">
        <f t="shared" si="7"/>
        <v>0.63781232348879136</v>
      </c>
      <c r="K90" s="461">
        <v>14255492.26</v>
      </c>
      <c r="L90" s="55">
        <v>0.71996663546892048</v>
      </c>
      <c r="M90" s="159">
        <f t="shared" si="8"/>
        <v>7.4057697955636881E-2</v>
      </c>
      <c r="O90" s="316"/>
      <c r="P90" s="316"/>
    </row>
    <row r="91" spans="1:16" ht="14.1" customHeight="1" x14ac:dyDescent="0.2">
      <c r="A91" s="40" t="s">
        <v>62</v>
      </c>
      <c r="B91" s="41" t="s">
        <v>510</v>
      </c>
      <c r="C91" s="226">
        <v>27557934.539999999</v>
      </c>
      <c r="D91" s="33">
        <v>27130022.010000002</v>
      </c>
      <c r="E91" s="33">
        <v>23749703.25</v>
      </c>
      <c r="F91" s="321">
        <f t="shared" si="5"/>
        <v>0.8754030218348503</v>
      </c>
      <c r="G91" s="33">
        <v>23665596.149999999</v>
      </c>
      <c r="H91" s="321">
        <f t="shared" si="6"/>
        <v>0.87230287322571909</v>
      </c>
      <c r="I91" s="33">
        <v>20605786.969999999</v>
      </c>
      <c r="J91" s="196">
        <f t="shared" si="7"/>
        <v>0.75951972919169763</v>
      </c>
      <c r="K91" s="461">
        <v>24382015.579999998</v>
      </c>
      <c r="L91" s="55">
        <v>0.77681477018003708</v>
      </c>
      <c r="M91" s="159">
        <f t="shared" si="8"/>
        <v>-0.15487762271374939</v>
      </c>
      <c r="O91" s="316"/>
      <c r="P91" s="316"/>
    </row>
    <row r="92" spans="1:16" ht="14.1" customHeight="1" x14ac:dyDescent="0.2">
      <c r="A92" s="40">
        <v>152</v>
      </c>
      <c r="B92" s="41" t="s">
        <v>504</v>
      </c>
      <c r="C92" s="226">
        <v>23402734.940000001</v>
      </c>
      <c r="D92" s="33">
        <v>24381637.940000001</v>
      </c>
      <c r="E92" s="33">
        <v>22416887.890000001</v>
      </c>
      <c r="F92" s="321">
        <f t="shared" si="5"/>
        <v>0.91941681461946934</v>
      </c>
      <c r="G92" s="33">
        <v>22388872.039999999</v>
      </c>
      <c r="H92" s="321">
        <f t="shared" si="6"/>
        <v>0.9182677593316767</v>
      </c>
      <c r="I92" s="33">
        <v>17274982.32</v>
      </c>
      <c r="J92" s="196">
        <f t="shared" si="7"/>
        <v>0.70852427398485107</v>
      </c>
      <c r="K92" s="461">
        <v>4839589.33</v>
      </c>
      <c r="L92" s="55">
        <v>0.94157756505294665</v>
      </c>
      <c r="M92" s="159">
        <f t="shared" si="8"/>
        <v>2.5695140934613145</v>
      </c>
      <c r="N92" t="s">
        <v>562</v>
      </c>
      <c r="O92" s="316"/>
      <c r="P92" s="316"/>
    </row>
    <row r="93" spans="1:16" ht="14.1" customHeight="1" x14ac:dyDescent="0.2">
      <c r="A93" s="40" t="s">
        <v>63</v>
      </c>
      <c r="B93" s="41" t="s">
        <v>101</v>
      </c>
      <c r="C93" s="226">
        <v>27896547.940000001</v>
      </c>
      <c r="D93" s="33">
        <v>28486902.010000002</v>
      </c>
      <c r="E93" s="33">
        <v>25784034.440000001</v>
      </c>
      <c r="F93" s="321">
        <f t="shared" si="5"/>
        <v>0.90511893609732674</v>
      </c>
      <c r="G93" s="33">
        <v>24613861.600000001</v>
      </c>
      <c r="H93" s="321">
        <f t="shared" si="6"/>
        <v>0.86404136158293332</v>
      </c>
      <c r="I93" s="33">
        <v>15910692.23</v>
      </c>
      <c r="J93" s="196">
        <f t="shared" si="7"/>
        <v>0.55852658967320257</v>
      </c>
      <c r="K93" s="461">
        <v>20652832</v>
      </c>
      <c r="L93" s="55">
        <v>0.58699999999999997</v>
      </c>
      <c r="M93" s="159">
        <f t="shared" si="8"/>
        <v>-0.22961208274003297</v>
      </c>
      <c r="N93" t="s">
        <v>563</v>
      </c>
      <c r="O93" s="317"/>
    </row>
    <row r="94" spans="1:16" ht="14.1" customHeight="1" x14ac:dyDescent="0.2">
      <c r="A94" s="40" t="s">
        <v>524</v>
      </c>
      <c r="B94" s="41" t="s">
        <v>168</v>
      </c>
      <c r="C94" s="226">
        <v>20724083.260000002</v>
      </c>
      <c r="D94" s="33">
        <v>21689177.370000001</v>
      </c>
      <c r="E94" s="33">
        <v>21600525.379999999</v>
      </c>
      <c r="F94" s="321">
        <f t="shared" si="5"/>
        <v>0.99591261630223815</v>
      </c>
      <c r="G94" s="33">
        <v>21600525.379999999</v>
      </c>
      <c r="H94" s="321">
        <f t="shared" si="6"/>
        <v>0.99591261630223815</v>
      </c>
      <c r="I94" s="33">
        <v>14253385.310000001</v>
      </c>
      <c r="J94" s="196">
        <f t="shared" si="7"/>
        <v>0.65716578673541459</v>
      </c>
      <c r="K94" s="461">
        <v>18430339.379999999</v>
      </c>
      <c r="L94" s="55">
        <v>0.79670164692666323</v>
      </c>
      <c r="M94" s="159">
        <f t="shared" si="8"/>
        <v>-0.22663468012600418</v>
      </c>
      <c r="N94" t="s">
        <v>564</v>
      </c>
      <c r="O94" s="316"/>
      <c r="P94" s="316"/>
    </row>
    <row r="95" spans="1:16" ht="14.1" customHeight="1" x14ac:dyDescent="0.2">
      <c r="A95" s="40" t="s">
        <v>64</v>
      </c>
      <c r="B95" s="41" t="s">
        <v>512</v>
      </c>
      <c r="C95" s="226">
        <v>2253145.13</v>
      </c>
      <c r="D95" s="33">
        <v>2321056.5499999998</v>
      </c>
      <c r="E95" s="33">
        <v>2285668.11</v>
      </c>
      <c r="F95" s="321">
        <f t="shared" si="5"/>
        <v>0.98475330555819507</v>
      </c>
      <c r="G95" s="33">
        <v>2285668.11</v>
      </c>
      <c r="H95" s="321">
        <f t="shared" si="6"/>
        <v>0.98475330555819507</v>
      </c>
      <c r="I95" s="33">
        <v>2184477.89</v>
      </c>
      <c r="J95" s="196">
        <f t="shared" si="7"/>
        <v>0.94115668573434819</v>
      </c>
      <c r="K95" s="461"/>
      <c r="L95" s="55"/>
      <c r="M95" s="159" t="s">
        <v>135</v>
      </c>
      <c r="N95" t="s">
        <v>548</v>
      </c>
    </row>
    <row r="96" spans="1:16" ht="14.1" customHeight="1" x14ac:dyDescent="0.2">
      <c r="A96" s="40" t="s">
        <v>65</v>
      </c>
      <c r="B96" s="41" t="s">
        <v>525</v>
      </c>
      <c r="C96" s="226">
        <v>158630554.56</v>
      </c>
      <c r="D96" s="33">
        <v>148610880.38</v>
      </c>
      <c r="E96" s="33">
        <v>145361674.49000001</v>
      </c>
      <c r="F96" s="321">
        <f t="shared" si="5"/>
        <v>0.97813615071997606</v>
      </c>
      <c r="G96" s="33">
        <v>145361674.49000001</v>
      </c>
      <c r="H96" s="321">
        <f t="shared" si="6"/>
        <v>0.97813615071997606</v>
      </c>
      <c r="I96" s="33">
        <v>84787021.579999998</v>
      </c>
      <c r="J96" s="196">
        <f t="shared" si="7"/>
        <v>0.57053037680147278</v>
      </c>
      <c r="K96" s="461">
        <v>89443224.469999999</v>
      </c>
      <c r="L96" s="55">
        <v>0.59260523023222522</v>
      </c>
      <c r="M96" s="159">
        <f>+I96/K96-1</f>
        <v>-5.2057636758855108E-2</v>
      </c>
    </row>
    <row r="97" spans="1:14" ht="14.1" customHeight="1" x14ac:dyDescent="0.2">
      <c r="A97" s="40" t="s">
        <v>66</v>
      </c>
      <c r="B97" s="41" t="s">
        <v>102</v>
      </c>
      <c r="C97" s="226">
        <v>168939654.47999999</v>
      </c>
      <c r="D97" s="33">
        <v>177046843.99000001</v>
      </c>
      <c r="E97" s="33">
        <v>176419268.12</v>
      </c>
      <c r="F97" s="321">
        <f t="shared" si="5"/>
        <v>0.99645531173639301</v>
      </c>
      <c r="G97" s="33">
        <v>176414445.25999999</v>
      </c>
      <c r="H97" s="321">
        <f t="shared" si="6"/>
        <v>0.99642807114914889</v>
      </c>
      <c r="I97" s="33">
        <v>101714510.38</v>
      </c>
      <c r="J97" s="196">
        <f t="shared" si="7"/>
        <v>0.57450620461636159</v>
      </c>
      <c r="K97" s="461">
        <v>102588966.73999999</v>
      </c>
      <c r="L97" s="55">
        <v>0.59338162985684517</v>
      </c>
      <c r="M97" s="159">
        <f>+I97/K97-1</f>
        <v>-8.5238831015445049E-3</v>
      </c>
    </row>
    <row r="98" spans="1:14" ht="14.1" customHeight="1" x14ac:dyDescent="0.2">
      <c r="A98" s="40" t="s">
        <v>67</v>
      </c>
      <c r="B98" s="41" t="s">
        <v>526</v>
      </c>
      <c r="C98" s="226">
        <v>12029885</v>
      </c>
      <c r="D98" s="33">
        <v>12029885</v>
      </c>
      <c r="E98" s="33">
        <v>0</v>
      </c>
      <c r="F98" s="321" t="s">
        <v>135</v>
      </c>
      <c r="G98" s="33">
        <v>0</v>
      </c>
      <c r="H98" s="321" t="s">
        <v>135</v>
      </c>
      <c r="I98" s="33">
        <v>0</v>
      </c>
      <c r="J98" s="196" t="s">
        <v>135</v>
      </c>
      <c r="K98" s="461">
        <v>0</v>
      </c>
      <c r="L98" s="55">
        <v>0</v>
      </c>
      <c r="M98" s="159" t="s">
        <v>135</v>
      </c>
    </row>
    <row r="99" spans="1:14" ht="14.1" customHeight="1" x14ac:dyDescent="0.2">
      <c r="A99" s="40" t="s">
        <v>68</v>
      </c>
      <c r="B99" s="41" t="s">
        <v>103</v>
      </c>
      <c r="C99" s="226">
        <v>31201317.460000001</v>
      </c>
      <c r="D99" s="33">
        <v>30625851.690000001</v>
      </c>
      <c r="E99" s="33">
        <v>29674928.699999999</v>
      </c>
      <c r="F99" s="321">
        <f t="shared" si="5"/>
        <v>0.96895031688831368</v>
      </c>
      <c r="G99" s="33">
        <v>29674528.699999999</v>
      </c>
      <c r="H99" s="321">
        <f t="shared" si="6"/>
        <v>0.96893725602705016</v>
      </c>
      <c r="I99" s="33">
        <v>17850468.68</v>
      </c>
      <c r="J99" s="196">
        <f t="shared" si="7"/>
        <v>0.58285623729538794</v>
      </c>
      <c r="K99" s="461">
        <v>18465051.82</v>
      </c>
      <c r="L99" s="55">
        <v>0.68470271747240863</v>
      </c>
      <c r="M99" s="159">
        <f>+I99/K99-1</f>
        <v>-3.3283585986708664E-2</v>
      </c>
    </row>
    <row r="100" spans="1:14" ht="14.1" customHeight="1" x14ac:dyDescent="0.2">
      <c r="A100" s="40" t="s">
        <v>69</v>
      </c>
      <c r="B100" s="41" t="s">
        <v>116</v>
      </c>
      <c r="C100" s="226">
        <v>1332914.3600000001</v>
      </c>
      <c r="D100" s="33">
        <v>1348914.36</v>
      </c>
      <c r="E100" s="33">
        <v>1344485.81</v>
      </c>
      <c r="F100" s="321">
        <f t="shared" si="5"/>
        <v>0.9967169524387004</v>
      </c>
      <c r="G100" s="33">
        <v>1218027.22</v>
      </c>
      <c r="H100" s="321">
        <f t="shared" si="6"/>
        <v>0.90296853241298425</v>
      </c>
      <c r="I100" s="33">
        <v>952737.86</v>
      </c>
      <c r="J100" s="196">
        <f t="shared" si="7"/>
        <v>0.70629973870246288</v>
      </c>
      <c r="K100" s="461">
        <v>873185.82</v>
      </c>
      <c r="L100" s="55">
        <v>0.69576559362549795</v>
      </c>
      <c r="M100" s="159">
        <f>+I100/K100-1</f>
        <v>9.1105510623157082E-2</v>
      </c>
    </row>
    <row r="101" spans="1:14" ht="14.1" customHeight="1" x14ac:dyDescent="0.2">
      <c r="A101" s="40" t="s">
        <v>70</v>
      </c>
      <c r="B101" s="41" t="s">
        <v>113</v>
      </c>
      <c r="C101" s="226">
        <v>47869228.009999998</v>
      </c>
      <c r="D101" s="33">
        <v>47569228.009999998</v>
      </c>
      <c r="E101" s="33">
        <v>47540906.799999997</v>
      </c>
      <c r="F101" s="321">
        <f t="shared" si="5"/>
        <v>0.99940463170867422</v>
      </c>
      <c r="G101" s="33">
        <v>47536155.549999997</v>
      </c>
      <c r="H101" s="321">
        <f t="shared" si="6"/>
        <v>0.99930475096225968</v>
      </c>
      <c r="I101" s="33">
        <v>32511248.75</v>
      </c>
      <c r="J101" s="196">
        <f t="shared" si="7"/>
        <v>0.68345125851454824</v>
      </c>
      <c r="K101" s="461">
        <v>33313342.27</v>
      </c>
      <c r="L101" s="55">
        <v>0.6942350516708653</v>
      </c>
      <c r="M101" s="159">
        <f>+I101/K101-1</f>
        <v>-2.4077245492185817E-2</v>
      </c>
    </row>
    <row r="102" spans="1:14" ht="14.1" customHeight="1" x14ac:dyDescent="0.2">
      <c r="A102" s="42" t="s">
        <v>527</v>
      </c>
      <c r="B102" s="43" t="s">
        <v>528</v>
      </c>
      <c r="C102" s="226">
        <v>2485349.2200000002</v>
      </c>
      <c r="D102" s="33">
        <v>2690114.23</v>
      </c>
      <c r="E102" s="33">
        <v>2429288.0499999998</v>
      </c>
      <c r="F102" s="321">
        <f t="shared" si="5"/>
        <v>0.9030427120561344</v>
      </c>
      <c r="G102" s="33">
        <v>2237990.2400000002</v>
      </c>
      <c r="H102" s="321">
        <f t="shared" si="6"/>
        <v>0.83193130427030237</v>
      </c>
      <c r="I102" s="33">
        <v>1689903.54</v>
      </c>
      <c r="J102" s="196">
        <f t="shared" si="7"/>
        <v>0.62819025346741508</v>
      </c>
      <c r="K102" s="555"/>
      <c r="L102" s="375"/>
      <c r="M102" s="159" t="s">
        <v>135</v>
      </c>
      <c r="N102" t="s">
        <v>548</v>
      </c>
    </row>
    <row r="103" spans="1:14" ht="14.1" customHeight="1" x14ac:dyDescent="0.2">
      <c r="A103" s="42" t="s">
        <v>71</v>
      </c>
      <c r="B103" s="43" t="s">
        <v>137</v>
      </c>
      <c r="C103" s="226">
        <v>1483166.28</v>
      </c>
      <c r="D103" s="33">
        <v>1528790.81</v>
      </c>
      <c r="E103" s="33">
        <v>1520147.14</v>
      </c>
      <c r="F103" s="457">
        <f t="shared" si="5"/>
        <v>0.99434607407144204</v>
      </c>
      <c r="G103" s="33">
        <v>1496599.22</v>
      </c>
      <c r="H103" s="457">
        <f t="shared" si="6"/>
        <v>0.97894310340601798</v>
      </c>
      <c r="I103" s="33">
        <v>1260025.94</v>
      </c>
      <c r="J103" s="459">
        <f t="shared" si="7"/>
        <v>0.82419774619131825</v>
      </c>
      <c r="K103" s="462">
        <v>2522873.54</v>
      </c>
      <c r="L103" s="375">
        <v>0.68005128776389701</v>
      </c>
      <c r="M103" s="159">
        <f t="shared" ref="M103:M109" si="9">+I103/K103-1</f>
        <v>-0.50055921550471383</v>
      </c>
    </row>
    <row r="104" spans="1:14" ht="14.1" customHeight="1" x14ac:dyDescent="0.2">
      <c r="A104" s="18">
        <v>1</v>
      </c>
      <c r="B104" s="2" t="s">
        <v>130</v>
      </c>
      <c r="C104" s="228">
        <f>SUBTOTAL(9,C84:C103)</f>
        <v>827428978.15999997</v>
      </c>
      <c r="D104" s="235">
        <f>SUBTOTAL(9,D84:D103)</f>
        <v>840549258.09000003</v>
      </c>
      <c r="E104" s="230">
        <f>SUBTOTAL(9,E84:E103)</f>
        <v>702252848.60999978</v>
      </c>
      <c r="F104" s="98">
        <f t="shared" si="5"/>
        <v>0.83546900059818685</v>
      </c>
      <c r="G104" s="230">
        <f>SUBTOTAL(9,G84:G103)</f>
        <v>698654963.84000015</v>
      </c>
      <c r="H104" s="98">
        <f t="shared" si="6"/>
        <v>0.83118860330395195</v>
      </c>
      <c r="I104" s="230">
        <f>SUBTOTAL(9,I84:I103)</f>
        <v>493312858.92000002</v>
      </c>
      <c r="J104" s="188">
        <f t="shared" si="7"/>
        <v>0.58689345588260522</v>
      </c>
      <c r="K104" s="230">
        <f>SUBTOTAL(9,K84:K103)</f>
        <v>496115446.18000001</v>
      </c>
      <c r="L104" s="44">
        <v>0.60799999999999998</v>
      </c>
      <c r="M104" s="161">
        <f t="shared" si="9"/>
        <v>-5.6490626961515078E-3</v>
      </c>
    </row>
    <row r="105" spans="1:14" ht="14.1" customHeight="1" x14ac:dyDescent="0.2">
      <c r="A105" s="38" t="s">
        <v>72</v>
      </c>
      <c r="B105" s="39" t="s">
        <v>104</v>
      </c>
      <c r="C105" s="226">
        <v>708758.5</v>
      </c>
      <c r="D105" s="33">
        <v>654494.4</v>
      </c>
      <c r="E105" s="33">
        <v>434190.01</v>
      </c>
      <c r="F105" s="49">
        <f t="shared" si="5"/>
        <v>0.66339759362341377</v>
      </c>
      <c r="G105" s="33">
        <v>434190.01</v>
      </c>
      <c r="H105" s="49">
        <f t="shared" si="6"/>
        <v>0.66339759362341377</v>
      </c>
      <c r="I105" s="33">
        <v>434190.01</v>
      </c>
      <c r="J105" s="170">
        <f t="shared" si="7"/>
        <v>0.66339759362341377</v>
      </c>
      <c r="K105" s="460">
        <v>510833.9</v>
      </c>
      <c r="L105" s="53">
        <v>0.72323182756397908</v>
      </c>
      <c r="M105" s="158">
        <f t="shared" si="9"/>
        <v>-0.15003681235720656</v>
      </c>
    </row>
    <row r="106" spans="1:14" ht="14.1" customHeight="1" x14ac:dyDescent="0.2">
      <c r="A106" s="40" t="s">
        <v>73</v>
      </c>
      <c r="B106" s="41" t="s">
        <v>570</v>
      </c>
      <c r="C106" s="226">
        <v>20680688.129999999</v>
      </c>
      <c r="D106" s="33">
        <v>20963521.449999999</v>
      </c>
      <c r="E106" s="33">
        <v>15075013.33</v>
      </c>
      <c r="F106" s="321">
        <f t="shared" si="5"/>
        <v>0.71910691941501081</v>
      </c>
      <c r="G106" s="33">
        <v>14257381.050000001</v>
      </c>
      <c r="H106" s="321">
        <f t="shared" si="6"/>
        <v>0.68010429850753917</v>
      </c>
      <c r="I106" s="33">
        <v>13040961.439999999</v>
      </c>
      <c r="J106" s="196">
        <f t="shared" si="7"/>
        <v>0.62207876053190481</v>
      </c>
      <c r="K106" s="461">
        <v>13225809.49</v>
      </c>
      <c r="L106" s="55">
        <v>0.64581733250967921</v>
      </c>
      <c r="M106" s="159">
        <f t="shared" si="9"/>
        <v>-1.3976312764807597E-2</v>
      </c>
    </row>
    <row r="107" spans="1:14" ht="14.1" customHeight="1" x14ac:dyDescent="0.2">
      <c r="A107" s="40" t="s">
        <v>74</v>
      </c>
      <c r="B107" s="41" t="s">
        <v>513</v>
      </c>
      <c r="C107" s="226">
        <v>180754699.88999999</v>
      </c>
      <c r="D107" s="33">
        <v>182985207.75</v>
      </c>
      <c r="E107" s="33">
        <v>167047873.90000001</v>
      </c>
      <c r="F107" s="321">
        <f t="shared" si="5"/>
        <v>0.91290370382411423</v>
      </c>
      <c r="G107" s="33">
        <v>166241413.74000001</v>
      </c>
      <c r="H107" s="321">
        <f t="shared" si="6"/>
        <v>0.90849646145782514</v>
      </c>
      <c r="I107" s="33">
        <v>133881499.61</v>
      </c>
      <c r="J107" s="196">
        <f t="shared" si="7"/>
        <v>0.73165203491701369</v>
      </c>
      <c r="K107" s="461">
        <v>92894075</v>
      </c>
      <c r="L107" s="55">
        <v>0.59699999999999998</v>
      </c>
      <c r="M107" s="159">
        <f t="shared" si="9"/>
        <v>0.44122754449086221</v>
      </c>
      <c r="N107" t="s">
        <v>553</v>
      </c>
    </row>
    <row r="108" spans="1:14" ht="14.1" customHeight="1" x14ac:dyDescent="0.2">
      <c r="A108" s="40" t="s">
        <v>75</v>
      </c>
      <c r="B108" s="41" t="s">
        <v>105</v>
      </c>
      <c r="C108" s="226">
        <v>29950298.399999999</v>
      </c>
      <c r="D108" s="33">
        <v>31364450.739999998</v>
      </c>
      <c r="E108" s="33">
        <v>25962078.460000001</v>
      </c>
      <c r="F108" s="321">
        <f t="shared" si="5"/>
        <v>0.82775492149428287</v>
      </c>
      <c r="G108" s="33">
        <v>20141399.649999999</v>
      </c>
      <c r="H108" s="321">
        <f t="shared" si="6"/>
        <v>0.64217287963895653</v>
      </c>
      <c r="I108" s="33">
        <v>14036164.99</v>
      </c>
      <c r="J108" s="196">
        <f t="shared" si="7"/>
        <v>0.44751827814090395</v>
      </c>
      <c r="K108" s="461">
        <v>46427309.850000001</v>
      </c>
      <c r="L108" s="55">
        <v>0.76998716123016697</v>
      </c>
      <c r="M108" s="159">
        <f t="shared" si="9"/>
        <v>-0.69767438528424663</v>
      </c>
    </row>
    <row r="109" spans="1:14" ht="14.1" customHeight="1" x14ac:dyDescent="0.2">
      <c r="A109" s="42">
        <v>234</v>
      </c>
      <c r="B109" s="43" t="s">
        <v>450</v>
      </c>
      <c r="C109" s="226">
        <v>8908528.6099999994</v>
      </c>
      <c r="D109" s="33">
        <v>9658193.7799999993</v>
      </c>
      <c r="E109" s="33">
        <v>9429865.8300000001</v>
      </c>
      <c r="F109" s="457">
        <f t="shared" si="5"/>
        <v>0.97635914590233053</v>
      </c>
      <c r="G109" s="33">
        <v>9410275.7400000002</v>
      </c>
      <c r="H109" s="457">
        <f t="shared" si="6"/>
        <v>0.97433080701762442</v>
      </c>
      <c r="I109" s="33">
        <v>6396010.1299999999</v>
      </c>
      <c r="J109" s="459">
        <f t="shared" si="7"/>
        <v>0.66223667444369716</v>
      </c>
      <c r="K109" s="465">
        <v>5758272.8700000001</v>
      </c>
      <c r="L109" s="396">
        <v>0.5960406909766266</v>
      </c>
      <c r="M109" s="160">
        <f t="shared" si="9"/>
        <v>0.1107514830223737</v>
      </c>
    </row>
    <row r="110" spans="1:14" ht="14.1" customHeight="1" x14ac:dyDescent="0.2">
      <c r="A110" s="40">
        <v>239</v>
      </c>
      <c r="B110" s="41" t="s">
        <v>497</v>
      </c>
      <c r="C110" s="226">
        <v>2850236.89</v>
      </c>
      <c r="D110" s="33">
        <v>200000</v>
      </c>
      <c r="E110" s="33">
        <v>0</v>
      </c>
      <c r="F110" s="321" t="s">
        <v>135</v>
      </c>
      <c r="G110" s="33">
        <v>0</v>
      </c>
      <c r="H110" s="321" t="s">
        <v>135</v>
      </c>
      <c r="I110" s="33">
        <v>0</v>
      </c>
      <c r="J110" s="196" t="s">
        <v>135</v>
      </c>
      <c r="K110" s="467">
        <v>0</v>
      </c>
      <c r="L110" s="55">
        <v>0</v>
      </c>
      <c r="M110" s="159" t="s">
        <v>135</v>
      </c>
    </row>
    <row r="111" spans="1:14" ht="14.1" customHeight="1" x14ac:dyDescent="0.2">
      <c r="A111" s="18">
        <v>2</v>
      </c>
      <c r="B111" s="2" t="s">
        <v>129</v>
      </c>
      <c r="C111" s="228">
        <f>SUBTOTAL(9,C105:C110)</f>
        <v>243853210.41999996</v>
      </c>
      <c r="D111" s="235">
        <f>SUBTOTAL(9,D105:D110)</f>
        <v>245825868.12</v>
      </c>
      <c r="E111" s="230">
        <f>SUBTOTAL(9,E105:E110)</f>
        <v>217949021.53000003</v>
      </c>
      <c r="F111" s="263">
        <f>E111/D111</f>
        <v>0.88659921430078348</v>
      </c>
      <c r="G111" s="230">
        <f>SUBTOTAL(9,G105:G110)</f>
        <v>210484660.19000003</v>
      </c>
      <c r="H111" s="263">
        <f>G111/D111</f>
        <v>0.85623478846925849</v>
      </c>
      <c r="I111" s="230">
        <f>SUBTOTAL(9,I105:I110)</f>
        <v>167788826.18000001</v>
      </c>
      <c r="J111" s="318">
        <f>I111/D111</f>
        <v>0.68255154538127705</v>
      </c>
      <c r="K111" s="230">
        <f>SUBTOTAL(9,K105:K110)</f>
        <v>158816301.11000001</v>
      </c>
      <c r="L111" s="44">
        <v>0.68</v>
      </c>
      <c r="M111" s="161">
        <f>+I111/K111-1</f>
        <v>5.6496247597313198E-2</v>
      </c>
    </row>
    <row r="112" spans="1:14" ht="14.1" customHeight="1" x14ac:dyDescent="0.2">
      <c r="A112" s="38" t="s">
        <v>529</v>
      </c>
      <c r="B112" s="39" t="s">
        <v>506</v>
      </c>
      <c r="C112" s="226">
        <v>16774924.1</v>
      </c>
      <c r="D112" s="33">
        <v>16770724.1</v>
      </c>
      <c r="E112" s="33">
        <v>16195054.08</v>
      </c>
      <c r="F112" s="49">
        <f>+E112/D112</f>
        <v>0.9656741106366421</v>
      </c>
      <c r="G112" s="33">
        <v>16123781.050000001</v>
      </c>
      <c r="H112" s="49">
        <f>+G112/D112</f>
        <v>0.96142426253378055</v>
      </c>
      <c r="I112" s="33">
        <v>14481387.73</v>
      </c>
      <c r="J112" s="170">
        <f>+I112/D112</f>
        <v>0.86349209751772138</v>
      </c>
      <c r="K112" s="461">
        <v>14435210</v>
      </c>
      <c r="L112" s="53">
        <v>0.86066702478161727</v>
      </c>
      <c r="M112" s="158">
        <f>+I112/K112-1</f>
        <v>3.1989648920938141E-3</v>
      </c>
      <c r="N112" t="s">
        <v>554</v>
      </c>
    </row>
    <row r="113" spans="1:14" ht="14.1" customHeight="1" x14ac:dyDescent="0.2">
      <c r="A113" s="38" t="s">
        <v>76</v>
      </c>
      <c r="B113" s="39" t="s">
        <v>138</v>
      </c>
      <c r="C113" s="226">
        <v>2248848</v>
      </c>
      <c r="D113" s="33">
        <v>2248848</v>
      </c>
      <c r="E113" s="33">
        <v>2248848</v>
      </c>
      <c r="F113" s="49">
        <f>+E113/D113</f>
        <v>1</v>
      </c>
      <c r="G113" s="33">
        <v>2248848</v>
      </c>
      <c r="H113" s="49">
        <f>+G113/D113</f>
        <v>1</v>
      </c>
      <c r="I113" s="33">
        <v>2248848</v>
      </c>
      <c r="J113" s="170">
        <f>+I113/D113</f>
        <v>1</v>
      </c>
      <c r="K113" s="104">
        <v>2231000</v>
      </c>
      <c r="L113" s="53">
        <v>1</v>
      </c>
      <c r="M113" s="158">
        <f>+I113/K113-1</f>
        <v>8.0000000000000071E-3</v>
      </c>
    </row>
    <row r="114" spans="1:14" ht="14.1" customHeight="1" x14ac:dyDescent="0.2">
      <c r="A114" s="40" t="s">
        <v>77</v>
      </c>
      <c r="B114" s="41" t="s">
        <v>543</v>
      </c>
      <c r="C114" s="226">
        <v>8261679.1600000001</v>
      </c>
      <c r="D114" s="33">
        <v>8659221.9700000007</v>
      </c>
      <c r="E114" s="33">
        <v>8261679.1600000001</v>
      </c>
      <c r="F114" s="321">
        <f t="shared" ref="F114:F152" si="10">+E114/D114</f>
        <v>0.95409023912572133</v>
      </c>
      <c r="G114" s="33">
        <v>8261679.1600000001</v>
      </c>
      <c r="H114" s="321">
        <f t="shared" ref="H114:H152" si="11">+G114/D114</f>
        <v>0.95409023912572133</v>
      </c>
      <c r="I114" s="33">
        <v>8261679.1600000001</v>
      </c>
      <c r="J114" s="196">
        <f t="shared" ref="J114:J152" si="12">+I114/D114</f>
        <v>0.95409023912572133</v>
      </c>
      <c r="K114" s="104">
        <v>48944267.159999996</v>
      </c>
      <c r="L114" s="55">
        <v>0.99681412864120711</v>
      </c>
      <c r="M114" s="159">
        <f>+I114/K114-1</f>
        <v>-0.83120231153952373</v>
      </c>
    </row>
    <row r="115" spans="1:14" ht="14.1" customHeight="1" x14ac:dyDescent="0.2">
      <c r="A115" s="40">
        <v>323</v>
      </c>
      <c r="B115" s="41" t="s">
        <v>514</v>
      </c>
      <c r="C115" s="226">
        <v>39307154.049999997</v>
      </c>
      <c r="D115" s="33">
        <v>39307154.049999997</v>
      </c>
      <c r="E115" s="33">
        <v>39307154.049999997</v>
      </c>
      <c r="F115" s="321">
        <f t="shared" si="10"/>
        <v>1</v>
      </c>
      <c r="G115" s="33">
        <v>39307154.049999997</v>
      </c>
      <c r="H115" s="321">
        <f t="shared" si="11"/>
        <v>1</v>
      </c>
      <c r="I115" s="33">
        <v>39307154.049999997</v>
      </c>
      <c r="J115" s="196">
        <f t="shared" si="12"/>
        <v>1</v>
      </c>
      <c r="K115" s="104">
        <v>7474923</v>
      </c>
      <c r="L115" s="466">
        <v>0.85899999999999999</v>
      </c>
      <c r="M115" s="159">
        <f>+I115/K115-1</f>
        <v>4.2585363153573619</v>
      </c>
      <c r="N115" t="s">
        <v>555</v>
      </c>
    </row>
    <row r="116" spans="1:14" ht="14.1" customHeight="1" x14ac:dyDescent="0.2">
      <c r="A116" s="40">
        <v>324</v>
      </c>
      <c r="B116" s="41" t="s">
        <v>508</v>
      </c>
      <c r="C116" s="226">
        <v>7463831</v>
      </c>
      <c r="D116" s="33">
        <v>7522078.5</v>
      </c>
      <c r="E116" s="33">
        <v>7492248.5</v>
      </c>
      <c r="F116" s="321">
        <f t="shared" si="10"/>
        <v>0.99603434077429531</v>
      </c>
      <c r="G116" s="33">
        <v>7492248.5</v>
      </c>
      <c r="H116" s="321">
        <f t="shared" si="11"/>
        <v>0.99603434077429531</v>
      </c>
      <c r="I116" s="33">
        <v>5191944.45</v>
      </c>
      <c r="J116" s="196">
        <f t="shared" si="12"/>
        <v>0.6902273686721031</v>
      </c>
      <c r="K116" s="104"/>
      <c r="L116" s="55"/>
      <c r="M116" s="159" t="s">
        <v>135</v>
      </c>
      <c r="N116" t="s">
        <v>548</v>
      </c>
    </row>
    <row r="117" spans="1:14" ht="14.1" customHeight="1" x14ac:dyDescent="0.2">
      <c r="A117" s="40" t="s">
        <v>507</v>
      </c>
      <c r="B117" s="41" t="s">
        <v>118</v>
      </c>
      <c r="C117" s="226">
        <v>14209859.460000001</v>
      </c>
      <c r="D117" s="33">
        <v>16373710.74</v>
      </c>
      <c r="E117" s="33">
        <v>15696812.07</v>
      </c>
      <c r="F117" s="321">
        <f t="shared" si="10"/>
        <v>0.95865942175548657</v>
      </c>
      <c r="G117" s="33">
        <v>15621612.24</v>
      </c>
      <c r="H117" s="321">
        <f t="shared" si="11"/>
        <v>0.95406670412451666</v>
      </c>
      <c r="I117" s="33">
        <v>11099386.369999999</v>
      </c>
      <c r="J117" s="196">
        <f t="shared" si="12"/>
        <v>0.67787849353444718</v>
      </c>
      <c r="K117" s="104">
        <v>2741863.38</v>
      </c>
      <c r="L117" s="55">
        <v>0.49268567627171106</v>
      </c>
      <c r="M117" s="159">
        <f t="shared" ref="M117:M123" si="13">+I117/K117-1</f>
        <v>3.0481179518142145</v>
      </c>
      <c r="N117" t="s">
        <v>556</v>
      </c>
    </row>
    <row r="118" spans="1:14" ht="14.1" customHeight="1" x14ac:dyDescent="0.2">
      <c r="A118" s="40">
        <v>328</v>
      </c>
      <c r="B118" s="41" t="s">
        <v>451</v>
      </c>
      <c r="C118" s="226">
        <v>9039781.6799999997</v>
      </c>
      <c r="D118" s="33">
        <v>9039781.6799999997</v>
      </c>
      <c r="E118" s="33">
        <v>9039781.6799999997</v>
      </c>
      <c r="F118" s="321">
        <f t="shared" si="10"/>
        <v>1</v>
      </c>
      <c r="G118" s="33">
        <v>9039781.6799999997</v>
      </c>
      <c r="H118" s="321">
        <f t="shared" si="11"/>
        <v>1</v>
      </c>
      <c r="I118" s="33">
        <v>4033372.18</v>
      </c>
      <c r="J118" s="196">
        <f t="shared" si="12"/>
        <v>0.44618026438886299</v>
      </c>
      <c r="K118" s="104">
        <v>3633372.18</v>
      </c>
      <c r="L118" s="55">
        <v>0.35562982423297407</v>
      </c>
      <c r="M118" s="159">
        <f t="shared" si="13"/>
        <v>0.11009056605921397</v>
      </c>
      <c r="N118" t="s">
        <v>557</v>
      </c>
    </row>
    <row r="119" spans="1:14" ht="14.1" customHeight="1" x14ac:dyDescent="0.2">
      <c r="A119" s="40" t="s">
        <v>531</v>
      </c>
      <c r="B119" s="41" t="s">
        <v>530</v>
      </c>
      <c r="C119" s="226">
        <v>28919222.559999999</v>
      </c>
      <c r="D119" s="33">
        <v>28919222.559999999</v>
      </c>
      <c r="E119" s="33">
        <v>28919222.559999999</v>
      </c>
      <c r="F119" s="321">
        <f t="shared" si="10"/>
        <v>1</v>
      </c>
      <c r="G119" s="33">
        <v>28919222.559999999</v>
      </c>
      <c r="H119" s="321">
        <f t="shared" si="11"/>
        <v>1</v>
      </c>
      <c r="I119" s="33">
        <v>22250000</v>
      </c>
      <c r="J119" s="196">
        <f t="shared" si="12"/>
        <v>0.76938444502914749</v>
      </c>
      <c r="K119" s="104">
        <v>22493236.109999999</v>
      </c>
      <c r="L119" s="466">
        <v>0.76842521305608913</v>
      </c>
      <c r="M119" s="159">
        <f t="shared" si="13"/>
        <v>-1.0813744576835815E-2</v>
      </c>
      <c r="N119" t="s">
        <v>558</v>
      </c>
    </row>
    <row r="120" spans="1:14" ht="14.1" customHeight="1" x14ac:dyDescent="0.2">
      <c r="A120" s="40" t="s">
        <v>452</v>
      </c>
      <c r="B120" s="41" t="s">
        <v>544</v>
      </c>
      <c r="C120" s="226">
        <v>10147004.630000001</v>
      </c>
      <c r="D120" s="33">
        <v>11618284.48</v>
      </c>
      <c r="E120" s="33">
        <v>11596495.74</v>
      </c>
      <c r="F120" s="321">
        <f t="shared" si="10"/>
        <v>0.99812461641497008</v>
      </c>
      <c r="G120" s="33">
        <v>11596495.74</v>
      </c>
      <c r="H120" s="321">
        <f t="shared" si="11"/>
        <v>0.99812461641497008</v>
      </c>
      <c r="I120" s="33">
        <v>10395811.279999999</v>
      </c>
      <c r="J120" s="196">
        <f t="shared" si="12"/>
        <v>0.89478023178857458</v>
      </c>
      <c r="K120" s="104">
        <v>7436106.5199999996</v>
      </c>
      <c r="L120" s="55">
        <v>0.72811631497386653</v>
      </c>
      <c r="M120" s="159">
        <f t="shared" si="13"/>
        <v>0.39801806927316585</v>
      </c>
    </row>
    <row r="121" spans="1:14" ht="14.1" customHeight="1" x14ac:dyDescent="0.2">
      <c r="A121" s="40" t="s">
        <v>79</v>
      </c>
      <c r="B121" s="41" t="s">
        <v>114</v>
      </c>
      <c r="C121" s="226">
        <v>12497819.630000001</v>
      </c>
      <c r="D121" s="33">
        <v>12605379.77</v>
      </c>
      <c r="E121" s="33">
        <v>12477939.68</v>
      </c>
      <c r="F121" s="321">
        <f t="shared" si="10"/>
        <v>0.98989002375768964</v>
      </c>
      <c r="G121" s="33">
        <v>12425261.890000001</v>
      </c>
      <c r="H121" s="321">
        <f t="shared" si="11"/>
        <v>0.9857110310608278</v>
      </c>
      <c r="I121" s="33">
        <v>12380506.539999999</v>
      </c>
      <c r="J121" s="196">
        <f t="shared" si="12"/>
        <v>0.98216053509667478</v>
      </c>
      <c r="K121" s="104">
        <v>12261516.310000001</v>
      </c>
      <c r="L121" s="55">
        <v>0.99507008615050774</v>
      </c>
      <c r="M121" s="159">
        <f t="shared" si="13"/>
        <v>9.7043650223711531E-3</v>
      </c>
    </row>
    <row r="122" spans="1:14" ht="14.1" customHeight="1" x14ac:dyDescent="0.2">
      <c r="A122" s="40" t="s">
        <v>80</v>
      </c>
      <c r="B122" s="41" t="s">
        <v>515</v>
      </c>
      <c r="C122" s="226">
        <v>64496879.130000003</v>
      </c>
      <c r="D122" s="33">
        <v>64624921.130000003</v>
      </c>
      <c r="E122" s="33">
        <v>64624921.130000003</v>
      </c>
      <c r="F122" s="321">
        <f t="shared" si="10"/>
        <v>1</v>
      </c>
      <c r="G122" s="33">
        <v>64624921.130000003</v>
      </c>
      <c r="H122" s="321">
        <f t="shared" si="11"/>
        <v>1</v>
      </c>
      <c r="I122" s="33">
        <v>54905369.799999997</v>
      </c>
      <c r="J122" s="196">
        <f t="shared" si="12"/>
        <v>0.84960056956281493</v>
      </c>
      <c r="K122" s="104">
        <v>53087100</v>
      </c>
      <c r="L122" s="55">
        <v>0.71799999999999997</v>
      </c>
      <c r="M122" s="159">
        <f t="shared" si="13"/>
        <v>3.4250689903950304E-2</v>
      </c>
      <c r="N122" t="s">
        <v>559</v>
      </c>
    </row>
    <row r="123" spans="1:14" ht="14.1" customHeight="1" x14ac:dyDescent="0.2">
      <c r="A123" s="40" t="s">
        <v>81</v>
      </c>
      <c r="B123" s="41" t="s">
        <v>106</v>
      </c>
      <c r="C123" s="226">
        <v>16590471.789999999</v>
      </c>
      <c r="D123" s="33">
        <v>16412029.57</v>
      </c>
      <c r="E123" s="33">
        <v>16161973.33</v>
      </c>
      <c r="F123" s="321">
        <f t="shared" si="10"/>
        <v>0.98476384417091933</v>
      </c>
      <c r="G123" s="33">
        <v>15914061.51</v>
      </c>
      <c r="H123" s="321">
        <f t="shared" si="11"/>
        <v>0.9696583498173651</v>
      </c>
      <c r="I123" s="33">
        <v>12091280.949999999</v>
      </c>
      <c r="J123" s="196">
        <f t="shared" si="12"/>
        <v>0.73673282749270597</v>
      </c>
      <c r="K123" s="104">
        <v>23215558.960000001</v>
      </c>
      <c r="L123" s="55">
        <v>0.83385270354583474</v>
      </c>
      <c r="M123" s="159">
        <f t="shared" si="13"/>
        <v>-0.47917338665706632</v>
      </c>
    </row>
    <row r="124" spans="1:14" ht="14.1" customHeight="1" x14ac:dyDescent="0.2">
      <c r="A124" s="40">
        <v>336</v>
      </c>
      <c r="B124" s="41" t="s">
        <v>453</v>
      </c>
      <c r="C124" s="226">
        <v>211322.62</v>
      </c>
      <c r="D124" s="33">
        <v>211322.62</v>
      </c>
      <c r="E124" s="33">
        <v>211322.62</v>
      </c>
      <c r="F124" s="321">
        <f t="shared" si="10"/>
        <v>1</v>
      </c>
      <c r="G124" s="33">
        <v>211322.62</v>
      </c>
      <c r="H124" s="321">
        <f t="shared" si="11"/>
        <v>1</v>
      </c>
      <c r="I124" s="33">
        <v>211322.62</v>
      </c>
      <c r="J124" s="196">
        <f t="shared" si="12"/>
        <v>1</v>
      </c>
      <c r="K124" s="104">
        <v>0</v>
      </c>
      <c r="L124" s="55">
        <v>0</v>
      </c>
      <c r="M124" s="159" t="s">
        <v>135</v>
      </c>
    </row>
    <row r="125" spans="1:14" ht="14.1" customHeight="1" x14ac:dyDescent="0.2">
      <c r="A125" s="40" t="s">
        <v>532</v>
      </c>
      <c r="B125" s="41" t="s">
        <v>517</v>
      </c>
      <c r="C125" s="226">
        <v>13215052.93</v>
      </c>
      <c r="D125" s="33">
        <v>12227818.960000001</v>
      </c>
      <c r="E125" s="33">
        <v>11352302.640000001</v>
      </c>
      <c r="F125" s="321">
        <f t="shared" si="10"/>
        <v>0.92839963342080756</v>
      </c>
      <c r="G125" s="33">
        <v>11186472.1</v>
      </c>
      <c r="H125" s="321">
        <f t="shared" si="11"/>
        <v>0.9148378902724611</v>
      </c>
      <c r="I125" s="33">
        <v>8759830.3800000008</v>
      </c>
      <c r="J125" s="196">
        <f t="shared" si="12"/>
        <v>0.71638535119430657</v>
      </c>
      <c r="K125" s="104"/>
      <c r="L125" s="55"/>
      <c r="M125" s="159" t="s">
        <v>135</v>
      </c>
      <c r="N125" t="s">
        <v>548</v>
      </c>
    </row>
    <row r="126" spans="1:14" ht="14.1" customHeight="1" x14ac:dyDescent="0.2">
      <c r="A126" s="40">
        <v>338</v>
      </c>
      <c r="B126" s="41" t="s">
        <v>446</v>
      </c>
      <c r="C126" s="226">
        <v>6508517.5999999996</v>
      </c>
      <c r="D126" s="33">
        <v>6735201.3200000003</v>
      </c>
      <c r="E126" s="33">
        <v>6503253.3099999996</v>
      </c>
      <c r="F126" s="321">
        <f t="shared" si="10"/>
        <v>0.96556182970934556</v>
      </c>
      <c r="G126" s="33">
        <v>6180873.21</v>
      </c>
      <c r="H126" s="321">
        <f t="shared" si="11"/>
        <v>0.91769687591164684</v>
      </c>
      <c r="I126" s="33">
        <v>2846007.14</v>
      </c>
      <c r="J126" s="196">
        <f t="shared" si="12"/>
        <v>0.42255710034217658</v>
      </c>
      <c r="K126" s="104">
        <v>2890239.59</v>
      </c>
      <c r="L126" s="55">
        <v>0.41701095690442547</v>
      </c>
      <c r="M126" s="159">
        <f>+I126/K126-1</f>
        <v>-1.5304077265096083E-2</v>
      </c>
    </row>
    <row r="127" spans="1:14" ht="14.1" customHeight="1" x14ac:dyDescent="0.2">
      <c r="A127" s="40" t="s">
        <v>82</v>
      </c>
      <c r="B127" s="41" t="s">
        <v>119</v>
      </c>
      <c r="C127" s="226">
        <v>11347381.6</v>
      </c>
      <c r="D127" s="33">
        <v>12619790.189999999</v>
      </c>
      <c r="E127" s="33">
        <v>12273659.539999999</v>
      </c>
      <c r="F127" s="457">
        <f t="shared" si="10"/>
        <v>0.97257239266352646</v>
      </c>
      <c r="G127" s="33">
        <v>12232020.77</v>
      </c>
      <c r="H127" s="457">
        <f t="shared" si="11"/>
        <v>0.9692729107091439</v>
      </c>
      <c r="I127" s="33">
        <v>12046255.060000001</v>
      </c>
      <c r="J127" s="459">
        <f t="shared" si="12"/>
        <v>0.95455272065818719</v>
      </c>
      <c r="K127" s="462">
        <v>10231108.41</v>
      </c>
      <c r="L127" s="395">
        <v>0.95109229933917672</v>
      </c>
      <c r="M127" s="159">
        <f>+I127/K127-1</f>
        <v>0.17741446745162581</v>
      </c>
    </row>
    <row r="128" spans="1:14" ht="14.1" customHeight="1" x14ac:dyDescent="0.2">
      <c r="A128" s="40">
        <v>342</v>
      </c>
      <c r="B128" s="41" t="s">
        <v>519</v>
      </c>
      <c r="C128" s="226">
        <v>4676210.57</v>
      </c>
      <c r="D128" s="33">
        <v>4687811.7300000004</v>
      </c>
      <c r="E128" s="33">
        <v>4668710.57</v>
      </c>
      <c r="F128" s="457">
        <f t="shared" si="10"/>
        <v>0.99592535684021588</v>
      </c>
      <c r="G128" s="33">
        <v>4667210.57</v>
      </c>
      <c r="H128" s="457">
        <f t="shared" si="11"/>
        <v>0.99560537811956873</v>
      </c>
      <c r="I128" s="33">
        <v>4621180.12</v>
      </c>
      <c r="J128" s="459">
        <f t="shared" si="12"/>
        <v>0.98578620178502763</v>
      </c>
      <c r="K128" s="277">
        <v>4352314.5999999996</v>
      </c>
      <c r="L128" s="80">
        <v>0.96612826445671918</v>
      </c>
      <c r="M128" s="159">
        <f>+I128/K128-1</f>
        <v>6.1775295379612682E-2</v>
      </c>
    </row>
    <row r="129" spans="1:16" ht="14.1" customHeight="1" x14ac:dyDescent="0.2">
      <c r="A129" s="40">
        <v>343</v>
      </c>
      <c r="B129" s="41" t="s">
        <v>454</v>
      </c>
      <c r="C129" s="226">
        <v>7608676.7199999997</v>
      </c>
      <c r="D129" s="33">
        <v>7683957.7199999997</v>
      </c>
      <c r="E129" s="33">
        <v>7608676.7199999997</v>
      </c>
      <c r="F129" s="457">
        <f t="shared" si="10"/>
        <v>0.99020283521289343</v>
      </c>
      <c r="G129" s="33">
        <v>7608676.7199999997</v>
      </c>
      <c r="H129" s="457">
        <f t="shared" si="11"/>
        <v>0.99020283521289343</v>
      </c>
      <c r="I129" s="33">
        <v>400000</v>
      </c>
      <c r="J129" s="459" t="s">
        <v>135</v>
      </c>
      <c r="K129" s="468">
        <v>1300000</v>
      </c>
      <c r="L129" s="61">
        <v>0.15006031449250554</v>
      </c>
      <c r="M129" s="159" t="s">
        <v>135</v>
      </c>
    </row>
    <row r="130" spans="1:16" ht="14.1" customHeight="1" x14ac:dyDescent="0.2">
      <c r="A130" s="18">
        <v>3</v>
      </c>
      <c r="B130" s="2" t="s">
        <v>128</v>
      </c>
      <c r="C130" s="228">
        <f>SUBTOTAL(9,C112:C129)</f>
        <v>273524637.23000002</v>
      </c>
      <c r="D130" s="235">
        <f>SUBTOTAL(9,D112:D129)</f>
        <v>278267259.09000003</v>
      </c>
      <c r="E130" s="230">
        <f>SUBTOTAL(9,E112:E129)</f>
        <v>274640055.38</v>
      </c>
      <c r="F130" s="98">
        <f t="shared" si="10"/>
        <v>0.98696503598065455</v>
      </c>
      <c r="G130" s="230">
        <f>SUBTOTAL(9,G112:G129)</f>
        <v>273661643.5</v>
      </c>
      <c r="H130" s="98">
        <f t="shared" si="11"/>
        <v>0.98344894902454039</v>
      </c>
      <c r="I130" s="230">
        <f>SUBTOTAL(9,I112:I129)</f>
        <v>225531335.82999998</v>
      </c>
      <c r="J130" s="188">
        <f t="shared" si="12"/>
        <v>0.81048462750357686</v>
      </c>
      <c r="K130" s="230">
        <f>SUBTOTAL(9,K112:K129)</f>
        <v>216727816.22</v>
      </c>
      <c r="L130" s="44">
        <v>0.80900000000000005</v>
      </c>
      <c r="M130" s="161">
        <f t="shared" ref="M130:M135" si="14">+I130/K130-1</f>
        <v>4.0620164792614988E-2</v>
      </c>
    </row>
    <row r="131" spans="1:16" ht="14.1" customHeight="1" x14ac:dyDescent="0.2">
      <c r="A131" s="38">
        <v>430</v>
      </c>
      <c r="B131" s="39" t="s">
        <v>569</v>
      </c>
      <c r="C131" s="226">
        <v>3157718.66</v>
      </c>
      <c r="D131" s="33">
        <v>3236038.87</v>
      </c>
      <c r="E131" s="33">
        <v>2453593.34</v>
      </c>
      <c r="F131" s="457">
        <f t="shared" si="10"/>
        <v>0.75820885921558778</v>
      </c>
      <c r="G131" s="33">
        <v>2405783.19</v>
      </c>
      <c r="H131" s="457">
        <f t="shared" si="11"/>
        <v>0.74343457747156161</v>
      </c>
      <c r="I131" s="33">
        <v>2393378.71</v>
      </c>
      <c r="J131" s="196">
        <f t="shared" si="12"/>
        <v>0.73960134786638076</v>
      </c>
      <c r="K131" s="460">
        <v>1733780.9</v>
      </c>
      <c r="L131" s="53">
        <v>0.49754934732747469</v>
      </c>
      <c r="M131" s="158">
        <f t="shared" si="14"/>
        <v>0.38043896434664837</v>
      </c>
    </row>
    <row r="132" spans="1:16" ht="14.1" customHeight="1" x14ac:dyDescent="0.2">
      <c r="A132" s="38" t="s">
        <v>83</v>
      </c>
      <c r="B132" s="39" t="s">
        <v>107</v>
      </c>
      <c r="C132" s="226">
        <v>8913661.5299999993</v>
      </c>
      <c r="D132" s="33">
        <v>8926293.6999999993</v>
      </c>
      <c r="E132" s="33">
        <v>6563915.0599999996</v>
      </c>
      <c r="F132" s="49">
        <f t="shared" si="10"/>
        <v>0.7353460776223395</v>
      </c>
      <c r="G132" s="33">
        <v>5060202.8600000003</v>
      </c>
      <c r="H132" s="49">
        <f t="shared" si="11"/>
        <v>0.56688733645409861</v>
      </c>
      <c r="I132" s="33">
        <v>4566124.1500000004</v>
      </c>
      <c r="J132" s="170">
        <f t="shared" si="12"/>
        <v>0.51153640060039707</v>
      </c>
      <c r="K132" s="460">
        <v>4307649.79</v>
      </c>
      <c r="L132" s="53">
        <v>0.49314979565470335</v>
      </c>
      <c r="M132" s="158">
        <f t="shared" si="14"/>
        <v>6.0003568674509289E-2</v>
      </c>
    </row>
    <row r="133" spans="1:16" ht="14.1" customHeight="1" x14ac:dyDescent="0.2">
      <c r="A133" s="40" t="s">
        <v>84</v>
      </c>
      <c r="B133" s="41" t="s">
        <v>520</v>
      </c>
      <c r="C133" s="226">
        <v>4243112</v>
      </c>
      <c r="D133" s="33">
        <v>8174688.04</v>
      </c>
      <c r="E133" s="33">
        <v>5939282.5800000001</v>
      </c>
      <c r="F133" s="321">
        <f t="shared" si="10"/>
        <v>0.7265454719419483</v>
      </c>
      <c r="G133" s="33">
        <v>5753012.2199999997</v>
      </c>
      <c r="H133" s="321">
        <f t="shared" si="11"/>
        <v>0.70375923727604406</v>
      </c>
      <c r="I133" s="33">
        <v>5404859.6900000004</v>
      </c>
      <c r="J133" s="196">
        <f t="shared" si="12"/>
        <v>0.6611701466225004</v>
      </c>
      <c r="K133" s="461">
        <v>3843038.61</v>
      </c>
      <c r="L133" s="55">
        <v>0.52827666464212131</v>
      </c>
      <c r="M133" s="159">
        <f t="shared" si="14"/>
        <v>0.40640265126037867</v>
      </c>
    </row>
    <row r="134" spans="1:16" ht="14.1" customHeight="1" x14ac:dyDescent="0.2">
      <c r="A134" s="40" t="s">
        <v>85</v>
      </c>
      <c r="B134" s="41" t="s">
        <v>108</v>
      </c>
      <c r="C134" s="226">
        <v>64291367.520000003</v>
      </c>
      <c r="D134" s="33">
        <v>64998146.920000002</v>
      </c>
      <c r="E134" s="33">
        <v>45078908.380000003</v>
      </c>
      <c r="F134" s="321">
        <f t="shared" si="10"/>
        <v>0.69354143950416491</v>
      </c>
      <c r="G134" s="33">
        <v>44887585.170000002</v>
      </c>
      <c r="H134" s="321">
        <f t="shared" si="11"/>
        <v>0.690597921587639</v>
      </c>
      <c r="I134" s="33">
        <v>34173608.049999997</v>
      </c>
      <c r="J134" s="196">
        <f t="shared" si="12"/>
        <v>0.525762805085213</v>
      </c>
      <c r="K134" s="461">
        <v>36004884.719999999</v>
      </c>
      <c r="L134" s="55">
        <v>0.76713328076588161</v>
      </c>
      <c r="M134" s="159">
        <f t="shared" si="14"/>
        <v>-5.0861895107881416E-2</v>
      </c>
      <c r="O134" s="316"/>
      <c r="P134" s="316"/>
    </row>
    <row r="135" spans="1:16" ht="14.1" customHeight="1" x14ac:dyDescent="0.2">
      <c r="A135" s="40" t="s">
        <v>86</v>
      </c>
      <c r="B135" s="41" t="s">
        <v>521</v>
      </c>
      <c r="C135" s="226">
        <v>133403395</v>
      </c>
      <c r="D135" s="33">
        <v>134153395</v>
      </c>
      <c r="E135" s="33">
        <v>118775502</v>
      </c>
      <c r="F135" s="321">
        <f t="shared" si="10"/>
        <v>0.88537082494259645</v>
      </c>
      <c r="G135" s="33">
        <v>118775502</v>
      </c>
      <c r="H135" s="321">
        <f t="shared" si="11"/>
        <v>0.88537082494259645</v>
      </c>
      <c r="I135" s="33">
        <v>95965154.319999993</v>
      </c>
      <c r="J135" s="196">
        <f t="shared" si="12"/>
        <v>0.71533899175641436</v>
      </c>
      <c r="K135" s="461">
        <v>80567974.280000001</v>
      </c>
      <c r="L135" s="55">
        <v>0.75349053921005893</v>
      </c>
      <c r="M135" s="159">
        <f t="shared" si="14"/>
        <v>0.19110794552795585</v>
      </c>
      <c r="O135" s="316"/>
      <c r="P135" s="316"/>
    </row>
    <row r="136" spans="1:16" ht="14.1" customHeight="1" x14ac:dyDescent="0.2">
      <c r="A136" s="40">
        <v>491</v>
      </c>
      <c r="B136" s="41" t="s">
        <v>533</v>
      </c>
      <c r="C136" s="226">
        <v>17159000</v>
      </c>
      <c r="D136" s="33">
        <v>17159000</v>
      </c>
      <c r="E136" s="33">
        <v>17159000</v>
      </c>
      <c r="F136" s="321">
        <f t="shared" si="10"/>
        <v>1</v>
      </c>
      <c r="G136" s="33">
        <v>17159000</v>
      </c>
      <c r="H136" s="321">
        <f t="shared" si="11"/>
        <v>1</v>
      </c>
      <c r="I136" s="33">
        <v>14000000</v>
      </c>
      <c r="J136" s="196">
        <f t="shared" si="12"/>
        <v>0.81589836237542979</v>
      </c>
      <c r="K136" s="461">
        <v>13725000</v>
      </c>
      <c r="L136" s="55">
        <v>0.83561643835616439</v>
      </c>
      <c r="M136" s="411" t="s">
        <v>135</v>
      </c>
      <c r="O136" s="316"/>
      <c r="P136" s="316"/>
    </row>
    <row r="137" spans="1:16" ht="14.1" customHeight="1" x14ac:dyDescent="0.2">
      <c r="A137" s="40" t="s">
        <v>87</v>
      </c>
      <c r="B137" s="41" t="s">
        <v>522</v>
      </c>
      <c r="C137" s="226">
        <v>1138067.27</v>
      </c>
      <c r="D137" s="33">
        <v>1052506.8400000001</v>
      </c>
      <c r="E137" s="33">
        <v>726543.34</v>
      </c>
      <c r="F137" s="321">
        <f t="shared" si="10"/>
        <v>0.69029797469059673</v>
      </c>
      <c r="G137" s="33">
        <v>650625.43999999994</v>
      </c>
      <c r="H137" s="321">
        <f t="shared" si="11"/>
        <v>0.61816742207585074</v>
      </c>
      <c r="I137" s="33">
        <v>628574.25</v>
      </c>
      <c r="J137" s="196">
        <f t="shared" si="12"/>
        <v>0.59721630882702859</v>
      </c>
      <c r="K137" s="461">
        <v>729179.25</v>
      </c>
      <c r="L137" s="55">
        <v>0.57268130198573697</v>
      </c>
      <c r="M137" s="412">
        <f t="shared" ref="M137:M153" si="15">+I137/K137-1</f>
        <v>-0.13797019045728465</v>
      </c>
    </row>
    <row r="138" spans="1:16" ht="14.1" customHeight="1" x14ac:dyDescent="0.2">
      <c r="A138" s="18">
        <v>4</v>
      </c>
      <c r="B138" s="2" t="s">
        <v>127</v>
      </c>
      <c r="C138" s="228">
        <f>SUBTOTAL(9,C131:C137)</f>
        <v>232306321.98000002</v>
      </c>
      <c r="D138" s="235">
        <f>SUBTOTAL(9,D131:D137)</f>
        <v>237700069.37</v>
      </c>
      <c r="E138" s="230">
        <f>SUBTOTAL(9,E131:E137)</f>
        <v>196696744.70000002</v>
      </c>
      <c r="F138" s="98">
        <f t="shared" si="10"/>
        <v>0.82749973620674511</v>
      </c>
      <c r="G138" s="230">
        <f>SUBTOTAL(9,G131:G137)</f>
        <v>194691710.88</v>
      </c>
      <c r="H138" s="98">
        <f t="shared" si="11"/>
        <v>0.81906459428476686</v>
      </c>
      <c r="I138" s="230">
        <f>SUBTOTAL(9,I131:I137)</f>
        <v>157131699.16999999</v>
      </c>
      <c r="J138" s="188">
        <f t="shared" si="12"/>
        <v>0.66105028739142424</v>
      </c>
      <c r="K138" s="230">
        <f>SUBTOTAL(9,K131:K137)</f>
        <v>140911507.55000001</v>
      </c>
      <c r="L138" s="44">
        <v>0.73799999999999999</v>
      </c>
      <c r="M138" s="161">
        <f t="shared" si="15"/>
        <v>0.11510906314194758</v>
      </c>
    </row>
    <row r="139" spans="1:16" ht="14.1" customHeight="1" x14ac:dyDescent="0.2">
      <c r="A139" s="38" t="s">
        <v>88</v>
      </c>
      <c r="B139" s="39" t="s">
        <v>117</v>
      </c>
      <c r="C139" s="226">
        <v>27475672.920000002</v>
      </c>
      <c r="D139" s="33">
        <v>28370321.390000001</v>
      </c>
      <c r="E139" s="33">
        <v>21965492.870000001</v>
      </c>
      <c r="F139" s="49">
        <f t="shared" si="10"/>
        <v>0.77424194699967053</v>
      </c>
      <c r="G139" s="33">
        <v>20689584.699999999</v>
      </c>
      <c r="H139" s="49">
        <f t="shared" si="11"/>
        <v>0.72926860487709122</v>
      </c>
      <c r="I139" s="33">
        <v>19830937</v>
      </c>
      <c r="J139" s="170">
        <f t="shared" si="12"/>
        <v>0.69900290262450215</v>
      </c>
      <c r="K139" s="460">
        <v>20064940.100000001</v>
      </c>
      <c r="L139" s="53">
        <v>0.72704473420466542</v>
      </c>
      <c r="M139" s="158">
        <f t="shared" si="15"/>
        <v>-1.1662287494194956E-2</v>
      </c>
    </row>
    <row r="140" spans="1:16" ht="14.1" customHeight="1" x14ac:dyDescent="0.2">
      <c r="A140" s="40" t="s">
        <v>89</v>
      </c>
      <c r="B140" s="41" t="s">
        <v>568</v>
      </c>
      <c r="C140" s="226">
        <v>55211919.460000001</v>
      </c>
      <c r="D140" s="33">
        <v>57359816.780000001</v>
      </c>
      <c r="E140" s="33">
        <v>43811938.990000002</v>
      </c>
      <c r="F140" s="321">
        <f t="shared" si="10"/>
        <v>0.76380890751513308</v>
      </c>
      <c r="G140" s="33">
        <v>41657190.460000001</v>
      </c>
      <c r="H140" s="321">
        <f t="shared" si="11"/>
        <v>0.72624343658163271</v>
      </c>
      <c r="I140" s="33">
        <v>36792416.640000001</v>
      </c>
      <c r="J140" s="196">
        <f t="shared" si="12"/>
        <v>0.64143190661007543</v>
      </c>
      <c r="K140" s="461">
        <v>36209715.649999999</v>
      </c>
      <c r="L140" s="55">
        <v>0.62781038117143784</v>
      </c>
      <c r="M140" s="159">
        <f t="shared" si="15"/>
        <v>1.6092393423697171E-2</v>
      </c>
    </row>
    <row r="141" spans="1:16" ht="14.1" customHeight="1" x14ac:dyDescent="0.2">
      <c r="A141" s="40" t="s">
        <v>90</v>
      </c>
      <c r="B141" s="41" t="s">
        <v>120</v>
      </c>
      <c r="C141" s="226">
        <v>6330784.5</v>
      </c>
      <c r="D141" s="33">
        <v>6755736.3799999999</v>
      </c>
      <c r="E141" s="33">
        <v>4998229.66</v>
      </c>
      <c r="F141" s="321">
        <f t="shared" si="10"/>
        <v>0.73984971864754734</v>
      </c>
      <c r="G141" s="33">
        <v>4500875.34</v>
      </c>
      <c r="H141" s="321">
        <f t="shared" si="11"/>
        <v>0.66623016157418502</v>
      </c>
      <c r="I141" s="33">
        <v>4325356.76</v>
      </c>
      <c r="J141" s="196">
        <f t="shared" si="12"/>
        <v>0.64024948824305661</v>
      </c>
      <c r="K141" s="461">
        <v>4021719.55</v>
      </c>
      <c r="L141" s="55">
        <v>0.61456003320603747</v>
      </c>
      <c r="M141" s="159">
        <f t="shared" si="15"/>
        <v>7.549934952575188E-2</v>
      </c>
    </row>
    <row r="142" spans="1:16" ht="14.1" customHeight="1" x14ac:dyDescent="0.2">
      <c r="A142" s="40" t="s">
        <v>91</v>
      </c>
      <c r="B142" s="41" t="s">
        <v>115</v>
      </c>
      <c r="C142" s="226">
        <v>2703306.46</v>
      </c>
      <c r="D142" s="33">
        <v>1666324.38</v>
      </c>
      <c r="E142" s="33">
        <v>1297531.57</v>
      </c>
      <c r="F142" s="321">
        <f t="shared" si="10"/>
        <v>0.77867886083500748</v>
      </c>
      <c r="G142" s="33">
        <v>1193276.1599999999</v>
      </c>
      <c r="H142" s="321">
        <f t="shared" si="11"/>
        <v>0.71611276551087855</v>
      </c>
      <c r="I142" s="33">
        <v>1032938.93</v>
      </c>
      <c r="J142" s="196">
        <f t="shared" si="12"/>
        <v>0.61989066618589606</v>
      </c>
      <c r="K142" s="461">
        <v>1109403.23</v>
      </c>
      <c r="L142" s="55">
        <v>0.66702782304198993</v>
      </c>
      <c r="M142" s="159">
        <f t="shared" si="15"/>
        <v>-6.8923812309434118E-2</v>
      </c>
    </row>
    <row r="143" spans="1:16" ht="14.1" customHeight="1" x14ac:dyDescent="0.2">
      <c r="A143" s="40" t="s">
        <v>92</v>
      </c>
      <c r="B143" s="41" t="s">
        <v>109</v>
      </c>
      <c r="C143" s="226">
        <v>9126336.0500000007</v>
      </c>
      <c r="D143" s="33">
        <v>9009475.8100000005</v>
      </c>
      <c r="E143" s="33">
        <v>8621477.6500000004</v>
      </c>
      <c r="F143" s="321">
        <f t="shared" si="10"/>
        <v>0.95693443567833936</v>
      </c>
      <c r="G143" s="33">
        <v>8062268.1100000003</v>
      </c>
      <c r="H143" s="321">
        <f t="shared" si="11"/>
        <v>0.89486539284020783</v>
      </c>
      <c r="I143" s="33">
        <v>6907515.5999999996</v>
      </c>
      <c r="J143" s="196">
        <f t="shared" si="12"/>
        <v>0.76669450539320549</v>
      </c>
      <c r="K143" s="461">
        <v>6989309.2199999997</v>
      </c>
      <c r="L143" s="55">
        <v>0.77386726086177393</v>
      </c>
      <c r="M143" s="159">
        <f t="shared" si="15"/>
        <v>-1.1702675818941688E-2</v>
      </c>
    </row>
    <row r="144" spans="1:16" ht="14.1" customHeight="1" x14ac:dyDescent="0.2">
      <c r="A144" s="40" t="s">
        <v>93</v>
      </c>
      <c r="B144" s="41" t="s">
        <v>124</v>
      </c>
      <c r="C144" s="226">
        <v>36104377.189999998</v>
      </c>
      <c r="D144" s="33">
        <v>36999877.590000004</v>
      </c>
      <c r="E144" s="33">
        <v>32350481.84</v>
      </c>
      <c r="F144" s="321">
        <f t="shared" si="10"/>
        <v>0.87434023967537122</v>
      </c>
      <c r="G144" s="33">
        <v>31096069.940000001</v>
      </c>
      <c r="H144" s="321">
        <f t="shared" si="11"/>
        <v>0.84043710318664322</v>
      </c>
      <c r="I144" s="33">
        <v>25050824.649999999</v>
      </c>
      <c r="J144" s="196">
        <f t="shared" si="12"/>
        <v>0.67705155480758972</v>
      </c>
      <c r="K144" s="461">
        <v>23001259.93</v>
      </c>
      <c r="L144" s="55">
        <v>0.61014602413540042</v>
      </c>
      <c r="M144" s="159">
        <f t="shared" si="15"/>
        <v>8.9106628342858762E-2</v>
      </c>
    </row>
    <row r="145" spans="1:16" ht="14.1" customHeight="1" x14ac:dyDescent="0.2">
      <c r="A145" s="40" t="s">
        <v>94</v>
      </c>
      <c r="B145" s="41" t="s">
        <v>523</v>
      </c>
      <c r="C145" s="226">
        <v>31536030.609999999</v>
      </c>
      <c r="D145" s="33">
        <v>40849157.280000001</v>
      </c>
      <c r="E145" s="33">
        <v>39408746.18</v>
      </c>
      <c r="F145" s="321">
        <f t="shared" si="10"/>
        <v>0.9647382909241744</v>
      </c>
      <c r="G145" s="33">
        <v>39341090.640000001</v>
      </c>
      <c r="H145" s="321">
        <f t="shared" si="11"/>
        <v>0.9630820623871631</v>
      </c>
      <c r="I145" s="33">
        <v>27545997.25</v>
      </c>
      <c r="J145" s="196">
        <f t="shared" si="12"/>
        <v>0.67433452938052874</v>
      </c>
      <c r="K145" s="461">
        <v>20348794.43</v>
      </c>
      <c r="L145" s="55">
        <v>0.61740048109961398</v>
      </c>
      <c r="M145" s="159">
        <f t="shared" si="15"/>
        <v>0.35369185357680188</v>
      </c>
    </row>
    <row r="146" spans="1:16" ht="14.1" customHeight="1" x14ac:dyDescent="0.2">
      <c r="A146" s="40" t="s">
        <v>95</v>
      </c>
      <c r="B146" s="41" t="s">
        <v>122</v>
      </c>
      <c r="C146" s="226">
        <v>26939471.629999999</v>
      </c>
      <c r="D146" s="33">
        <v>7145998.1500000004</v>
      </c>
      <c r="E146" s="33">
        <v>527036.36</v>
      </c>
      <c r="F146" s="321">
        <f t="shared" si="10"/>
        <v>7.3752658332272306E-2</v>
      </c>
      <c r="G146" s="33">
        <v>527036.36</v>
      </c>
      <c r="H146" s="321">
        <f t="shared" si="11"/>
        <v>7.3752658332272306E-2</v>
      </c>
      <c r="I146" s="33">
        <v>527036.36</v>
      </c>
      <c r="J146" s="196">
        <f t="shared" si="12"/>
        <v>7.3752658332272306E-2</v>
      </c>
      <c r="K146" s="461">
        <v>408077.66</v>
      </c>
      <c r="L146" s="55">
        <v>5.2857775353265024E-2</v>
      </c>
      <c r="M146" s="159">
        <f t="shared" si="15"/>
        <v>0.29150995425723636</v>
      </c>
    </row>
    <row r="147" spans="1:16" ht="14.1" customHeight="1" x14ac:dyDescent="0.2">
      <c r="A147" s="40">
        <v>931</v>
      </c>
      <c r="B147" s="41" t="s">
        <v>455</v>
      </c>
      <c r="C147" s="226">
        <v>5447022.2999999998</v>
      </c>
      <c r="D147" s="33">
        <v>5427710.6500000004</v>
      </c>
      <c r="E147" s="33">
        <v>3781563.88</v>
      </c>
      <c r="F147" s="321">
        <f t="shared" si="10"/>
        <v>0.69671434677528354</v>
      </c>
      <c r="G147" s="33">
        <v>3663564.83</v>
      </c>
      <c r="H147" s="321">
        <f t="shared" si="11"/>
        <v>0.67497423246023625</v>
      </c>
      <c r="I147" s="33">
        <v>3430504.19</v>
      </c>
      <c r="J147" s="196">
        <f t="shared" si="12"/>
        <v>0.63203520069736951</v>
      </c>
      <c r="K147" s="461">
        <v>3381114.27</v>
      </c>
      <c r="L147" s="55">
        <v>0.65501610752415107</v>
      </c>
      <c r="M147" s="159">
        <f t="shared" si="15"/>
        <v>1.460758674683893E-2</v>
      </c>
    </row>
    <row r="148" spans="1:16" ht="14.1" customHeight="1" x14ac:dyDescent="0.2">
      <c r="A148" s="40" t="s">
        <v>96</v>
      </c>
      <c r="B148" s="41" t="s">
        <v>111</v>
      </c>
      <c r="C148" s="226">
        <v>25093946.690000001</v>
      </c>
      <c r="D148" s="33">
        <v>26854351.16</v>
      </c>
      <c r="E148" s="33">
        <v>26767356.010000002</v>
      </c>
      <c r="F148" s="321">
        <f t="shared" si="10"/>
        <v>0.99676048214750468</v>
      </c>
      <c r="G148" s="33">
        <v>26691374.289999999</v>
      </c>
      <c r="H148" s="321">
        <f t="shared" si="11"/>
        <v>0.99393108144639297</v>
      </c>
      <c r="I148" s="33">
        <v>20102521.420000002</v>
      </c>
      <c r="J148" s="196">
        <f t="shared" si="12"/>
        <v>0.74857594958179585</v>
      </c>
      <c r="K148" s="461">
        <v>17940293.68</v>
      </c>
      <c r="L148" s="55">
        <v>0.73270549146122466</v>
      </c>
      <c r="M148" s="159">
        <f t="shared" si="15"/>
        <v>0.12052354206500371</v>
      </c>
    </row>
    <row r="149" spans="1:16" ht="14.1" customHeight="1" x14ac:dyDescent="0.2">
      <c r="A149" s="40" t="s">
        <v>97</v>
      </c>
      <c r="B149" s="41" t="s">
        <v>112</v>
      </c>
      <c r="C149" s="226">
        <v>66531326.530000001</v>
      </c>
      <c r="D149" s="33">
        <v>66933116.909999996</v>
      </c>
      <c r="E149" s="33">
        <v>62457494.149999999</v>
      </c>
      <c r="F149" s="321">
        <f t="shared" si="10"/>
        <v>0.93313290988647613</v>
      </c>
      <c r="G149" s="33">
        <v>61465466.979999997</v>
      </c>
      <c r="H149" s="321">
        <f t="shared" si="11"/>
        <v>0.91831173890569084</v>
      </c>
      <c r="I149" s="33">
        <v>36394238.25</v>
      </c>
      <c r="J149" s="196">
        <f t="shared" si="12"/>
        <v>0.54374037741192649</v>
      </c>
      <c r="K149" s="461">
        <v>34749557.909999996</v>
      </c>
      <c r="L149" s="55">
        <v>0.59286072303322168</v>
      </c>
      <c r="M149" s="159">
        <f t="shared" si="15"/>
        <v>4.7329532774479155E-2</v>
      </c>
    </row>
    <row r="150" spans="1:16" ht="14.1" customHeight="1" x14ac:dyDescent="0.2">
      <c r="A150" s="40" t="s">
        <v>98</v>
      </c>
      <c r="B150" s="41" t="s">
        <v>121</v>
      </c>
      <c r="C150" s="226">
        <v>732282.55</v>
      </c>
      <c r="D150" s="33">
        <v>732282.55</v>
      </c>
      <c r="E150" s="33">
        <v>608236.31000000006</v>
      </c>
      <c r="F150" s="321">
        <f t="shared" si="10"/>
        <v>0.83060331015671485</v>
      </c>
      <c r="G150" s="33">
        <v>608236.31000000006</v>
      </c>
      <c r="H150" s="321">
        <f t="shared" si="11"/>
        <v>0.83060331015671485</v>
      </c>
      <c r="I150" s="33">
        <v>608236.31000000006</v>
      </c>
      <c r="J150" s="196">
        <f t="shared" si="12"/>
        <v>0.83060331015671485</v>
      </c>
      <c r="K150" s="461">
        <v>595223.07999999996</v>
      </c>
      <c r="L150" s="55">
        <v>0.77008388750183421</v>
      </c>
      <c r="M150" s="159">
        <f t="shared" si="15"/>
        <v>2.1862777901690444E-2</v>
      </c>
    </row>
    <row r="151" spans="1:16" ht="14.1" customHeight="1" x14ac:dyDescent="0.2">
      <c r="A151" s="42" t="s">
        <v>534</v>
      </c>
      <c r="B151" s="43" t="s">
        <v>123</v>
      </c>
      <c r="C151" s="226">
        <v>89097229.569999993</v>
      </c>
      <c r="D151" s="33">
        <v>91911529.569999993</v>
      </c>
      <c r="E151" s="33">
        <v>89097229.569999993</v>
      </c>
      <c r="F151" s="457">
        <f t="shared" si="10"/>
        <v>0.96938033766637921</v>
      </c>
      <c r="G151" s="33">
        <v>89097229.569999993</v>
      </c>
      <c r="H151" s="457">
        <f t="shared" si="11"/>
        <v>0.96938033766637921</v>
      </c>
      <c r="I151" s="33">
        <v>76697784.099999994</v>
      </c>
      <c r="J151" s="459">
        <f t="shared" si="12"/>
        <v>0.83447402582487562</v>
      </c>
      <c r="K151" s="462">
        <v>65703249.049999997</v>
      </c>
      <c r="L151" s="375">
        <v>0.74083669176251343</v>
      </c>
      <c r="M151" s="160">
        <f t="shared" si="15"/>
        <v>0.16733624606042219</v>
      </c>
      <c r="N151" t="s">
        <v>560</v>
      </c>
    </row>
    <row r="152" spans="1:16" ht="14.1" customHeight="1" thickBot="1" x14ac:dyDescent="0.25">
      <c r="A152" s="18">
        <v>9</v>
      </c>
      <c r="B152" s="2" t="s">
        <v>545</v>
      </c>
      <c r="C152" s="179">
        <f>SUBTOTAL(9,C139:C151)</f>
        <v>382329706.46000004</v>
      </c>
      <c r="D152" s="235">
        <f>SUBTOTAL(9,D139:D151)</f>
        <v>380015698.60000002</v>
      </c>
      <c r="E152" s="230">
        <f>SUBTOTAL(9,E139:E151)</f>
        <v>335692815.03999996</v>
      </c>
      <c r="F152" s="98">
        <f t="shared" si="10"/>
        <v>0.883365651147339</v>
      </c>
      <c r="G152" s="230">
        <f>SUBTOTAL(9,G139:G151)</f>
        <v>328593263.69</v>
      </c>
      <c r="H152" s="98">
        <f t="shared" si="11"/>
        <v>0.86468339308232978</v>
      </c>
      <c r="I152" s="230">
        <f>SUBTOTAL(9,I139:I151)</f>
        <v>259246307.45999998</v>
      </c>
      <c r="J152" s="188">
        <f t="shared" si="12"/>
        <v>0.68219894182024188</v>
      </c>
      <c r="K152" s="230">
        <f>SUBTOTAL(9,K139:K151)</f>
        <v>234522657.75999999</v>
      </c>
      <c r="L152" s="44">
        <v>0.65400000000000003</v>
      </c>
      <c r="M152" s="161">
        <f t="shared" si="15"/>
        <v>0.10542115604583113</v>
      </c>
    </row>
    <row r="153" spans="1:16" s="6" customFormat="1" ht="14.1" customHeight="1" thickBot="1" x14ac:dyDescent="0.25">
      <c r="A153" s="5"/>
      <c r="B153" s="4" t="s">
        <v>136</v>
      </c>
      <c r="C153" s="291">
        <f>SUBTOTAL(9,C82:C151)</f>
        <v>1996110606.45</v>
      </c>
      <c r="D153" s="236">
        <f>SUBTOTAL(9,D82:D151)</f>
        <v>2019025905.4700003</v>
      </c>
      <c r="E153" s="237">
        <f>SUBTOTAL(9,E82:E151)</f>
        <v>1747544678.6099997</v>
      </c>
      <c r="F153" s="199">
        <f>+E153/D153</f>
        <v>0.86553851234672308</v>
      </c>
      <c r="G153" s="237">
        <f>SUBTOTAL(9,G82:G151)</f>
        <v>1726399435.4499996</v>
      </c>
      <c r="H153" s="199">
        <f>+G153/D153</f>
        <v>0.85506551984934465</v>
      </c>
      <c r="I153" s="237">
        <f>SUBTOTAL(9,I82:I151)</f>
        <v>1323324220.9099998</v>
      </c>
      <c r="J153" s="191">
        <f>+I153/D153</f>
        <v>0.65542706377605842</v>
      </c>
      <c r="K153" s="231">
        <f>SUBTOTAL(9,K82:K152)</f>
        <v>1273229029.0200002</v>
      </c>
      <c r="L153" s="208">
        <v>0.66700000000000004</v>
      </c>
      <c r="M153" s="163">
        <f t="shared" si="15"/>
        <v>3.9344996656695441E-2</v>
      </c>
      <c r="O153" s="295"/>
    </row>
    <row r="154" spans="1:16" s="313" customFormat="1" ht="14.1" customHeight="1" x14ac:dyDescent="0.2">
      <c r="A154" s="285"/>
      <c r="B154" s="310"/>
      <c r="C154" s="311"/>
      <c r="D154" s="311"/>
      <c r="E154" s="311"/>
      <c r="F154" s="312"/>
      <c r="G154" s="311"/>
      <c r="H154" s="312"/>
      <c r="I154" s="311"/>
      <c r="J154" s="312"/>
      <c r="K154" s="311"/>
      <c r="L154" s="312"/>
      <c r="M154" s="312"/>
      <c r="O154" s="314"/>
      <c r="P154" s="315"/>
    </row>
    <row r="159" spans="1:16" x14ac:dyDescent="0.2">
      <c r="C159" s="404"/>
      <c r="D159" s="404"/>
      <c r="E159" s="404"/>
      <c r="F159" s="458"/>
      <c r="G159" s="404"/>
      <c r="H159" s="458"/>
      <c r="I159" s="404"/>
      <c r="J159" s="458"/>
    </row>
    <row r="161" spans="3:3" x14ac:dyDescent="0.2">
      <c r="C161" s="409"/>
    </row>
  </sheetData>
  <mergeCells count="5">
    <mergeCell ref="K2:L2"/>
    <mergeCell ref="K79:L79"/>
    <mergeCell ref="D2:J2"/>
    <mergeCell ref="A79:B79"/>
    <mergeCell ref="D79:J79"/>
  </mergeCells>
  <printOptions horizontalCentered="1"/>
  <pageMargins left="0.51181102362204722" right="0.51181102362204722" top="0.94488188976377963" bottom="0.74803149606299213" header="0.31496062992125984" footer="0.31496062992125984"/>
  <pageSetup paperSize="9" scale="57" fitToHeight="0" orientation="portrait" r:id="rId1"/>
  <headerFooter>
    <oddHeader>&amp;L&amp;"Arial,Negreta"&amp;8&amp;K03+000Ajuntament de Barcelona&amp;C&amp;"Arial,Negreta"&amp;8&amp;K03+000Pressupost 2015
Execució Pressupostària a Setembre&amp;R&amp;"Arial,Negreta"&amp;8&amp;K03+000Direcció de Pressupostos i Política Fiscal</oddHeader>
  </headerFooter>
  <rowBreaks count="1" manualBreakCount="1">
    <brk id="77" max="16383" man="1"/>
  </rowBreaks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5"/>
  <sheetViews>
    <sheetView zoomScaleNormal="100" workbookViewId="0">
      <selection activeCell="K20" sqref="K20"/>
    </sheetView>
  </sheetViews>
  <sheetFormatPr defaultColWidth="11.42578125" defaultRowHeight="12.75" x14ac:dyDescent="0.2"/>
  <cols>
    <col min="1" max="1" width="6.85546875" customWidth="1"/>
    <col min="2" max="2" width="43.7109375" bestFit="1" customWidth="1"/>
    <col min="3" max="5" width="12.7109375" customWidth="1"/>
    <col min="6" max="6" width="6.7109375" style="105" customWidth="1"/>
    <col min="7" max="7" width="12.7109375" customWidth="1"/>
    <col min="8" max="8" width="6.7109375" style="105" customWidth="1"/>
    <col min="9" max="9" width="12.7109375" customWidth="1"/>
    <col min="10" max="10" width="6.7109375" style="105" customWidth="1"/>
    <col min="11" max="11" width="15.42578125" bestFit="1" customWidth="1"/>
    <col min="12" max="12" width="6" style="105" bestFit="1" customWidth="1"/>
    <col min="13" max="13" width="51.85546875" style="105" customWidth="1"/>
    <col min="14" max="14" width="16.5703125" bestFit="1" customWidth="1"/>
    <col min="15" max="15" width="20.42578125" style="294" bestFit="1" customWidth="1"/>
    <col min="16" max="18" width="15.5703125" bestFit="1" customWidth="1"/>
  </cols>
  <sheetData>
    <row r="1" spans="1:15" ht="15" customHeight="1" x14ac:dyDescent="0.25">
      <c r="A1" s="552" t="s">
        <v>19</v>
      </c>
      <c r="K1" s="105"/>
    </row>
    <row r="2" spans="1:15" ht="12.75" customHeight="1" x14ac:dyDescent="0.25">
      <c r="A2" s="553" t="s">
        <v>456</v>
      </c>
      <c r="F2"/>
      <c r="H2"/>
      <c r="J2"/>
      <c r="L2"/>
      <c r="M2"/>
      <c r="O2"/>
    </row>
    <row r="3" spans="1:15" ht="12.75" customHeight="1" x14ac:dyDescent="0.25">
      <c r="A3" s="553" t="s">
        <v>480</v>
      </c>
      <c r="F3"/>
      <c r="H3"/>
      <c r="J3"/>
      <c r="L3"/>
      <c r="M3"/>
      <c r="O3"/>
    </row>
    <row r="4" spans="1:15" ht="14.1" customHeight="1" x14ac:dyDescent="0.2">
      <c r="F4"/>
      <c r="H4"/>
      <c r="J4"/>
      <c r="L4"/>
      <c r="M4"/>
      <c r="O4"/>
    </row>
    <row r="5" spans="1:15" ht="14.1" customHeight="1" x14ac:dyDescent="0.2">
      <c r="F5"/>
      <c r="H5"/>
      <c r="J5"/>
      <c r="L5"/>
      <c r="M5"/>
      <c r="O5"/>
    </row>
    <row r="6" spans="1:15" ht="14.1" customHeight="1" x14ac:dyDescent="0.2">
      <c r="F6"/>
      <c r="H6"/>
      <c r="J6"/>
      <c r="L6"/>
      <c r="M6"/>
      <c r="O6"/>
    </row>
    <row r="7" spans="1:15" ht="14.1" customHeight="1" x14ac:dyDescent="0.2">
      <c r="F7"/>
      <c r="H7"/>
      <c r="J7"/>
      <c r="L7"/>
      <c r="M7"/>
      <c r="O7"/>
    </row>
    <row r="8" spans="1:15" ht="14.1" customHeight="1" x14ac:dyDescent="0.2">
      <c r="F8"/>
      <c r="H8"/>
      <c r="J8"/>
      <c r="L8"/>
      <c r="M8"/>
      <c r="O8"/>
    </row>
    <row r="9" spans="1:15" ht="14.1" customHeight="1" x14ac:dyDescent="0.2">
      <c r="F9"/>
      <c r="H9"/>
      <c r="J9"/>
      <c r="L9"/>
      <c r="M9"/>
      <c r="O9"/>
    </row>
    <row r="10" spans="1:15" ht="14.1" customHeight="1" x14ac:dyDescent="0.2">
      <c r="F10"/>
      <c r="H10"/>
      <c r="J10"/>
      <c r="L10"/>
      <c r="M10"/>
      <c r="O10"/>
    </row>
    <row r="11" spans="1:15" ht="14.1" customHeight="1" x14ac:dyDescent="0.2">
      <c r="F11"/>
      <c r="H11"/>
      <c r="J11"/>
      <c r="L11"/>
      <c r="M11"/>
      <c r="O11"/>
    </row>
    <row r="12" spans="1:15" ht="14.1" customHeight="1" x14ac:dyDescent="0.2">
      <c r="F12"/>
      <c r="H12"/>
      <c r="J12"/>
      <c r="L12"/>
      <c r="M12"/>
      <c r="O12"/>
    </row>
    <row r="13" spans="1:15" ht="14.1" customHeight="1" x14ac:dyDescent="0.2">
      <c r="F13"/>
      <c r="H13"/>
      <c r="J13"/>
      <c r="L13"/>
      <c r="M13"/>
      <c r="O13"/>
    </row>
    <row r="14" spans="1:15" ht="14.1" customHeight="1" x14ac:dyDescent="0.2">
      <c r="F14"/>
      <c r="H14"/>
      <c r="J14"/>
      <c r="L14"/>
      <c r="M14"/>
      <c r="O14"/>
    </row>
    <row r="15" spans="1:15" ht="14.1" customHeight="1" x14ac:dyDescent="0.2">
      <c r="F15"/>
      <c r="H15"/>
      <c r="J15"/>
      <c r="L15"/>
      <c r="M15"/>
      <c r="O15"/>
    </row>
    <row r="16" spans="1:15" ht="14.1" customHeight="1" x14ac:dyDescent="0.2">
      <c r="F16"/>
      <c r="H16"/>
      <c r="J16"/>
      <c r="L16"/>
      <c r="M16"/>
      <c r="O16"/>
    </row>
    <row r="17" spans="1:15" ht="14.1" customHeight="1" x14ac:dyDescent="0.2">
      <c r="F17"/>
      <c r="H17"/>
      <c r="J17"/>
      <c r="L17"/>
      <c r="M17"/>
      <c r="O17"/>
    </row>
    <row r="18" spans="1:15" ht="14.1" customHeight="1" x14ac:dyDescent="0.2">
      <c r="F18"/>
      <c r="H18"/>
      <c r="J18"/>
      <c r="L18"/>
      <c r="M18"/>
      <c r="O18"/>
    </row>
    <row r="19" spans="1:15" ht="14.1" customHeight="1" x14ac:dyDescent="0.2">
      <c r="F19"/>
      <c r="H19"/>
      <c r="J19"/>
      <c r="L19"/>
      <c r="M19"/>
      <c r="O19"/>
    </row>
    <row r="20" spans="1:15" ht="14.1" customHeight="1" x14ac:dyDescent="0.2">
      <c r="F20"/>
      <c r="H20"/>
      <c r="J20"/>
      <c r="L20"/>
      <c r="M20"/>
      <c r="O20"/>
    </row>
    <row r="21" spans="1:15" ht="14.1" customHeight="1" x14ac:dyDescent="0.2">
      <c r="F21"/>
      <c r="H21"/>
      <c r="J21"/>
      <c r="L21"/>
      <c r="M21"/>
      <c r="O21"/>
    </row>
    <row r="22" spans="1:15" ht="14.1" customHeight="1" x14ac:dyDescent="0.2">
      <c r="F22"/>
      <c r="H22"/>
      <c r="J22"/>
      <c r="L22"/>
      <c r="M22"/>
      <c r="O22"/>
    </row>
    <row r="23" spans="1:15" ht="14.1" customHeight="1" x14ac:dyDescent="0.2">
      <c r="F23"/>
      <c r="H23"/>
      <c r="J23"/>
      <c r="L23"/>
      <c r="M23"/>
      <c r="O23"/>
    </row>
    <row r="24" spans="1:15" ht="14.1" customHeight="1" x14ac:dyDescent="0.2">
      <c r="F24"/>
      <c r="H24"/>
      <c r="J24"/>
      <c r="L24"/>
      <c r="M24"/>
      <c r="O24"/>
    </row>
    <row r="25" spans="1:15" ht="14.1" customHeight="1" x14ac:dyDescent="0.2">
      <c r="F25"/>
      <c r="H25"/>
      <c r="J25"/>
      <c r="L25"/>
      <c r="M25"/>
      <c r="O25"/>
    </row>
    <row r="26" spans="1:15" ht="14.1" customHeight="1" x14ac:dyDescent="0.2">
      <c r="F26"/>
      <c r="H26"/>
      <c r="J26"/>
      <c r="L26"/>
      <c r="M26"/>
      <c r="O26"/>
    </row>
    <row r="27" spans="1:15" ht="14.1" customHeight="1" x14ac:dyDescent="0.2">
      <c r="F27"/>
      <c r="H27"/>
      <c r="J27"/>
      <c r="L27"/>
      <c r="M27"/>
      <c r="O27"/>
    </row>
    <row r="28" spans="1:15" ht="14.1" customHeight="1" x14ac:dyDescent="0.2">
      <c r="F28"/>
      <c r="H28"/>
      <c r="J28"/>
      <c r="L28"/>
      <c r="M28"/>
      <c r="O28"/>
    </row>
    <row r="29" spans="1:15" ht="14.1" customHeight="1" x14ac:dyDescent="0.25">
      <c r="A29" s="553" t="s">
        <v>19</v>
      </c>
      <c r="B29" s="554"/>
      <c r="F29"/>
      <c r="H29"/>
      <c r="J29"/>
      <c r="L29"/>
      <c r="M29"/>
      <c r="O29"/>
    </row>
    <row r="30" spans="1:15" ht="14.1" customHeight="1" x14ac:dyDescent="0.25">
      <c r="A30" s="606" t="s">
        <v>499</v>
      </c>
      <c r="B30" s="607"/>
      <c r="C30" s="391"/>
      <c r="F30"/>
      <c r="H30"/>
      <c r="J30"/>
      <c r="L30"/>
      <c r="M30"/>
      <c r="O30"/>
    </row>
    <row r="31" spans="1:15" ht="14.1" customHeight="1" x14ac:dyDescent="0.2">
      <c r="F31"/>
      <c r="H31"/>
      <c r="J31"/>
      <c r="L31"/>
      <c r="M31"/>
      <c r="O31"/>
    </row>
    <row r="32" spans="1:15" ht="14.1" customHeight="1" x14ac:dyDescent="0.2">
      <c r="F32"/>
      <c r="H32"/>
      <c r="J32"/>
      <c r="L32"/>
      <c r="M32"/>
      <c r="O32"/>
    </row>
    <row r="33" spans="1:16" ht="14.1" customHeight="1" x14ac:dyDescent="0.2">
      <c r="F33"/>
      <c r="H33"/>
      <c r="J33"/>
      <c r="L33"/>
      <c r="M33"/>
      <c r="O33"/>
    </row>
    <row r="34" spans="1:16" ht="14.1" customHeight="1" x14ac:dyDescent="0.2">
      <c r="F34"/>
      <c r="H34"/>
      <c r="J34"/>
      <c r="L34"/>
      <c r="M34"/>
      <c r="O34"/>
    </row>
    <row r="35" spans="1:16" s="313" customFormat="1" ht="351" customHeight="1" x14ac:dyDescent="0.2">
      <c r="A35" s="285"/>
      <c r="B35" s="310"/>
      <c r="C35" s="311"/>
      <c r="D35" s="311"/>
      <c r="E35" s="311"/>
      <c r="F35" s="312"/>
      <c r="G35" s="311"/>
      <c r="H35" s="312"/>
      <c r="I35" s="311"/>
      <c r="J35" s="312"/>
      <c r="K35" s="311"/>
      <c r="L35" s="312"/>
      <c r="M35" s="312"/>
      <c r="O35" s="314"/>
      <c r="P35" s="315"/>
    </row>
  </sheetData>
  <mergeCells count="1">
    <mergeCell ref="A30:B30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0" fitToWidth="0" orientation="landscape" r:id="rId1"/>
  <headerFooter>
    <oddHeader>&amp;L&amp;"Arial,Negreta"&amp;8&amp;K03+000Ajuntament de Barcelona&amp;C&amp;"Arial,Negreta"&amp;8&amp;K03+000Pressupost 2015
Execució Pressupostària a Setembre&amp;R&amp;"Arial,Negreta"&amp;8&amp;K03+000Direcció de Pressupostos i Política Fiscal</oddHead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O62"/>
  <sheetViews>
    <sheetView topLeftCell="A30" zoomScaleNormal="100" workbookViewId="0">
      <selection activeCell="L57" sqref="L57"/>
    </sheetView>
  </sheetViews>
  <sheetFormatPr defaultColWidth="11.42578125" defaultRowHeight="12.75" x14ac:dyDescent="0.2"/>
  <cols>
    <col min="1" max="1" width="4.140625" customWidth="1"/>
    <col min="2" max="2" width="30.140625" customWidth="1"/>
    <col min="3" max="5" width="12.7109375" customWidth="1"/>
    <col min="6" max="6" width="6.28515625" style="105" customWidth="1"/>
    <col min="7" max="7" width="12.7109375" customWidth="1"/>
    <col min="8" max="8" width="6.28515625" style="105" customWidth="1"/>
    <col min="9" max="9" width="12.7109375" customWidth="1"/>
    <col min="10" max="10" width="6.28515625" style="105" customWidth="1"/>
    <col min="11" max="11" width="12.7109375" customWidth="1"/>
    <col min="12" max="12" width="6.28515625" style="105" customWidth="1"/>
    <col min="13" max="13" width="8.140625" style="105" bestFit="1" customWidth="1"/>
    <col min="14" max="14" width="3.140625" customWidth="1"/>
    <col min="15" max="15" width="15.5703125" bestFit="1" customWidth="1"/>
  </cols>
  <sheetData>
    <row r="1" spans="1:13" ht="15.75" thickBot="1" x14ac:dyDescent="0.3">
      <c r="A1" s="7" t="s">
        <v>19</v>
      </c>
    </row>
    <row r="2" spans="1:13" x14ac:dyDescent="0.2">
      <c r="A2" s="8" t="s">
        <v>21</v>
      </c>
      <c r="C2" s="181" t="s">
        <v>501</v>
      </c>
      <c r="D2" s="594" t="s">
        <v>575</v>
      </c>
      <c r="E2" s="592"/>
      <c r="F2" s="592"/>
      <c r="G2" s="592"/>
      <c r="H2" s="592"/>
      <c r="I2" s="592"/>
      <c r="J2" s="593"/>
      <c r="K2" s="588" t="s">
        <v>574</v>
      </c>
      <c r="L2" s="589"/>
      <c r="M2" s="224"/>
    </row>
    <row r="3" spans="1:13" x14ac:dyDescent="0.2">
      <c r="C3" s="174">
        <v>1</v>
      </c>
      <c r="D3" s="165">
        <v>2</v>
      </c>
      <c r="E3" s="95">
        <v>3</v>
      </c>
      <c r="F3" s="96" t="s">
        <v>39</v>
      </c>
      <c r="G3" s="95">
        <v>4</v>
      </c>
      <c r="H3" s="96" t="s">
        <v>40</v>
      </c>
      <c r="I3" s="95">
        <v>5</v>
      </c>
      <c r="J3" s="166" t="s">
        <v>41</v>
      </c>
      <c r="K3" s="95" t="s">
        <v>42</v>
      </c>
      <c r="L3" s="16" t="s">
        <v>43</v>
      </c>
      <c r="M3" s="156" t="s">
        <v>368</v>
      </c>
    </row>
    <row r="4" spans="1:13" ht="25.5" x14ac:dyDescent="0.2">
      <c r="A4" s="1"/>
      <c r="B4" s="2" t="s">
        <v>22</v>
      </c>
      <c r="C4" s="175" t="s">
        <v>13</v>
      </c>
      <c r="D4" s="127" t="s">
        <v>14</v>
      </c>
      <c r="E4" s="97" t="s">
        <v>15</v>
      </c>
      <c r="F4" s="97" t="s">
        <v>18</v>
      </c>
      <c r="G4" s="97" t="s">
        <v>16</v>
      </c>
      <c r="H4" s="97" t="s">
        <v>18</v>
      </c>
      <c r="I4" s="97" t="s">
        <v>17</v>
      </c>
      <c r="J4" s="128" t="s">
        <v>18</v>
      </c>
      <c r="K4" s="97" t="s">
        <v>17</v>
      </c>
      <c r="L4" s="12" t="s">
        <v>18</v>
      </c>
      <c r="M4" s="157" t="s">
        <v>538</v>
      </c>
    </row>
    <row r="5" spans="1:13" ht="15" customHeight="1" x14ac:dyDescent="0.2">
      <c r="A5" s="30">
        <v>1</v>
      </c>
      <c r="B5" s="21" t="s">
        <v>427</v>
      </c>
      <c r="C5" s="226">
        <v>187615066.34</v>
      </c>
      <c r="D5" s="232">
        <v>203868161.25000003</v>
      </c>
      <c r="E5" s="31">
        <v>175624177.77000001</v>
      </c>
      <c r="F5" s="49">
        <f t="shared" ref="F5:F14" si="0">+E5/D5</f>
        <v>0.86145956628624853</v>
      </c>
      <c r="G5" s="31">
        <v>167184221.12</v>
      </c>
      <c r="H5" s="49">
        <f t="shared" ref="H5:H14" si="1">+G5/D5</f>
        <v>0.82006047484278266</v>
      </c>
      <c r="I5" s="31">
        <v>132321936.17</v>
      </c>
      <c r="J5" s="170">
        <f t="shared" ref="J5:J14" si="2">+I5/D5</f>
        <v>0.64905640664378128</v>
      </c>
      <c r="K5" s="31">
        <v>127919039.56</v>
      </c>
      <c r="L5" s="53">
        <v>0.64563744574376769</v>
      </c>
      <c r="M5" s="158">
        <f t="shared" ref="M5:M14" si="3">+I5/K5-1</f>
        <v>3.4419400154539481E-2</v>
      </c>
    </row>
    <row r="6" spans="1:13" ht="15" customHeight="1" x14ac:dyDescent="0.2">
      <c r="A6" s="32">
        <v>2</v>
      </c>
      <c r="B6" s="23" t="s">
        <v>428</v>
      </c>
      <c r="C6" s="226">
        <v>205332965.00999999</v>
      </c>
      <c r="D6" s="232">
        <v>220612478.27000001</v>
      </c>
      <c r="E6" s="31">
        <v>196719024.99000001</v>
      </c>
      <c r="F6" s="49">
        <f t="shared" si="0"/>
        <v>0.89169491468765594</v>
      </c>
      <c r="G6" s="31">
        <v>192304156.86000001</v>
      </c>
      <c r="H6" s="321">
        <f t="shared" si="1"/>
        <v>0.87168304516594741</v>
      </c>
      <c r="I6" s="31">
        <v>138863230.16</v>
      </c>
      <c r="J6" s="196">
        <f t="shared" si="2"/>
        <v>0.62944413321013548</v>
      </c>
      <c r="K6" s="31">
        <v>127412489.76000001</v>
      </c>
      <c r="L6" s="53">
        <v>0.64660306463625927</v>
      </c>
      <c r="M6" s="159">
        <f t="shared" si="3"/>
        <v>8.9871412304783682E-2</v>
      </c>
    </row>
    <row r="7" spans="1:13" ht="15" customHeight="1" x14ac:dyDescent="0.2">
      <c r="A7" s="32">
        <v>4</v>
      </c>
      <c r="B7" s="23" t="s">
        <v>24</v>
      </c>
      <c r="C7" s="226">
        <v>246207865.18000001</v>
      </c>
      <c r="D7" s="232">
        <v>251212216.16</v>
      </c>
      <c r="E7" s="31">
        <v>191247446.66</v>
      </c>
      <c r="F7" s="49">
        <f t="shared" si="0"/>
        <v>0.76129835397094014</v>
      </c>
      <c r="G7" s="31">
        <v>187503026.15000001</v>
      </c>
      <c r="H7" s="321">
        <f t="shared" si="1"/>
        <v>0.74639294623545349</v>
      </c>
      <c r="I7" s="31">
        <v>171102522.44999999</v>
      </c>
      <c r="J7" s="196">
        <f t="shared" si="2"/>
        <v>0.68110749176713126</v>
      </c>
      <c r="K7" s="31">
        <v>171843702.53</v>
      </c>
      <c r="L7" s="53">
        <v>0.69256582609885764</v>
      </c>
      <c r="M7" s="159">
        <f t="shared" si="3"/>
        <v>-4.3131058577524639E-3</v>
      </c>
    </row>
    <row r="8" spans="1:13" ht="15" customHeight="1" x14ac:dyDescent="0.2">
      <c r="A8" s="148" t="s">
        <v>430</v>
      </c>
      <c r="B8" s="23" t="s">
        <v>431</v>
      </c>
      <c r="C8" s="226">
        <v>50069128.450000003</v>
      </c>
      <c r="D8" s="232">
        <v>70090959.560000002</v>
      </c>
      <c r="E8" s="31">
        <v>62811021.210000001</v>
      </c>
      <c r="F8" s="49">
        <f t="shared" si="0"/>
        <v>0.89613584411313196</v>
      </c>
      <c r="G8" s="31">
        <v>62371893.490000002</v>
      </c>
      <c r="H8" s="321">
        <f t="shared" si="1"/>
        <v>0.88987073199658162</v>
      </c>
      <c r="I8" s="31">
        <v>51546362.990000002</v>
      </c>
      <c r="J8" s="196">
        <f t="shared" si="2"/>
        <v>0.73542099171683817</v>
      </c>
      <c r="K8" s="31">
        <v>35546805.719999999</v>
      </c>
      <c r="L8" s="53">
        <v>0.64180173111741812</v>
      </c>
      <c r="M8" s="269">
        <f t="shared" si="3"/>
        <v>0.45009831251864174</v>
      </c>
    </row>
    <row r="9" spans="1:13" ht="15" customHeight="1" x14ac:dyDescent="0.2">
      <c r="A9" s="148" t="s">
        <v>429</v>
      </c>
      <c r="B9" s="23" t="s">
        <v>23</v>
      </c>
      <c r="C9" s="226">
        <v>310628104.75999999</v>
      </c>
      <c r="D9" s="232">
        <v>310120298.60000002</v>
      </c>
      <c r="E9" s="31">
        <v>305806922.41000003</v>
      </c>
      <c r="F9" s="49">
        <f t="shared" si="0"/>
        <v>0.98609128067568552</v>
      </c>
      <c r="G9" s="31">
        <v>305659594.06</v>
      </c>
      <c r="H9" s="321">
        <f t="shared" si="1"/>
        <v>0.98561621228878815</v>
      </c>
      <c r="I9" s="31">
        <v>185482004.50999999</v>
      </c>
      <c r="J9" s="196">
        <f t="shared" si="2"/>
        <v>0.59809694930430446</v>
      </c>
      <c r="K9" s="31">
        <v>192445258.94</v>
      </c>
      <c r="L9" s="53">
        <v>0.62498168508891705</v>
      </c>
      <c r="M9" s="158">
        <f t="shared" si="3"/>
        <v>-3.6183039625678592E-2</v>
      </c>
    </row>
    <row r="10" spans="1:13" ht="15" customHeight="1" x14ac:dyDescent="0.2">
      <c r="A10" s="148" t="s">
        <v>463</v>
      </c>
      <c r="B10" s="23" t="s">
        <v>100</v>
      </c>
      <c r="C10" s="226">
        <v>6604592.1299999999</v>
      </c>
      <c r="D10" s="232">
        <v>5946728.6100000003</v>
      </c>
      <c r="E10" s="31">
        <v>4922287.1900000004</v>
      </c>
      <c r="F10" s="49">
        <f t="shared" si="0"/>
        <v>0.82773025520665222</v>
      </c>
      <c r="G10" s="31">
        <v>4880421.63</v>
      </c>
      <c r="H10" s="321">
        <f t="shared" si="1"/>
        <v>0.82069015589396466</v>
      </c>
      <c r="I10" s="31">
        <v>2825613.98</v>
      </c>
      <c r="J10" s="196">
        <f t="shared" si="2"/>
        <v>0.47515435213378598</v>
      </c>
      <c r="K10" s="150">
        <v>3377331.38</v>
      </c>
      <c r="L10" s="55">
        <v>0.4602389485326569</v>
      </c>
      <c r="M10" s="159">
        <f t="shared" si="3"/>
        <v>-0.16335897722893866</v>
      </c>
    </row>
    <row r="11" spans="1:13" ht="15" customHeight="1" x14ac:dyDescent="0.2">
      <c r="A11" s="148" t="s">
        <v>471</v>
      </c>
      <c r="B11" s="23" t="s">
        <v>472</v>
      </c>
      <c r="C11" s="226">
        <v>56634642.350000001</v>
      </c>
      <c r="D11" s="232">
        <v>61737285.409999996</v>
      </c>
      <c r="E11" s="31">
        <v>58962728.960000001</v>
      </c>
      <c r="F11" s="49">
        <f t="shared" si="0"/>
        <v>0.95505865812573321</v>
      </c>
      <c r="G11" s="31">
        <v>56863634.240000002</v>
      </c>
      <c r="H11" s="321">
        <f t="shared" si="1"/>
        <v>0.92105822052858555</v>
      </c>
      <c r="I11" s="31">
        <v>38751530.600000001</v>
      </c>
      <c r="J11" s="196">
        <f t="shared" si="2"/>
        <v>0.62768439432750245</v>
      </c>
      <c r="K11" s="150">
        <v>31626691.469999999</v>
      </c>
      <c r="L11" s="55">
        <v>0.62974043521599077</v>
      </c>
      <c r="M11" s="159">
        <f t="shared" si="3"/>
        <v>0.22527930677663144</v>
      </c>
    </row>
    <row r="12" spans="1:13" ht="15" customHeight="1" x14ac:dyDescent="0.2">
      <c r="A12" s="32">
        <v>7</v>
      </c>
      <c r="B12" s="23" t="s">
        <v>432</v>
      </c>
      <c r="C12" s="226">
        <v>129158476.34</v>
      </c>
      <c r="D12" s="232">
        <v>117308826.75999999</v>
      </c>
      <c r="E12" s="31">
        <v>92957786.550000012</v>
      </c>
      <c r="F12" s="49">
        <f t="shared" si="0"/>
        <v>0.79241936960277226</v>
      </c>
      <c r="G12" s="31">
        <v>91108676.840000004</v>
      </c>
      <c r="H12" s="321">
        <f t="shared" si="1"/>
        <v>0.77665661959434307</v>
      </c>
      <c r="I12" s="31">
        <v>76022526.460000008</v>
      </c>
      <c r="J12" s="196">
        <f t="shared" si="2"/>
        <v>0.64805461413004428</v>
      </c>
      <c r="K12" s="150">
        <v>67555782.25</v>
      </c>
      <c r="L12" s="55">
        <v>0.69100083048899474</v>
      </c>
      <c r="M12" s="159">
        <f t="shared" si="3"/>
        <v>0.12532967464824241</v>
      </c>
    </row>
    <row r="13" spans="1:13" ht="15" customHeight="1" x14ac:dyDescent="0.2">
      <c r="A13" s="34" t="s">
        <v>433</v>
      </c>
      <c r="B13" s="25" t="s">
        <v>26</v>
      </c>
      <c r="C13" s="226">
        <v>839696804.13</v>
      </c>
      <c r="D13" s="232">
        <v>823457170.50999999</v>
      </c>
      <c r="E13" s="31">
        <v>647723916.19000006</v>
      </c>
      <c r="F13" s="49">
        <f t="shared" si="0"/>
        <v>0.7865908991828181</v>
      </c>
      <c r="G13" s="31">
        <v>647723916.19000006</v>
      </c>
      <c r="H13" s="457">
        <f t="shared" si="1"/>
        <v>0.7865908991828181</v>
      </c>
      <c r="I13" s="31">
        <v>575300938.62</v>
      </c>
      <c r="J13" s="459">
        <f t="shared" si="2"/>
        <v>0.69864099703411786</v>
      </c>
      <c r="K13" s="33">
        <v>450269619.35000002</v>
      </c>
      <c r="L13" s="55">
        <v>0.4548218491151606</v>
      </c>
      <c r="M13" s="159">
        <f t="shared" si="3"/>
        <v>0.2776810024413654</v>
      </c>
    </row>
    <row r="14" spans="1:13" ht="15" customHeight="1" x14ac:dyDescent="0.2">
      <c r="A14" s="32">
        <v>8</v>
      </c>
      <c r="B14" s="23" t="s">
        <v>434</v>
      </c>
      <c r="C14" s="226">
        <v>215141158.63</v>
      </c>
      <c r="D14" s="232">
        <v>222483204.28999999</v>
      </c>
      <c r="E14" s="31">
        <v>219399982.91</v>
      </c>
      <c r="F14" s="49">
        <f t="shared" si="0"/>
        <v>0.98614177915209678</v>
      </c>
      <c r="G14" s="31">
        <v>219399982.91</v>
      </c>
      <c r="H14" s="321">
        <f t="shared" si="1"/>
        <v>0.98614177915209678</v>
      </c>
      <c r="I14" s="31">
        <v>180824740.88999999</v>
      </c>
      <c r="J14" s="196">
        <f t="shared" si="2"/>
        <v>0.81275681670918631</v>
      </c>
      <c r="K14" s="33">
        <v>176349441.05000001</v>
      </c>
      <c r="L14" s="55">
        <v>0.83052681295682051</v>
      </c>
      <c r="M14" s="159">
        <f t="shared" si="3"/>
        <v>2.5377454067070815E-2</v>
      </c>
    </row>
    <row r="15" spans="1:13" ht="15" customHeight="1" x14ac:dyDescent="0.2">
      <c r="A15" s="9"/>
      <c r="B15" s="2" t="s">
        <v>27</v>
      </c>
      <c r="C15" s="228">
        <f>SUM(C5:C14)</f>
        <v>2247088803.3200002</v>
      </c>
      <c r="D15" s="235">
        <f>SUM(D5:D14)</f>
        <v>2286837329.4200001</v>
      </c>
      <c r="E15" s="230">
        <f>SUM(E5:E14)</f>
        <v>1956175294.8400002</v>
      </c>
      <c r="F15" s="98">
        <f t="shared" ref="F15:F27" si="4">+E15/D15</f>
        <v>0.85540640327755002</v>
      </c>
      <c r="G15" s="230">
        <f>SUM(G5:G14)</f>
        <v>1934999523.4900002</v>
      </c>
      <c r="H15" s="98">
        <f t="shared" ref="H15:H27" si="5">+G15/D15</f>
        <v>0.84614655296918961</v>
      </c>
      <c r="I15" s="230">
        <f>SUM(I5:I14)</f>
        <v>1553041406.8299999</v>
      </c>
      <c r="J15" s="188">
        <f t="shared" ref="J15:J27" si="6">+I15/D15</f>
        <v>0.67912194140362869</v>
      </c>
      <c r="K15" s="230">
        <f>SUM(K5:K14)</f>
        <v>1384346162.01</v>
      </c>
      <c r="L15" s="44">
        <v>0.58599999999999997</v>
      </c>
      <c r="M15" s="161">
        <f t="shared" ref="M15:M27" si="7">+I15/K15-1</f>
        <v>0.12185914870819814</v>
      </c>
    </row>
    <row r="16" spans="1:13" ht="15" customHeight="1" x14ac:dyDescent="0.2">
      <c r="A16" s="30">
        <v>1</v>
      </c>
      <c r="B16" s="21" t="s">
        <v>28</v>
      </c>
      <c r="C16" s="226">
        <v>45622302.869999997</v>
      </c>
      <c r="D16" s="232">
        <v>46954935.740000002</v>
      </c>
      <c r="E16" s="31">
        <v>44880443.549999997</v>
      </c>
      <c r="F16" s="49">
        <f t="shared" si="4"/>
        <v>0.95581950742118071</v>
      </c>
      <c r="G16" s="31">
        <v>44492691.740000002</v>
      </c>
      <c r="H16" s="49">
        <f t="shared" si="5"/>
        <v>0.94756155106602646</v>
      </c>
      <c r="I16" s="31">
        <v>31228972.289999999</v>
      </c>
      <c r="J16" s="170">
        <f t="shared" si="6"/>
        <v>0.66508391072925355</v>
      </c>
      <c r="K16" s="31">
        <v>30999594.969999999</v>
      </c>
      <c r="L16" s="53">
        <v>0.64451522751000245</v>
      </c>
      <c r="M16" s="158">
        <f t="shared" si="7"/>
        <v>7.3993650633816799E-3</v>
      </c>
    </row>
    <row r="17" spans="1:15" ht="15" customHeight="1" x14ac:dyDescent="0.2">
      <c r="A17" s="32">
        <v>2</v>
      </c>
      <c r="B17" s="23" t="s">
        <v>29</v>
      </c>
      <c r="C17" s="226">
        <v>39657006.960000001</v>
      </c>
      <c r="D17" s="232">
        <v>41638191.619999997</v>
      </c>
      <c r="E17" s="31">
        <v>39467988.039999999</v>
      </c>
      <c r="F17" s="321">
        <f t="shared" si="4"/>
        <v>0.94787949486841816</v>
      </c>
      <c r="G17" s="31">
        <v>38336180.329999998</v>
      </c>
      <c r="H17" s="321">
        <f t="shared" si="5"/>
        <v>0.92069753364567475</v>
      </c>
      <c r="I17" s="31">
        <v>28939268.460000001</v>
      </c>
      <c r="J17" s="196">
        <f t="shared" si="6"/>
        <v>0.69501741872237444</v>
      </c>
      <c r="K17" s="33">
        <v>28092691.899999999</v>
      </c>
      <c r="L17" s="55">
        <v>0.6794834338797755</v>
      </c>
      <c r="M17" s="159">
        <f t="shared" si="7"/>
        <v>3.013511709783856E-2</v>
      </c>
    </row>
    <row r="18" spans="1:15" ht="15" customHeight="1" x14ac:dyDescent="0.2">
      <c r="A18" s="36">
        <v>3</v>
      </c>
      <c r="B18" s="23" t="s">
        <v>30</v>
      </c>
      <c r="C18" s="226">
        <v>33818767.32</v>
      </c>
      <c r="D18" s="232">
        <v>36836427.780000001</v>
      </c>
      <c r="E18" s="31">
        <v>34279960.43</v>
      </c>
      <c r="F18" s="321">
        <f t="shared" si="4"/>
        <v>0.9305994770918582</v>
      </c>
      <c r="G18" s="31">
        <v>33572234.090000004</v>
      </c>
      <c r="H18" s="321">
        <f t="shared" si="5"/>
        <v>0.91138680141584572</v>
      </c>
      <c r="I18" s="31">
        <v>22925388.93</v>
      </c>
      <c r="J18" s="196">
        <f t="shared" si="6"/>
        <v>0.62235646374068687</v>
      </c>
      <c r="K18" s="33">
        <v>21674159.68</v>
      </c>
      <c r="L18" s="55">
        <v>0.61709406104999298</v>
      </c>
      <c r="M18" s="159">
        <f t="shared" si="7"/>
        <v>5.7729077780790838E-2</v>
      </c>
    </row>
    <row r="19" spans="1:15" ht="15" customHeight="1" x14ac:dyDescent="0.2">
      <c r="A19" s="36">
        <v>4</v>
      </c>
      <c r="B19" s="23" t="s">
        <v>31</v>
      </c>
      <c r="C19" s="226">
        <v>15446559.359999999</v>
      </c>
      <c r="D19" s="232">
        <v>16829409.760000002</v>
      </c>
      <c r="E19" s="31">
        <v>15005134.08</v>
      </c>
      <c r="F19" s="321">
        <f t="shared" si="4"/>
        <v>0.89160192151623019</v>
      </c>
      <c r="G19" s="31">
        <v>14529407.800000001</v>
      </c>
      <c r="H19" s="321">
        <f t="shared" si="5"/>
        <v>0.86333436568484856</v>
      </c>
      <c r="I19" s="31">
        <v>9784546.1699999999</v>
      </c>
      <c r="J19" s="196">
        <f t="shared" si="6"/>
        <v>0.58139568229278171</v>
      </c>
      <c r="K19" s="33">
        <v>9832989.0800000001</v>
      </c>
      <c r="L19" s="55">
        <v>0.57360405583237195</v>
      </c>
      <c r="M19" s="159">
        <f t="shared" si="7"/>
        <v>-4.9265701004927998E-3</v>
      </c>
      <c r="O19" s="397"/>
    </row>
    <row r="20" spans="1:15" ht="15" customHeight="1" x14ac:dyDescent="0.2">
      <c r="A20" s="36">
        <v>5</v>
      </c>
      <c r="B20" s="23" t="s">
        <v>32</v>
      </c>
      <c r="C20" s="226">
        <v>22575394.260000002</v>
      </c>
      <c r="D20" s="232">
        <v>24195891.460000001</v>
      </c>
      <c r="E20" s="31">
        <v>21752608.23</v>
      </c>
      <c r="F20" s="321">
        <f t="shared" si="4"/>
        <v>0.89902073936646765</v>
      </c>
      <c r="G20" s="31">
        <v>21413900.469999999</v>
      </c>
      <c r="H20" s="321">
        <f t="shared" si="5"/>
        <v>0.88502217433901476</v>
      </c>
      <c r="I20" s="31">
        <v>15138514.17</v>
      </c>
      <c r="J20" s="196">
        <f t="shared" si="6"/>
        <v>0.6256646586064657</v>
      </c>
      <c r="K20" s="33">
        <v>13667540.34</v>
      </c>
      <c r="L20" s="55">
        <v>0.59513146831608199</v>
      </c>
      <c r="M20" s="159">
        <f t="shared" si="7"/>
        <v>0.10762535126345929</v>
      </c>
    </row>
    <row r="21" spans="1:15" ht="15" customHeight="1" x14ac:dyDescent="0.2">
      <c r="A21" s="36">
        <v>6</v>
      </c>
      <c r="B21" s="23" t="s">
        <v>33</v>
      </c>
      <c r="C21" s="226">
        <v>22001694.969999999</v>
      </c>
      <c r="D21" s="232">
        <v>23943120.170000002</v>
      </c>
      <c r="E21" s="31">
        <v>21689177.949999999</v>
      </c>
      <c r="F21" s="321">
        <f t="shared" si="4"/>
        <v>0.90586263594733474</v>
      </c>
      <c r="G21" s="31">
        <v>21413796.23</v>
      </c>
      <c r="H21" s="321">
        <f t="shared" si="5"/>
        <v>0.89436113914805615</v>
      </c>
      <c r="I21" s="31">
        <v>16190628.42</v>
      </c>
      <c r="J21" s="196">
        <f t="shared" si="6"/>
        <v>0.67621213547123082</v>
      </c>
      <c r="K21" s="33">
        <v>15841748.73</v>
      </c>
      <c r="L21" s="55">
        <v>0.64511562336155437</v>
      </c>
      <c r="M21" s="159">
        <f t="shared" si="7"/>
        <v>2.2022801645585677E-2</v>
      </c>
    </row>
    <row r="22" spans="1:15" ht="15" customHeight="1" x14ac:dyDescent="0.2">
      <c r="A22" s="36">
        <v>7</v>
      </c>
      <c r="B22" s="23" t="s">
        <v>34</v>
      </c>
      <c r="C22" s="226">
        <v>27091049.690000001</v>
      </c>
      <c r="D22" s="232">
        <v>29116712.829999998</v>
      </c>
      <c r="E22" s="31">
        <v>26159982.48</v>
      </c>
      <c r="F22" s="321">
        <f t="shared" si="4"/>
        <v>0.89845246723889893</v>
      </c>
      <c r="G22" s="31">
        <v>25919220.289999999</v>
      </c>
      <c r="H22" s="321">
        <f t="shared" si="5"/>
        <v>0.89018360147078457</v>
      </c>
      <c r="I22" s="31">
        <v>19286235.420000002</v>
      </c>
      <c r="J22" s="196">
        <f t="shared" si="6"/>
        <v>0.66237681199124576</v>
      </c>
      <c r="K22" s="33">
        <v>17814761.510000002</v>
      </c>
      <c r="L22" s="55">
        <v>0.61516614267023628</v>
      </c>
      <c r="M22" s="159">
        <f t="shared" si="7"/>
        <v>8.2598574736687524E-2</v>
      </c>
    </row>
    <row r="23" spans="1:15" ht="15" customHeight="1" x14ac:dyDescent="0.2">
      <c r="A23" s="36">
        <v>8</v>
      </c>
      <c r="B23" s="23" t="s">
        <v>35</v>
      </c>
      <c r="C23" s="226">
        <v>30441458.079999998</v>
      </c>
      <c r="D23" s="232">
        <v>29742264.66</v>
      </c>
      <c r="E23" s="31">
        <v>27242722.82</v>
      </c>
      <c r="F23" s="321">
        <f t="shared" si="4"/>
        <v>0.91595993551353194</v>
      </c>
      <c r="G23" s="31">
        <v>26711099.280000001</v>
      </c>
      <c r="H23" s="321">
        <f t="shared" si="5"/>
        <v>0.89808558915567127</v>
      </c>
      <c r="I23" s="31">
        <v>17789868.079999998</v>
      </c>
      <c r="J23" s="196">
        <f t="shared" si="6"/>
        <v>0.59813428074040942</v>
      </c>
      <c r="K23" s="33">
        <v>17988830.629999999</v>
      </c>
      <c r="L23" s="55">
        <v>0.61823156445389627</v>
      </c>
      <c r="M23" s="159">
        <f t="shared" si="7"/>
        <v>-1.1060338167184214E-2</v>
      </c>
    </row>
    <row r="24" spans="1:15" ht="15" customHeight="1" x14ac:dyDescent="0.2">
      <c r="A24" s="36">
        <v>9</v>
      </c>
      <c r="B24" s="23" t="s">
        <v>36</v>
      </c>
      <c r="C24" s="226">
        <v>29332471.370000001</v>
      </c>
      <c r="D24" s="232">
        <v>27365522.920000002</v>
      </c>
      <c r="E24" s="31">
        <v>24427220.960000001</v>
      </c>
      <c r="F24" s="321">
        <f t="shared" si="4"/>
        <v>0.89262759682722703</v>
      </c>
      <c r="G24" s="31">
        <v>23777255.359999999</v>
      </c>
      <c r="H24" s="321">
        <f t="shared" si="5"/>
        <v>0.86887633865101377</v>
      </c>
      <c r="I24" s="31">
        <v>18146589.289999999</v>
      </c>
      <c r="J24" s="196">
        <f t="shared" si="6"/>
        <v>0.66311867465677499</v>
      </c>
      <c r="K24" s="33">
        <v>31806085.390000001</v>
      </c>
      <c r="L24" s="55">
        <v>0.77698994524674836</v>
      </c>
      <c r="M24" s="159">
        <f t="shared" si="7"/>
        <v>-0.42946171880349093</v>
      </c>
    </row>
    <row r="25" spans="1:15" ht="15" customHeight="1" x14ac:dyDescent="0.2">
      <c r="A25" s="37">
        <v>10</v>
      </c>
      <c r="B25" s="25" t="s">
        <v>37</v>
      </c>
      <c r="C25" s="226">
        <v>37490721.299999997</v>
      </c>
      <c r="D25" s="232">
        <v>41778502.450000003</v>
      </c>
      <c r="E25" s="31">
        <v>39169823.170000002</v>
      </c>
      <c r="F25" s="457">
        <f t="shared" si="4"/>
        <v>0.93755929181228947</v>
      </c>
      <c r="G25" s="31">
        <v>38621591.649999999</v>
      </c>
      <c r="H25" s="457">
        <f t="shared" si="5"/>
        <v>0.92443695645198976</v>
      </c>
      <c r="I25" s="31">
        <v>26700623.449999999</v>
      </c>
      <c r="J25" s="459">
        <f t="shared" si="6"/>
        <v>0.63909958194300953</v>
      </c>
      <c r="K25" s="35">
        <v>25005843.789999999</v>
      </c>
      <c r="L25" s="375">
        <v>0.6255070831756695</v>
      </c>
      <c r="M25" s="160">
        <f t="shared" si="7"/>
        <v>6.7775343804945098E-2</v>
      </c>
    </row>
    <row r="26" spans="1:15" ht="15" customHeight="1" thickBot="1" x14ac:dyDescent="0.25">
      <c r="A26" s="10">
        <v>6</v>
      </c>
      <c r="B26" s="2" t="s">
        <v>38</v>
      </c>
      <c r="C26" s="228">
        <f>SUM(C16:C25)</f>
        <v>303477426.18000001</v>
      </c>
      <c r="D26" s="235">
        <f>SUM(D16:D25)</f>
        <v>318400979.38999999</v>
      </c>
      <c r="E26" s="230">
        <f>SUM(E16:E25)</f>
        <v>294075061.70999998</v>
      </c>
      <c r="F26" s="98">
        <f t="shared" si="4"/>
        <v>0.92359973977905419</v>
      </c>
      <c r="G26" s="230">
        <f>SUM(G16:G25)</f>
        <v>288787377.23999995</v>
      </c>
      <c r="H26" s="98">
        <f t="shared" si="5"/>
        <v>0.90699274164691812</v>
      </c>
      <c r="I26" s="230">
        <f>SUM(I16:I25)</f>
        <v>206130634.67999998</v>
      </c>
      <c r="J26" s="188">
        <f t="shared" si="6"/>
        <v>0.64739321805765127</v>
      </c>
      <c r="K26" s="230">
        <f>SUM(K16:K25)</f>
        <v>212724246.02000001</v>
      </c>
      <c r="L26" s="44">
        <v>0.64800000000000002</v>
      </c>
      <c r="M26" s="161">
        <f t="shared" si="7"/>
        <v>-3.0996049878489695E-2</v>
      </c>
      <c r="O26" s="397"/>
    </row>
    <row r="27" spans="1:15" s="6" customFormat="1" ht="19.5" customHeight="1" thickBot="1" x14ac:dyDescent="0.25">
      <c r="A27" s="5"/>
      <c r="B27" s="4" t="s">
        <v>11</v>
      </c>
      <c r="C27" s="229">
        <f>+C15+C26</f>
        <v>2550566229.5</v>
      </c>
      <c r="D27" s="236">
        <f>+D15+D26</f>
        <v>2605238308.8099999</v>
      </c>
      <c r="E27" s="237">
        <f>+E15+E26</f>
        <v>2250250356.5500002</v>
      </c>
      <c r="F27" s="199">
        <f t="shared" si="4"/>
        <v>0.86374069847677459</v>
      </c>
      <c r="G27" s="237">
        <f>+G15+G26</f>
        <v>2223786900.73</v>
      </c>
      <c r="H27" s="199">
        <f t="shared" si="5"/>
        <v>0.85358291147874443</v>
      </c>
      <c r="I27" s="237">
        <f>+I15+I26</f>
        <v>1759172041.51</v>
      </c>
      <c r="J27" s="191">
        <f t="shared" si="6"/>
        <v>0.67524419380795175</v>
      </c>
      <c r="K27" s="231">
        <f>+K15+K26</f>
        <v>1597070408.03</v>
      </c>
      <c r="L27" s="208">
        <v>0.59299999999999997</v>
      </c>
      <c r="M27" s="163">
        <f t="shared" si="7"/>
        <v>0.10149936575429619</v>
      </c>
    </row>
    <row r="28" spans="1:15" x14ac:dyDescent="0.2">
      <c r="C28" s="405"/>
      <c r="D28" s="405"/>
      <c r="E28" s="405"/>
      <c r="F28" s="525"/>
      <c r="G28" s="405"/>
      <c r="H28" s="525"/>
      <c r="I28" s="405"/>
      <c r="J28" s="525"/>
      <c r="K28" s="405"/>
    </row>
    <row r="30" spans="1:15" ht="15.75" thickBot="1" x14ac:dyDescent="0.3">
      <c r="A30" s="7" t="s">
        <v>19</v>
      </c>
    </row>
    <row r="31" spans="1:15" ht="26.25" customHeight="1" x14ac:dyDescent="0.2">
      <c r="A31" s="608" t="s">
        <v>498</v>
      </c>
      <c r="B31" s="609"/>
      <c r="C31" s="181" t="s">
        <v>501</v>
      </c>
      <c r="D31" s="594" t="s">
        <v>575</v>
      </c>
      <c r="E31" s="592"/>
      <c r="F31" s="592"/>
      <c r="G31" s="592"/>
      <c r="H31" s="592"/>
      <c r="I31" s="592"/>
      <c r="J31" s="593"/>
      <c r="K31" s="588" t="s">
        <v>574</v>
      </c>
      <c r="L31" s="589"/>
      <c r="M31" s="224"/>
    </row>
    <row r="32" spans="1:15" x14ac:dyDescent="0.2">
      <c r="C32" s="174">
        <v>1</v>
      </c>
      <c r="D32" s="165">
        <v>2</v>
      </c>
      <c r="E32" s="95">
        <v>3</v>
      </c>
      <c r="F32" s="96" t="s">
        <v>39</v>
      </c>
      <c r="G32" s="95">
        <v>4</v>
      </c>
      <c r="H32" s="96" t="s">
        <v>40</v>
      </c>
      <c r="I32" s="95">
        <v>5</v>
      </c>
      <c r="J32" s="166" t="s">
        <v>41</v>
      </c>
      <c r="K32" s="95" t="s">
        <v>42</v>
      </c>
      <c r="L32" s="16" t="s">
        <v>43</v>
      </c>
      <c r="M32" s="156" t="s">
        <v>368</v>
      </c>
    </row>
    <row r="33" spans="1:13" ht="25.5" x14ac:dyDescent="0.2">
      <c r="A33" s="1"/>
      <c r="B33" s="2" t="s">
        <v>22</v>
      </c>
      <c r="C33" s="175" t="s">
        <v>13</v>
      </c>
      <c r="D33" s="127" t="s">
        <v>14</v>
      </c>
      <c r="E33" s="97" t="s">
        <v>15</v>
      </c>
      <c r="F33" s="97" t="s">
        <v>18</v>
      </c>
      <c r="G33" s="97" t="s">
        <v>16</v>
      </c>
      <c r="H33" s="97" t="s">
        <v>18</v>
      </c>
      <c r="I33" s="97" t="s">
        <v>17</v>
      </c>
      <c r="J33" s="128" t="s">
        <v>18</v>
      </c>
      <c r="K33" s="97" t="s">
        <v>17</v>
      </c>
      <c r="L33" s="12" t="s">
        <v>18</v>
      </c>
      <c r="M33" s="157" t="s">
        <v>538</v>
      </c>
    </row>
    <row r="34" spans="1:13" ht="15" customHeight="1" x14ac:dyDescent="0.2">
      <c r="A34" s="30">
        <v>1</v>
      </c>
      <c r="B34" s="21" t="s">
        <v>427</v>
      </c>
      <c r="C34" s="226">
        <v>182282357.78</v>
      </c>
      <c r="D34" s="232">
        <v>190900677.84</v>
      </c>
      <c r="E34" s="31">
        <v>164230769.84999999</v>
      </c>
      <c r="F34" s="49">
        <f t="shared" ref="F34:F43" si="8">+E34/D34</f>
        <v>0.86029432534360661</v>
      </c>
      <c r="G34" s="31">
        <v>156232977.10999998</v>
      </c>
      <c r="H34" s="49">
        <f t="shared" ref="H34:H43" si="9">+G34/D34</f>
        <v>0.81839927902688681</v>
      </c>
      <c r="I34" s="31">
        <v>122323809.2</v>
      </c>
      <c r="J34" s="170">
        <f t="shared" ref="J34:J43" si="10">+I34/D34</f>
        <v>0.64077200030962445</v>
      </c>
      <c r="K34" s="31">
        <v>115186678.97</v>
      </c>
      <c r="L34" s="53">
        <v>0.63985664021654476</v>
      </c>
      <c r="M34" s="158">
        <f t="shared" ref="M34:M40" si="11">+I34/K34-1</f>
        <v>6.196142031196894E-2</v>
      </c>
    </row>
    <row r="35" spans="1:13" ht="15" customHeight="1" x14ac:dyDescent="0.2">
      <c r="A35" s="32">
        <v>2</v>
      </c>
      <c r="B35" s="23" t="s">
        <v>428</v>
      </c>
      <c r="C35" s="226">
        <v>205272445.00999999</v>
      </c>
      <c r="D35" s="232">
        <v>218685306.62</v>
      </c>
      <c r="E35" s="31">
        <v>195635318.02000001</v>
      </c>
      <c r="F35" s="49">
        <f t="shared" si="8"/>
        <v>0.89459745167034488</v>
      </c>
      <c r="G35" s="31">
        <v>191480344.88999999</v>
      </c>
      <c r="H35" s="321">
        <f t="shared" si="9"/>
        <v>0.87559766977269804</v>
      </c>
      <c r="I35" s="31">
        <v>138333172.94999999</v>
      </c>
      <c r="J35" s="196">
        <f t="shared" si="10"/>
        <v>0.6325672953893311</v>
      </c>
      <c r="K35" s="33">
        <v>126481591.69</v>
      </c>
      <c r="L35" s="55">
        <v>0.65689829604115668</v>
      </c>
      <c r="M35" s="159">
        <f t="shared" si="11"/>
        <v>9.3702024948006724E-2</v>
      </c>
    </row>
    <row r="36" spans="1:13" ht="15" customHeight="1" x14ac:dyDescent="0.2">
      <c r="A36" s="32">
        <v>4</v>
      </c>
      <c r="B36" s="23" t="s">
        <v>24</v>
      </c>
      <c r="C36" s="226">
        <v>244658507.91</v>
      </c>
      <c r="D36" s="232">
        <v>244071480.63</v>
      </c>
      <c r="E36" s="31">
        <v>185266681.25999999</v>
      </c>
      <c r="F36" s="49">
        <f t="shared" si="8"/>
        <v>0.75906730594573191</v>
      </c>
      <c r="G36" s="31">
        <v>183705597.31999999</v>
      </c>
      <c r="H36" s="321">
        <f t="shared" si="9"/>
        <v>0.75267129467898941</v>
      </c>
      <c r="I36" s="31">
        <v>169720021.00999999</v>
      </c>
      <c r="J36" s="196">
        <f t="shared" si="10"/>
        <v>0.6953701455488237</v>
      </c>
      <c r="K36" s="33">
        <v>169511102.81999999</v>
      </c>
      <c r="L36" s="55">
        <v>0.71355276642875654</v>
      </c>
      <c r="M36" s="159">
        <f t="shared" si="11"/>
        <v>1.2324749619607722E-3</v>
      </c>
    </row>
    <row r="37" spans="1:13" ht="15" customHeight="1" x14ac:dyDescent="0.2">
      <c r="A37" s="32" t="s">
        <v>430</v>
      </c>
      <c r="B37" s="23" t="s">
        <v>25</v>
      </c>
      <c r="C37" s="226">
        <v>42675310.450000003</v>
      </c>
      <c r="D37" s="232">
        <v>55192989.960000001</v>
      </c>
      <c r="E37" s="31">
        <v>51995537.609999999</v>
      </c>
      <c r="F37" s="49">
        <f t="shared" si="8"/>
        <v>0.94206778157303506</v>
      </c>
      <c r="G37" s="31">
        <v>51556409.890000001</v>
      </c>
      <c r="H37" s="321">
        <f t="shared" si="9"/>
        <v>0.93411155886579911</v>
      </c>
      <c r="I37" s="31">
        <v>42932579.32</v>
      </c>
      <c r="J37" s="196">
        <f t="shared" si="10"/>
        <v>0.77786290163143024</v>
      </c>
      <c r="K37" s="33">
        <v>31892847</v>
      </c>
      <c r="L37" s="55">
        <v>0.74188835351954829</v>
      </c>
      <c r="M37" s="159">
        <f t="shared" si="11"/>
        <v>0.346150731541778</v>
      </c>
    </row>
    <row r="38" spans="1:13" ht="15" customHeight="1" x14ac:dyDescent="0.2">
      <c r="A38" s="32" t="s">
        <v>429</v>
      </c>
      <c r="B38" s="23" t="s">
        <v>23</v>
      </c>
      <c r="C38" s="226">
        <v>309902947.29000002</v>
      </c>
      <c r="D38" s="232">
        <v>309546965.82999998</v>
      </c>
      <c r="E38" s="31">
        <v>305524378.13</v>
      </c>
      <c r="F38" s="49">
        <f t="shared" si="8"/>
        <v>0.98700491962757875</v>
      </c>
      <c r="G38" s="31">
        <v>305380228</v>
      </c>
      <c r="H38" s="321">
        <f t="shared" si="9"/>
        <v>0.98653923866180515</v>
      </c>
      <c r="I38" s="31">
        <v>185324055.75</v>
      </c>
      <c r="J38" s="196">
        <f t="shared" si="10"/>
        <v>0.59869446709995555</v>
      </c>
      <c r="K38" s="33">
        <v>192017774.21000001</v>
      </c>
      <c r="L38" s="55">
        <v>0.62582727611176348</v>
      </c>
      <c r="M38" s="159">
        <f t="shared" si="11"/>
        <v>-3.4859889859359727E-2</v>
      </c>
    </row>
    <row r="39" spans="1:13" ht="15" customHeight="1" x14ac:dyDescent="0.2">
      <c r="A39" s="32" t="s">
        <v>463</v>
      </c>
      <c r="B39" s="23" t="s">
        <v>464</v>
      </c>
      <c r="C39" s="226">
        <v>6604592.1299999999</v>
      </c>
      <c r="D39" s="232">
        <v>5946728.6100000003</v>
      </c>
      <c r="E39" s="31">
        <v>4922287.1900000004</v>
      </c>
      <c r="F39" s="49">
        <f t="shared" si="8"/>
        <v>0.82773025520665222</v>
      </c>
      <c r="G39" s="31">
        <v>4880421.63</v>
      </c>
      <c r="H39" s="321">
        <f t="shared" si="9"/>
        <v>0.82069015589396466</v>
      </c>
      <c r="I39" s="31">
        <v>2825613.98</v>
      </c>
      <c r="J39" s="196">
        <f t="shared" si="10"/>
        <v>0.47515435213378598</v>
      </c>
      <c r="K39" s="150">
        <v>3377331.38</v>
      </c>
      <c r="L39" s="55">
        <v>0.4602389485326569</v>
      </c>
      <c r="M39" s="159">
        <f t="shared" si="11"/>
        <v>-0.16335897722893866</v>
      </c>
    </row>
    <row r="40" spans="1:13" ht="15" customHeight="1" x14ac:dyDescent="0.2">
      <c r="A40" s="32" t="s">
        <v>471</v>
      </c>
      <c r="B40" s="23" t="s">
        <v>473</v>
      </c>
      <c r="C40" s="226">
        <v>43447489.090000004</v>
      </c>
      <c r="D40" s="232">
        <v>42804035.5</v>
      </c>
      <c r="E40" s="31">
        <v>41001138</v>
      </c>
      <c r="F40" s="49">
        <f t="shared" si="8"/>
        <v>0.95788019800142443</v>
      </c>
      <c r="G40" s="31">
        <v>40122670.75</v>
      </c>
      <c r="H40" s="321">
        <f t="shared" si="9"/>
        <v>0.93735719731379064</v>
      </c>
      <c r="I40" s="31">
        <v>26175178.140000001</v>
      </c>
      <c r="J40" s="196">
        <f t="shared" si="10"/>
        <v>0.61151192485110428</v>
      </c>
      <c r="K40" s="150">
        <v>26268214.579999998</v>
      </c>
      <c r="L40" s="55">
        <v>0.72453084754637131</v>
      </c>
      <c r="M40" s="159">
        <f t="shared" si="11"/>
        <v>-3.5417877266327169E-3</v>
      </c>
    </row>
    <row r="41" spans="1:13" ht="15" customHeight="1" x14ac:dyDescent="0.2">
      <c r="A41" s="32">
        <v>7</v>
      </c>
      <c r="B41" s="23" t="s">
        <v>432</v>
      </c>
      <c r="C41" s="226">
        <v>129122876.34</v>
      </c>
      <c r="D41" s="232">
        <v>117273226.75999999</v>
      </c>
      <c r="E41" s="31">
        <v>92927786.550000012</v>
      </c>
      <c r="F41" s="49">
        <f t="shared" si="8"/>
        <v>0.79240410720664323</v>
      </c>
      <c r="G41" s="31">
        <v>91103392.120000005</v>
      </c>
      <c r="H41" s="321">
        <f t="shared" si="9"/>
        <v>0.77684732173732518</v>
      </c>
      <c r="I41" s="31">
        <v>76017241.74000001</v>
      </c>
      <c r="J41" s="196">
        <f t="shared" si="10"/>
        <v>0.64820627725686719</v>
      </c>
      <c r="K41" s="150">
        <v>67544605.109999999</v>
      </c>
      <c r="L41" s="55">
        <v>0.70128762676259104</v>
      </c>
      <c r="M41" s="159">
        <f>+I41/K42-1</f>
        <v>-0.5759803605575573</v>
      </c>
    </row>
    <row r="42" spans="1:13" ht="15" customHeight="1" x14ac:dyDescent="0.2">
      <c r="A42" s="34" t="s">
        <v>433</v>
      </c>
      <c r="B42" s="25" t="s">
        <v>26</v>
      </c>
      <c r="C42" s="226">
        <v>333733413.32999998</v>
      </c>
      <c r="D42" s="232">
        <v>323367973.25</v>
      </c>
      <c r="E42" s="31">
        <v>216377273.72</v>
      </c>
      <c r="F42" s="49">
        <f t="shared" si="8"/>
        <v>0.66913637595370612</v>
      </c>
      <c r="G42" s="31">
        <v>216377273.72</v>
      </c>
      <c r="H42" s="457">
        <f t="shared" si="9"/>
        <v>0.66913637595370612</v>
      </c>
      <c r="I42" s="31">
        <v>185523246.81999999</v>
      </c>
      <c r="J42" s="459">
        <f t="shared" si="10"/>
        <v>0.57372177261527857</v>
      </c>
      <c r="K42" s="33">
        <v>179277643.46000001</v>
      </c>
      <c r="L42" s="55">
        <v>0.56568683163659916</v>
      </c>
      <c r="M42" s="160">
        <f>+I42/K43-1</f>
        <v>8.2138386168381761E-2</v>
      </c>
    </row>
    <row r="43" spans="1:13" ht="15" customHeight="1" x14ac:dyDescent="0.2">
      <c r="A43" s="32">
        <v>8</v>
      </c>
      <c r="B43" s="23" t="s">
        <v>434</v>
      </c>
      <c r="C43" s="226">
        <v>209900385.63</v>
      </c>
      <c r="D43" s="232">
        <v>217444660.61000001</v>
      </c>
      <c r="E43" s="31">
        <v>214361831.24000001</v>
      </c>
      <c r="F43" s="49">
        <f t="shared" si="8"/>
        <v>0.98582246461535683</v>
      </c>
      <c r="G43" s="31">
        <v>214361831.24000001</v>
      </c>
      <c r="H43" s="321">
        <f t="shared" si="9"/>
        <v>0.98582246461535683</v>
      </c>
      <c r="I43" s="31">
        <v>178824740.88999999</v>
      </c>
      <c r="J43" s="196">
        <f t="shared" si="10"/>
        <v>0.82239196119298064</v>
      </c>
      <c r="K43" s="35">
        <v>171441332.44999999</v>
      </c>
      <c r="L43" s="375">
        <v>0.82691540411737052</v>
      </c>
      <c r="M43" s="160">
        <f>+I43/K44-1</f>
        <v>-0.83488006840277973</v>
      </c>
    </row>
    <row r="44" spans="1:13" ht="15" customHeight="1" x14ac:dyDescent="0.2">
      <c r="A44" s="9"/>
      <c r="B44" s="2" t="s">
        <v>27</v>
      </c>
      <c r="C44" s="235">
        <f>SUM(C34:C43)</f>
        <v>1707600324.96</v>
      </c>
      <c r="D44" s="235">
        <f>SUM(D34:D43)</f>
        <v>1725234045.6100001</v>
      </c>
      <c r="E44" s="230">
        <f>SUM(E34:E43)</f>
        <v>1472243001.5700002</v>
      </c>
      <c r="F44" s="98">
        <f t="shared" ref="F44:F56" si="12">+E44/D44</f>
        <v>0.85335842132042516</v>
      </c>
      <c r="G44" s="230">
        <f>SUM(G34:G43)</f>
        <v>1455201146.6700001</v>
      </c>
      <c r="H44" s="98">
        <f t="shared" ref="H44:H56" si="13">+G44/D44</f>
        <v>0.84348042537931534</v>
      </c>
      <c r="I44" s="230">
        <f>SUM(I34:I43)</f>
        <v>1127999659.8000002</v>
      </c>
      <c r="J44" s="188">
        <f t="shared" ref="J44:J56" si="14">+I44/D44</f>
        <v>0.65382413630793346</v>
      </c>
      <c r="K44" s="230">
        <f>SUM(K34:K43)</f>
        <v>1082999121.6700001</v>
      </c>
      <c r="L44" s="44">
        <v>0.66700000000000004</v>
      </c>
      <c r="M44" s="161">
        <f t="shared" ref="M44:M56" si="15">+I44/K44-1</f>
        <v>4.1551777124813061E-2</v>
      </c>
    </row>
    <row r="45" spans="1:13" ht="15" customHeight="1" x14ac:dyDescent="0.2">
      <c r="A45" s="30">
        <v>1</v>
      </c>
      <c r="B45" s="21" t="s">
        <v>28</v>
      </c>
      <c r="C45" s="226">
        <v>45393979.670000002</v>
      </c>
      <c r="D45" s="232">
        <v>45644923.280000001</v>
      </c>
      <c r="E45" s="31">
        <v>44122037.859999999</v>
      </c>
      <c r="F45" s="49">
        <f t="shared" si="12"/>
        <v>0.96663625852412649</v>
      </c>
      <c r="G45" s="31">
        <v>43734286.049999997</v>
      </c>
      <c r="H45" s="49">
        <f t="shared" si="13"/>
        <v>0.95814129824954319</v>
      </c>
      <c r="I45" s="31">
        <v>31126394.899999999</v>
      </c>
      <c r="J45" s="170">
        <f t="shared" si="14"/>
        <v>0.68192457481111568</v>
      </c>
      <c r="K45" s="31">
        <v>30086792.469999999</v>
      </c>
      <c r="L45" s="53">
        <v>0.66340954397501894</v>
      </c>
      <c r="M45" s="158">
        <f t="shared" si="15"/>
        <v>3.455344836232066E-2</v>
      </c>
    </row>
    <row r="46" spans="1:13" ht="15" customHeight="1" x14ac:dyDescent="0.2">
      <c r="A46" s="32">
        <v>2</v>
      </c>
      <c r="B46" s="23" t="s">
        <v>29</v>
      </c>
      <c r="C46" s="226">
        <v>39077838.960000001</v>
      </c>
      <c r="D46" s="232">
        <v>39911574.840000004</v>
      </c>
      <c r="E46" s="31">
        <v>37964126.409999996</v>
      </c>
      <c r="F46" s="321">
        <f t="shared" si="12"/>
        <v>0.95120592364979184</v>
      </c>
      <c r="G46" s="31">
        <v>37281748.979999997</v>
      </c>
      <c r="H46" s="321">
        <f t="shared" si="13"/>
        <v>0.93410869226427129</v>
      </c>
      <c r="I46" s="31">
        <v>28171159.420000002</v>
      </c>
      <c r="J46" s="196">
        <f t="shared" si="14"/>
        <v>0.70583933440196966</v>
      </c>
      <c r="K46" s="33">
        <v>27917739</v>
      </c>
      <c r="L46" s="55">
        <v>0.72038665645228073</v>
      </c>
      <c r="M46" s="159">
        <f t="shared" si="15"/>
        <v>9.0773977076008538E-3</v>
      </c>
    </row>
    <row r="47" spans="1:13" ht="15" customHeight="1" x14ac:dyDescent="0.2">
      <c r="A47" s="36">
        <v>3</v>
      </c>
      <c r="B47" s="23" t="s">
        <v>30</v>
      </c>
      <c r="C47" s="226">
        <v>32320121.32</v>
      </c>
      <c r="D47" s="232">
        <v>32922062.469999999</v>
      </c>
      <c r="E47" s="31">
        <v>31031412.280000001</v>
      </c>
      <c r="F47" s="321">
        <f t="shared" si="12"/>
        <v>0.942571939661349</v>
      </c>
      <c r="G47" s="31">
        <v>30431845.940000001</v>
      </c>
      <c r="H47" s="321">
        <f t="shared" si="13"/>
        <v>0.92436025135821331</v>
      </c>
      <c r="I47" s="31">
        <v>20764619.620000001</v>
      </c>
      <c r="J47" s="196">
        <f t="shared" si="14"/>
        <v>0.63072049750593895</v>
      </c>
      <c r="K47" s="33">
        <v>21181285.620000001</v>
      </c>
      <c r="L47" s="55">
        <v>0.64912843995080116</v>
      </c>
      <c r="M47" s="159">
        <f t="shared" si="15"/>
        <v>-1.9671421625445218E-2</v>
      </c>
    </row>
    <row r="48" spans="1:13" ht="15" customHeight="1" x14ac:dyDescent="0.2">
      <c r="A48" s="36">
        <v>4</v>
      </c>
      <c r="B48" s="23" t="s">
        <v>31</v>
      </c>
      <c r="C48" s="226">
        <v>15096559.359999999</v>
      </c>
      <c r="D48" s="232">
        <v>15423255.710000001</v>
      </c>
      <c r="E48" s="31">
        <v>14005447.24</v>
      </c>
      <c r="F48" s="321">
        <f t="shared" si="12"/>
        <v>0.90807333440755089</v>
      </c>
      <c r="G48" s="31">
        <v>13674896.5</v>
      </c>
      <c r="H48" s="321">
        <f t="shared" si="13"/>
        <v>0.88664136529446147</v>
      </c>
      <c r="I48" s="31">
        <v>9626429.1999999993</v>
      </c>
      <c r="J48" s="196">
        <f t="shared" si="14"/>
        <v>0.62415026898364245</v>
      </c>
      <c r="K48" s="33">
        <v>9550805.9600000009</v>
      </c>
      <c r="L48" s="55">
        <v>0.63963684626651029</v>
      </c>
      <c r="M48" s="159">
        <f t="shared" si="15"/>
        <v>7.9179956452595235E-3</v>
      </c>
    </row>
    <row r="49" spans="1:13" ht="15" customHeight="1" x14ac:dyDescent="0.2">
      <c r="A49" s="36">
        <v>5</v>
      </c>
      <c r="B49" s="23" t="s">
        <v>32</v>
      </c>
      <c r="C49" s="226">
        <v>21002284.260000002</v>
      </c>
      <c r="D49" s="232">
        <v>21660405.969999999</v>
      </c>
      <c r="E49" s="31">
        <v>19930295.609999999</v>
      </c>
      <c r="F49" s="321">
        <f t="shared" si="12"/>
        <v>0.92012567251065247</v>
      </c>
      <c r="G49" s="31">
        <v>19607370.289999999</v>
      </c>
      <c r="H49" s="321">
        <f t="shared" si="13"/>
        <v>0.90521711906769031</v>
      </c>
      <c r="I49" s="31">
        <v>14509287.73</v>
      </c>
      <c r="J49" s="196">
        <f t="shared" si="14"/>
        <v>0.6698529912179666</v>
      </c>
      <c r="K49" s="33">
        <v>13191769.83</v>
      </c>
      <c r="L49" s="55">
        <v>0.63697244532251085</v>
      </c>
      <c r="M49" s="159">
        <f t="shared" si="15"/>
        <v>9.9874233478799201E-2</v>
      </c>
    </row>
    <row r="50" spans="1:13" ht="15" customHeight="1" x14ac:dyDescent="0.2">
      <c r="A50" s="36">
        <v>6</v>
      </c>
      <c r="B50" s="23" t="s">
        <v>33</v>
      </c>
      <c r="C50" s="226">
        <v>21419602.420000002</v>
      </c>
      <c r="D50" s="232">
        <v>21800894.289999999</v>
      </c>
      <c r="E50" s="31">
        <v>20314648.120000001</v>
      </c>
      <c r="F50" s="321">
        <f t="shared" si="12"/>
        <v>0.93182636683478925</v>
      </c>
      <c r="G50" s="31">
        <v>20050994.77</v>
      </c>
      <c r="H50" s="321">
        <f t="shared" si="13"/>
        <v>0.9197326725811118</v>
      </c>
      <c r="I50" s="31">
        <v>15332286.720000001</v>
      </c>
      <c r="J50" s="196">
        <f t="shared" si="14"/>
        <v>0.70328705401011338</v>
      </c>
      <c r="K50" s="33">
        <v>14858005.74</v>
      </c>
      <c r="L50" s="55">
        <v>0.70879482777548874</v>
      </c>
      <c r="M50" s="159">
        <f t="shared" si="15"/>
        <v>3.1920904346076862E-2</v>
      </c>
    </row>
    <row r="51" spans="1:13" ht="15" customHeight="1" x14ac:dyDescent="0.2">
      <c r="A51" s="36">
        <v>7</v>
      </c>
      <c r="B51" s="23" t="s">
        <v>34</v>
      </c>
      <c r="C51" s="226">
        <v>25695480.390000001</v>
      </c>
      <c r="D51" s="232">
        <v>26185711.440000001</v>
      </c>
      <c r="E51" s="31">
        <v>24308051.850000001</v>
      </c>
      <c r="F51" s="321">
        <f t="shared" si="12"/>
        <v>0.9282944977721026</v>
      </c>
      <c r="G51" s="31">
        <v>24124190.379999999</v>
      </c>
      <c r="H51" s="321">
        <f t="shared" si="13"/>
        <v>0.9212730551650804</v>
      </c>
      <c r="I51" s="31">
        <v>18403991.800000001</v>
      </c>
      <c r="J51" s="196">
        <f t="shared" si="14"/>
        <v>0.70282573158913564</v>
      </c>
      <c r="K51" s="33">
        <v>16829992.719999999</v>
      </c>
      <c r="L51" s="55">
        <v>0.66831691404970628</v>
      </c>
      <c r="M51" s="159">
        <f t="shared" si="15"/>
        <v>9.3523455784358944E-2</v>
      </c>
    </row>
    <row r="52" spans="1:13" ht="15" customHeight="1" x14ac:dyDescent="0.2">
      <c r="A52" s="36">
        <v>8</v>
      </c>
      <c r="B52" s="23" t="s">
        <v>35</v>
      </c>
      <c r="C52" s="226">
        <v>27379622.440000001</v>
      </c>
      <c r="D52" s="232">
        <v>28254826.670000002</v>
      </c>
      <c r="E52" s="31">
        <v>26273291.899999999</v>
      </c>
      <c r="F52" s="321">
        <f t="shared" si="12"/>
        <v>0.92986915852844609</v>
      </c>
      <c r="G52" s="31">
        <v>26014283.190000001</v>
      </c>
      <c r="H52" s="321">
        <f t="shared" si="13"/>
        <v>0.92070227483012901</v>
      </c>
      <c r="I52" s="31">
        <v>17385360.84</v>
      </c>
      <c r="J52" s="196">
        <f t="shared" si="14"/>
        <v>0.61530587474667386</v>
      </c>
      <c r="K52" s="33">
        <v>17806820.5</v>
      </c>
      <c r="L52" s="55">
        <v>0.65316859477441758</v>
      </c>
      <c r="M52" s="159">
        <f t="shared" si="15"/>
        <v>-2.3668439854268253E-2</v>
      </c>
    </row>
    <row r="53" spans="1:13" ht="15" customHeight="1" x14ac:dyDescent="0.2">
      <c r="A53" s="36">
        <v>9</v>
      </c>
      <c r="B53" s="23" t="s">
        <v>36</v>
      </c>
      <c r="C53" s="226">
        <v>23990071.370000001</v>
      </c>
      <c r="D53" s="232">
        <v>24525526.129999999</v>
      </c>
      <c r="E53" s="31">
        <v>21745179.300000001</v>
      </c>
      <c r="F53" s="321">
        <f t="shared" si="12"/>
        <v>0.88663456941708441</v>
      </c>
      <c r="G53" s="31">
        <v>21099480.120000001</v>
      </c>
      <c r="H53" s="321">
        <f t="shared" si="13"/>
        <v>0.86030693116062429</v>
      </c>
      <c r="I53" s="31">
        <v>16090087.869999999</v>
      </c>
      <c r="J53" s="196">
        <f t="shared" si="14"/>
        <v>0.6560547482126533</v>
      </c>
      <c r="K53" s="33">
        <v>14768786.33</v>
      </c>
      <c r="L53" s="55">
        <v>0.65547926036633197</v>
      </c>
      <c r="M53" s="159">
        <f t="shared" si="15"/>
        <v>8.9465817330976138E-2</v>
      </c>
    </row>
    <row r="54" spans="1:13" ht="15" customHeight="1" x14ac:dyDescent="0.2">
      <c r="A54" s="37">
        <v>10</v>
      </c>
      <c r="B54" s="25" t="s">
        <v>37</v>
      </c>
      <c r="C54" s="226">
        <v>37134721.299999997</v>
      </c>
      <c r="D54" s="232">
        <v>37462679.060000002</v>
      </c>
      <c r="E54" s="31">
        <v>35607186.469999999</v>
      </c>
      <c r="F54" s="457">
        <f t="shared" si="12"/>
        <v>0.9504709050031297</v>
      </c>
      <c r="G54" s="31">
        <v>35179192.560000002</v>
      </c>
      <c r="H54" s="457">
        <f t="shared" si="13"/>
        <v>0.93904636408029496</v>
      </c>
      <c r="I54" s="31">
        <v>23914943.010000002</v>
      </c>
      <c r="J54" s="459">
        <f t="shared" si="14"/>
        <v>0.63836713257207189</v>
      </c>
      <c r="K54" s="35">
        <v>24037909.559999999</v>
      </c>
      <c r="L54" s="375">
        <v>0.65564754637212219</v>
      </c>
      <c r="M54" s="160">
        <f t="shared" si="15"/>
        <v>-5.1155259442616785E-3</v>
      </c>
    </row>
    <row r="55" spans="1:13" ht="15" customHeight="1" thickBot="1" x14ac:dyDescent="0.25">
      <c r="A55" s="10">
        <v>6</v>
      </c>
      <c r="B55" s="2" t="s">
        <v>38</v>
      </c>
      <c r="C55" s="235">
        <f>SUM(C45:C54)</f>
        <v>288510281.49000001</v>
      </c>
      <c r="D55" s="235">
        <f>SUM(D45:D54)</f>
        <v>293791859.86000001</v>
      </c>
      <c r="E55" s="230">
        <f>SUM(E45:E54)</f>
        <v>275301677.03999996</v>
      </c>
      <c r="F55" s="98">
        <f t="shared" si="12"/>
        <v>0.93706366531458307</v>
      </c>
      <c r="G55" s="230">
        <f>SUM(G45:G54)</f>
        <v>271198288.77999997</v>
      </c>
      <c r="H55" s="98">
        <f t="shared" si="13"/>
        <v>0.92309667432322151</v>
      </c>
      <c r="I55" s="230">
        <f>SUM(I45:I54)</f>
        <v>195324561.11000001</v>
      </c>
      <c r="J55" s="188">
        <f t="shared" si="14"/>
        <v>0.66483993533067121</v>
      </c>
      <c r="K55" s="230">
        <f>SUM(K45:K54)</f>
        <v>190229907.73000002</v>
      </c>
      <c r="L55" s="44">
        <v>0.66800000000000004</v>
      </c>
      <c r="M55" s="161">
        <f t="shared" si="15"/>
        <v>2.678155838266516E-2</v>
      </c>
    </row>
    <row r="56" spans="1:13" s="6" customFormat="1" ht="23.25" customHeight="1" thickBot="1" x14ac:dyDescent="0.25">
      <c r="A56" s="5"/>
      <c r="B56" s="4" t="s">
        <v>136</v>
      </c>
      <c r="C56" s="236">
        <f>+C44+C55</f>
        <v>1996110606.45</v>
      </c>
      <c r="D56" s="236">
        <f>+D44+D55</f>
        <v>2019025905.4700003</v>
      </c>
      <c r="E56" s="237">
        <f>+E44+E55</f>
        <v>1747544678.6100001</v>
      </c>
      <c r="F56" s="199">
        <f t="shared" si="12"/>
        <v>0.86553851234672341</v>
      </c>
      <c r="G56" s="237">
        <f>+G44+G55</f>
        <v>1726399435.45</v>
      </c>
      <c r="H56" s="199">
        <f t="shared" si="13"/>
        <v>0.85506551984934487</v>
      </c>
      <c r="I56" s="237">
        <f>+I44+I55</f>
        <v>1323324220.9100003</v>
      </c>
      <c r="J56" s="191">
        <f t="shared" si="14"/>
        <v>0.65542706377605864</v>
      </c>
      <c r="K56" s="231">
        <f>+K55+K44</f>
        <v>1273229029.4000001</v>
      </c>
      <c r="L56" s="208">
        <v>0.66700000000000004</v>
      </c>
      <c r="M56" s="163">
        <f t="shared" si="15"/>
        <v>3.9344996346499572E-2</v>
      </c>
    </row>
    <row r="61" spans="1:13" x14ac:dyDescent="0.2">
      <c r="C61" s="397"/>
      <c r="D61" s="397"/>
      <c r="E61" s="397"/>
      <c r="F61" s="526"/>
      <c r="G61" s="397"/>
      <c r="H61" s="526"/>
      <c r="I61" s="397"/>
      <c r="J61" s="526"/>
      <c r="K61" s="397"/>
    </row>
    <row r="62" spans="1:13" x14ac:dyDescent="0.2">
      <c r="C62" s="406"/>
      <c r="D62" s="406"/>
      <c r="E62" s="406"/>
      <c r="F62" s="507"/>
      <c r="G62" s="406"/>
      <c r="H62" s="507"/>
      <c r="I62" s="406"/>
      <c r="J62" s="507"/>
      <c r="K62" s="406"/>
    </row>
  </sheetData>
  <mergeCells count="5">
    <mergeCell ref="K2:L2"/>
    <mergeCell ref="K31:L31"/>
    <mergeCell ref="D2:J2"/>
    <mergeCell ref="A31:B31"/>
    <mergeCell ref="D31:J31"/>
  </mergeCells>
  <printOptions horizontalCentered="1"/>
  <pageMargins left="0.51181102362204722" right="0.51181102362204722" top="0.94488188976377963" bottom="0.74803149606299213" header="0.31496062992125984" footer="0.31496062992125984"/>
  <pageSetup paperSize="9" scale="95" orientation="landscape" r:id="rId1"/>
  <headerFooter>
    <oddHeader>&amp;L&amp;"Arial,Negreta"&amp;8&amp;K03+000Ajuntament de Barcelona&amp;C&amp;"Arial,Negreta"&amp;8&amp;K03+000Pressupost 2015
Execució Pressupostària a Setembre&amp;R&amp;"Arial,Negreta"&amp;8&amp;K03+000Direcció de Pressupostos i Política Fiscal</oddHeader>
  </headerFooter>
  <rowBreaks count="1" manualBreakCount="1">
    <brk id="28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31"/>
  <sheetViews>
    <sheetView topLeftCell="A13" zoomScale="70" zoomScaleNormal="70" workbookViewId="0">
      <selection activeCell="K20" sqref="K20"/>
    </sheetView>
  </sheetViews>
  <sheetFormatPr defaultColWidth="11.42578125" defaultRowHeight="12.75" x14ac:dyDescent="0.2"/>
  <cols>
    <col min="1" max="1" width="4.140625" customWidth="1"/>
    <col min="2" max="2" width="30.140625" customWidth="1"/>
    <col min="3" max="5" width="12.7109375" customWidth="1"/>
    <col min="6" max="6" width="6.28515625" style="105" customWidth="1"/>
    <col min="7" max="7" width="12.7109375" customWidth="1"/>
    <col min="8" max="8" width="6.28515625" style="105" customWidth="1"/>
    <col min="9" max="9" width="12.7109375" customWidth="1"/>
    <col min="10" max="10" width="6.28515625" style="105" customWidth="1"/>
    <col min="11" max="11" width="12.7109375" customWidth="1"/>
    <col min="12" max="12" width="6.28515625" style="105" customWidth="1"/>
    <col min="13" max="13" width="8.140625" style="105" bestFit="1" customWidth="1"/>
    <col min="14" max="14" width="3.140625" customWidth="1"/>
    <col min="15" max="15" width="15.5703125" bestFit="1" customWidth="1"/>
  </cols>
  <sheetData>
    <row r="1" spans="2:13" ht="15" x14ac:dyDescent="0.25">
      <c r="B1" s="7" t="s">
        <v>19</v>
      </c>
    </row>
    <row r="2" spans="2:13" x14ac:dyDescent="0.2">
      <c r="B2" s="8" t="s">
        <v>21</v>
      </c>
      <c r="F2"/>
      <c r="H2"/>
      <c r="J2"/>
      <c r="L2"/>
      <c r="M2"/>
    </row>
    <row r="3" spans="2:13" x14ac:dyDescent="0.2">
      <c r="F3"/>
      <c r="H3"/>
      <c r="J3"/>
      <c r="L3"/>
      <c r="M3"/>
    </row>
    <row r="4" spans="2:13" x14ac:dyDescent="0.2">
      <c r="F4"/>
      <c r="H4"/>
      <c r="J4"/>
      <c r="L4"/>
      <c r="M4"/>
    </row>
    <row r="5" spans="2:13" ht="15" customHeight="1" x14ac:dyDescent="0.2">
      <c r="F5"/>
      <c r="H5"/>
      <c r="J5"/>
      <c r="L5"/>
      <c r="M5"/>
    </row>
    <row r="6" spans="2:13" ht="15" customHeight="1" x14ac:dyDescent="0.2">
      <c r="F6"/>
      <c r="H6"/>
      <c r="J6"/>
      <c r="L6"/>
      <c r="M6"/>
    </row>
    <row r="7" spans="2:13" ht="15" customHeight="1" x14ac:dyDescent="0.2">
      <c r="F7"/>
      <c r="H7"/>
      <c r="J7"/>
      <c r="L7"/>
      <c r="M7"/>
    </row>
    <row r="8" spans="2:13" ht="15" customHeight="1" x14ac:dyDescent="0.2">
      <c r="F8"/>
      <c r="H8"/>
      <c r="J8"/>
      <c r="L8"/>
      <c r="M8"/>
    </row>
    <row r="9" spans="2:13" ht="15" customHeight="1" x14ac:dyDescent="0.2">
      <c r="F9"/>
      <c r="H9"/>
      <c r="J9"/>
      <c r="L9"/>
      <c r="M9"/>
    </row>
    <row r="10" spans="2:13" ht="15" customHeight="1" x14ac:dyDescent="0.2">
      <c r="F10"/>
      <c r="H10"/>
      <c r="J10"/>
      <c r="L10"/>
      <c r="M10"/>
    </row>
    <row r="11" spans="2:13" ht="15" customHeight="1" x14ac:dyDescent="0.2">
      <c r="F11"/>
      <c r="H11"/>
      <c r="J11"/>
      <c r="L11"/>
      <c r="M11"/>
    </row>
    <row r="12" spans="2:13" ht="15" customHeight="1" x14ac:dyDescent="0.2">
      <c r="F12"/>
      <c r="H12"/>
      <c r="J12"/>
      <c r="L12"/>
      <c r="M12"/>
    </row>
    <row r="13" spans="2:13" ht="15" customHeight="1" x14ac:dyDescent="0.2">
      <c r="F13"/>
      <c r="H13"/>
      <c r="J13"/>
      <c r="L13"/>
      <c r="M13"/>
    </row>
    <row r="14" spans="2:13" ht="15" customHeight="1" x14ac:dyDescent="0.2">
      <c r="F14"/>
      <c r="H14"/>
      <c r="J14"/>
      <c r="L14"/>
      <c r="M14"/>
    </row>
    <row r="15" spans="2:13" ht="15" customHeight="1" x14ac:dyDescent="0.2">
      <c r="F15"/>
      <c r="H15"/>
      <c r="J15"/>
      <c r="L15"/>
      <c r="M15"/>
    </row>
    <row r="16" spans="2:13" ht="15" customHeight="1" x14ac:dyDescent="0.2">
      <c r="F16"/>
      <c r="H16"/>
      <c r="J16"/>
      <c r="L16"/>
      <c r="M16"/>
    </row>
    <row r="17" spans="2:13" ht="15" customHeight="1" x14ac:dyDescent="0.25">
      <c r="B17" s="7" t="s">
        <v>19</v>
      </c>
      <c r="F17"/>
      <c r="H17"/>
      <c r="J17"/>
      <c r="L17"/>
      <c r="M17"/>
    </row>
    <row r="18" spans="2:13" ht="15" customHeight="1" x14ac:dyDescent="0.2">
      <c r="B18" s="610" t="s">
        <v>565</v>
      </c>
      <c r="C18" s="611"/>
      <c r="F18"/>
      <c r="H18"/>
      <c r="J18"/>
      <c r="L18"/>
      <c r="M18"/>
    </row>
    <row r="19" spans="2:13" ht="15" customHeight="1" x14ac:dyDescent="0.2">
      <c r="F19"/>
      <c r="H19"/>
      <c r="J19"/>
      <c r="L19"/>
      <c r="M19"/>
    </row>
    <row r="20" spans="2:13" ht="15" customHeight="1" x14ac:dyDescent="0.2">
      <c r="F20"/>
      <c r="H20"/>
      <c r="J20"/>
      <c r="L20"/>
      <c r="M20"/>
    </row>
    <row r="21" spans="2:13" ht="15" customHeight="1" x14ac:dyDescent="0.2">
      <c r="F21"/>
      <c r="H21"/>
      <c r="J21"/>
      <c r="L21"/>
      <c r="M21"/>
    </row>
    <row r="22" spans="2:13" ht="15" customHeight="1" x14ac:dyDescent="0.2">
      <c r="F22"/>
      <c r="H22"/>
      <c r="J22"/>
      <c r="L22"/>
      <c r="M22"/>
    </row>
    <row r="23" spans="2:13" ht="15" customHeight="1" x14ac:dyDescent="0.2">
      <c r="F23"/>
      <c r="H23"/>
      <c r="J23"/>
      <c r="L23"/>
      <c r="M23"/>
    </row>
    <row r="24" spans="2:13" ht="15" customHeight="1" x14ac:dyDescent="0.2">
      <c r="F24"/>
      <c r="H24"/>
      <c r="J24"/>
      <c r="L24"/>
      <c r="M24"/>
    </row>
    <row r="25" spans="2:13" ht="15" customHeight="1" x14ac:dyDescent="0.2">
      <c r="F25"/>
      <c r="H25"/>
      <c r="J25"/>
      <c r="L25"/>
      <c r="M25"/>
    </row>
    <row r="26" spans="2:13" ht="15" customHeight="1" x14ac:dyDescent="0.2">
      <c r="F26"/>
      <c r="H26"/>
      <c r="J26"/>
      <c r="L26"/>
      <c r="M26"/>
    </row>
    <row r="27" spans="2:13" ht="15" customHeight="1" x14ac:dyDescent="0.2">
      <c r="F27"/>
      <c r="H27"/>
      <c r="J27"/>
      <c r="L27"/>
      <c r="M27"/>
    </row>
    <row r="28" spans="2:13" ht="15" customHeight="1" x14ac:dyDescent="0.2">
      <c r="F28"/>
      <c r="H28"/>
      <c r="J28"/>
      <c r="L28"/>
      <c r="M28"/>
    </row>
    <row r="29" spans="2:13" ht="15" customHeight="1" x14ac:dyDescent="0.2">
      <c r="F29"/>
      <c r="H29"/>
      <c r="J29"/>
      <c r="L29"/>
      <c r="M29"/>
    </row>
    <row r="30" spans="2:13" ht="15" customHeight="1" x14ac:dyDescent="0.2">
      <c r="F30"/>
      <c r="H30"/>
      <c r="J30"/>
      <c r="L30"/>
      <c r="M30"/>
    </row>
    <row r="31" spans="2:13" ht="15" customHeight="1" x14ac:dyDescent="0.2">
      <c r="F31"/>
      <c r="H31"/>
      <c r="J31"/>
      <c r="L31"/>
      <c r="M31"/>
    </row>
  </sheetData>
  <mergeCells count="1">
    <mergeCell ref="B18:C18"/>
  </mergeCells>
  <printOptions horizontalCentered="1"/>
  <pageMargins left="0.51181102362204722" right="0.51181102362204722" top="0.94488188976377963" bottom="0.74803149606299213" header="0.31496062992125984" footer="0.31496062992125984"/>
  <pageSetup paperSize="9" scale="95" orientation="landscape" r:id="rId1"/>
  <headerFooter>
    <oddHeader>&amp;L&amp;"Arial,Negreta"&amp;8&amp;K03+000Ajuntament de Barcelona&amp;C&amp;"Arial,Negreta"&amp;8&amp;K03+000Pressupost 2015
Execució Pressupostària a Setembre&amp;R&amp;"Arial,Negreta"&amp;8&amp;K03+000Direcció de Pressupostos i Política Fiscal</oddHead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M22"/>
  <sheetViews>
    <sheetView topLeftCell="A4" zoomScaleNormal="100" workbookViewId="0">
      <selection activeCell="L17" sqref="L17"/>
    </sheetView>
  </sheetViews>
  <sheetFormatPr defaultColWidth="11.42578125" defaultRowHeight="12.75" x14ac:dyDescent="0.2"/>
  <cols>
    <col min="1" max="1" width="2.7109375" customWidth="1"/>
    <col min="2" max="2" width="31.42578125" customWidth="1"/>
    <col min="3" max="3" width="11.28515625" bestFit="1" customWidth="1"/>
    <col min="4" max="4" width="12.7109375" style="47" bestFit="1" customWidth="1"/>
    <col min="5" max="5" width="10.85546875" style="47" customWidth="1"/>
    <col min="6" max="6" width="6.28515625" style="105" customWidth="1"/>
    <col min="7" max="7" width="10" style="47" customWidth="1"/>
    <col min="8" max="8" width="7.42578125" style="105" bestFit="1" customWidth="1"/>
    <col min="9" max="9" width="11.5703125" style="47" bestFit="1" customWidth="1"/>
    <col min="10" max="10" width="7.42578125" style="105" bestFit="1" customWidth="1"/>
    <col min="11" max="11" width="11.7109375" style="47" customWidth="1"/>
    <col min="12" max="12" width="6.28515625" style="105" customWidth="1"/>
    <col min="13" max="13" width="8" style="105" customWidth="1"/>
    <col min="14" max="14" width="3.7109375" customWidth="1"/>
  </cols>
  <sheetData>
    <row r="1" spans="1:13" ht="15.75" thickBot="1" x14ac:dyDescent="0.3">
      <c r="A1" s="7" t="s">
        <v>435</v>
      </c>
    </row>
    <row r="2" spans="1:13" x14ac:dyDescent="0.2">
      <c r="A2" s="8" t="s">
        <v>20</v>
      </c>
      <c r="C2" s="181" t="s">
        <v>501</v>
      </c>
      <c r="D2" s="594" t="s">
        <v>575</v>
      </c>
      <c r="E2" s="592"/>
      <c r="F2" s="592"/>
      <c r="G2" s="592"/>
      <c r="H2" s="592"/>
      <c r="I2" s="592"/>
      <c r="J2" s="593"/>
      <c r="K2" s="588" t="s">
        <v>574</v>
      </c>
      <c r="L2" s="589"/>
      <c r="M2" s="224"/>
    </row>
    <row r="3" spans="1:13" x14ac:dyDescent="0.2">
      <c r="C3" s="174">
        <v>1</v>
      </c>
      <c r="D3" s="249">
        <v>2</v>
      </c>
      <c r="E3" s="247">
        <v>3</v>
      </c>
      <c r="F3" s="96" t="s">
        <v>39</v>
      </c>
      <c r="G3" s="247">
        <v>4</v>
      </c>
      <c r="H3" s="96" t="s">
        <v>40</v>
      </c>
      <c r="I3" s="247">
        <v>5</v>
      </c>
      <c r="J3" s="166" t="s">
        <v>41</v>
      </c>
      <c r="K3" s="247" t="s">
        <v>42</v>
      </c>
      <c r="L3" s="16" t="s">
        <v>43</v>
      </c>
      <c r="M3" s="156" t="s">
        <v>368</v>
      </c>
    </row>
    <row r="4" spans="1:13" ht="25.5" x14ac:dyDescent="0.2">
      <c r="A4" s="1"/>
      <c r="B4" s="2" t="s">
        <v>12</v>
      </c>
      <c r="C4" s="175" t="s">
        <v>13</v>
      </c>
      <c r="D4" s="250" t="s">
        <v>14</v>
      </c>
      <c r="E4" s="248" t="s">
        <v>15</v>
      </c>
      <c r="F4" s="97" t="s">
        <v>18</v>
      </c>
      <c r="G4" s="248" t="s">
        <v>16</v>
      </c>
      <c r="H4" s="97" t="s">
        <v>18</v>
      </c>
      <c r="I4" s="248" t="s">
        <v>17</v>
      </c>
      <c r="J4" s="128" t="s">
        <v>18</v>
      </c>
      <c r="K4" s="248" t="s">
        <v>17</v>
      </c>
      <c r="L4" s="12" t="s">
        <v>18</v>
      </c>
      <c r="M4" s="157" t="s">
        <v>538</v>
      </c>
    </row>
    <row r="5" spans="1:13" ht="15" customHeight="1" x14ac:dyDescent="0.2">
      <c r="A5" s="21">
        <v>1</v>
      </c>
      <c r="B5" s="21" t="s">
        <v>0</v>
      </c>
      <c r="C5" s="177">
        <v>57784103.840000004</v>
      </c>
      <c r="D5" s="233">
        <v>59322384.369999997</v>
      </c>
      <c r="E5" s="33">
        <v>41350602.759999998</v>
      </c>
      <c r="F5" s="49">
        <f>+E5/D5</f>
        <v>0.69704889982324225</v>
      </c>
      <c r="G5" s="33">
        <v>41134701.359999999</v>
      </c>
      <c r="H5" s="49">
        <f>G5/D5</f>
        <v>0.6934094405821335</v>
      </c>
      <c r="I5" s="33">
        <v>41129252.780000001</v>
      </c>
      <c r="J5" s="170">
        <f>I5/D5</f>
        <v>0.69331759363333234</v>
      </c>
      <c r="K5" s="33">
        <v>43443939.169999994</v>
      </c>
      <c r="L5" s="53">
        <v>0.73413228778414841</v>
      </c>
      <c r="M5" s="238">
        <f>+I5/K5-1</f>
        <v>-5.3279846031972777E-2</v>
      </c>
    </row>
    <row r="6" spans="1:13" ht="15" customHeight="1" x14ac:dyDescent="0.2">
      <c r="A6" s="23">
        <v>2</v>
      </c>
      <c r="B6" s="23" t="s">
        <v>1</v>
      </c>
      <c r="C6" s="177">
        <v>69877823.049999997</v>
      </c>
      <c r="D6" s="233">
        <v>67811154.719999999</v>
      </c>
      <c r="E6" s="33">
        <v>61901756.140000001</v>
      </c>
      <c r="F6" s="49">
        <f>+E6/D6</f>
        <v>0.91285506633236702</v>
      </c>
      <c r="G6" s="33">
        <v>56945164.920000002</v>
      </c>
      <c r="H6" s="49">
        <f>G6/D6</f>
        <v>0.83976102685661513</v>
      </c>
      <c r="I6" s="33">
        <v>39141286.460000001</v>
      </c>
      <c r="J6" s="170">
        <f>I6/D6</f>
        <v>0.57721014516887148</v>
      </c>
      <c r="K6" s="33">
        <v>35910656.460000001</v>
      </c>
      <c r="L6" s="53">
        <v>0.5507817970943093</v>
      </c>
      <c r="M6" s="239">
        <f>+I6/K6-1</f>
        <v>8.9962989220164102E-2</v>
      </c>
    </row>
    <row r="7" spans="1:13" ht="15" customHeight="1" x14ac:dyDescent="0.2">
      <c r="A7" s="23">
        <v>3</v>
      </c>
      <c r="B7" s="23" t="s">
        <v>2</v>
      </c>
      <c r="C7" s="177"/>
      <c r="D7" s="233"/>
      <c r="E7" s="33"/>
      <c r="F7" s="379" t="s">
        <v>135</v>
      </c>
      <c r="G7" s="33"/>
      <c r="H7" s="49" t="s">
        <v>135</v>
      </c>
      <c r="I7" s="33"/>
      <c r="J7" s="170" t="s">
        <v>135</v>
      </c>
      <c r="K7" s="33"/>
      <c r="L7" s="53" t="s">
        <v>135</v>
      </c>
      <c r="M7" s="240" t="s">
        <v>135</v>
      </c>
    </row>
    <row r="8" spans="1:13" ht="15" customHeight="1" x14ac:dyDescent="0.2">
      <c r="A8" s="25">
        <v>4</v>
      </c>
      <c r="B8" s="25" t="s">
        <v>3</v>
      </c>
      <c r="C8" s="177">
        <v>54620430.890000001</v>
      </c>
      <c r="D8" s="233">
        <v>63767138.75</v>
      </c>
      <c r="E8" s="33">
        <v>60978410.950000003</v>
      </c>
      <c r="F8" s="86">
        <f>+E8/D8</f>
        <v>0.95626700751098082</v>
      </c>
      <c r="G8" s="33">
        <v>58153110.829999998</v>
      </c>
      <c r="H8" s="457">
        <f>G8/D8</f>
        <v>0.91196048576038702</v>
      </c>
      <c r="I8" s="33">
        <v>42053269.960000001</v>
      </c>
      <c r="J8" s="459">
        <f>I8/D8</f>
        <v>0.65948183946076777</v>
      </c>
      <c r="K8" s="33">
        <v>35832083.340000004</v>
      </c>
      <c r="L8" s="53">
        <v>0.64396595367325993</v>
      </c>
      <c r="M8" s="530">
        <f>+I8/K8-1</f>
        <v>0.17362056682468063</v>
      </c>
    </row>
    <row r="9" spans="1:13" ht="15" customHeight="1" x14ac:dyDescent="0.2">
      <c r="A9" s="9"/>
      <c r="B9" s="2" t="s">
        <v>4</v>
      </c>
      <c r="C9" s="179">
        <f>SUM(C5:C8)</f>
        <v>182282357.78</v>
      </c>
      <c r="D9" s="169">
        <f t="shared" ref="D9:G9" si="0">SUM(D5:D8)</f>
        <v>190900677.84</v>
      </c>
      <c r="E9" s="92">
        <f t="shared" si="0"/>
        <v>164230769.85000002</v>
      </c>
      <c r="F9" s="98">
        <f>+E9/D9</f>
        <v>0.86029432534360673</v>
      </c>
      <c r="G9" s="92">
        <f t="shared" si="0"/>
        <v>156232977.11000001</v>
      </c>
      <c r="H9" s="98">
        <f>G9/D9</f>
        <v>0.81839927902688692</v>
      </c>
      <c r="I9" s="92">
        <f>SUM(I5:I8)</f>
        <v>122323809.20000002</v>
      </c>
      <c r="J9" s="188">
        <f>I9/D9</f>
        <v>0.64077200030962456</v>
      </c>
      <c r="K9" s="92">
        <f>SUM(K5:K8)</f>
        <v>115186678.97</v>
      </c>
      <c r="L9" s="44">
        <v>0.64</v>
      </c>
      <c r="M9" s="161">
        <f>+I9/K9-1</f>
        <v>6.1961420311969162E-2</v>
      </c>
    </row>
    <row r="10" spans="1:13" ht="15" customHeight="1" x14ac:dyDescent="0.2">
      <c r="A10" s="89">
        <v>6</v>
      </c>
      <c r="B10" s="89" t="s">
        <v>5</v>
      </c>
      <c r="C10" s="177">
        <v>5332708.5599999996</v>
      </c>
      <c r="D10" s="233">
        <v>10882620.199999999</v>
      </c>
      <c r="E10" s="33">
        <v>9918407.9199999999</v>
      </c>
      <c r="F10" s="278">
        <f>+E10/D10</f>
        <v>0.91139888535299618</v>
      </c>
      <c r="G10" s="90">
        <v>9476244.0099999998</v>
      </c>
      <c r="H10" s="410">
        <f t="shared" ref="H10:H11" si="1">G10/D10</f>
        <v>0.87076860497254149</v>
      </c>
      <c r="I10" s="90">
        <v>8523126.9700000007</v>
      </c>
      <c r="J10" s="513">
        <f t="shared" ref="J10:J11" si="2">I10/D10</f>
        <v>0.78318702788139216</v>
      </c>
      <c r="K10" s="33">
        <v>11380718.789999999</v>
      </c>
      <c r="L10" s="53">
        <v>0.69153716556262235</v>
      </c>
      <c r="M10" s="283">
        <f>+I10/K10-1</f>
        <v>-0.2510906272906861</v>
      </c>
    </row>
    <row r="11" spans="1:13" ht="15" customHeight="1" x14ac:dyDescent="0.2">
      <c r="A11" s="59">
        <v>7</v>
      </c>
      <c r="B11" s="59" t="s">
        <v>6</v>
      </c>
      <c r="C11" s="177">
        <v>0</v>
      </c>
      <c r="D11" s="233">
        <v>2084863.21</v>
      </c>
      <c r="E11" s="33">
        <v>1475000</v>
      </c>
      <c r="F11" s="278">
        <f>+E11/D11</f>
        <v>0.70748046822697785</v>
      </c>
      <c r="G11" s="60">
        <v>1475000</v>
      </c>
      <c r="H11" s="279">
        <f t="shared" si="1"/>
        <v>0.70748046822697785</v>
      </c>
      <c r="I11" s="60">
        <v>1475000</v>
      </c>
      <c r="J11" s="222">
        <f t="shared" si="2"/>
        <v>0.70748046822697785</v>
      </c>
      <c r="K11" s="33">
        <v>1351641.8</v>
      </c>
      <c r="L11" s="55">
        <v>0.81836255294580218</v>
      </c>
      <c r="M11" s="283">
        <f>+I11/K11-1</f>
        <v>9.1265452133841851E-2</v>
      </c>
    </row>
    <row r="12" spans="1:13" ht="15" customHeight="1" x14ac:dyDescent="0.2">
      <c r="A12" s="9"/>
      <c r="B12" s="2" t="s">
        <v>7</v>
      </c>
      <c r="C12" s="179">
        <f>SUM(C10:C11)</f>
        <v>5332708.5599999996</v>
      </c>
      <c r="D12" s="169">
        <f t="shared" ref="D12:I12" si="3">SUM(D10:D11)</f>
        <v>12967483.41</v>
      </c>
      <c r="E12" s="92">
        <f t="shared" si="3"/>
        <v>11393407.92</v>
      </c>
      <c r="F12" s="98">
        <f>+E12/D12</f>
        <v>0.87861364921537999</v>
      </c>
      <c r="G12" s="92">
        <f t="shared" si="3"/>
        <v>10951244.01</v>
      </c>
      <c r="H12" s="98">
        <f>G12/D12</f>
        <v>0.8445157524978858</v>
      </c>
      <c r="I12" s="92">
        <f t="shared" si="3"/>
        <v>9998126.9700000007</v>
      </c>
      <c r="J12" s="188">
        <f>I12/D12</f>
        <v>0.77101521196393807</v>
      </c>
      <c r="K12" s="92">
        <f>SUM(K10:K11)</f>
        <v>12732360.59</v>
      </c>
      <c r="L12" s="44">
        <v>0.70299999999999996</v>
      </c>
      <c r="M12" s="242">
        <f>+I12/K12-1</f>
        <v>-0.21474679425490562</v>
      </c>
    </row>
    <row r="13" spans="1:13" ht="15" customHeight="1" x14ac:dyDescent="0.2">
      <c r="A13" s="21">
        <v>8</v>
      </c>
      <c r="B13" s="21" t="s">
        <v>8</v>
      </c>
      <c r="C13" s="176"/>
      <c r="D13" s="232"/>
      <c r="E13" s="31"/>
      <c r="F13" s="94" t="s">
        <v>135</v>
      </c>
      <c r="G13" s="31"/>
      <c r="H13" s="94" t="s">
        <v>135</v>
      </c>
      <c r="I13" s="31"/>
      <c r="J13" s="251" t="s">
        <v>135</v>
      </c>
      <c r="K13" s="394" t="s">
        <v>135</v>
      </c>
      <c r="L13" s="57" t="s">
        <v>135</v>
      </c>
      <c r="M13" s="243" t="s">
        <v>135</v>
      </c>
    </row>
    <row r="14" spans="1:13" ht="15" customHeight="1" x14ac:dyDescent="0.2">
      <c r="A14" s="25">
        <v>9</v>
      </c>
      <c r="B14" s="25" t="s">
        <v>9</v>
      </c>
      <c r="C14" s="178"/>
      <c r="D14" s="234"/>
      <c r="E14" s="35"/>
      <c r="F14" s="50" t="s">
        <v>135</v>
      </c>
      <c r="G14" s="35"/>
      <c r="H14" s="50" t="s">
        <v>135</v>
      </c>
      <c r="I14" s="35"/>
      <c r="J14" s="252" t="s">
        <v>135</v>
      </c>
      <c r="K14" s="488" t="s">
        <v>135</v>
      </c>
      <c r="L14" s="56" t="s">
        <v>135</v>
      </c>
      <c r="M14" s="244" t="s">
        <v>135</v>
      </c>
    </row>
    <row r="15" spans="1:13" ht="15" customHeight="1" thickBot="1" x14ac:dyDescent="0.25">
      <c r="A15" s="9"/>
      <c r="B15" s="2" t="s">
        <v>10</v>
      </c>
      <c r="C15" s="179">
        <f>SUM(C13:C14)</f>
        <v>0</v>
      </c>
      <c r="D15" s="169">
        <f t="shared" ref="D15:I15" si="4">SUM(D13:D14)</f>
        <v>0</v>
      </c>
      <c r="E15" s="92">
        <f t="shared" si="4"/>
        <v>0</v>
      </c>
      <c r="F15" s="62" t="s">
        <v>135</v>
      </c>
      <c r="G15" s="92">
        <f t="shared" si="4"/>
        <v>0</v>
      </c>
      <c r="H15" s="62" t="s">
        <v>135</v>
      </c>
      <c r="I15" s="92">
        <f t="shared" si="4"/>
        <v>0</v>
      </c>
      <c r="J15" s="253" t="s">
        <v>135</v>
      </c>
      <c r="K15" s="92">
        <f>SUM(K13:K14)</f>
        <v>0</v>
      </c>
      <c r="L15" s="107" t="s">
        <v>135</v>
      </c>
      <c r="M15" s="245" t="s">
        <v>135</v>
      </c>
    </row>
    <row r="16" spans="1:13" s="6" customFormat="1" ht="19.5" customHeight="1" thickBot="1" x14ac:dyDescent="0.25">
      <c r="A16" s="5"/>
      <c r="B16" s="4" t="s">
        <v>11</v>
      </c>
      <c r="C16" s="180">
        <f>+C9+C12+C15</f>
        <v>187615066.34</v>
      </c>
      <c r="D16" s="171">
        <f>+D9+D12+D15</f>
        <v>203868161.25</v>
      </c>
      <c r="E16" s="172">
        <f t="shared" ref="E16:I16" si="5">+E9+E12+E15</f>
        <v>175624177.77000001</v>
      </c>
      <c r="F16" s="199">
        <f>+E16/D16</f>
        <v>0.86145956628624865</v>
      </c>
      <c r="G16" s="172">
        <f t="shared" si="5"/>
        <v>167184221.12</v>
      </c>
      <c r="H16" s="199">
        <f>G16/D16</f>
        <v>0.82006047484278277</v>
      </c>
      <c r="I16" s="172">
        <f t="shared" si="5"/>
        <v>132321936.17000002</v>
      </c>
      <c r="J16" s="191">
        <f>I16/D16</f>
        <v>0.6490564066437815</v>
      </c>
      <c r="K16" s="164">
        <f>K9+K12+K15</f>
        <v>127919039.56</v>
      </c>
      <c r="L16" s="208">
        <v>0.64600000000000002</v>
      </c>
      <c r="M16" s="246">
        <f>+I16/K16-1</f>
        <v>3.4419400154539481E-2</v>
      </c>
    </row>
    <row r="17" spans="4:10" x14ac:dyDescent="0.2">
      <c r="F17" s="527"/>
      <c r="H17" s="527"/>
      <c r="J17" s="527"/>
    </row>
    <row r="18" spans="4:10" x14ac:dyDescent="0.2">
      <c r="F18" s="527"/>
      <c r="H18" s="527"/>
    </row>
    <row r="22" spans="4:10" x14ac:dyDescent="0.2">
      <c r="D22" s="198"/>
    </row>
  </sheetData>
  <mergeCells count="2">
    <mergeCell ref="K2:L2"/>
    <mergeCell ref="D2:J2"/>
  </mergeCells>
  <printOptions horizontalCentered="1"/>
  <pageMargins left="0.51181102362204722" right="0.51181102362204722" top="0.94488188976377963" bottom="0.74803149606299213" header="0.31496062992125984" footer="0.31496062992125984"/>
  <pageSetup paperSize="9" scale="95" orientation="landscape" r:id="rId1"/>
  <headerFooter>
    <oddHeader>&amp;L&amp;"Arial,Negreta"&amp;8&amp;K03+000Ajuntament de Barcelona&amp;C&amp;"Arial,Negreta"&amp;8&amp;K03+000Pressupost 2015
Execució Pressupostària a Setembre&amp;R&amp;"Arial,Negreta"&amp;8&amp;K03+000Direcció de Pressupostos i Política Fiscal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"/>
  <sheetViews>
    <sheetView zoomScaleNormal="100" workbookViewId="0">
      <selection activeCell="K20" sqref="K20"/>
    </sheetView>
  </sheetViews>
  <sheetFormatPr defaultColWidth="11.42578125" defaultRowHeight="12.75" x14ac:dyDescent="0.2"/>
  <cols>
    <col min="1" max="1" width="2.7109375" customWidth="1"/>
    <col min="2" max="2" width="31.42578125" customWidth="1"/>
    <col min="3" max="3" width="11.28515625" bestFit="1" customWidth="1"/>
    <col min="4" max="4" width="12.7109375" style="47" bestFit="1" customWidth="1"/>
    <col min="5" max="5" width="10.85546875" style="47" customWidth="1"/>
    <col min="6" max="6" width="6.28515625" style="105" customWidth="1"/>
    <col min="7" max="7" width="10" style="47" customWidth="1"/>
    <col min="8" max="8" width="7.42578125" style="105" bestFit="1" customWidth="1"/>
    <col min="9" max="9" width="11.5703125" style="47" bestFit="1" customWidth="1"/>
    <col min="10" max="10" width="7.42578125" style="105" bestFit="1" customWidth="1"/>
    <col min="11" max="11" width="11.7109375" style="47" customWidth="1"/>
    <col min="12" max="12" width="6.28515625" style="105" customWidth="1"/>
    <col min="13" max="13" width="8" style="105" customWidth="1"/>
    <col min="14" max="14" width="3.7109375" customWidth="1"/>
  </cols>
  <sheetData>
    <row r="1" spans="1:13" ht="15" x14ac:dyDescent="0.25">
      <c r="A1" s="7" t="s">
        <v>435</v>
      </c>
    </row>
    <row r="2" spans="1:13" x14ac:dyDescent="0.2">
      <c r="A2" s="8"/>
      <c r="D2"/>
      <c r="E2"/>
      <c r="F2"/>
      <c r="G2"/>
      <c r="H2"/>
      <c r="I2"/>
      <c r="J2"/>
      <c r="K2"/>
      <c r="L2"/>
      <c r="M2"/>
    </row>
    <row r="3" spans="1:13" x14ac:dyDescent="0.2">
      <c r="D3"/>
      <c r="E3"/>
      <c r="F3"/>
      <c r="G3"/>
      <c r="H3"/>
      <c r="I3"/>
      <c r="J3"/>
      <c r="K3"/>
      <c r="L3"/>
      <c r="M3"/>
    </row>
    <row r="4" spans="1:13" x14ac:dyDescent="0.2">
      <c r="D4"/>
      <c r="E4"/>
      <c r="F4"/>
      <c r="G4"/>
      <c r="H4"/>
      <c r="I4"/>
      <c r="J4"/>
      <c r="K4"/>
      <c r="L4"/>
      <c r="M4"/>
    </row>
    <row r="5" spans="1:13" ht="15" customHeight="1" x14ac:dyDescent="0.2">
      <c r="D5"/>
      <c r="E5"/>
      <c r="F5"/>
      <c r="G5"/>
      <c r="H5"/>
      <c r="I5"/>
      <c r="J5"/>
      <c r="K5"/>
      <c r="L5"/>
      <c r="M5"/>
    </row>
    <row r="6" spans="1:13" ht="15" customHeight="1" x14ac:dyDescent="0.2">
      <c r="D6"/>
      <c r="E6"/>
      <c r="F6"/>
      <c r="G6"/>
      <c r="H6"/>
      <c r="I6"/>
      <c r="J6"/>
      <c r="K6"/>
      <c r="L6"/>
      <c r="M6"/>
    </row>
    <row r="7" spans="1:13" ht="15" customHeight="1" x14ac:dyDescent="0.2">
      <c r="D7"/>
      <c r="E7"/>
      <c r="F7"/>
      <c r="G7"/>
      <c r="H7"/>
      <c r="I7"/>
      <c r="J7"/>
      <c r="K7"/>
      <c r="L7"/>
      <c r="M7"/>
    </row>
    <row r="8" spans="1:13" ht="15" customHeight="1" x14ac:dyDescent="0.2">
      <c r="D8"/>
      <c r="E8"/>
      <c r="F8"/>
      <c r="G8"/>
      <c r="H8"/>
      <c r="I8"/>
      <c r="J8"/>
      <c r="K8"/>
      <c r="L8"/>
      <c r="M8"/>
    </row>
    <row r="9" spans="1:13" ht="15" customHeight="1" x14ac:dyDescent="0.2">
      <c r="D9"/>
      <c r="E9"/>
      <c r="F9"/>
      <c r="G9"/>
      <c r="H9"/>
      <c r="I9"/>
      <c r="J9"/>
      <c r="K9"/>
      <c r="L9"/>
      <c r="M9"/>
    </row>
    <row r="10" spans="1:13" ht="15" customHeight="1" x14ac:dyDescent="0.2">
      <c r="D10"/>
      <c r="E10"/>
      <c r="F10"/>
      <c r="G10"/>
      <c r="H10"/>
      <c r="I10"/>
      <c r="J10"/>
      <c r="K10"/>
      <c r="L10"/>
      <c r="M10"/>
    </row>
    <row r="11" spans="1:13" ht="15" customHeight="1" x14ac:dyDescent="0.2">
      <c r="D11"/>
      <c r="E11"/>
      <c r="F11"/>
      <c r="G11"/>
      <c r="H11"/>
      <c r="I11"/>
      <c r="J11"/>
      <c r="K11"/>
      <c r="L11"/>
      <c r="M11"/>
    </row>
    <row r="12" spans="1:13" ht="15" customHeight="1" x14ac:dyDescent="0.2">
      <c r="D12"/>
      <c r="E12"/>
      <c r="F12"/>
      <c r="G12"/>
      <c r="H12"/>
      <c r="I12"/>
      <c r="J12"/>
      <c r="K12"/>
      <c r="L12"/>
      <c r="M12"/>
    </row>
    <row r="13" spans="1:13" ht="15" customHeight="1" x14ac:dyDescent="0.2">
      <c r="D13"/>
      <c r="E13"/>
      <c r="F13"/>
      <c r="G13"/>
      <c r="H13"/>
      <c r="I13"/>
      <c r="J13"/>
      <c r="K13"/>
      <c r="L13"/>
      <c r="M13"/>
    </row>
    <row r="14" spans="1:13" ht="15" customHeight="1" x14ac:dyDescent="0.2">
      <c r="D14"/>
      <c r="E14"/>
      <c r="F14"/>
      <c r="G14"/>
      <c r="H14"/>
      <c r="I14"/>
      <c r="J14"/>
      <c r="K14"/>
      <c r="L14"/>
      <c r="M14"/>
    </row>
    <row r="15" spans="1:13" ht="15" customHeight="1" x14ac:dyDescent="0.2">
      <c r="D15"/>
      <c r="E15"/>
      <c r="F15"/>
      <c r="G15"/>
      <c r="H15"/>
      <c r="I15"/>
      <c r="J15"/>
      <c r="K15"/>
      <c r="L15"/>
      <c r="M15"/>
    </row>
    <row r="16" spans="1:13" ht="19.5" customHeight="1" x14ac:dyDescent="0.2">
      <c r="D16"/>
      <c r="E16"/>
      <c r="F16"/>
      <c r="G16"/>
      <c r="H16"/>
      <c r="I16"/>
      <c r="J16"/>
      <c r="K16"/>
      <c r="L16"/>
      <c r="M16"/>
    </row>
    <row r="17" spans="4:10" x14ac:dyDescent="0.2">
      <c r="F17" s="527"/>
      <c r="H17" s="527"/>
      <c r="J17" s="527"/>
    </row>
    <row r="18" spans="4:10" x14ac:dyDescent="0.2">
      <c r="F18" s="527"/>
      <c r="H18" s="527"/>
    </row>
    <row r="22" spans="4:10" x14ac:dyDescent="0.2">
      <c r="D22" s="198"/>
    </row>
  </sheetData>
  <printOptions horizontalCentered="1"/>
  <pageMargins left="0.51181102362204722" right="0.51181102362204722" top="0.94488188976377963" bottom="0.74803149606299213" header="0.31496062992125984" footer="0.31496062992125984"/>
  <pageSetup paperSize="9" scale="95" orientation="landscape" r:id="rId1"/>
  <headerFooter>
    <oddHeader>&amp;L&amp;"Arial,Negreta"&amp;8&amp;K03+000Ajuntament de Barcelona&amp;C&amp;"Arial,Negreta"&amp;8&amp;K03+000Pressupost 2015
Execució Pressupostària a Setembre&amp;R&amp;"Arial,Negreta"&amp;8&amp;K03+000Direcció de Pressupostos i Política Fiscal</oddHead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M22"/>
  <sheetViews>
    <sheetView topLeftCell="A4" zoomScaleNormal="100" workbookViewId="0">
      <selection activeCell="E19" sqref="E19"/>
    </sheetView>
  </sheetViews>
  <sheetFormatPr defaultColWidth="11.42578125" defaultRowHeight="12.75" x14ac:dyDescent="0.2"/>
  <cols>
    <col min="1" max="1" width="2.7109375" customWidth="1"/>
    <col min="2" max="2" width="31.28515625" customWidth="1"/>
    <col min="3" max="3" width="11.28515625" bestFit="1" customWidth="1"/>
    <col min="4" max="5" width="11.5703125" style="47" bestFit="1" customWidth="1"/>
    <col min="6" max="6" width="6.28515625" style="105" customWidth="1"/>
    <col min="7" max="7" width="11.5703125" style="47" bestFit="1" customWidth="1"/>
    <col min="8" max="8" width="8" style="105" bestFit="1" customWidth="1"/>
    <col min="9" max="9" width="11.5703125" style="47" bestFit="1" customWidth="1"/>
    <col min="10" max="10" width="7.140625" style="105" bestFit="1" customWidth="1"/>
    <col min="11" max="11" width="11.5703125" style="47" bestFit="1" customWidth="1"/>
    <col min="12" max="12" width="6.28515625" style="105" customWidth="1"/>
    <col min="13" max="13" width="8" style="105" bestFit="1" customWidth="1"/>
    <col min="14" max="14" width="4.7109375" customWidth="1"/>
  </cols>
  <sheetData>
    <row r="1" spans="1:13" ht="15.75" thickBot="1" x14ac:dyDescent="0.3">
      <c r="A1" s="7" t="s">
        <v>436</v>
      </c>
    </row>
    <row r="2" spans="1:13" x14ac:dyDescent="0.2">
      <c r="A2" s="8" t="s">
        <v>20</v>
      </c>
      <c r="C2" s="181" t="s">
        <v>501</v>
      </c>
      <c r="D2" s="594" t="s">
        <v>575</v>
      </c>
      <c r="E2" s="592"/>
      <c r="F2" s="592"/>
      <c r="G2" s="592"/>
      <c r="H2" s="592"/>
      <c r="I2" s="592"/>
      <c r="J2" s="593"/>
      <c r="K2" s="588" t="s">
        <v>574</v>
      </c>
      <c r="L2" s="589"/>
      <c r="M2" s="224"/>
    </row>
    <row r="3" spans="1:13" x14ac:dyDescent="0.2">
      <c r="C3" s="174">
        <v>1</v>
      </c>
      <c r="D3" s="249">
        <v>2</v>
      </c>
      <c r="E3" s="247">
        <v>3</v>
      </c>
      <c r="F3" s="96" t="s">
        <v>39</v>
      </c>
      <c r="G3" s="247">
        <v>4</v>
      </c>
      <c r="H3" s="96" t="s">
        <v>40</v>
      </c>
      <c r="I3" s="247">
        <v>5</v>
      </c>
      <c r="J3" s="166" t="s">
        <v>41</v>
      </c>
      <c r="K3" s="247" t="s">
        <v>42</v>
      </c>
      <c r="L3" s="16" t="s">
        <v>43</v>
      </c>
      <c r="M3" s="156" t="s">
        <v>368</v>
      </c>
    </row>
    <row r="4" spans="1:13" ht="25.5" x14ac:dyDescent="0.2">
      <c r="A4" s="1"/>
      <c r="B4" s="2" t="s">
        <v>12</v>
      </c>
      <c r="C4" s="175" t="s">
        <v>13</v>
      </c>
      <c r="D4" s="250" t="s">
        <v>14</v>
      </c>
      <c r="E4" s="248" t="s">
        <v>15</v>
      </c>
      <c r="F4" s="97" t="s">
        <v>18</v>
      </c>
      <c r="G4" s="248" t="s">
        <v>16</v>
      </c>
      <c r="H4" s="97" t="s">
        <v>18</v>
      </c>
      <c r="I4" s="248" t="s">
        <v>17</v>
      </c>
      <c r="J4" s="128" t="s">
        <v>18</v>
      </c>
      <c r="K4" s="248" t="s">
        <v>17</v>
      </c>
      <c r="L4" s="12" t="s">
        <v>18</v>
      </c>
      <c r="M4" s="157" t="s">
        <v>538</v>
      </c>
    </row>
    <row r="5" spans="1:13" ht="15" customHeight="1" x14ac:dyDescent="0.2">
      <c r="A5" s="21">
        <v>1</v>
      </c>
      <c r="B5" s="21" t="s">
        <v>0</v>
      </c>
      <c r="C5" s="177">
        <v>13087648.619999999</v>
      </c>
      <c r="D5" s="233">
        <v>13275918.9</v>
      </c>
      <c r="E5" s="33">
        <v>9935843.3399999999</v>
      </c>
      <c r="F5" s="49">
        <f>E5/D5</f>
        <v>0.74841096988020916</v>
      </c>
      <c r="G5" s="33">
        <v>9935843.3399999999</v>
      </c>
      <c r="H5" s="49">
        <f>G5/D5</f>
        <v>0.74841096988020916</v>
      </c>
      <c r="I5" s="33">
        <v>9935843.3399999999</v>
      </c>
      <c r="J5" s="170">
        <f>I5/D5</f>
        <v>0.74841096988020916</v>
      </c>
      <c r="K5" s="31">
        <v>10155786.25</v>
      </c>
      <c r="L5" s="53">
        <v>0.7463991533338894</v>
      </c>
      <c r="M5" s="238">
        <f>+I5/K5-1</f>
        <v>-2.1656906179962188E-2</v>
      </c>
    </row>
    <row r="6" spans="1:13" ht="15" customHeight="1" x14ac:dyDescent="0.2">
      <c r="A6" s="23">
        <v>2</v>
      </c>
      <c r="B6" s="23" t="s">
        <v>1</v>
      </c>
      <c r="C6" s="177">
        <v>76489858.340000004</v>
      </c>
      <c r="D6" s="233">
        <v>71547066.189999998</v>
      </c>
      <c r="E6" s="33">
        <v>65730733.670000002</v>
      </c>
      <c r="F6" s="49">
        <f>E6/D6</f>
        <v>0.91870620516354684</v>
      </c>
      <c r="G6" s="33">
        <v>63871811.280000001</v>
      </c>
      <c r="H6" s="49">
        <f>G6/D6</f>
        <v>0.89272439362338585</v>
      </c>
      <c r="I6" s="33">
        <v>38447984.009999998</v>
      </c>
      <c r="J6" s="170">
        <f>I6/D6</f>
        <v>0.53738030163106543</v>
      </c>
      <c r="K6" s="31">
        <v>37372201.240000002</v>
      </c>
      <c r="L6" s="53">
        <v>0.55891173986803877</v>
      </c>
      <c r="M6" s="238">
        <f>+I6/K6-1</f>
        <v>2.8785641046173316E-2</v>
      </c>
    </row>
    <row r="7" spans="1:13" ht="15" customHeight="1" x14ac:dyDescent="0.2">
      <c r="A7" s="23">
        <v>3</v>
      </c>
      <c r="B7" s="23" t="s">
        <v>2</v>
      </c>
      <c r="C7" s="177"/>
      <c r="D7" s="233"/>
      <c r="E7" s="33"/>
      <c r="F7" s="49" t="s">
        <v>135</v>
      </c>
      <c r="G7" s="33"/>
      <c r="H7" s="49" t="s">
        <v>135</v>
      </c>
      <c r="I7" s="33"/>
      <c r="J7" s="170" t="s">
        <v>135</v>
      </c>
      <c r="K7" s="394"/>
      <c r="L7" s="53"/>
      <c r="M7" s="240" t="s">
        <v>135</v>
      </c>
    </row>
    <row r="8" spans="1:13" ht="15" customHeight="1" x14ac:dyDescent="0.2">
      <c r="A8" s="25">
        <v>4</v>
      </c>
      <c r="B8" s="535" t="s">
        <v>3</v>
      </c>
      <c r="C8" s="177">
        <v>112844701.16</v>
      </c>
      <c r="D8" s="476">
        <v>133662321.53</v>
      </c>
      <c r="E8" s="477">
        <v>119968741.01000001</v>
      </c>
      <c r="F8" s="493">
        <f>E9/D9</f>
        <v>0</v>
      </c>
      <c r="G8" s="477">
        <v>117672690.27</v>
      </c>
      <c r="H8" s="493">
        <f>G8/D8</f>
        <v>0.88037293474353429</v>
      </c>
      <c r="I8" s="477">
        <v>89949345.599999994</v>
      </c>
      <c r="J8" s="170">
        <f t="shared" ref="J8" si="0">I8/D8</f>
        <v>0.67295962370226525</v>
      </c>
      <c r="K8" s="476">
        <v>78953604.200000003</v>
      </c>
      <c r="L8" s="395">
        <v>0.7077697426671139</v>
      </c>
      <c r="M8" s="530">
        <f>+I8/K8-1</f>
        <v>0.1392683907392791</v>
      </c>
    </row>
    <row r="9" spans="1:13" ht="15" customHeight="1" x14ac:dyDescent="0.2">
      <c r="A9" s="59">
        <v>5</v>
      </c>
      <c r="B9" s="59" t="s">
        <v>486</v>
      </c>
      <c r="C9" s="177">
        <v>2850236.89</v>
      </c>
      <c r="D9" s="232">
        <v>200000</v>
      </c>
      <c r="E9" s="31">
        <v>0</v>
      </c>
      <c r="F9" s="86" t="s">
        <v>135</v>
      </c>
      <c r="G9" s="31">
        <v>0</v>
      </c>
      <c r="H9" s="86" t="s">
        <v>135</v>
      </c>
      <c r="I9" s="31">
        <v>0</v>
      </c>
      <c r="J9" s="190" t="s">
        <v>135</v>
      </c>
      <c r="K9" s="247"/>
      <c r="L9" s="61"/>
      <c r="M9" s="283" t="s">
        <v>135</v>
      </c>
    </row>
    <row r="10" spans="1:13" ht="15" customHeight="1" x14ac:dyDescent="0.2">
      <c r="A10" s="9"/>
      <c r="B10" s="2" t="s">
        <v>4</v>
      </c>
      <c r="C10" s="179">
        <f>SUM(C5:C9)</f>
        <v>205272445.00999999</v>
      </c>
      <c r="D10" s="169">
        <f>SUM(D5:D9)</f>
        <v>218685306.62</v>
      </c>
      <c r="E10" s="92">
        <f>SUM(E5:E9)</f>
        <v>195635318.02000001</v>
      </c>
      <c r="F10" s="98">
        <f>E10/D10</f>
        <v>0.89459745167034488</v>
      </c>
      <c r="G10" s="92">
        <f>SUM(G5:G9)</f>
        <v>191480344.88999999</v>
      </c>
      <c r="H10" s="98">
        <f>G10/D10</f>
        <v>0.87559766977269804</v>
      </c>
      <c r="I10" s="92">
        <f>SUM(I5:I9)</f>
        <v>138333172.94999999</v>
      </c>
      <c r="J10" s="188">
        <f>I10/D10</f>
        <v>0.6325672953893311</v>
      </c>
      <c r="K10" s="92">
        <f>SUM(K5:K9)</f>
        <v>126481591.69</v>
      </c>
      <c r="L10" s="44">
        <v>0.65700000000000003</v>
      </c>
      <c r="M10" s="242">
        <f>+I10/K10-1</f>
        <v>9.3702024948006724E-2</v>
      </c>
    </row>
    <row r="11" spans="1:13" ht="15" customHeight="1" x14ac:dyDescent="0.2">
      <c r="A11" s="21">
        <v>6</v>
      </c>
      <c r="B11" s="21" t="s">
        <v>5</v>
      </c>
      <c r="C11" s="177">
        <v>60520</v>
      </c>
      <c r="D11" s="35">
        <v>1439601.79</v>
      </c>
      <c r="E11" s="35">
        <v>883706.97</v>
      </c>
      <c r="F11" s="49">
        <f>E11/D11</f>
        <v>0.61385514809619679</v>
      </c>
      <c r="G11" s="31">
        <v>823811.97</v>
      </c>
      <c r="H11" s="49">
        <f>G11/D11</f>
        <v>0.57224989279848004</v>
      </c>
      <c r="I11" s="31">
        <v>530057.21</v>
      </c>
      <c r="J11" s="170">
        <f>I11/D11</f>
        <v>0.36819710400610156</v>
      </c>
      <c r="K11" s="394">
        <v>769794.64</v>
      </c>
      <c r="L11" s="395">
        <v>0.1948719541343259</v>
      </c>
      <c r="M11" s="238" t="s">
        <v>135</v>
      </c>
    </row>
    <row r="12" spans="1:13" ht="15" customHeight="1" x14ac:dyDescent="0.2">
      <c r="A12" s="25">
        <v>7</v>
      </c>
      <c r="B12" s="25" t="s">
        <v>6</v>
      </c>
      <c r="C12" s="178">
        <v>0</v>
      </c>
      <c r="D12" s="234">
        <v>487569.86</v>
      </c>
      <c r="E12" s="35">
        <v>200000</v>
      </c>
      <c r="F12" s="49">
        <f>E12/D12</f>
        <v>0.41019762788454561</v>
      </c>
      <c r="G12" s="60">
        <v>0</v>
      </c>
      <c r="H12" s="49" t="s">
        <v>135</v>
      </c>
      <c r="I12" s="60">
        <v>0</v>
      </c>
      <c r="J12" s="190" t="s">
        <v>135</v>
      </c>
      <c r="K12" s="488">
        <v>161103.43</v>
      </c>
      <c r="L12" s="395">
        <v>0.29022361406492769</v>
      </c>
      <c r="M12" s="280" t="s">
        <v>135</v>
      </c>
    </row>
    <row r="13" spans="1:13" ht="15" customHeight="1" x14ac:dyDescent="0.2">
      <c r="A13" s="9"/>
      <c r="B13" s="2" t="s">
        <v>7</v>
      </c>
      <c r="C13" s="179">
        <f>SUM(C11:C12)</f>
        <v>60520</v>
      </c>
      <c r="D13" s="169">
        <f t="shared" ref="D13:I13" si="1">SUM(D11:D12)</f>
        <v>1927171.65</v>
      </c>
      <c r="E13" s="92">
        <f t="shared" si="1"/>
        <v>1083706.97</v>
      </c>
      <c r="F13" s="98">
        <f>E13/D13</f>
        <v>0.56233027815659287</v>
      </c>
      <c r="G13" s="92">
        <f t="shared" si="1"/>
        <v>823811.97</v>
      </c>
      <c r="H13" s="98">
        <f>G13/D13</f>
        <v>0.42747202616850449</v>
      </c>
      <c r="I13" s="92">
        <f t="shared" si="1"/>
        <v>530057.21</v>
      </c>
      <c r="J13" s="188">
        <f>I13/D13</f>
        <v>0.27504410932985651</v>
      </c>
      <c r="K13" s="92">
        <f>SUM(K11:K12)</f>
        <v>930898.07000000007</v>
      </c>
      <c r="L13" s="44">
        <v>0.20699999999999999</v>
      </c>
      <c r="M13" s="242">
        <f>+I13/K13-1</f>
        <v>-0.43059586534538641</v>
      </c>
    </row>
    <row r="14" spans="1:13" ht="15" customHeight="1" x14ac:dyDescent="0.2">
      <c r="A14" s="21">
        <v>8</v>
      </c>
      <c r="B14" s="21" t="s">
        <v>8</v>
      </c>
      <c r="C14" s="176"/>
      <c r="D14" s="232"/>
      <c r="E14" s="31"/>
      <c r="F14" s="94" t="s">
        <v>135</v>
      </c>
      <c r="G14" s="31"/>
      <c r="H14" s="94" t="s">
        <v>135</v>
      </c>
      <c r="I14" s="31"/>
      <c r="J14" s="251" t="s">
        <v>135</v>
      </c>
      <c r="K14" s="394" t="s">
        <v>135</v>
      </c>
      <c r="L14" s="57" t="s">
        <v>135</v>
      </c>
      <c r="M14" s="243" t="s">
        <v>135</v>
      </c>
    </row>
    <row r="15" spans="1:13" ht="15" customHeight="1" x14ac:dyDescent="0.2">
      <c r="A15" s="25">
        <v>9</v>
      </c>
      <c r="B15" s="25" t="s">
        <v>9</v>
      </c>
      <c r="C15" s="178"/>
      <c r="D15" s="234"/>
      <c r="E15" s="35"/>
      <c r="F15" s="50" t="s">
        <v>135</v>
      </c>
      <c r="G15" s="35"/>
      <c r="H15" s="50" t="s">
        <v>135</v>
      </c>
      <c r="I15" s="35"/>
      <c r="J15" s="252" t="s">
        <v>135</v>
      </c>
      <c r="K15" s="488" t="s">
        <v>135</v>
      </c>
      <c r="L15" s="56" t="s">
        <v>135</v>
      </c>
      <c r="M15" s="244" t="s">
        <v>135</v>
      </c>
    </row>
    <row r="16" spans="1:13" ht="15" customHeight="1" thickBot="1" x14ac:dyDescent="0.25">
      <c r="A16" s="9"/>
      <c r="B16" s="2" t="s">
        <v>10</v>
      </c>
      <c r="C16" s="179">
        <f>SUM(C14:C15)</f>
        <v>0</v>
      </c>
      <c r="D16" s="169">
        <f t="shared" ref="D16:I16" si="2">SUM(D14:D15)</f>
        <v>0</v>
      </c>
      <c r="E16" s="92">
        <f t="shared" si="2"/>
        <v>0</v>
      </c>
      <c r="F16" s="62" t="s">
        <v>135</v>
      </c>
      <c r="G16" s="92">
        <f t="shared" si="2"/>
        <v>0</v>
      </c>
      <c r="H16" s="62" t="s">
        <v>135</v>
      </c>
      <c r="I16" s="92">
        <f t="shared" si="2"/>
        <v>0</v>
      </c>
      <c r="J16" s="253" t="s">
        <v>135</v>
      </c>
      <c r="K16" s="92">
        <f>SUM(K14:K15)</f>
        <v>0</v>
      </c>
      <c r="L16" s="107" t="s">
        <v>135</v>
      </c>
      <c r="M16" s="245" t="s">
        <v>135</v>
      </c>
    </row>
    <row r="17" spans="1:13" s="6" customFormat="1" ht="19.5" customHeight="1" thickBot="1" x14ac:dyDescent="0.25">
      <c r="A17" s="5"/>
      <c r="B17" s="4" t="s">
        <v>11</v>
      </c>
      <c r="C17" s="180">
        <f>+C10+C13+C16</f>
        <v>205332965.00999999</v>
      </c>
      <c r="D17" s="171">
        <f t="shared" ref="D17:I17" si="3">+D10+D13+D16</f>
        <v>220612478.27000001</v>
      </c>
      <c r="E17" s="172">
        <f t="shared" si="3"/>
        <v>196719024.99000001</v>
      </c>
      <c r="F17" s="199">
        <f>E17/D17</f>
        <v>0.89169491468765594</v>
      </c>
      <c r="G17" s="172">
        <f t="shared" si="3"/>
        <v>192304156.85999998</v>
      </c>
      <c r="H17" s="199">
        <f>G17/D17</f>
        <v>0.8716830451659473</v>
      </c>
      <c r="I17" s="172">
        <f t="shared" si="3"/>
        <v>138863230.16</v>
      </c>
      <c r="J17" s="191">
        <f>I17/D17</f>
        <v>0.62944413321013548</v>
      </c>
      <c r="K17" s="381">
        <f>K10+K13+K16</f>
        <v>127412489.75999999</v>
      </c>
      <c r="L17" s="382">
        <v>0.64700000000000002</v>
      </c>
      <c r="M17" s="246">
        <f>+I17/K17-1</f>
        <v>8.9871412304783904E-2</v>
      </c>
    </row>
    <row r="22" spans="1:13" x14ac:dyDescent="0.2">
      <c r="E22" s="198"/>
    </row>
  </sheetData>
  <mergeCells count="2">
    <mergeCell ref="K2:L2"/>
    <mergeCell ref="D2:J2"/>
  </mergeCells>
  <printOptions horizontalCentered="1"/>
  <pageMargins left="0.51181102362204722" right="0.51181102362204722" top="0.94488188976377963" bottom="0.74803149606299213" header="0.31496062992125984" footer="0.31496062992125984"/>
  <pageSetup paperSize="9" scale="95" orientation="landscape" r:id="rId1"/>
  <headerFooter>
    <oddHeader>&amp;L&amp;"Arial,Negreta"&amp;8&amp;K03+000Ajuntament de Barcelona&amp;C&amp;"Arial,Negreta"&amp;8&amp;K03+000Pressupost 2015
Execució Pressupostària a Setembre&amp;R&amp;"Arial,Negreta"&amp;8&amp;K03+000Direcció de Pressupostos i Política Fiscal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"/>
  <sheetViews>
    <sheetView topLeftCell="A3" zoomScaleNormal="100" workbookViewId="0">
      <selection activeCell="K20" sqref="K20"/>
    </sheetView>
  </sheetViews>
  <sheetFormatPr defaultColWidth="11.42578125" defaultRowHeight="12.75" x14ac:dyDescent="0.2"/>
  <cols>
    <col min="1" max="1" width="2.7109375" customWidth="1"/>
    <col min="2" max="2" width="31.28515625" customWidth="1"/>
    <col min="3" max="3" width="11.28515625" bestFit="1" customWidth="1"/>
    <col min="4" max="5" width="11.5703125" style="47" bestFit="1" customWidth="1"/>
    <col min="6" max="6" width="6.28515625" style="105" customWidth="1"/>
    <col min="7" max="7" width="11.5703125" style="47" bestFit="1" customWidth="1"/>
    <col min="8" max="8" width="8" style="105" bestFit="1" customWidth="1"/>
    <col min="9" max="9" width="11.5703125" style="47" bestFit="1" customWidth="1"/>
    <col min="10" max="10" width="7.140625" style="105" bestFit="1" customWidth="1"/>
    <col min="11" max="11" width="11.5703125" style="47" bestFit="1" customWidth="1"/>
    <col min="12" max="12" width="6.28515625" style="105" customWidth="1"/>
    <col min="13" max="13" width="8" style="105" bestFit="1" customWidth="1"/>
    <col min="14" max="14" width="4.7109375" customWidth="1"/>
  </cols>
  <sheetData>
    <row r="1" spans="1:13" ht="15" x14ac:dyDescent="0.25">
      <c r="A1" s="7" t="s">
        <v>436</v>
      </c>
    </row>
    <row r="2" spans="1:13" ht="15" x14ac:dyDescent="0.25">
      <c r="A2" s="7"/>
    </row>
    <row r="3" spans="1:13" ht="15" x14ac:dyDescent="0.25">
      <c r="A3" s="7"/>
    </row>
    <row r="4" spans="1:13" x14ac:dyDescent="0.2">
      <c r="A4" s="8"/>
      <c r="D4"/>
      <c r="E4"/>
      <c r="F4"/>
      <c r="G4"/>
      <c r="H4"/>
      <c r="I4"/>
      <c r="J4"/>
      <c r="K4"/>
      <c r="L4"/>
      <c r="M4"/>
    </row>
    <row r="5" spans="1:13" x14ac:dyDescent="0.2">
      <c r="D5"/>
      <c r="E5"/>
      <c r="F5"/>
      <c r="G5"/>
      <c r="H5"/>
      <c r="I5"/>
      <c r="J5"/>
      <c r="K5"/>
      <c r="L5"/>
      <c r="M5"/>
    </row>
    <row r="6" spans="1:13" x14ac:dyDescent="0.2">
      <c r="D6"/>
      <c r="E6"/>
      <c r="F6"/>
      <c r="G6"/>
      <c r="H6"/>
      <c r="I6"/>
      <c r="J6"/>
      <c r="K6"/>
      <c r="L6"/>
      <c r="M6"/>
    </row>
    <row r="7" spans="1:13" ht="15" customHeight="1" x14ac:dyDescent="0.2">
      <c r="D7"/>
      <c r="E7"/>
      <c r="F7"/>
      <c r="G7"/>
      <c r="H7"/>
      <c r="I7"/>
      <c r="J7"/>
      <c r="K7"/>
      <c r="L7"/>
      <c r="M7"/>
    </row>
    <row r="8" spans="1:13" ht="15" customHeight="1" x14ac:dyDescent="0.2">
      <c r="D8"/>
      <c r="E8"/>
      <c r="F8"/>
      <c r="G8"/>
      <c r="H8"/>
      <c r="I8"/>
      <c r="J8"/>
      <c r="K8"/>
      <c r="L8"/>
      <c r="M8"/>
    </row>
    <row r="9" spans="1:13" ht="15" customHeight="1" x14ac:dyDescent="0.2">
      <c r="D9"/>
      <c r="E9"/>
      <c r="F9"/>
      <c r="G9"/>
      <c r="H9"/>
      <c r="I9"/>
      <c r="J9"/>
      <c r="K9"/>
      <c r="L9"/>
      <c r="M9"/>
    </row>
    <row r="10" spans="1:13" ht="15" customHeight="1" x14ac:dyDescent="0.2">
      <c r="D10"/>
      <c r="E10"/>
      <c r="F10"/>
      <c r="G10"/>
      <c r="H10"/>
      <c r="I10"/>
      <c r="J10"/>
      <c r="K10"/>
      <c r="L10"/>
      <c r="M10"/>
    </row>
    <row r="11" spans="1:13" ht="15" customHeight="1" x14ac:dyDescent="0.2">
      <c r="D11"/>
      <c r="E11"/>
      <c r="F11"/>
      <c r="G11"/>
      <c r="H11"/>
      <c r="I11"/>
      <c r="J11"/>
      <c r="K11"/>
      <c r="L11"/>
      <c r="M11"/>
    </row>
    <row r="12" spans="1:13" ht="15" customHeight="1" x14ac:dyDescent="0.2">
      <c r="D12"/>
      <c r="E12"/>
      <c r="F12"/>
      <c r="G12"/>
      <c r="H12"/>
      <c r="I12"/>
      <c r="J12"/>
      <c r="K12"/>
      <c r="L12"/>
      <c r="M12"/>
    </row>
    <row r="13" spans="1:13" ht="15" customHeight="1" x14ac:dyDescent="0.2">
      <c r="D13"/>
      <c r="E13"/>
      <c r="F13"/>
      <c r="G13"/>
      <c r="H13"/>
      <c r="I13"/>
      <c r="J13"/>
      <c r="K13"/>
      <c r="L13"/>
      <c r="M13"/>
    </row>
    <row r="14" spans="1:13" ht="15" customHeight="1" x14ac:dyDescent="0.2">
      <c r="D14"/>
      <c r="E14"/>
      <c r="F14"/>
      <c r="G14"/>
      <c r="H14"/>
      <c r="I14"/>
      <c r="J14"/>
      <c r="K14"/>
      <c r="L14"/>
      <c r="M14"/>
    </row>
    <row r="15" spans="1:13" ht="15" customHeight="1" x14ac:dyDescent="0.2">
      <c r="D15"/>
      <c r="E15"/>
      <c r="F15"/>
      <c r="G15"/>
      <c r="H15"/>
      <c r="I15"/>
      <c r="J15"/>
      <c r="K15"/>
      <c r="L15"/>
      <c r="M15"/>
    </row>
    <row r="16" spans="1:13" ht="15" customHeight="1" x14ac:dyDescent="0.2">
      <c r="D16"/>
      <c r="E16"/>
      <c r="F16"/>
      <c r="G16"/>
      <c r="H16"/>
      <c r="I16"/>
      <c r="J16"/>
      <c r="K16"/>
      <c r="L16"/>
      <c r="M16"/>
    </row>
    <row r="17" spans="4:13" ht="15" customHeight="1" x14ac:dyDescent="0.2">
      <c r="D17"/>
      <c r="E17"/>
      <c r="F17"/>
      <c r="G17"/>
      <c r="H17"/>
      <c r="I17"/>
      <c r="J17"/>
      <c r="K17"/>
      <c r="L17"/>
      <c r="M17"/>
    </row>
    <row r="18" spans="4:13" ht="15" customHeight="1" x14ac:dyDescent="0.2">
      <c r="D18"/>
      <c r="E18"/>
      <c r="F18"/>
      <c r="G18"/>
      <c r="H18"/>
      <c r="I18"/>
      <c r="J18"/>
      <c r="K18"/>
      <c r="L18"/>
      <c r="M18"/>
    </row>
    <row r="19" spans="4:13" ht="15" customHeight="1" x14ac:dyDescent="0.2">
      <c r="D19"/>
      <c r="E19"/>
      <c r="F19"/>
      <c r="G19"/>
      <c r="H19"/>
      <c r="I19"/>
      <c r="J19"/>
      <c r="K19"/>
      <c r="L19"/>
      <c r="M19"/>
    </row>
    <row r="20" spans="4:13" ht="19.5" customHeight="1" x14ac:dyDescent="0.2">
      <c r="D20"/>
      <c r="E20"/>
      <c r="F20"/>
      <c r="G20"/>
      <c r="H20"/>
      <c r="I20"/>
      <c r="J20"/>
      <c r="K20"/>
      <c r="L20"/>
      <c r="M20"/>
    </row>
    <row r="21" spans="4:13" x14ac:dyDescent="0.2">
      <c r="D21"/>
      <c r="E21"/>
      <c r="F21"/>
      <c r="G21"/>
      <c r="H21"/>
      <c r="I21"/>
      <c r="J21"/>
      <c r="K21"/>
      <c r="L21"/>
      <c r="M21"/>
    </row>
    <row r="25" spans="4:13" x14ac:dyDescent="0.2">
      <c r="E25" s="198"/>
    </row>
  </sheetData>
  <printOptions horizontalCentered="1"/>
  <pageMargins left="0.51181102362204722" right="0.51181102362204722" top="0.94488188976377963" bottom="0.74803149606299213" header="0.31496062992125984" footer="0.31496062992125984"/>
  <pageSetup paperSize="9" scale="95" orientation="landscape" r:id="rId1"/>
  <headerFooter>
    <oddHeader>&amp;L&amp;"Arial,Negreta"&amp;8&amp;K03+000Ajuntament de Barcelona&amp;C&amp;"Arial,Negreta"&amp;8&amp;K03+000Pressupost 2015
Execució Pressupostària a Setembre&amp;R&amp;"Arial,Negreta"&amp;8&amp;K03+000Direcció de Pressupostos i Política Fiscal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N30"/>
  <sheetViews>
    <sheetView tabSelected="1" workbookViewId="0">
      <selection activeCell="D22" sqref="D22"/>
    </sheetView>
  </sheetViews>
  <sheetFormatPr defaultColWidth="11.42578125" defaultRowHeight="12.75" x14ac:dyDescent="0.2"/>
  <cols>
    <col min="1" max="1" width="2.7109375" customWidth="1"/>
    <col min="2" max="2" width="32.7109375" customWidth="1"/>
    <col min="3" max="3" width="15.42578125" bestFit="1" customWidth="1"/>
    <col min="4" max="4" width="7.7109375" style="109" customWidth="1"/>
    <col min="5" max="5" width="11.140625" bestFit="1" customWidth="1"/>
    <col min="6" max="6" width="7.7109375" customWidth="1"/>
    <col min="7" max="7" width="10.85546875" bestFit="1" customWidth="1"/>
    <col min="8" max="8" width="7.7109375" customWidth="1"/>
    <col min="9" max="9" width="6.28515625" customWidth="1"/>
    <col min="10" max="10" width="11.7109375" customWidth="1"/>
    <col min="11" max="11" width="6.28515625" style="105" customWidth="1"/>
    <col min="12" max="12" width="10.85546875" customWidth="1"/>
    <col min="13" max="13" width="6.28515625" style="105" customWidth="1"/>
    <col min="14" max="14" width="7.140625" customWidth="1"/>
    <col min="15" max="15" width="4.42578125" customWidth="1"/>
  </cols>
  <sheetData>
    <row r="1" spans="1:14" ht="15.75" thickBot="1" x14ac:dyDescent="0.3">
      <c r="A1" s="7" t="s">
        <v>44</v>
      </c>
    </row>
    <row r="2" spans="1:14" x14ac:dyDescent="0.2">
      <c r="A2" s="8" t="s">
        <v>20</v>
      </c>
      <c r="C2" s="430" t="s">
        <v>501</v>
      </c>
      <c r="D2" s="296"/>
      <c r="E2" s="584" t="s">
        <v>575</v>
      </c>
      <c r="F2" s="585"/>
      <c r="G2" s="586"/>
      <c r="H2" s="586"/>
      <c r="I2" s="586"/>
      <c r="J2" s="586"/>
      <c r="K2" s="587"/>
      <c r="L2" s="582" t="s">
        <v>574</v>
      </c>
      <c r="M2" s="583"/>
      <c r="N2" s="155"/>
    </row>
    <row r="3" spans="1:14" x14ac:dyDescent="0.2">
      <c r="C3" s="174">
        <v>1</v>
      </c>
      <c r="D3" s="297"/>
      <c r="E3" s="165">
        <v>2</v>
      </c>
      <c r="F3" s="95"/>
      <c r="G3" s="95">
        <v>3</v>
      </c>
      <c r="H3" s="95"/>
      <c r="I3" s="96" t="s">
        <v>39</v>
      </c>
      <c r="J3" s="95">
        <v>4</v>
      </c>
      <c r="K3" s="166" t="s">
        <v>49</v>
      </c>
      <c r="L3" s="95" t="s">
        <v>50</v>
      </c>
      <c r="M3" s="16" t="s">
        <v>51</v>
      </c>
      <c r="N3" s="156" t="s">
        <v>366</v>
      </c>
    </row>
    <row r="4" spans="1:14" ht="30" customHeight="1" x14ac:dyDescent="0.2">
      <c r="A4" s="1"/>
      <c r="B4" s="2" t="s">
        <v>12</v>
      </c>
      <c r="C4" s="175" t="s">
        <v>47</v>
      </c>
      <c r="D4" s="298" t="s">
        <v>457</v>
      </c>
      <c r="E4" s="127" t="s">
        <v>48</v>
      </c>
      <c r="F4" s="97" t="s">
        <v>458</v>
      </c>
      <c r="G4" s="97" t="s">
        <v>139</v>
      </c>
      <c r="H4" s="97" t="s">
        <v>459</v>
      </c>
      <c r="I4" s="97" t="s">
        <v>18</v>
      </c>
      <c r="J4" s="97" t="s">
        <v>420</v>
      </c>
      <c r="K4" s="128" t="s">
        <v>18</v>
      </c>
      <c r="L4" s="97" t="s">
        <v>139</v>
      </c>
      <c r="M4" s="12" t="s">
        <v>18</v>
      </c>
      <c r="N4" s="157" t="s">
        <v>538</v>
      </c>
    </row>
    <row r="5" spans="1:14" ht="15" customHeight="1" x14ac:dyDescent="0.2">
      <c r="A5" s="21">
        <v>1</v>
      </c>
      <c r="B5" s="21" t="s">
        <v>52</v>
      </c>
      <c r="C5" s="225">
        <v>943767320</v>
      </c>
      <c r="D5" s="300">
        <f>C5/$C$18</f>
        <v>0.37002266754900592</v>
      </c>
      <c r="E5" s="232">
        <v>943767320</v>
      </c>
      <c r="F5" s="302">
        <f>E5/$E$18</f>
        <v>0.36225757805284481</v>
      </c>
      <c r="G5" s="31">
        <v>766652606.09000003</v>
      </c>
      <c r="H5" s="302">
        <f>G5/$G$18</f>
        <v>0.4013153388806685</v>
      </c>
      <c r="I5" s="151">
        <f>G5/E5</f>
        <v>0.81233222410159323</v>
      </c>
      <c r="J5" s="31">
        <v>715085098.07000005</v>
      </c>
      <c r="K5" s="170">
        <f>J5/G5</f>
        <v>0.93273679941818877</v>
      </c>
      <c r="L5" s="153">
        <v>721167786.86000001</v>
      </c>
      <c r="M5" s="49">
        <v>0.82000526376135041</v>
      </c>
      <c r="N5" s="158">
        <f>+G5/L5-1</f>
        <v>6.3071063431775265E-2</v>
      </c>
    </row>
    <row r="6" spans="1:14" ht="15" customHeight="1" x14ac:dyDescent="0.2">
      <c r="A6" s="23">
        <v>2</v>
      </c>
      <c r="B6" s="23" t="s">
        <v>53</v>
      </c>
      <c r="C6" s="225">
        <v>55749790</v>
      </c>
      <c r="D6" s="300">
        <f t="shared" ref="D6:D16" si="0">C6/$C$18</f>
        <v>2.1857809201421483E-2</v>
      </c>
      <c r="E6" s="232">
        <v>55749790</v>
      </c>
      <c r="F6" s="302">
        <f t="shared" ref="F6:F9" si="1">E6/$E$18</f>
        <v>2.1399113398368898E-2</v>
      </c>
      <c r="G6" s="31">
        <v>44518828.289999999</v>
      </c>
      <c r="H6" s="302">
        <f t="shared" ref="H6:H9" si="2">G6/$G$18</f>
        <v>2.330402129967361E-2</v>
      </c>
      <c r="I6" s="151">
        <f t="shared" ref="I6:I9" si="3">G6/E6</f>
        <v>0.79854701318157428</v>
      </c>
      <c r="J6" s="31">
        <v>39773016.189999998</v>
      </c>
      <c r="K6" s="170">
        <f t="shared" ref="K6:K9" si="4">J6/G6</f>
        <v>0.8933976413510859</v>
      </c>
      <c r="L6" s="150">
        <v>43973863.310000002</v>
      </c>
      <c r="M6" s="49">
        <v>0.89444450684303956</v>
      </c>
      <c r="N6" s="159">
        <f t="shared" ref="N6:N18" si="5">+G6/L6-1</f>
        <v>1.2392929321633384E-2</v>
      </c>
    </row>
    <row r="7" spans="1:14" ht="15" customHeight="1" x14ac:dyDescent="0.2">
      <c r="A7" s="23">
        <v>3</v>
      </c>
      <c r="B7" s="23" t="s">
        <v>54</v>
      </c>
      <c r="C7" s="225">
        <v>260080061.91999999</v>
      </c>
      <c r="D7" s="300">
        <f t="shared" si="0"/>
        <v>0.10196953872904714</v>
      </c>
      <c r="E7" s="232">
        <v>260128549.84</v>
      </c>
      <c r="F7" s="302">
        <f t="shared" si="1"/>
        <v>9.9848274516898011E-2</v>
      </c>
      <c r="G7" s="31">
        <v>177124836.97999999</v>
      </c>
      <c r="H7" s="302">
        <f t="shared" si="2"/>
        <v>9.2718544764807329E-2</v>
      </c>
      <c r="I7" s="151">
        <f t="shared" si="3"/>
        <v>0.68091271445962398</v>
      </c>
      <c r="J7" s="31">
        <v>111168455.58</v>
      </c>
      <c r="K7" s="170">
        <f t="shared" si="4"/>
        <v>0.62762770865698836</v>
      </c>
      <c r="L7" s="150">
        <v>178712158.49000001</v>
      </c>
      <c r="M7" s="49">
        <v>0.66354118896370784</v>
      </c>
      <c r="N7" s="159">
        <f t="shared" si="5"/>
        <v>-8.8820006619126923E-3</v>
      </c>
    </row>
    <row r="8" spans="1:14" ht="15" customHeight="1" x14ac:dyDescent="0.2">
      <c r="A8" s="23">
        <v>4</v>
      </c>
      <c r="B8" s="23" t="s">
        <v>3</v>
      </c>
      <c r="C8" s="225">
        <v>1052676699.58</v>
      </c>
      <c r="D8" s="300">
        <f t="shared" si="0"/>
        <v>0.41272274658257413</v>
      </c>
      <c r="E8" s="232">
        <v>1061622443.6900001</v>
      </c>
      <c r="F8" s="302">
        <f t="shared" si="1"/>
        <v>0.4074953297362342</v>
      </c>
      <c r="G8" s="31">
        <v>862332292.82000005</v>
      </c>
      <c r="H8" s="302">
        <f t="shared" si="2"/>
        <v>0.45140024774164295</v>
      </c>
      <c r="I8" s="151">
        <f t="shared" si="3"/>
        <v>0.8122777527410735</v>
      </c>
      <c r="J8" s="31">
        <v>713457180.05999994</v>
      </c>
      <c r="K8" s="170">
        <f t="shared" si="4"/>
        <v>0.82735760448776818</v>
      </c>
      <c r="L8" s="150">
        <v>803137103.78999996</v>
      </c>
      <c r="M8" s="495">
        <v>0.73383640771532643</v>
      </c>
      <c r="N8" s="159">
        <f>+G8/L8-1</f>
        <v>7.3704961146307868E-2</v>
      </c>
    </row>
    <row r="9" spans="1:14" ht="15" customHeight="1" x14ac:dyDescent="0.2">
      <c r="A9" s="25">
        <v>5</v>
      </c>
      <c r="B9" s="25" t="s">
        <v>45</v>
      </c>
      <c r="C9" s="225">
        <v>42135629</v>
      </c>
      <c r="D9" s="300">
        <f t="shared" si="0"/>
        <v>1.6520107775542865E-2</v>
      </c>
      <c r="E9" s="232">
        <v>42135629</v>
      </c>
      <c r="F9" s="302">
        <f t="shared" si="1"/>
        <v>1.6173426000036972E-2</v>
      </c>
      <c r="G9" s="31">
        <v>29439827.93</v>
      </c>
      <c r="H9" s="302">
        <f t="shared" si="2"/>
        <v>1.5410701572609741E-2</v>
      </c>
      <c r="I9" s="151">
        <f t="shared" si="3"/>
        <v>0.69869202450970891</v>
      </c>
      <c r="J9" s="31">
        <v>22465109.079999998</v>
      </c>
      <c r="K9" s="170">
        <f t="shared" si="4"/>
        <v>0.76308561087435667</v>
      </c>
      <c r="L9" s="154">
        <v>21656776.52</v>
      </c>
      <c r="M9" s="49">
        <v>0.69607373720147381</v>
      </c>
      <c r="N9" s="160">
        <f t="shared" si="5"/>
        <v>0.35938180378840601</v>
      </c>
    </row>
    <row r="10" spans="1:14" ht="15" customHeight="1" x14ac:dyDescent="0.2">
      <c r="A10" s="9"/>
      <c r="B10" s="2" t="s">
        <v>4</v>
      </c>
      <c r="C10" s="179">
        <f>SUM(C5:C9)</f>
        <v>2354409500.5</v>
      </c>
      <c r="D10" s="571">
        <f t="shared" si="0"/>
        <v>0.92309286983759153</v>
      </c>
      <c r="E10" s="169">
        <f>SUM(E5:E9)</f>
        <v>2363403732.5299997</v>
      </c>
      <c r="F10" s="303">
        <f>E10/E18</f>
        <v>0.90717372170438282</v>
      </c>
      <c r="G10" s="92">
        <f>SUM(G5:G9)</f>
        <v>1880068392.1100001</v>
      </c>
      <c r="H10" s="303">
        <f>G10/G18</f>
        <v>0.98414885425940213</v>
      </c>
      <c r="I10" s="93">
        <f t="shared" ref="I10:I18" si="6">+G10/E10</f>
        <v>0.79549184349362345</v>
      </c>
      <c r="J10" s="92">
        <f>SUM(J5:J9)</f>
        <v>1601948858.98</v>
      </c>
      <c r="K10" s="188">
        <f t="shared" ref="K10:K18" si="7">+J10/G10</f>
        <v>0.85206945965520609</v>
      </c>
      <c r="L10" s="92">
        <f>SUM(L5:L9)</f>
        <v>1768647688.97</v>
      </c>
      <c r="M10" s="44">
        <v>0.76100000000000001</v>
      </c>
      <c r="N10" s="161">
        <f t="shared" si="5"/>
        <v>6.2997681129410177E-2</v>
      </c>
    </row>
    <row r="11" spans="1:14" ht="15" customHeight="1" x14ac:dyDescent="0.2">
      <c r="A11" s="21">
        <v>6</v>
      </c>
      <c r="B11" s="21" t="s">
        <v>46</v>
      </c>
      <c r="C11" s="225">
        <v>500080</v>
      </c>
      <c r="D11" s="300">
        <f t="shared" si="0"/>
        <v>1.9606626725314759E-4</v>
      </c>
      <c r="E11" s="232">
        <v>500080</v>
      </c>
      <c r="F11" s="302">
        <f>E11/E18</f>
        <v>1.9195172983174142E-4</v>
      </c>
      <c r="G11" s="31">
        <v>2620064.6</v>
      </c>
      <c r="H11" s="302">
        <f>G11/G18</f>
        <v>1.3715105179135166E-3</v>
      </c>
      <c r="I11" s="151">
        <f t="shared" si="6"/>
        <v>5.2392909134538472</v>
      </c>
      <c r="J11" s="31">
        <v>1408762.5</v>
      </c>
      <c r="K11" s="170">
        <f>+J11/G11</f>
        <v>0.53768235332823466</v>
      </c>
      <c r="L11" s="153">
        <v>6799944.5800000001</v>
      </c>
      <c r="M11" s="53">
        <v>0.90399550391513006</v>
      </c>
      <c r="N11" s="160">
        <f t="shared" si="5"/>
        <v>-0.61469324210286436</v>
      </c>
    </row>
    <row r="12" spans="1:14" ht="15" customHeight="1" x14ac:dyDescent="0.2">
      <c r="A12" s="25">
        <v>7</v>
      </c>
      <c r="B12" s="25" t="s">
        <v>6</v>
      </c>
      <c r="C12" s="225">
        <v>29106649</v>
      </c>
      <c r="D12" s="300">
        <f t="shared" si="0"/>
        <v>1.1411838149251242E-2</v>
      </c>
      <c r="E12" s="232">
        <v>46943310.509999998</v>
      </c>
      <c r="F12" s="304">
        <f>E12/E18</f>
        <v>1.8018816302237776E-2</v>
      </c>
      <c r="G12" s="31">
        <v>21301697.93</v>
      </c>
      <c r="H12" s="304">
        <f>G12/G18</f>
        <v>1.1150680315443973E-2</v>
      </c>
      <c r="I12" s="152">
        <f t="shared" si="6"/>
        <v>0.45377494042441363</v>
      </c>
      <c r="J12" s="31">
        <v>6613357.9100000001</v>
      </c>
      <c r="K12" s="170">
        <f>+J12/G12</f>
        <v>0.31046153840563828</v>
      </c>
      <c r="L12" s="154">
        <v>6705309.0899999999</v>
      </c>
      <c r="M12" s="375">
        <v>0.32987234757377121</v>
      </c>
      <c r="N12" s="159">
        <f t="shared" si="5"/>
        <v>2.1768405667933197</v>
      </c>
    </row>
    <row r="13" spans="1:14" ht="15" customHeight="1" x14ac:dyDescent="0.2">
      <c r="A13" s="9"/>
      <c r="B13" s="2" t="s">
        <v>7</v>
      </c>
      <c r="C13" s="179">
        <f>SUM(C11:C12)</f>
        <v>29606729</v>
      </c>
      <c r="D13" s="571">
        <f t="shared" si="0"/>
        <v>1.160790441650439E-2</v>
      </c>
      <c r="E13" s="169">
        <f>SUM(E11:E12)</f>
        <v>47443390.509999998</v>
      </c>
      <c r="F13" s="303">
        <f>E13/E18</f>
        <v>1.8210768032069516E-2</v>
      </c>
      <c r="G13" s="92">
        <f>SUM(G11:G12)</f>
        <v>23921762.530000001</v>
      </c>
      <c r="H13" s="303">
        <f>G13/G18</f>
        <v>1.252219083335749E-2</v>
      </c>
      <c r="I13" s="93">
        <f t="shared" si="6"/>
        <v>0.50421696832476237</v>
      </c>
      <c r="J13" s="92">
        <f>SUM(J11:J12)</f>
        <v>8022120.4100000001</v>
      </c>
      <c r="K13" s="188">
        <f t="shared" si="7"/>
        <v>0.33534821691919869</v>
      </c>
      <c r="L13" s="92">
        <f>SUM(L11:L12)</f>
        <v>13505253.67</v>
      </c>
      <c r="M13" s="44">
        <v>0.48499999999999999</v>
      </c>
      <c r="N13" s="161">
        <f t="shared" si="5"/>
        <v>0.77129309189791773</v>
      </c>
    </row>
    <row r="14" spans="1:14" ht="15" customHeight="1" x14ac:dyDescent="0.2">
      <c r="A14" s="21">
        <v>8</v>
      </c>
      <c r="B14" s="21" t="s">
        <v>468</v>
      </c>
      <c r="C14" s="225">
        <v>5000000</v>
      </c>
      <c r="D14" s="300">
        <f t="shared" si="0"/>
        <v>1.9603490166888058E-3</v>
      </c>
      <c r="E14" s="232">
        <f>32841185.77-27841185.77</f>
        <v>5000000</v>
      </c>
      <c r="F14" s="304">
        <f>E14/$E$18</f>
        <v>1.919210224681465E-3</v>
      </c>
      <c r="G14" s="31">
        <v>5241101</v>
      </c>
      <c r="H14" s="306">
        <f>G14/G18</f>
        <v>2.7435297385213519E-3</v>
      </c>
      <c r="I14" s="151">
        <f t="shared" si="6"/>
        <v>1.0482202</v>
      </c>
      <c r="J14" s="31">
        <v>5241101</v>
      </c>
      <c r="K14" s="170">
        <f>+J14/G14</f>
        <v>1</v>
      </c>
      <c r="L14" s="153">
        <v>0</v>
      </c>
      <c r="M14" s="61" t="s">
        <v>135</v>
      </c>
      <c r="N14" s="162" t="s">
        <v>135</v>
      </c>
    </row>
    <row r="15" spans="1:14" ht="15" customHeight="1" x14ac:dyDescent="0.2">
      <c r="A15" s="25">
        <v>9</v>
      </c>
      <c r="B15" s="25" t="s">
        <v>9</v>
      </c>
      <c r="C15" s="225">
        <v>161550000</v>
      </c>
      <c r="D15" s="300">
        <f t="shared" si="0"/>
        <v>6.3338876729215315E-2</v>
      </c>
      <c r="E15" s="232">
        <v>161550000</v>
      </c>
      <c r="F15" s="304">
        <f>E15/$E$18</f>
        <v>6.2009682359458133E-2</v>
      </c>
      <c r="G15" s="31">
        <v>1118366.75</v>
      </c>
      <c r="H15" s="304">
        <f>G15/G18</f>
        <v>5.854251687190294E-4</v>
      </c>
      <c r="I15" s="152">
        <f t="shared" si="6"/>
        <v>6.9227282575054167E-3</v>
      </c>
      <c r="J15" s="31">
        <v>1118366.75</v>
      </c>
      <c r="K15" s="459">
        <f t="shared" si="7"/>
        <v>1</v>
      </c>
      <c r="L15" s="154">
        <v>1208160.5900000001</v>
      </c>
      <c r="M15" s="304">
        <v>9.2367017584097863E-3</v>
      </c>
      <c r="N15" s="160">
        <f t="shared" si="5"/>
        <v>-7.4322768631279401E-2</v>
      </c>
    </row>
    <row r="16" spans="1:14" ht="15" customHeight="1" x14ac:dyDescent="0.2">
      <c r="A16" s="9"/>
      <c r="B16" s="2" t="s">
        <v>10</v>
      </c>
      <c r="C16" s="179">
        <f>SUM(C14:C15)</f>
        <v>166550000</v>
      </c>
      <c r="D16" s="572">
        <f t="shared" si="0"/>
        <v>6.5299225745904119E-2</v>
      </c>
      <c r="E16" s="169">
        <f>SUM(E14:E15)</f>
        <v>166550000</v>
      </c>
      <c r="F16" s="303">
        <f>E16/E18</f>
        <v>6.3928892584139599E-2</v>
      </c>
      <c r="G16" s="92">
        <f>SUM(G14:G15)</f>
        <v>6359467.75</v>
      </c>
      <c r="H16" s="303">
        <f>G16/G18</f>
        <v>3.3289549072403812E-3</v>
      </c>
      <c r="I16" s="93">
        <f t="shared" si="6"/>
        <v>3.8183534974482139E-2</v>
      </c>
      <c r="J16" s="92">
        <f>SUM(J14:J15)</f>
        <v>6359467.75</v>
      </c>
      <c r="K16" s="188">
        <f t="shared" si="7"/>
        <v>1</v>
      </c>
      <c r="L16" s="92">
        <f>SUM(L14:L15)</f>
        <v>1208160.5900000001</v>
      </c>
      <c r="M16" s="44">
        <v>5.0000000000000001E-3</v>
      </c>
      <c r="N16" s="161">
        <f t="shared" si="5"/>
        <v>4.2637603002759752</v>
      </c>
    </row>
    <row r="17" spans="1:14" ht="15" customHeight="1" thickBot="1" x14ac:dyDescent="0.25">
      <c r="A17" s="9"/>
      <c r="B17" s="2" t="s">
        <v>448</v>
      </c>
      <c r="C17" s="179">
        <v>0</v>
      </c>
      <c r="D17" s="401" t="s">
        <v>135</v>
      </c>
      <c r="E17" s="169">
        <v>27841185.77</v>
      </c>
      <c r="F17" s="303"/>
      <c r="G17" s="92">
        <v>0</v>
      </c>
      <c r="H17" s="303" t="s">
        <v>135</v>
      </c>
      <c r="I17" s="98" t="s">
        <v>135</v>
      </c>
      <c r="J17" s="92">
        <v>0</v>
      </c>
      <c r="K17" s="188" t="s">
        <v>135</v>
      </c>
      <c r="L17" s="92">
        <v>0</v>
      </c>
      <c r="M17" s="384" t="s">
        <v>135</v>
      </c>
      <c r="N17" s="161" t="s">
        <v>135</v>
      </c>
    </row>
    <row r="18" spans="1:14" s="6" customFormat="1" ht="19.5" customHeight="1" thickBot="1" x14ac:dyDescent="0.25">
      <c r="A18" s="5"/>
      <c r="B18" s="4" t="s">
        <v>55</v>
      </c>
      <c r="C18" s="180">
        <f>C10+C13+C16+C17</f>
        <v>2550566229.5</v>
      </c>
      <c r="D18" s="305" t="s">
        <v>135</v>
      </c>
      <c r="E18" s="171">
        <f t="shared" ref="E18:G18" si="8">+E10+E13+E16+E17</f>
        <v>2605238308.8099999</v>
      </c>
      <c r="F18" s="305" t="s">
        <v>135</v>
      </c>
      <c r="G18" s="172">
        <f t="shared" si="8"/>
        <v>1910349622.3900001</v>
      </c>
      <c r="H18" s="305" t="s">
        <v>135</v>
      </c>
      <c r="I18" s="173">
        <f t="shared" si="6"/>
        <v>0.73327250560145285</v>
      </c>
      <c r="J18" s="172">
        <f>+J10+J13+J16+J17</f>
        <v>1616330447.1400001</v>
      </c>
      <c r="K18" s="191">
        <f t="shared" si="7"/>
        <v>0.84609143174422774</v>
      </c>
      <c r="L18" s="164">
        <f>+L10+L13+L16</f>
        <v>1783361103.23</v>
      </c>
      <c r="M18" s="208">
        <v>0.55200000000000005</v>
      </c>
      <c r="N18" s="163">
        <f t="shared" si="5"/>
        <v>7.1207406581875077E-2</v>
      </c>
    </row>
    <row r="19" spans="1:14" x14ac:dyDescent="0.2">
      <c r="A19" s="285" t="s">
        <v>500</v>
      </c>
      <c r="B19" s="285"/>
    </row>
    <row r="21" spans="1:14" s="540" customFormat="1" x14ac:dyDescent="0.2">
      <c r="A21" s="538"/>
      <c r="B21" s="537"/>
      <c r="C21" s="546"/>
      <c r="D21" s="539"/>
      <c r="K21" s="541"/>
      <c r="M21" s="541"/>
    </row>
    <row r="22" spans="1:14" s="540" customFormat="1" x14ac:dyDescent="0.2">
      <c r="A22" s="538"/>
      <c r="B22" s="537"/>
      <c r="C22" s="546"/>
      <c r="D22" s="539"/>
      <c r="G22" s="59"/>
      <c r="H22" s="86"/>
      <c r="K22" s="541"/>
      <c r="M22" s="541"/>
    </row>
    <row r="23" spans="1:14" s="540" customFormat="1" x14ac:dyDescent="0.2">
      <c r="A23" s="538"/>
      <c r="B23" s="537"/>
      <c r="C23" s="546"/>
      <c r="D23" s="539"/>
      <c r="G23" s="59"/>
      <c r="H23" s="86"/>
      <c r="K23" s="541"/>
      <c r="M23" s="541"/>
    </row>
    <row r="24" spans="1:14" s="540" customFormat="1" x14ac:dyDescent="0.2">
      <c r="A24" s="538"/>
      <c r="B24" s="537"/>
      <c r="C24" s="546"/>
      <c r="D24" s="539"/>
      <c r="G24" s="59"/>
      <c r="H24" s="86"/>
      <c r="K24" s="541"/>
      <c r="M24" s="541"/>
    </row>
    <row r="25" spans="1:14" s="540" customFormat="1" x14ac:dyDescent="0.2">
      <c r="A25" s="538"/>
      <c r="B25" s="537"/>
      <c r="C25" s="546"/>
      <c r="D25" s="539"/>
      <c r="G25" s="59"/>
      <c r="H25" s="86"/>
      <c r="K25" s="541"/>
      <c r="M25" s="541"/>
    </row>
    <row r="26" spans="1:14" s="540" customFormat="1" x14ac:dyDescent="0.2">
      <c r="A26" s="538"/>
      <c r="B26" s="537"/>
      <c r="C26" s="546"/>
      <c r="D26" s="539"/>
      <c r="G26" s="59"/>
      <c r="H26" s="86"/>
      <c r="K26" s="541"/>
      <c r="M26" s="541"/>
    </row>
    <row r="27" spans="1:14" s="540" customFormat="1" x14ac:dyDescent="0.2">
      <c r="A27" s="538"/>
      <c r="B27" s="537"/>
      <c r="C27" s="546"/>
      <c r="D27" s="539"/>
      <c r="G27" s="59"/>
      <c r="H27" s="86"/>
      <c r="K27" s="541"/>
      <c r="M27" s="541"/>
    </row>
    <row r="28" spans="1:14" s="540" customFormat="1" x14ac:dyDescent="0.2">
      <c r="A28" s="538"/>
      <c r="B28" s="537"/>
      <c r="C28" s="547"/>
      <c r="D28" s="539"/>
      <c r="G28" s="59"/>
      <c r="H28" s="86"/>
      <c r="K28" s="541"/>
      <c r="M28" s="541"/>
    </row>
    <row r="29" spans="1:14" s="540" customFormat="1" x14ac:dyDescent="0.2">
      <c r="A29" s="538"/>
      <c r="B29" s="537"/>
      <c r="C29" s="546"/>
      <c r="D29" s="539"/>
      <c r="E29" s="542"/>
      <c r="G29" s="59"/>
      <c r="H29" s="309"/>
      <c r="K29" s="541"/>
      <c r="M29" s="541"/>
    </row>
    <row r="30" spans="1:14" x14ac:dyDescent="0.2">
      <c r="G30" s="59"/>
      <c r="H30" s="86"/>
    </row>
  </sheetData>
  <mergeCells count="2">
    <mergeCell ref="L2:M2"/>
    <mergeCell ref="E2:K2"/>
  </mergeCells>
  <printOptions horizontalCentered="1"/>
  <pageMargins left="0.51181102362204722" right="0.51181102362204722" top="0.94488188976377963" bottom="0.74803149606299213" header="0.31496062992125984" footer="0.31496062992125984"/>
  <pageSetup paperSize="9" scale="95" orientation="landscape" r:id="rId1"/>
  <headerFooter>
    <oddHeader>&amp;L&amp;"Arial,Negreta"&amp;8&amp;K03+000Ajuntament de Barcelona&amp;C&amp;"Arial,Negreta"&amp;8&amp;K03+000Pressupost 2015
Execució Pressupostària a Setembre&amp;R&amp;"Arial,Negreta"&amp;8&amp;K03+000Direcció de Pressupostos i Política Fiscal</oddHeader>
  </headerFooter>
  <ignoredErrors>
    <ignoredError sqref="F10 K10 D10 F13 D16 D13 F16 K16" formula="1"/>
  </ignoredError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M20"/>
  <sheetViews>
    <sheetView topLeftCell="A2" zoomScaleNormal="100" workbookViewId="0">
      <selection activeCell="L17" sqref="L17"/>
    </sheetView>
  </sheetViews>
  <sheetFormatPr defaultColWidth="11.42578125" defaultRowHeight="12.75" x14ac:dyDescent="0.2"/>
  <cols>
    <col min="1" max="1" width="2.7109375" customWidth="1"/>
    <col min="2" max="2" width="32.7109375" customWidth="1"/>
    <col min="3" max="3" width="11.5703125" bestFit="1" customWidth="1"/>
    <col min="4" max="5" width="11.5703125" style="47" bestFit="1" customWidth="1"/>
    <col min="6" max="6" width="6.28515625" style="105" customWidth="1"/>
    <col min="7" max="7" width="11.5703125" style="47" bestFit="1" customWidth="1"/>
    <col min="8" max="8" width="6.28515625" style="105" customWidth="1"/>
    <col min="9" max="9" width="11.5703125" style="47" bestFit="1" customWidth="1"/>
    <col min="10" max="10" width="6.28515625" style="105" customWidth="1"/>
    <col min="11" max="11" width="11.5703125" style="47" bestFit="1" customWidth="1"/>
    <col min="12" max="12" width="6.28515625" style="105" customWidth="1"/>
    <col min="13" max="13" width="8.140625" style="105" bestFit="1" customWidth="1"/>
  </cols>
  <sheetData>
    <row r="1" spans="1:13" ht="15.75" thickBot="1" x14ac:dyDescent="0.3">
      <c r="A1" s="7" t="s">
        <v>132</v>
      </c>
    </row>
    <row r="2" spans="1:13" x14ac:dyDescent="0.2">
      <c r="A2" s="8" t="s">
        <v>20</v>
      </c>
      <c r="C2" s="181" t="s">
        <v>501</v>
      </c>
      <c r="D2" s="594" t="s">
        <v>575</v>
      </c>
      <c r="E2" s="592"/>
      <c r="F2" s="592"/>
      <c r="G2" s="592"/>
      <c r="H2" s="592"/>
      <c r="I2" s="592"/>
      <c r="J2" s="593"/>
      <c r="K2" s="588" t="s">
        <v>574</v>
      </c>
      <c r="L2" s="589"/>
      <c r="M2" s="224"/>
    </row>
    <row r="3" spans="1:13" x14ac:dyDescent="0.2">
      <c r="C3" s="174">
        <v>1</v>
      </c>
      <c r="D3" s="249">
        <v>2</v>
      </c>
      <c r="E3" s="247">
        <v>3</v>
      </c>
      <c r="F3" s="96" t="s">
        <v>39</v>
      </c>
      <c r="G3" s="247">
        <v>4</v>
      </c>
      <c r="H3" s="96" t="s">
        <v>40</v>
      </c>
      <c r="I3" s="247">
        <v>5</v>
      </c>
      <c r="J3" s="166" t="s">
        <v>41</v>
      </c>
      <c r="K3" s="247" t="s">
        <v>42</v>
      </c>
      <c r="L3" s="16" t="s">
        <v>43</v>
      </c>
      <c r="M3" s="156" t="s">
        <v>368</v>
      </c>
    </row>
    <row r="4" spans="1:13" ht="25.5" x14ac:dyDescent="0.2">
      <c r="A4" s="1"/>
      <c r="B4" s="2" t="s">
        <v>12</v>
      </c>
      <c r="C4" s="175" t="s">
        <v>13</v>
      </c>
      <c r="D4" s="250" t="s">
        <v>14</v>
      </c>
      <c r="E4" s="248" t="s">
        <v>15</v>
      </c>
      <c r="F4" s="97" t="s">
        <v>18</v>
      </c>
      <c r="G4" s="248" t="s">
        <v>16</v>
      </c>
      <c r="H4" s="97" t="s">
        <v>18</v>
      </c>
      <c r="I4" s="248" t="s">
        <v>17</v>
      </c>
      <c r="J4" s="128" t="s">
        <v>18</v>
      </c>
      <c r="K4" s="248" t="s">
        <v>17</v>
      </c>
      <c r="L4" s="12" t="s">
        <v>18</v>
      </c>
      <c r="M4" s="157" t="s">
        <v>538</v>
      </c>
    </row>
    <row r="5" spans="1:13" ht="15" customHeight="1" x14ac:dyDescent="0.2">
      <c r="A5" s="21">
        <v>1</v>
      </c>
      <c r="B5" s="21" t="s">
        <v>0</v>
      </c>
      <c r="C5" s="178">
        <v>212198443.66999999</v>
      </c>
      <c r="D5" s="233">
        <v>211081238.61000001</v>
      </c>
      <c r="E5" s="33">
        <v>153940996.84</v>
      </c>
      <c r="F5" s="49">
        <f>E5/D5</f>
        <v>0.72929739210231748</v>
      </c>
      <c r="G5" s="33">
        <v>153777135.69</v>
      </c>
      <c r="H5" s="49">
        <f>G5/D5</f>
        <v>0.7285210978609199</v>
      </c>
      <c r="I5" s="33">
        <v>153680940.78</v>
      </c>
      <c r="J5" s="170">
        <f>I5/D5</f>
        <v>0.72806537327528897</v>
      </c>
      <c r="K5" s="31">
        <v>152378884.69999999</v>
      </c>
      <c r="L5" s="53">
        <v>0.74041875301113547</v>
      </c>
      <c r="M5" s="238">
        <f>+I5/K5-1</f>
        <v>8.5448589715266809E-3</v>
      </c>
    </row>
    <row r="6" spans="1:13" ht="15" customHeight="1" x14ac:dyDescent="0.2">
      <c r="A6" s="23">
        <v>2</v>
      </c>
      <c r="B6" s="23" t="s">
        <v>1</v>
      </c>
      <c r="C6" s="178">
        <v>29591849.129999999</v>
      </c>
      <c r="D6" s="233">
        <v>29313044.91</v>
      </c>
      <c r="E6" s="33">
        <v>28352055.370000001</v>
      </c>
      <c r="F6" s="49">
        <f>E6/D6</f>
        <v>0.96721631809487785</v>
      </c>
      <c r="G6" s="33">
        <v>26954832.579999998</v>
      </c>
      <c r="H6" s="49">
        <f>G6/D6</f>
        <v>0.91955075505665029</v>
      </c>
      <c r="I6" s="33">
        <v>13082094.98</v>
      </c>
      <c r="J6" s="170">
        <f>I6/D6</f>
        <v>0.44628918695297698</v>
      </c>
      <c r="K6" s="33">
        <v>14493234.35</v>
      </c>
      <c r="L6" s="55">
        <v>0.49842509450653982</v>
      </c>
      <c r="M6" s="239">
        <f>+I6/K6-1</f>
        <v>-9.7365386905511442E-2</v>
      </c>
    </row>
    <row r="7" spans="1:13" ht="15" customHeight="1" x14ac:dyDescent="0.2">
      <c r="A7" s="23">
        <v>3</v>
      </c>
      <c r="B7" s="23" t="s">
        <v>2</v>
      </c>
      <c r="C7" s="178"/>
      <c r="D7" s="233"/>
      <c r="E7" s="33"/>
      <c r="F7" s="49" t="s">
        <v>135</v>
      </c>
      <c r="G7" s="33"/>
      <c r="H7" s="49" t="s">
        <v>135</v>
      </c>
      <c r="I7" s="33"/>
      <c r="J7" s="170" t="s">
        <v>135</v>
      </c>
      <c r="K7" s="379"/>
      <c r="L7" s="55" t="s">
        <v>135</v>
      </c>
      <c r="M7" s="239" t="s">
        <v>135</v>
      </c>
    </row>
    <row r="8" spans="1:13" ht="15" customHeight="1" x14ac:dyDescent="0.2">
      <c r="A8" s="25">
        <v>4</v>
      </c>
      <c r="B8" s="25" t="s">
        <v>3</v>
      </c>
      <c r="C8" s="178">
        <v>2868215.11</v>
      </c>
      <c r="D8" s="233">
        <v>3677197.11</v>
      </c>
      <c r="E8" s="33">
        <v>2973629.05</v>
      </c>
      <c r="F8" s="457">
        <f>E8/D8</f>
        <v>0.80866729768532852</v>
      </c>
      <c r="G8" s="33">
        <v>2973629.05</v>
      </c>
      <c r="H8" s="457">
        <f>G8/D8</f>
        <v>0.80866729768532852</v>
      </c>
      <c r="I8" s="33">
        <v>2956985.25</v>
      </c>
      <c r="J8" s="459">
        <f>I8/D8</f>
        <v>0.80414107852923888</v>
      </c>
      <c r="K8" s="35">
        <v>2638983.77</v>
      </c>
      <c r="L8" s="375">
        <v>0.98458585730460513</v>
      </c>
      <c r="M8" s="269">
        <f>+I8/K8-1</f>
        <v>0.12050149137521982</v>
      </c>
    </row>
    <row r="9" spans="1:13" ht="15" customHeight="1" x14ac:dyDescent="0.2">
      <c r="A9" s="9"/>
      <c r="B9" s="2" t="s">
        <v>4</v>
      </c>
      <c r="C9" s="179">
        <f>SUM(C5:C8)</f>
        <v>244658507.91</v>
      </c>
      <c r="D9" s="169">
        <f t="shared" ref="D9:I9" si="0">SUM(D5:D8)</f>
        <v>244071480.63000003</v>
      </c>
      <c r="E9" s="92">
        <f t="shared" si="0"/>
        <v>185266681.26000002</v>
      </c>
      <c r="F9" s="98">
        <f>E9/D9</f>
        <v>0.75906730594573191</v>
      </c>
      <c r="G9" s="92">
        <f t="shared" si="0"/>
        <v>183705597.31999999</v>
      </c>
      <c r="H9" s="98">
        <f>G9/D9</f>
        <v>0.75267129467898941</v>
      </c>
      <c r="I9" s="92">
        <f t="shared" si="0"/>
        <v>169720021.00999999</v>
      </c>
      <c r="J9" s="188">
        <f>I9/D9</f>
        <v>0.69537014554882359</v>
      </c>
      <c r="K9" s="92">
        <f>SUM(K5:K8)</f>
        <v>169511102.81999999</v>
      </c>
      <c r="L9" s="44">
        <v>0.71399999999999997</v>
      </c>
      <c r="M9" s="242">
        <f>+I9/K9-1</f>
        <v>1.2324749619607722E-3</v>
      </c>
    </row>
    <row r="10" spans="1:13" ht="15" customHeight="1" x14ac:dyDescent="0.2">
      <c r="A10" s="21">
        <v>6</v>
      </c>
      <c r="B10" s="21" t="s">
        <v>5</v>
      </c>
      <c r="C10" s="178">
        <v>1549357.27</v>
      </c>
      <c r="D10" s="233">
        <v>7140735.5300000003</v>
      </c>
      <c r="E10" s="33">
        <v>5980765.4000000004</v>
      </c>
      <c r="F10" s="495">
        <f>E10/D10</f>
        <v>0.83755593172066412</v>
      </c>
      <c r="G10" s="33">
        <v>3797428.83</v>
      </c>
      <c r="H10" s="495">
        <f>G10/D10</f>
        <v>0.53179799392458382</v>
      </c>
      <c r="I10" s="153">
        <v>1382501.44</v>
      </c>
      <c r="J10" s="513">
        <f>I10/D10</f>
        <v>0.19360770808437991</v>
      </c>
      <c r="K10" s="153">
        <v>2332599.71</v>
      </c>
      <c r="L10" s="53">
        <v>0.2207468234096624</v>
      </c>
      <c r="M10" s="254">
        <f>+I10/K10-1</f>
        <v>-0.4073130361488384</v>
      </c>
    </row>
    <row r="11" spans="1:13" ht="15" customHeight="1" x14ac:dyDescent="0.2">
      <c r="A11" s="25">
        <v>7</v>
      </c>
      <c r="B11" s="25" t="s">
        <v>6</v>
      </c>
      <c r="C11" s="178"/>
      <c r="D11" s="234"/>
      <c r="E11" s="35"/>
      <c r="F11" s="279" t="s">
        <v>135</v>
      </c>
      <c r="G11" s="154"/>
      <c r="H11" s="279" t="s">
        <v>135</v>
      </c>
      <c r="I11" s="154"/>
      <c r="J11" s="222" t="s">
        <v>135</v>
      </c>
      <c r="K11" s="488" t="s">
        <v>135</v>
      </c>
      <c r="L11" s="56" t="s">
        <v>135</v>
      </c>
      <c r="M11" s="244" t="s">
        <v>135</v>
      </c>
    </row>
    <row r="12" spans="1:13" ht="15" customHeight="1" x14ac:dyDescent="0.2">
      <c r="A12" s="9"/>
      <c r="B12" s="2" t="s">
        <v>7</v>
      </c>
      <c r="C12" s="179">
        <f>SUM(C10:C11)</f>
        <v>1549357.27</v>
      </c>
      <c r="D12" s="169">
        <f t="shared" ref="D12:I12" si="1">SUM(D10:D11)</f>
        <v>7140735.5300000003</v>
      </c>
      <c r="E12" s="92">
        <f t="shared" si="1"/>
        <v>5980765.4000000004</v>
      </c>
      <c r="F12" s="98">
        <f>E12/D12</f>
        <v>0.83755593172066412</v>
      </c>
      <c r="G12" s="92">
        <f t="shared" si="1"/>
        <v>3797428.83</v>
      </c>
      <c r="H12" s="98">
        <f>G12/D12</f>
        <v>0.53179799392458382</v>
      </c>
      <c r="I12" s="92">
        <f t="shared" si="1"/>
        <v>1382501.44</v>
      </c>
      <c r="J12" s="188">
        <f>I12/D12</f>
        <v>0.19360770808437991</v>
      </c>
      <c r="K12" s="92">
        <f>SUM(K10:K11)</f>
        <v>2332599.71</v>
      </c>
      <c r="L12" s="44">
        <v>0.221</v>
      </c>
      <c r="M12" s="242">
        <f>+I12/K12-1</f>
        <v>-0.4073130361488384</v>
      </c>
    </row>
    <row r="13" spans="1:13" ht="15" customHeight="1" x14ac:dyDescent="0.2">
      <c r="A13" s="21">
        <v>8</v>
      </c>
      <c r="B13" s="21" t="s">
        <v>8</v>
      </c>
      <c r="C13" s="176"/>
      <c r="D13" s="232"/>
      <c r="E13" s="31"/>
      <c r="F13" s="94" t="s">
        <v>135</v>
      </c>
      <c r="G13" s="31"/>
      <c r="H13" s="94" t="s">
        <v>135</v>
      </c>
      <c r="I13" s="31"/>
      <c r="J13" s="251" t="s">
        <v>135</v>
      </c>
      <c r="K13" s="31"/>
      <c r="L13" s="57" t="s">
        <v>135</v>
      </c>
      <c r="M13" s="243" t="s">
        <v>135</v>
      </c>
    </row>
    <row r="14" spans="1:13" ht="15" customHeight="1" x14ac:dyDescent="0.2">
      <c r="A14" s="25">
        <v>9</v>
      </c>
      <c r="B14" s="25" t="s">
        <v>9</v>
      </c>
      <c r="C14" s="178"/>
      <c r="D14" s="234"/>
      <c r="E14" s="35"/>
      <c r="F14" s="50" t="s">
        <v>135</v>
      </c>
      <c r="G14" s="35"/>
      <c r="H14" s="50" t="s">
        <v>135</v>
      </c>
      <c r="I14" s="35"/>
      <c r="J14" s="252" t="s">
        <v>135</v>
      </c>
      <c r="K14" s="35"/>
      <c r="L14" s="56" t="s">
        <v>135</v>
      </c>
      <c r="M14" s="244" t="s">
        <v>135</v>
      </c>
    </row>
    <row r="15" spans="1:13" ht="15" customHeight="1" thickBot="1" x14ac:dyDescent="0.25">
      <c r="A15" s="9"/>
      <c r="B15" s="2" t="s">
        <v>10</v>
      </c>
      <c r="C15" s="179">
        <f>SUM(C13:C14)</f>
        <v>0</v>
      </c>
      <c r="D15" s="169">
        <f t="shared" ref="D15:I15" si="2">SUM(D13:D14)</f>
        <v>0</v>
      </c>
      <c r="E15" s="92">
        <f t="shared" si="2"/>
        <v>0</v>
      </c>
      <c r="F15" s="98" t="s">
        <v>135</v>
      </c>
      <c r="G15" s="92">
        <f t="shared" si="2"/>
        <v>0</v>
      </c>
      <c r="H15" s="62" t="s">
        <v>135</v>
      </c>
      <c r="I15" s="92">
        <f t="shared" si="2"/>
        <v>0</v>
      </c>
      <c r="J15" s="253" t="s">
        <v>135</v>
      </c>
      <c r="K15" s="92">
        <f>SUM(K13:K14)</f>
        <v>0</v>
      </c>
      <c r="L15" s="107" t="s">
        <v>135</v>
      </c>
      <c r="M15" s="245" t="s">
        <v>135</v>
      </c>
    </row>
    <row r="16" spans="1:13" s="6" customFormat="1" ht="19.5" customHeight="1" thickBot="1" x14ac:dyDescent="0.25">
      <c r="A16" s="5"/>
      <c r="B16" s="4" t="s">
        <v>11</v>
      </c>
      <c r="C16" s="180">
        <f>+C9+C12+C15</f>
        <v>246207865.18000001</v>
      </c>
      <c r="D16" s="171">
        <f t="shared" ref="D16:I16" si="3">+D9+D12+D15</f>
        <v>251212216.16000003</v>
      </c>
      <c r="E16" s="172">
        <f t="shared" si="3"/>
        <v>191247446.66000003</v>
      </c>
      <c r="F16" s="199">
        <f>E16/D16</f>
        <v>0.76129835397094014</v>
      </c>
      <c r="G16" s="172">
        <f t="shared" si="3"/>
        <v>187503026.15000001</v>
      </c>
      <c r="H16" s="199">
        <f>G16/D16</f>
        <v>0.74639294623545338</v>
      </c>
      <c r="I16" s="172">
        <f t="shared" si="3"/>
        <v>171102522.44999999</v>
      </c>
      <c r="J16" s="191">
        <f>I16/D16</f>
        <v>0.68110749176713115</v>
      </c>
      <c r="K16" s="164">
        <f>K9+K12+K15</f>
        <v>171843702.53</v>
      </c>
      <c r="L16" s="208">
        <v>0.69299999999999995</v>
      </c>
      <c r="M16" s="246">
        <f>+I16/K16-1</f>
        <v>-4.3131058577524639E-3</v>
      </c>
    </row>
    <row r="20" spans="5:5" x14ac:dyDescent="0.2">
      <c r="E20" s="198"/>
    </row>
  </sheetData>
  <mergeCells count="2">
    <mergeCell ref="K2:L2"/>
    <mergeCell ref="D2:J2"/>
  </mergeCells>
  <printOptions horizontalCentered="1"/>
  <pageMargins left="0.51181102362204722" right="0.51181102362204722" top="0.94488188976377963" bottom="0.74803149606299213" header="0.31496062992125984" footer="0.31496062992125984"/>
  <pageSetup paperSize="9" scale="95" orientation="landscape" r:id="rId1"/>
  <headerFooter>
    <oddHeader>&amp;L&amp;"Arial,Negreta"&amp;8&amp;K03+000Ajuntament de Barcelona&amp;C&amp;"Arial,Negreta"&amp;8&amp;K03+000Pressupost 2015
Execució Pressupostària a Setembre&amp;R&amp;"Arial,Negreta"&amp;8&amp;K03+000Direcció de Pressupostos i Política Fiscal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35"/>
  <sheetViews>
    <sheetView topLeftCell="A4" zoomScaleNormal="100" workbookViewId="0">
      <selection activeCell="K20" sqref="K20"/>
    </sheetView>
  </sheetViews>
  <sheetFormatPr defaultColWidth="11.42578125" defaultRowHeight="12.75" x14ac:dyDescent="0.2"/>
  <cols>
    <col min="1" max="1" width="2.7109375" customWidth="1"/>
    <col min="2" max="2" width="32.7109375" customWidth="1"/>
    <col min="3" max="3" width="11.5703125" bestFit="1" customWidth="1"/>
    <col min="4" max="5" width="11.5703125" style="47" bestFit="1" customWidth="1"/>
    <col min="6" max="6" width="6.28515625" style="105" customWidth="1"/>
    <col min="7" max="7" width="11.5703125" style="47" bestFit="1" customWidth="1"/>
    <col min="8" max="8" width="6.28515625" style="105" customWidth="1"/>
    <col min="9" max="9" width="11.5703125" style="47" bestFit="1" customWidth="1"/>
    <col min="10" max="10" width="6.28515625" style="105" customWidth="1"/>
    <col min="11" max="11" width="11.5703125" style="47" bestFit="1" customWidth="1"/>
    <col min="12" max="12" width="6.28515625" style="105" customWidth="1"/>
    <col min="13" max="13" width="8.140625" style="105" bestFit="1" customWidth="1"/>
  </cols>
  <sheetData>
    <row r="2" spans="1:15" ht="15" x14ac:dyDescent="0.25">
      <c r="B2" s="7" t="s">
        <v>132</v>
      </c>
      <c r="D2"/>
      <c r="E2"/>
      <c r="F2"/>
      <c r="G2"/>
      <c r="H2"/>
      <c r="I2"/>
      <c r="J2"/>
      <c r="K2"/>
      <c r="L2"/>
      <c r="M2"/>
    </row>
    <row r="3" spans="1:15" x14ac:dyDescent="0.2">
      <c r="D3"/>
      <c r="E3"/>
      <c r="F3"/>
      <c r="G3"/>
      <c r="H3"/>
      <c r="I3"/>
      <c r="J3"/>
      <c r="K3"/>
      <c r="L3"/>
      <c r="M3"/>
    </row>
    <row r="4" spans="1:15" ht="15" customHeight="1" x14ac:dyDescent="0.2">
      <c r="D4"/>
      <c r="E4"/>
      <c r="F4"/>
      <c r="G4"/>
      <c r="H4"/>
      <c r="I4"/>
      <c r="J4"/>
      <c r="K4"/>
      <c r="L4"/>
      <c r="M4"/>
    </row>
    <row r="5" spans="1:15" ht="15" customHeight="1" x14ac:dyDescent="0.2">
      <c r="D5"/>
      <c r="E5"/>
      <c r="F5"/>
      <c r="G5"/>
      <c r="H5"/>
      <c r="I5"/>
      <c r="J5"/>
      <c r="K5"/>
      <c r="L5"/>
      <c r="M5"/>
    </row>
    <row r="6" spans="1:15" ht="15" customHeight="1" x14ac:dyDescent="0.2">
      <c r="D6"/>
      <c r="E6"/>
      <c r="F6"/>
      <c r="G6"/>
      <c r="H6"/>
      <c r="I6"/>
      <c r="J6"/>
      <c r="K6"/>
      <c r="L6"/>
      <c r="M6"/>
    </row>
    <row r="7" spans="1:15" ht="15" customHeight="1" x14ac:dyDescent="0.2">
      <c r="D7"/>
      <c r="E7"/>
      <c r="F7"/>
      <c r="G7"/>
      <c r="H7"/>
      <c r="I7"/>
      <c r="J7"/>
      <c r="K7"/>
      <c r="L7"/>
      <c r="M7"/>
    </row>
    <row r="8" spans="1:15" ht="15" customHeight="1" x14ac:dyDescent="0.2">
      <c r="D8"/>
      <c r="E8"/>
      <c r="F8"/>
      <c r="G8"/>
      <c r="H8"/>
      <c r="I8"/>
      <c r="J8"/>
      <c r="K8"/>
      <c r="L8"/>
      <c r="M8"/>
    </row>
    <row r="9" spans="1:15" ht="15" customHeight="1" x14ac:dyDescent="0.2">
      <c r="D9"/>
      <c r="E9"/>
      <c r="F9"/>
      <c r="G9"/>
      <c r="H9"/>
      <c r="I9"/>
      <c r="J9"/>
      <c r="K9"/>
      <c r="L9"/>
      <c r="M9"/>
    </row>
    <row r="10" spans="1:15" ht="15" customHeight="1" x14ac:dyDescent="0.2">
      <c r="D10"/>
      <c r="E10"/>
      <c r="F10"/>
      <c r="G10"/>
      <c r="H10"/>
      <c r="I10"/>
      <c r="J10"/>
      <c r="K10"/>
      <c r="L10"/>
      <c r="M10"/>
    </row>
    <row r="11" spans="1:15" ht="15" customHeight="1" x14ac:dyDescent="0.2">
      <c r="D11"/>
      <c r="E11"/>
      <c r="F11"/>
      <c r="G11"/>
      <c r="H11"/>
      <c r="I11"/>
      <c r="J11"/>
      <c r="K11"/>
      <c r="L11"/>
      <c r="M11"/>
    </row>
    <row r="12" spans="1:15" ht="15" customHeight="1" x14ac:dyDescent="0.2">
      <c r="D12"/>
      <c r="E12"/>
      <c r="F12"/>
      <c r="G12"/>
      <c r="H12"/>
      <c r="I12"/>
      <c r="J12"/>
      <c r="K12"/>
      <c r="L12"/>
      <c r="M12"/>
    </row>
    <row r="13" spans="1:15" s="6" customFormat="1" ht="19.5" customHeight="1" x14ac:dyDescent="0.2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</row>
    <row r="14" spans="1:15" x14ac:dyDescent="0.2">
      <c r="D14"/>
      <c r="E14"/>
      <c r="F14"/>
      <c r="G14"/>
      <c r="H14"/>
      <c r="I14"/>
      <c r="J14"/>
      <c r="K14"/>
      <c r="L14"/>
      <c r="M14"/>
    </row>
    <row r="15" spans="1:15" x14ac:dyDescent="0.2">
      <c r="D15"/>
      <c r="E15"/>
      <c r="F15"/>
      <c r="G15"/>
      <c r="H15"/>
      <c r="I15"/>
      <c r="J15"/>
      <c r="K15"/>
      <c r="L15"/>
      <c r="M15"/>
    </row>
    <row r="16" spans="1:15" x14ac:dyDescent="0.2">
      <c r="D16"/>
      <c r="E16"/>
      <c r="F16"/>
      <c r="G16"/>
      <c r="H16"/>
      <c r="I16"/>
      <c r="J16"/>
      <c r="K16"/>
      <c r="L16"/>
      <c r="M16"/>
    </row>
    <row r="17" spans="1:15" s="105" customFormat="1" x14ac:dyDescent="0.2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</row>
    <row r="18" spans="1:15" x14ac:dyDescent="0.2">
      <c r="D18"/>
      <c r="E18"/>
      <c r="F18"/>
      <c r="G18"/>
      <c r="H18"/>
      <c r="I18"/>
      <c r="J18"/>
      <c r="K18"/>
      <c r="L18"/>
      <c r="M18"/>
    </row>
    <row r="19" spans="1:15" x14ac:dyDescent="0.2">
      <c r="D19"/>
      <c r="E19"/>
      <c r="F19"/>
      <c r="G19"/>
      <c r="H19"/>
      <c r="I19"/>
      <c r="J19"/>
      <c r="K19"/>
      <c r="L19"/>
      <c r="M19"/>
    </row>
    <row r="20" spans="1:15" x14ac:dyDescent="0.2">
      <c r="D20"/>
      <c r="E20"/>
      <c r="F20"/>
      <c r="G20"/>
      <c r="H20"/>
      <c r="I20"/>
      <c r="J20"/>
      <c r="K20"/>
      <c r="L20"/>
      <c r="M20"/>
    </row>
    <row r="21" spans="1:15" x14ac:dyDescent="0.2">
      <c r="D21"/>
      <c r="E21"/>
      <c r="F21"/>
      <c r="G21"/>
      <c r="H21"/>
      <c r="I21"/>
      <c r="J21"/>
      <c r="K21"/>
      <c r="L21"/>
      <c r="M21"/>
    </row>
    <row r="22" spans="1:15" x14ac:dyDescent="0.2">
      <c r="D22"/>
      <c r="E22"/>
      <c r="F22"/>
      <c r="G22"/>
      <c r="H22"/>
      <c r="I22"/>
      <c r="J22"/>
      <c r="K22"/>
      <c r="L22"/>
      <c r="M22"/>
    </row>
    <row r="23" spans="1:15" x14ac:dyDescent="0.2">
      <c r="D23"/>
      <c r="E23"/>
      <c r="F23"/>
      <c r="G23"/>
      <c r="H23"/>
      <c r="I23"/>
      <c r="J23"/>
      <c r="K23"/>
      <c r="L23"/>
      <c r="M23"/>
    </row>
    <row r="24" spans="1:15" x14ac:dyDescent="0.2">
      <c r="D24"/>
      <c r="E24"/>
      <c r="F24"/>
      <c r="G24"/>
      <c r="H24"/>
      <c r="I24"/>
      <c r="J24"/>
      <c r="K24"/>
      <c r="L24"/>
      <c r="M24"/>
    </row>
    <row r="25" spans="1:15" x14ac:dyDescent="0.2">
      <c r="D25"/>
      <c r="E25"/>
      <c r="F25"/>
      <c r="G25"/>
      <c r="H25"/>
      <c r="I25"/>
      <c r="J25"/>
      <c r="K25"/>
      <c r="L25"/>
      <c r="M25"/>
    </row>
    <row r="26" spans="1:15" x14ac:dyDescent="0.2">
      <c r="D26"/>
      <c r="E26"/>
      <c r="F26"/>
      <c r="G26"/>
      <c r="H26"/>
      <c r="I26"/>
      <c r="J26"/>
      <c r="K26"/>
      <c r="L26"/>
      <c r="M26"/>
    </row>
    <row r="27" spans="1:15" x14ac:dyDescent="0.2">
      <c r="D27"/>
      <c r="E27"/>
      <c r="F27"/>
      <c r="G27"/>
      <c r="H27"/>
      <c r="I27"/>
      <c r="J27"/>
      <c r="K27"/>
      <c r="L27"/>
      <c r="M27"/>
    </row>
    <row r="28" spans="1:15" x14ac:dyDescent="0.2">
      <c r="D28"/>
      <c r="E28"/>
      <c r="F28"/>
      <c r="G28"/>
      <c r="H28"/>
      <c r="I28"/>
      <c r="J28"/>
      <c r="K28"/>
      <c r="L28"/>
      <c r="M28"/>
    </row>
    <row r="29" spans="1:15" x14ac:dyDescent="0.2">
      <c r="D29"/>
      <c r="E29"/>
      <c r="F29"/>
      <c r="G29"/>
      <c r="H29"/>
      <c r="I29"/>
      <c r="J29"/>
      <c r="K29"/>
      <c r="L29"/>
      <c r="M29"/>
    </row>
    <row r="30" spans="1:15" x14ac:dyDescent="0.2">
      <c r="D30"/>
      <c r="E30"/>
      <c r="F30"/>
      <c r="G30"/>
      <c r="H30"/>
      <c r="I30"/>
      <c r="J30"/>
      <c r="K30"/>
      <c r="L30"/>
      <c r="M30"/>
    </row>
    <row r="31" spans="1:15" x14ac:dyDescent="0.2">
      <c r="D31"/>
      <c r="E31"/>
      <c r="F31"/>
      <c r="G31"/>
      <c r="H31"/>
      <c r="I31"/>
      <c r="J31"/>
      <c r="K31"/>
      <c r="L31"/>
      <c r="M31"/>
    </row>
    <row r="32" spans="1:15" x14ac:dyDescent="0.2">
      <c r="D32"/>
      <c r="E32"/>
      <c r="F32"/>
      <c r="G32"/>
      <c r="H32"/>
      <c r="I32"/>
      <c r="J32"/>
      <c r="K32"/>
      <c r="L32"/>
      <c r="M32"/>
    </row>
    <row r="33" spans="4:13" x14ac:dyDescent="0.2">
      <c r="D33"/>
      <c r="E33"/>
      <c r="F33"/>
      <c r="G33"/>
      <c r="H33"/>
      <c r="I33"/>
      <c r="J33"/>
      <c r="K33"/>
      <c r="L33"/>
      <c r="M33"/>
    </row>
    <row r="34" spans="4:13" x14ac:dyDescent="0.2">
      <c r="D34"/>
      <c r="E34"/>
      <c r="F34"/>
      <c r="G34"/>
      <c r="H34"/>
      <c r="I34"/>
      <c r="J34"/>
      <c r="K34"/>
      <c r="L34"/>
      <c r="M34"/>
    </row>
    <row r="35" spans="4:13" x14ac:dyDescent="0.2">
      <c r="D35"/>
      <c r="E35"/>
      <c r="F35"/>
      <c r="G35"/>
      <c r="H35"/>
      <c r="I35"/>
      <c r="J35"/>
      <c r="K35"/>
      <c r="L35"/>
      <c r="M35"/>
    </row>
  </sheetData>
  <printOptions horizontalCentered="1"/>
  <pageMargins left="0.51181102362204722" right="0.51181102362204722" top="0.94488188976377963" bottom="0.74803149606299213" header="0.31496062992125984" footer="0.31496062992125984"/>
  <pageSetup paperSize="9" scale="95" orientation="landscape" r:id="rId1"/>
  <headerFooter>
    <oddHeader>&amp;L&amp;"Arial,Negreta"&amp;8&amp;K03+000Ajuntament de Barcelona&amp;C&amp;"Arial,Negreta"&amp;8&amp;K03+000Pressupost 2015
Execució Pressupostària a Setembre&amp;R&amp;"Arial,Negreta"&amp;8&amp;K03+000Direcció de Pressupostos i Política Fiscal</oddHead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M20"/>
  <sheetViews>
    <sheetView topLeftCell="A2" zoomScaleNormal="100" workbookViewId="0">
      <selection activeCell="L17" sqref="L17"/>
    </sheetView>
  </sheetViews>
  <sheetFormatPr defaultColWidth="11.42578125" defaultRowHeight="12.75" x14ac:dyDescent="0.2"/>
  <cols>
    <col min="1" max="1" width="2.7109375" customWidth="1"/>
    <col min="2" max="2" width="32.7109375" customWidth="1"/>
    <col min="3" max="3" width="11.28515625" bestFit="1" customWidth="1"/>
    <col min="4" max="5" width="11.42578125" style="47"/>
    <col min="6" max="6" width="6.28515625" style="105" customWidth="1"/>
    <col min="7" max="7" width="11.42578125" style="47"/>
    <col min="8" max="8" width="6.28515625" style="105" customWidth="1"/>
    <col min="9" max="9" width="11.42578125" style="47"/>
    <col min="10" max="10" width="6.28515625" style="105" customWidth="1"/>
    <col min="11" max="11" width="11.42578125" style="47"/>
    <col min="12" max="12" width="6.28515625" style="105" customWidth="1"/>
    <col min="13" max="13" width="8.140625" style="105" bestFit="1" customWidth="1"/>
    <col min="14" max="14" width="4.42578125" customWidth="1"/>
  </cols>
  <sheetData>
    <row r="1" spans="1:13" ht="15.75" thickBot="1" x14ac:dyDescent="0.3">
      <c r="A1" s="7" t="s">
        <v>437</v>
      </c>
    </row>
    <row r="2" spans="1:13" x14ac:dyDescent="0.2">
      <c r="A2" s="8" t="s">
        <v>20</v>
      </c>
      <c r="C2" s="181" t="s">
        <v>501</v>
      </c>
      <c r="D2" s="594" t="s">
        <v>575</v>
      </c>
      <c r="E2" s="592"/>
      <c r="F2" s="592"/>
      <c r="G2" s="592"/>
      <c r="H2" s="592"/>
      <c r="I2" s="592"/>
      <c r="J2" s="593"/>
      <c r="K2" s="588" t="s">
        <v>574</v>
      </c>
      <c r="L2" s="589"/>
      <c r="M2" s="224"/>
    </row>
    <row r="3" spans="1:13" x14ac:dyDescent="0.2">
      <c r="C3" s="174">
        <v>1</v>
      </c>
      <c r="D3" s="249">
        <v>2</v>
      </c>
      <c r="E3" s="247">
        <v>3</v>
      </c>
      <c r="F3" s="96" t="s">
        <v>39</v>
      </c>
      <c r="G3" s="247">
        <v>4</v>
      </c>
      <c r="H3" s="96" t="s">
        <v>40</v>
      </c>
      <c r="I3" s="247">
        <v>5</v>
      </c>
      <c r="J3" s="166" t="s">
        <v>41</v>
      </c>
      <c r="K3" s="247" t="s">
        <v>42</v>
      </c>
      <c r="L3" s="16" t="s">
        <v>43</v>
      </c>
      <c r="M3" s="156" t="s">
        <v>368</v>
      </c>
    </row>
    <row r="4" spans="1:13" ht="25.5" x14ac:dyDescent="0.2">
      <c r="A4" s="1"/>
      <c r="B4" s="2" t="s">
        <v>12</v>
      </c>
      <c r="C4" s="175" t="s">
        <v>13</v>
      </c>
      <c r="D4" s="250" t="s">
        <v>14</v>
      </c>
      <c r="E4" s="248" t="s">
        <v>15</v>
      </c>
      <c r="F4" s="97" t="s">
        <v>18</v>
      </c>
      <c r="G4" s="248" t="s">
        <v>16</v>
      </c>
      <c r="H4" s="97" t="s">
        <v>18</v>
      </c>
      <c r="I4" s="248" t="s">
        <v>17</v>
      </c>
      <c r="J4" s="128" t="s">
        <v>18</v>
      </c>
      <c r="K4" s="248" t="s">
        <v>17</v>
      </c>
      <c r="L4" s="12" t="s">
        <v>18</v>
      </c>
      <c r="M4" s="157" t="s">
        <v>538</v>
      </c>
    </row>
    <row r="5" spans="1:13" ht="15" customHeight="1" x14ac:dyDescent="0.2">
      <c r="A5" s="21">
        <v>1</v>
      </c>
      <c r="B5" s="21" t="s">
        <v>0</v>
      </c>
      <c r="C5" s="177">
        <v>8069693.5999999996</v>
      </c>
      <c r="D5" s="233">
        <v>8894679.0399999991</v>
      </c>
      <c r="E5" s="33">
        <v>7303644.0899999999</v>
      </c>
      <c r="F5" s="49">
        <f>E5/D5</f>
        <v>0.82112508581310206</v>
      </c>
      <c r="G5" s="33">
        <v>7272520.2800000003</v>
      </c>
      <c r="H5" s="49">
        <f>G5/D5</f>
        <v>0.8176259365059676</v>
      </c>
      <c r="I5" s="33">
        <v>7272520.2800000003</v>
      </c>
      <c r="J5" s="170">
        <f>I5/D5</f>
        <v>0.8176259365059676</v>
      </c>
      <c r="K5" s="31">
        <v>6553359.0800000001</v>
      </c>
      <c r="L5" s="53">
        <v>0.75160148635208457</v>
      </c>
      <c r="M5" s="238">
        <f>+I5/K5-1</f>
        <v>0.10973932470674264</v>
      </c>
    </row>
    <row r="6" spans="1:13" ht="15" customHeight="1" x14ac:dyDescent="0.2">
      <c r="A6" s="23">
        <v>2</v>
      </c>
      <c r="B6" s="23" t="s">
        <v>1</v>
      </c>
      <c r="C6" s="177">
        <v>6261542.29</v>
      </c>
      <c r="D6" s="233">
        <v>7295102.6799999997</v>
      </c>
      <c r="E6" s="33">
        <v>6164240.6299999999</v>
      </c>
      <c r="F6" s="49">
        <f>E6/D6</f>
        <v>0.84498339507950559</v>
      </c>
      <c r="G6" s="33">
        <v>5762236.7199999997</v>
      </c>
      <c r="H6" s="49">
        <f>G6/D6</f>
        <v>0.78987739758585551</v>
      </c>
      <c r="I6" s="33">
        <v>3750525.95</v>
      </c>
      <c r="J6" s="170">
        <f>I6/D6</f>
        <v>0.5141155806185308</v>
      </c>
      <c r="K6" s="33">
        <v>3250254.2</v>
      </c>
      <c r="L6" s="55">
        <v>0.53563972461029463</v>
      </c>
      <c r="M6" s="239">
        <f>+I6/K6-1</f>
        <v>0.15391773049627933</v>
      </c>
    </row>
    <row r="7" spans="1:13" ht="15" customHeight="1" x14ac:dyDescent="0.2">
      <c r="A7" s="23">
        <v>3</v>
      </c>
      <c r="B7" s="23" t="s">
        <v>2</v>
      </c>
      <c r="C7" s="177"/>
      <c r="D7" s="233"/>
      <c r="E7" s="33"/>
      <c r="F7" s="49" t="s">
        <v>135</v>
      </c>
      <c r="G7" s="33"/>
      <c r="H7" s="49" t="s">
        <v>135</v>
      </c>
      <c r="I7" s="33"/>
      <c r="J7" s="170" t="s">
        <v>135</v>
      </c>
      <c r="K7" s="379"/>
      <c r="L7" s="55" t="s">
        <v>135</v>
      </c>
      <c r="M7" s="240" t="s">
        <v>135</v>
      </c>
    </row>
    <row r="8" spans="1:13" ht="15" customHeight="1" x14ac:dyDescent="0.2">
      <c r="A8" s="25">
        <v>4</v>
      </c>
      <c r="B8" s="25" t="s">
        <v>3</v>
      </c>
      <c r="C8" s="177">
        <v>28344074.559999999</v>
      </c>
      <c r="D8" s="233">
        <v>39003208.240000002</v>
      </c>
      <c r="E8" s="33">
        <v>38527652.890000001</v>
      </c>
      <c r="F8" s="457">
        <f>E8/D8</f>
        <v>0.98780727608165597</v>
      </c>
      <c r="G8" s="33">
        <v>38521652.890000001</v>
      </c>
      <c r="H8" s="457">
        <f>G8/D8</f>
        <v>0.98765344258254784</v>
      </c>
      <c r="I8" s="33">
        <v>31909533.09</v>
      </c>
      <c r="J8" s="459">
        <f>I8/D8</f>
        <v>0.8181258550232533</v>
      </c>
      <c r="K8" s="35">
        <v>22089233.719999999</v>
      </c>
      <c r="L8" s="375">
        <v>0.78326276502673065</v>
      </c>
      <c r="M8" s="530">
        <f>+I8/K8-1</f>
        <v>0.44457401711986599</v>
      </c>
    </row>
    <row r="9" spans="1:13" ht="15" customHeight="1" x14ac:dyDescent="0.2">
      <c r="A9" s="9"/>
      <c r="B9" s="2" t="s">
        <v>4</v>
      </c>
      <c r="C9" s="179">
        <f>SUM(C5:C8)</f>
        <v>42675310.450000003</v>
      </c>
      <c r="D9" s="169">
        <f t="shared" ref="D9:I9" si="0">SUM(D5:D8)</f>
        <v>55192989.960000001</v>
      </c>
      <c r="E9" s="92">
        <f t="shared" si="0"/>
        <v>51995537.609999999</v>
      </c>
      <c r="F9" s="98">
        <f>E9/D9</f>
        <v>0.94206778157303506</v>
      </c>
      <c r="G9" s="92">
        <f t="shared" si="0"/>
        <v>51556409.890000001</v>
      </c>
      <c r="H9" s="98">
        <f>G9/D9</f>
        <v>0.93411155886579911</v>
      </c>
      <c r="I9" s="92">
        <f t="shared" si="0"/>
        <v>42932579.32</v>
      </c>
      <c r="J9" s="188">
        <f>I9/D9</f>
        <v>0.77786290163143024</v>
      </c>
      <c r="K9" s="92">
        <f>SUM(K5:K8)</f>
        <v>31892847</v>
      </c>
      <c r="L9" s="44">
        <v>0.74199999999999999</v>
      </c>
      <c r="M9" s="161">
        <f>+I9/K9-1</f>
        <v>0.346150731541778</v>
      </c>
    </row>
    <row r="10" spans="1:13" ht="15" customHeight="1" x14ac:dyDescent="0.2">
      <c r="A10" s="21">
        <v>6</v>
      </c>
      <c r="B10" s="21" t="s">
        <v>5</v>
      </c>
      <c r="C10" s="177">
        <v>548825</v>
      </c>
      <c r="D10" s="233">
        <v>2310976.6</v>
      </c>
      <c r="E10" s="31">
        <v>2270976.6</v>
      </c>
      <c r="F10" s="49">
        <f>E10/D10</f>
        <v>0.9826913002926988</v>
      </c>
      <c r="G10" s="31">
        <v>2270976.6</v>
      </c>
      <c r="H10" s="49">
        <f>G10/D10</f>
        <v>0.9826913002926988</v>
      </c>
      <c r="I10" s="31">
        <v>1538376.67</v>
      </c>
      <c r="J10" s="170">
        <f>I10/D10</f>
        <v>0.66568249544370106</v>
      </c>
      <c r="K10" s="153">
        <v>1401242.42</v>
      </c>
      <c r="L10" s="53">
        <v>0.29420287962402292</v>
      </c>
      <c r="M10" s="238">
        <f>+I10/K10-1</f>
        <v>9.7866185067391864E-2</v>
      </c>
    </row>
    <row r="11" spans="1:13" ht="15" customHeight="1" x14ac:dyDescent="0.2">
      <c r="A11" s="25">
        <v>7</v>
      </c>
      <c r="B11" s="25" t="s">
        <v>6</v>
      </c>
      <c r="C11" s="177">
        <v>6844993</v>
      </c>
      <c r="D11" s="233">
        <v>12586993</v>
      </c>
      <c r="E11" s="35">
        <v>8544507</v>
      </c>
      <c r="F11" s="86">
        <f>E11/D11</f>
        <v>0.67883623991846187</v>
      </c>
      <c r="G11" s="60">
        <v>8544507</v>
      </c>
      <c r="H11" s="86">
        <f>G11/D11</f>
        <v>0.67883623991846187</v>
      </c>
      <c r="I11" s="60">
        <v>7075407</v>
      </c>
      <c r="J11" s="190">
        <f>I11/D11</f>
        <v>0.56212051599615576</v>
      </c>
      <c r="K11" s="154">
        <v>2252716.2999999998</v>
      </c>
      <c r="L11" s="375">
        <v>0.29507540023766765</v>
      </c>
      <c r="M11" s="238">
        <f>+I11/K11-1</f>
        <v>2.1408335794436257</v>
      </c>
    </row>
    <row r="12" spans="1:13" ht="15" customHeight="1" x14ac:dyDescent="0.2">
      <c r="A12" s="9"/>
      <c r="B12" s="2" t="s">
        <v>7</v>
      </c>
      <c r="C12" s="179">
        <f>SUM(C10:C11)</f>
        <v>7393818</v>
      </c>
      <c r="D12" s="169">
        <f t="shared" ref="D12:I12" si="1">SUM(D10:D11)</f>
        <v>14897969.6</v>
      </c>
      <c r="E12" s="92">
        <f t="shared" si="1"/>
        <v>10815483.6</v>
      </c>
      <c r="F12" s="98">
        <f>E12/D12</f>
        <v>0.72597030940377272</v>
      </c>
      <c r="G12" s="92">
        <f t="shared" si="1"/>
        <v>10815483.6</v>
      </c>
      <c r="H12" s="98">
        <f>G12/D12</f>
        <v>0.72597030940377272</v>
      </c>
      <c r="I12" s="92">
        <f t="shared" si="1"/>
        <v>8613783.6699999999</v>
      </c>
      <c r="J12" s="188">
        <f>I12/D12</f>
        <v>0.57818507496484628</v>
      </c>
      <c r="K12" s="92">
        <f>SUM(K10:K11)</f>
        <v>3653958.7199999997</v>
      </c>
      <c r="L12" s="44">
        <v>0.29499999999999998</v>
      </c>
      <c r="M12" s="242">
        <f>+I12/K12-1</f>
        <v>1.3573839580760234</v>
      </c>
    </row>
    <row r="13" spans="1:13" ht="15" customHeight="1" x14ac:dyDescent="0.2">
      <c r="A13" s="21">
        <v>8</v>
      </c>
      <c r="B13" s="21" t="s">
        <v>8</v>
      </c>
      <c r="C13" s="176"/>
      <c r="D13" s="232"/>
      <c r="E13" s="31"/>
      <c r="F13" s="28" t="s">
        <v>135</v>
      </c>
      <c r="G13" s="31"/>
      <c r="H13" s="28" t="s">
        <v>135</v>
      </c>
      <c r="I13" s="31"/>
      <c r="J13" s="256" t="s">
        <v>135</v>
      </c>
      <c r="K13" s="394" t="s">
        <v>135</v>
      </c>
      <c r="L13" s="57" t="s">
        <v>135</v>
      </c>
      <c r="M13" s="243" t="s">
        <v>135</v>
      </c>
    </row>
    <row r="14" spans="1:13" ht="15" customHeight="1" x14ac:dyDescent="0.2">
      <c r="A14" s="25">
        <v>9</v>
      </c>
      <c r="B14" s="25" t="s">
        <v>9</v>
      </c>
      <c r="C14" s="178"/>
      <c r="D14" s="234"/>
      <c r="E14" s="35"/>
      <c r="F14" s="29" t="s">
        <v>135</v>
      </c>
      <c r="G14" s="35"/>
      <c r="H14" s="29" t="s">
        <v>135</v>
      </c>
      <c r="I14" s="35"/>
      <c r="J14" s="257" t="s">
        <v>135</v>
      </c>
      <c r="K14" s="488" t="s">
        <v>135</v>
      </c>
      <c r="L14" s="56" t="s">
        <v>135</v>
      </c>
      <c r="M14" s="244" t="s">
        <v>135</v>
      </c>
    </row>
    <row r="15" spans="1:13" ht="15" customHeight="1" thickBot="1" x14ac:dyDescent="0.25">
      <c r="A15" s="9"/>
      <c r="B15" s="2" t="s">
        <v>10</v>
      </c>
      <c r="C15" s="179">
        <f>SUM(C13:C14)</f>
        <v>0</v>
      </c>
      <c r="D15" s="169">
        <f t="shared" ref="D15:I15" si="2">SUM(D13:D14)</f>
        <v>0</v>
      </c>
      <c r="E15" s="92">
        <f t="shared" si="2"/>
        <v>0</v>
      </c>
      <c r="F15" s="258" t="s">
        <v>135</v>
      </c>
      <c r="G15" s="92">
        <f t="shared" si="2"/>
        <v>0</v>
      </c>
      <c r="H15" s="258" t="s">
        <v>135</v>
      </c>
      <c r="I15" s="92">
        <f t="shared" si="2"/>
        <v>0</v>
      </c>
      <c r="J15" s="259" t="s">
        <v>135</v>
      </c>
      <c r="K15" s="92">
        <f>SUM(K13:K14)</f>
        <v>0</v>
      </c>
      <c r="L15" s="107" t="s">
        <v>135</v>
      </c>
      <c r="M15" s="245" t="s">
        <v>135</v>
      </c>
    </row>
    <row r="16" spans="1:13" s="6" customFormat="1" ht="19.5" customHeight="1" thickBot="1" x14ac:dyDescent="0.25">
      <c r="A16" s="5"/>
      <c r="B16" s="4" t="s">
        <v>11</v>
      </c>
      <c r="C16" s="180">
        <f>+C9+C12+C15</f>
        <v>50069128.450000003</v>
      </c>
      <c r="D16" s="171">
        <f t="shared" ref="D16:I16" si="3">+D9+D12+D15</f>
        <v>70090959.560000002</v>
      </c>
      <c r="E16" s="172">
        <f t="shared" si="3"/>
        <v>62811021.210000001</v>
      </c>
      <c r="F16" s="199">
        <f>E16/D16</f>
        <v>0.89613584411313196</v>
      </c>
      <c r="G16" s="172">
        <f t="shared" si="3"/>
        <v>62371893.490000002</v>
      </c>
      <c r="H16" s="199">
        <f>G16/D16</f>
        <v>0.88987073199658162</v>
      </c>
      <c r="I16" s="172">
        <f t="shared" si="3"/>
        <v>51546362.990000002</v>
      </c>
      <c r="J16" s="191">
        <f>I16/D16</f>
        <v>0.73542099171683817</v>
      </c>
      <c r="K16" s="164">
        <f>K9+K12+K15</f>
        <v>35546805.719999999</v>
      </c>
      <c r="L16" s="208">
        <v>0.64200000000000002</v>
      </c>
      <c r="M16" s="246">
        <f>+I16/K16-1</f>
        <v>0.45009831251864174</v>
      </c>
    </row>
    <row r="20" spans="5:5" x14ac:dyDescent="0.2">
      <c r="E20" s="198"/>
    </row>
  </sheetData>
  <mergeCells count="2">
    <mergeCell ref="K2:L2"/>
    <mergeCell ref="D2:J2"/>
  </mergeCells>
  <printOptions horizontalCentered="1"/>
  <pageMargins left="0.51181102362204722" right="0.51181102362204722" top="0.94488188976377963" bottom="0.74803149606299213" header="0.31496062992125984" footer="0.31496062992125984"/>
  <pageSetup paperSize="9" scale="95" orientation="landscape" r:id="rId1"/>
  <headerFooter>
    <oddHeader>&amp;L&amp;"Arial,Negreta"&amp;8&amp;K03+000Ajuntament de Barcelona&amp;C&amp;"Arial,Negreta"&amp;8&amp;K03+000Pressupost 2015
Execució Pressupostària a Setembre&amp;R&amp;"Arial,Negreta"&amp;8&amp;K03+000Direcció de Pressupostos i Política Fiscal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zoomScaleNormal="100" workbookViewId="0">
      <selection activeCell="K20" sqref="K20"/>
    </sheetView>
  </sheetViews>
  <sheetFormatPr defaultColWidth="11.42578125" defaultRowHeight="12.75" x14ac:dyDescent="0.2"/>
  <cols>
    <col min="1" max="1" width="2.7109375" customWidth="1"/>
    <col min="2" max="2" width="32.7109375" customWidth="1"/>
    <col min="3" max="3" width="11.28515625" bestFit="1" customWidth="1"/>
    <col min="4" max="5" width="11.42578125" style="47"/>
    <col min="6" max="6" width="6.28515625" style="105" customWidth="1"/>
    <col min="7" max="7" width="11.42578125" style="47"/>
    <col min="8" max="8" width="6.28515625" style="105" customWidth="1"/>
    <col min="9" max="9" width="11.42578125" style="47"/>
    <col min="10" max="10" width="6.28515625" style="105" customWidth="1"/>
    <col min="11" max="11" width="11.42578125" style="47"/>
    <col min="12" max="12" width="6.28515625" style="105" customWidth="1"/>
    <col min="13" max="13" width="8.140625" style="105" bestFit="1" customWidth="1"/>
    <col min="14" max="14" width="4.42578125" customWidth="1"/>
  </cols>
  <sheetData>
    <row r="1" spans="1:13" ht="15" x14ac:dyDescent="0.25">
      <c r="A1" s="7" t="s">
        <v>437</v>
      </c>
    </row>
    <row r="2" spans="1:13" x14ac:dyDescent="0.2">
      <c r="D2"/>
      <c r="E2"/>
      <c r="F2"/>
      <c r="G2"/>
      <c r="H2"/>
      <c r="I2"/>
      <c r="J2"/>
      <c r="K2"/>
      <c r="L2"/>
      <c r="M2"/>
    </row>
    <row r="3" spans="1:13" x14ac:dyDescent="0.2">
      <c r="D3"/>
      <c r="E3"/>
      <c r="F3"/>
      <c r="G3"/>
      <c r="H3"/>
      <c r="I3"/>
      <c r="J3"/>
      <c r="K3"/>
      <c r="L3"/>
      <c r="M3"/>
    </row>
    <row r="4" spans="1:13" x14ac:dyDescent="0.2">
      <c r="D4"/>
      <c r="E4"/>
      <c r="F4"/>
      <c r="G4"/>
      <c r="H4"/>
      <c r="I4"/>
      <c r="J4"/>
      <c r="K4"/>
      <c r="L4"/>
      <c r="M4"/>
    </row>
    <row r="5" spans="1:13" ht="15" customHeight="1" x14ac:dyDescent="0.2">
      <c r="D5"/>
      <c r="E5"/>
      <c r="F5"/>
      <c r="G5"/>
      <c r="H5"/>
      <c r="I5"/>
      <c r="J5"/>
      <c r="K5"/>
      <c r="L5"/>
      <c r="M5"/>
    </row>
    <row r="6" spans="1:13" ht="15" customHeight="1" x14ac:dyDescent="0.2">
      <c r="D6"/>
      <c r="E6"/>
      <c r="F6"/>
      <c r="G6"/>
      <c r="H6"/>
      <c r="I6"/>
      <c r="J6"/>
      <c r="K6"/>
      <c r="L6"/>
      <c r="M6"/>
    </row>
    <row r="7" spans="1:13" ht="15" customHeight="1" x14ac:dyDescent="0.2">
      <c r="D7"/>
      <c r="E7"/>
      <c r="F7"/>
      <c r="G7"/>
      <c r="H7"/>
      <c r="I7"/>
      <c r="J7"/>
      <c r="K7"/>
      <c r="L7"/>
      <c r="M7"/>
    </row>
    <row r="8" spans="1:13" ht="15" customHeight="1" x14ac:dyDescent="0.2">
      <c r="D8"/>
      <c r="E8"/>
      <c r="F8"/>
      <c r="G8"/>
      <c r="H8"/>
      <c r="I8"/>
      <c r="J8"/>
      <c r="K8"/>
      <c r="L8"/>
      <c r="M8"/>
    </row>
    <row r="9" spans="1:13" ht="15" customHeight="1" x14ac:dyDescent="0.2">
      <c r="D9"/>
      <c r="E9"/>
      <c r="F9"/>
      <c r="G9"/>
      <c r="H9"/>
      <c r="I9"/>
      <c r="J9"/>
      <c r="K9"/>
      <c r="L9"/>
      <c r="M9"/>
    </row>
    <row r="10" spans="1:13" ht="15" customHeight="1" x14ac:dyDescent="0.2">
      <c r="D10"/>
      <c r="E10"/>
      <c r="F10"/>
      <c r="G10"/>
      <c r="H10"/>
      <c r="I10"/>
      <c r="J10"/>
      <c r="K10"/>
      <c r="L10"/>
      <c r="M10"/>
    </row>
    <row r="11" spans="1:13" ht="15" customHeight="1" x14ac:dyDescent="0.2">
      <c r="D11"/>
      <c r="E11"/>
      <c r="F11"/>
      <c r="G11"/>
      <c r="H11"/>
      <c r="I11"/>
      <c r="J11"/>
      <c r="K11"/>
      <c r="L11"/>
      <c r="M11"/>
    </row>
    <row r="12" spans="1:13" ht="15" customHeight="1" x14ac:dyDescent="0.2">
      <c r="D12"/>
      <c r="E12"/>
      <c r="F12"/>
      <c r="G12"/>
      <c r="H12"/>
      <c r="I12"/>
      <c r="J12"/>
      <c r="K12"/>
      <c r="L12"/>
      <c r="M12"/>
    </row>
    <row r="13" spans="1:13" ht="15" customHeight="1" x14ac:dyDescent="0.2">
      <c r="D13"/>
      <c r="E13"/>
      <c r="F13"/>
      <c r="G13"/>
      <c r="H13"/>
      <c r="I13"/>
      <c r="J13"/>
      <c r="K13"/>
      <c r="L13"/>
      <c r="M13"/>
    </row>
    <row r="14" spans="1:13" ht="15" customHeight="1" x14ac:dyDescent="0.2">
      <c r="D14"/>
      <c r="E14"/>
      <c r="F14"/>
      <c r="G14"/>
      <c r="H14"/>
      <c r="I14"/>
      <c r="J14"/>
      <c r="K14"/>
      <c r="L14"/>
      <c r="M14"/>
    </row>
    <row r="15" spans="1:13" ht="15" customHeight="1" x14ac:dyDescent="0.2">
      <c r="D15"/>
      <c r="E15"/>
      <c r="F15"/>
      <c r="G15"/>
      <c r="H15"/>
      <c r="I15"/>
      <c r="J15"/>
      <c r="K15"/>
      <c r="L15"/>
      <c r="M15"/>
    </row>
    <row r="16" spans="1:13" ht="19.5" customHeight="1" x14ac:dyDescent="0.2">
      <c r="D16"/>
      <c r="E16"/>
      <c r="F16"/>
      <c r="G16"/>
      <c r="H16"/>
      <c r="I16"/>
      <c r="J16"/>
      <c r="K16"/>
      <c r="L16"/>
      <c r="M16"/>
    </row>
    <row r="20" spans="5:5" x14ac:dyDescent="0.2">
      <c r="E20" s="198"/>
    </row>
  </sheetData>
  <printOptions horizontalCentered="1"/>
  <pageMargins left="0.51181102362204722" right="0.51181102362204722" top="0.94488188976377963" bottom="0.74803149606299213" header="0.31496062992125984" footer="0.31496062992125984"/>
  <pageSetup paperSize="9" scale="95" orientation="landscape" r:id="rId1"/>
  <headerFooter>
    <oddHeader>&amp;L&amp;"Arial,Negreta"&amp;8&amp;K03+000Ajuntament de Barcelona&amp;C&amp;"Arial,Negreta"&amp;8&amp;K03+000Pressupost 2015
Execució Pressupostària a Setembre&amp;R&amp;"Arial,Negreta"&amp;8&amp;K03+000Direcció de Pressupostos i Política Fiscal</oddHeader>
  </headerFooter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M20"/>
  <sheetViews>
    <sheetView topLeftCell="A4" zoomScaleNormal="100" workbookViewId="0">
      <selection activeCell="L17" sqref="L17"/>
    </sheetView>
  </sheetViews>
  <sheetFormatPr defaultColWidth="11.42578125" defaultRowHeight="12.75" x14ac:dyDescent="0.2"/>
  <cols>
    <col min="1" max="1" width="2.7109375" customWidth="1"/>
    <col min="2" max="2" width="31.7109375" bestFit="1" customWidth="1"/>
    <col min="3" max="3" width="11.28515625" bestFit="1" customWidth="1"/>
    <col min="4" max="5" width="11.5703125" style="47" bestFit="1" customWidth="1"/>
    <col min="6" max="6" width="6.28515625" style="105" customWidth="1"/>
    <col min="7" max="7" width="11.5703125" style="47" bestFit="1" customWidth="1"/>
    <col min="8" max="8" width="7.85546875" style="105" bestFit="1" customWidth="1"/>
    <col min="9" max="9" width="11.5703125" style="47" bestFit="1" customWidth="1"/>
    <col min="10" max="10" width="6.28515625" style="105" customWidth="1"/>
    <col min="11" max="11" width="11.5703125" style="47" bestFit="1" customWidth="1"/>
    <col min="12" max="12" width="6.28515625" style="105" customWidth="1"/>
    <col min="13" max="13" width="8" style="105" bestFit="1" customWidth="1"/>
  </cols>
  <sheetData>
    <row r="1" spans="1:13" ht="15.75" thickBot="1" x14ac:dyDescent="0.3">
      <c r="A1" s="7" t="s">
        <v>131</v>
      </c>
    </row>
    <row r="2" spans="1:13" x14ac:dyDescent="0.2">
      <c r="A2" s="8" t="s">
        <v>20</v>
      </c>
      <c r="C2" s="181" t="s">
        <v>501</v>
      </c>
      <c r="D2" s="594" t="s">
        <v>575</v>
      </c>
      <c r="E2" s="592"/>
      <c r="F2" s="592"/>
      <c r="G2" s="592"/>
      <c r="H2" s="592"/>
      <c r="I2" s="592"/>
      <c r="J2" s="593"/>
      <c r="K2" s="588" t="s">
        <v>574</v>
      </c>
      <c r="L2" s="589"/>
      <c r="M2" s="224"/>
    </row>
    <row r="3" spans="1:13" x14ac:dyDescent="0.2">
      <c r="C3" s="174">
        <v>1</v>
      </c>
      <c r="D3" s="249">
        <v>2</v>
      </c>
      <c r="E3" s="247">
        <v>3</v>
      </c>
      <c r="F3" s="96" t="s">
        <v>39</v>
      </c>
      <c r="G3" s="247">
        <v>4</v>
      </c>
      <c r="H3" s="96" t="s">
        <v>40</v>
      </c>
      <c r="I3" s="247">
        <v>5</v>
      </c>
      <c r="J3" s="166" t="s">
        <v>41</v>
      </c>
      <c r="K3" s="247" t="s">
        <v>42</v>
      </c>
      <c r="L3" s="16" t="s">
        <v>43</v>
      </c>
      <c r="M3" s="156" t="s">
        <v>368</v>
      </c>
    </row>
    <row r="4" spans="1:13" ht="25.5" x14ac:dyDescent="0.2">
      <c r="A4" s="1"/>
      <c r="B4" s="2" t="s">
        <v>12</v>
      </c>
      <c r="C4" s="175" t="s">
        <v>13</v>
      </c>
      <c r="D4" s="250" t="s">
        <v>14</v>
      </c>
      <c r="E4" s="248" t="s">
        <v>15</v>
      </c>
      <c r="F4" s="97" t="s">
        <v>18</v>
      </c>
      <c r="G4" s="248" t="s">
        <v>16</v>
      </c>
      <c r="H4" s="97" t="s">
        <v>18</v>
      </c>
      <c r="I4" s="248" t="s">
        <v>17</v>
      </c>
      <c r="J4" s="128" t="s">
        <v>18</v>
      </c>
      <c r="K4" s="248" t="s">
        <v>17</v>
      </c>
      <c r="L4" s="12" t="s">
        <v>18</v>
      </c>
      <c r="M4" s="157" t="s">
        <v>538</v>
      </c>
    </row>
    <row r="5" spans="1:13" ht="15" customHeight="1" x14ac:dyDescent="0.2">
      <c r="A5" s="21">
        <v>1</v>
      </c>
      <c r="B5" s="21" t="s">
        <v>0</v>
      </c>
      <c r="C5" s="178">
        <v>2340875.96</v>
      </c>
      <c r="D5" s="234">
        <v>2456006.2400000002</v>
      </c>
      <c r="E5" s="35">
        <v>1805609.76</v>
      </c>
      <c r="F5" s="49">
        <f>E5/D5</f>
        <v>0.73518125914859234</v>
      </c>
      <c r="G5" s="35">
        <v>1805609.76</v>
      </c>
      <c r="H5" s="49">
        <f>G5/D5</f>
        <v>0.73518125914859234</v>
      </c>
      <c r="I5" s="35">
        <v>1805609.76</v>
      </c>
      <c r="J5" s="170">
        <f>I5/D5</f>
        <v>0.73518125914859234</v>
      </c>
      <c r="K5" s="31">
        <v>1998588.19</v>
      </c>
      <c r="L5" s="53">
        <v>0.76628089477752437</v>
      </c>
      <c r="M5" s="238">
        <f>+I5/K5-1</f>
        <v>-9.6557375334035189E-2</v>
      </c>
    </row>
    <row r="6" spans="1:13" ht="15" customHeight="1" x14ac:dyDescent="0.2">
      <c r="A6" s="23">
        <v>2</v>
      </c>
      <c r="B6" s="23" t="s">
        <v>1</v>
      </c>
      <c r="C6" s="178">
        <v>191288596.02000001</v>
      </c>
      <c r="D6" s="234">
        <v>190599554.31999999</v>
      </c>
      <c r="E6" s="35">
        <v>187324996.47</v>
      </c>
      <c r="F6" s="49">
        <f>E6/D6</f>
        <v>0.98281969828480131</v>
      </c>
      <c r="G6" s="35">
        <v>187275346.34</v>
      </c>
      <c r="H6" s="49">
        <f>G6/D6</f>
        <v>0.98255920381419715</v>
      </c>
      <c r="I6" s="35">
        <v>104206266.65000001</v>
      </c>
      <c r="J6" s="170">
        <f>I6/D6</f>
        <v>0.54672880543596025</v>
      </c>
      <c r="K6" s="33">
        <v>100292816.25</v>
      </c>
      <c r="L6" s="55">
        <v>0.5673707086610581</v>
      </c>
      <c r="M6" s="238">
        <f>+I6/K6-1</f>
        <v>3.9020246377815759E-2</v>
      </c>
    </row>
    <row r="7" spans="1:13" ht="15" customHeight="1" x14ac:dyDescent="0.2">
      <c r="A7" s="23">
        <v>3</v>
      </c>
      <c r="B7" s="23" t="s">
        <v>2</v>
      </c>
      <c r="C7" s="178"/>
      <c r="D7" s="234"/>
      <c r="E7" s="35"/>
      <c r="F7" s="49" t="s">
        <v>135</v>
      </c>
      <c r="G7" s="35"/>
      <c r="H7" s="49" t="s">
        <v>135</v>
      </c>
      <c r="I7" s="35"/>
      <c r="J7" s="170" t="s">
        <v>135</v>
      </c>
      <c r="K7" s="379"/>
      <c r="L7" s="55" t="s">
        <v>135</v>
      </c>
      <c r="M7" s="240" t="s">
        <v>135</v>
      </c>
    </row>
    <row r="8" spans="1:13" ht="15" customHeight="1" x14ac:dyDescent="0.2">
      <c r="A8" s="25">
        <v>4</v>
      </c>
      <c r="B8" s="25" t="s">
        <v>3</v>
      </c>
      <c r="C8" s="178">
        <v>116273475.31</v>
      </c>
      <c r="D8" s="234">
        <v>116491405.27</v>
      </c>
      <c r="E8" s="35">
        <v>116393771.90000001</v>
      </c>
      <c r="F8" s="457">
        <f>E8/D8</f>
        <v>0.9991618834902567</v>
      </c>
      <c r="G8" s="153">
        <v>116299271.90000001</v>
      </c>
      <c r="H8" s="49">
        <f t="shared" ref="H8" si="0">G8/D8</f>
        <v>0.99835066484471824</v>
      </c>
      <c r="I8" s="35">
        <v>79312179.340000004</v>
      </c>
      <c r="J8" s="459">
        <f>I8/D8</f>
        <v>0.68084146771320009</v>
      </c>
      <c r="K8" s="35">
        <v>89726369.769999996</v>
      </c>
      <c r="L8" s="375">
        <v>0.70403194048887641</v>
      </c>
      <c r="M8" s="269">
        <f>+I8/K8-1</f>
        <v>-0.11606610695044495</v>
      </c>
    </row>
    <row r="9" spans="1:13" ht="15" customHeight="1" x14ac:dyDescent="0.2">
      <c r="A9" s="9"/>
      <c r="B9" s="2" t="s">
        <v>4</v>
      </c>
      <c r="C9" s="179">
        <f>SUM(C5:C8)</f>
        <v>309902947.29000002</v>
      </c>
      <c r="D9" s="169">
        <f t="shared" ref="D9:I9" si="1">SUM(D5:D8)</f>
        <v>309546965.82999998</v>
      </c>
      <c r="E9" s="92">
        <f t="shared" si="1"/>
        <v>305524378.13</v>
      </c>
      <c r="F9" s="98">
        <f>E9/D9</f>
        <v>0.98700491962757875</v>
      </c>
      <c r="G9" s="92">
        <f>SUM(G5:G8)</f>
        <v>305380228</v>
      </c>
      <c r="H9" s="98">
        <f>G9/D9</f>
        <v>0.98653923866180515</v>
      </c>
      <c r="I9" s="92">
        <f t="shared" si="1"/>
        <v>185324055.75</v>
      </c>
      <c r="J9" s="188">
        <f>I9/D9</f>
        <v>0.59869446709995555</v>
      </c>
      <c r="K9" s="92">
        <f>SUM(K5:K8)</f>
        <v>192017774.20999998</v>
      </c>
      <c r="L9" s="44">
        <v>0.626</v>
      </c>
      <c r="M9" s="242">
        <f>+I9/K9-1</f>
        <v>-3.4859889859359616E-2</v>
      </c>
    </row>
    <row r="10" spans="1:13" ht="15" customHeight="1" x14ac:dyDescent="0.2">
      <c r="A10" s="21">
        <v>6</v>
      </c>
      <c r="B10" s="21" t="s">
        <v>5</v>
      </c>
      <c r="C10" s="178">
        <v>725157.47</v>
      </c>
      <c r="D10" s="234">
        <v>573332.77</v>
      </c>
      <c r="E10" s="31">
        <v>282544.28000000003</v>
      </c>
      <c r="F10" s="49">
        <f>E10/D10</f>
        <v>0.4928102749124213</v>
      </c>
      <c r="G10" s="153">
        <v>279366.06</v>
      </c>
      <c r="H10" s="49">
        <f>G10/D10</f>
        <v>0.48726686248895207</v>
      </c>
      <c r="I10" s="153">
        <v>157948.76</v>
      </c>
      <c r="J10" s="170">
        <f>I10/D10</f>
        <v>0.27549229394300978</v>
      </c>
      <c r="K10" s="153">
        <v>427484.73</v>
      </c>
      <c r="L10" s="53">
        <v>0.3889330307001766</v>
      </c>
      <c r="M10" s="254" t="s">
        <v>135</v>
      </c>
    </row>
    <row r="11" spans="1:13" ht="15" customHeight="1" x14ac:dyDescent="0.2">
      <c r="A11" s="25">
        <v>7</v>
      </c>
      <c r="B11" s="25" t="s">
        <v>6</v>
      </c>
      <c r="C11" s="178"/>
      <c r="D11" s="234"/>
      <c r="E11" s="35"/>
      <c r="F11" s="50" t="s">
        <v>135</v>
      </c>
      <c r="G11" s="154"/>
      <c r="H11" s="50" t="s">
        <v>135</v>
      </c>
      <c r="I11" s="154"/>
      <c r="J11" s="252" t="s">
        <v>135</v>
      </c>
      <c r="K11" s="488" t="s">
        <v>135</v>
      </c>
      <c r="L11" s="56" t="s">
        <v>135</v>
      </c>
      <c r="M11" s="254" t="s">
        <v>135</v>
      </c>
    </row>
    <row r="12" spans="1:13" ht="15" customHeight="1" x14ac:dyDescent="0.2">
      <c r="A12" s="9"/>
      <c r="B12" s="2" t="s">
        <v>7</v>
      </c>
      <c r="C12" s="179">
        <f>SUM(C10:C11)</f>
        <v>725157.47</v>
      </c>
      <c r="D12" s="169">
        <f t="shared" ref="D12:I12" si="2">SUM(D10:D11)</f>
        <v>573332.77</v>
      </c>
      <c r="E12" s="92">
        <f t="shared" si="2"/>
        <v>282544.28000000003</v>
      </c>
      <c r="F12" s="98">
        <f>E12/D12</f>
        <v>0.4928102749124213</v>
      </c>
      <c r="G12" s="92">
        <f>SUM(G10:G11)</f>
        <v>279366.06</v>
      </c>
      <c r="H12" s="98" t="s">
        <v>135</v>
      </c>
      <c r="I12" s="92">
        <f t="shared" si="2"/>
        <v>157948.76</v>
      </c>
      <c r="J12" s="188">
        <f>I12/D12</f>
        <v>0.27549229394300978</v>
      </c>
      <c r="K12" s="92">
        <f>SUM(K10:K11)</f>
        <v>427484.73</v>
      </c>
      <c r="L12" s="44">
        <v>0.38900000000000001</v>
      </c>
      <c r="M12" s="255">
        <f>+I12/K12-1</f>
        <v>-0.63051601866574269</v>
      </c>
    </row>
    <row r="13" spans="1:13" ht="15" customHeight="1" x14ac:dyDescent="0.2">
      <c r="A13" s="21">
        <v>8</v>
      </c>
      <c r="B13" s="21" t="s">
        <v>8</v>
      </c>
      <c r="C13" s="176">
        <v>0</v>
      </c>
      <c r="D13" s="232"/>
      <c r="E13" s="31"/>
      <c r="F13" s="94" t="s">
        <v>135</v>
      </c>
      <c r="G13" s="31"/>
      <c r="H13" s="94" t="s">
        <v>135</v>
      </c>
      <c r="I13" s="31"/>
      <c r="J13" s="251" t="s">
        <v>135</v>
      </c>
      <c r="K13" s="394" t="s">
        <v>135</v>
      </c>
      <c r="L13" s="57" t="s">
        <v>135</v>
      </c>
      <c r="M13" s="243" t="s">
        <v>135</v>
      </c>
    </row>
    <row r="14" spans="1:13" ht="15" customHeight="1" x14ac:dyDescent="0.2">
      <c r="A14" s="25">
        <v>9</v>
      </c>
      <c r="B14" s="25" t="s">
        <v>9</v>
      </c>
      <c r="C14" s="178">
        <v>0</v>
      </c>
      <c r="D14" s="234"/>
      <c r="E14" s="35"/>
      <c r="F14" s="50" t="s">
        <v>135</v>
      </c>
      <c r="G14" s="35"/>
      <c r="H14" s="50" t="s">
        <v>135</v>
      </c>
      <c r="I14" s="35"/>
      <c r="J14" s="252" t="s">
        <v>135</v>
      </c>
      <c r="K14" s="488" t="s">
        <v>135</v>
      </c>
      <c r="L14" s="56" t="s">
        <v>135</v>
      </c>
      <c r="M14" s="244" t="s">
        <v>135</v>
      </c>
    </row>
    <row r="15" spans="1:13" ht="15" customHeight="1" thickBot="1" x14ac:dyDescent="0.25">
      <c r="A15" s="9"/>
      <c r="B15" s="2" t="s">
        <v>10</v>
      </c>
      <c r="C15" s="179">
        <f>SUM(C13:C14)</f>
        <v>0</v>
      </c>
      <c r="D15" s="169">
        <f t="shared" ref="D15:I15" si="3">SUM(D13:D14)</f>
        <v>0</v>
      </c>
      <c r="E15" s="92">
        <f t="shared" si="3"/>
        <v>0</v>
      </c>
      <c r="F15" s="62" t="s">
        <v>135</v>
      </c>
      <c r="G15" s="92">
        <f t="shared" si="3"/>
        <v>0</v>
      </c>
      <c r="H15" s="62" t="s">
        <v>135</v>
      </c>
      <c r="I15" s="92">
        <f t="shared" si="3"/>
        <v>0</v>
      </c>
      <c r="J15" s="253" t="s">
        <v>135</v>
      </c>
      <c r="K15" s="92">
        <f>SUM(K13:K14)</f>
        <v>0</v>
      </c>
      <c r="L15" s="107" t="s">
        <v>135</v>
      </c>
      <c r="M15" s="245" t="s">
        <v>135</v>
      </c>
    </row>
    <row r="16" spans="1:13" s="6" customFormat="1" ht="24" customHeight="1" thickBot="1" x14ac:dyDescent="0.25">
      <c r="A16" s="5"/>
      <c r="B16" s="4" t="s">
        <v>11</v>
      </c>
      <c r="C16" s="180">
        <f>+C9+C12+C15</f>
        <v>310628104.76000005</v>
      </c>
      <c r="D16" s="171">
        <f t="shared" ref="D16:I16" si="4">+D9+D12+D15</f>
        <v>310120298.59999996</v>
      </c>
      <c r="E16" s="172">
        <f t="shared" si="4"/>
        <v>305806922.40999997</v>
      </c>
      <c r="F16" s="199">
        <f>E16/D16</f>
        <v>0.98609128067568552</v>
      </c>
      <c r="G16" s="172">
        <f t="shared" si="4"/>
        <v>305659594.06</v>
      </c>
      <c r="H16" s="199">
        <f>G16/D16</f>
        <v>0.98561621228878837</v>
      </c>
      <c r="I16" s="172">
        <f t="shared" si="4"/>
        <v>185482004.50999999</v>
      </c>
      <c r="J16" s="191">
        <f>I16/D16</f>
        <v>0.59809694930430457</v>
      </c>
      <c r="K16" s="164">
        <f>K9+K12+K15</f>
        <v>192445258.93999997</v>
      </c>
      <c r="L16" s="208">
        <v>0.625</v>
      </c>
      <c r="M16" s="246">
        <f>+I16/K16-1</f>
        <v>-3.6183039625678481E-2</v>
      </c>
    </row>
    <row r="20" spans="5:5" x14ac:dyDescent="0.2">
      <c r="E20" s="198"/>
    </row>
  </sheetData>
  <mergeCells count="2">
    <mergeCell ref="K2:L2"/>
    <mergeCell ref="D2:J2"/>
  </mergeCells>
  <printOptions horizontalCentered="1"/>
  <pageMargins left="0.51181102362204722" right="0.51181102362204722" top="0.94488188976377963" bottom="0.74803149606299213" header="0.31496062992125984" footer="0.31496062992125984"/>
  <pageSetup paperSize="9" scale="95" orientation="landscape" r:id="rId1"/>
  <headerFooter>
    <oddHeader>&amp;L&amp;"Arial,Negreta"&amp;8&amp;K03+000Ajuntament de Barcelona&amp;C&amp;"Arial,Negreta"&amp;8&amp;K03+000Pressupost 2015
Execució Pressupostària a Setembre&amp;R&amp;"Arial,Negreta"&amp;8&amp;K03+000Direcció de Pressupostos i Política Fiscal</oddHead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7"/>
  <sheetViews>
    <sheetView topLeftCell="A3" zoomScaleNormal="100" workbookViewId="0">
      <selection activeCell="K20" sqref="K20"/>
    </sheetView>
  </sheetViews>
  <sheetFormatPr defaultColWidth="11.42578125" defaultRowHeight="12.75" x14ac:dyDescent="0.2"/>
  <cols>
    <col min="1" max="1" width="2.7109375" customWidth="1"/>
    <col min="2" max="2" width="31.7109375" bestFit="1" customWidth="1"/>
    <col min="3" max="3" width="11.28515625" bestFit="1" customWidth="1"/>
    <col min="4" max="5" width="11.5703125" style="47" bestFit="1" customWidth="1"/>
    <col min="6" max="6" width="6.28515625" style="105" customWidth="1"/>
    <col min="7" max="7" width="11.5703125" style="47" bestFit="1" customWidth="1"/>
    <col min="8" max="8" width="6.28515625" style="105" customWidth="1"/>
    <col min="9" max="9" width="11.5703125" style="47" bestFit="1" customWidth="1"/>
    <col min="10" max="10" width="6.28515625" style="105" customWidth="1"/>
    <col min="11" max="11" width="11.5703125" style="47" bestFit="1" customWidth="1"/>
    <col min="12" max="12" width="6.28515625" style="105" customWidth="1"/>
    <col min="13" max="13" width="8" style="105" bestFit="1" customWidth="1"/>
  </cols>
  <sheetData>
    <row r="1" spans="1:15" ht="15" x14ac:dyDescent="0.25">
      <c r="A1" s="7" t="s">
        <v>131</v>
      </c>
    </row>
    <row r="2" spans="1:15" x14ac:dyDescent="0.2">
      <c r="D2"/>
      <c r="E2"/>
      <c r="F2"/>
      <c r="G2"/>
      <c r="H2"/>
      <c r="I2"/>
      <c r="J2"/>
      <c r="K2"/>
      <c r="L2"/>
      <c r="M2"/>
    </row>
    <row r="3" spans="1:15" x14ac:dyDescent="0.2">
      <c r="D3"/>
      <c r="E3"/>
      <c r="F3"/>
      <c r="G3"/>
      <c r="H3"/>
      <c r="I3"/>
      <c r="J3"/>
      <c r="K3"/>
      <c r="L3"/>
      <c r="M3"/>
    </row>
    <row r="4" spans="1:15" ht="15" customHeight="1" x14ac:dyDescent="0.2">
      <c r="D4"/>
      <c r="E4"/>
      <c r="F4"/>
      <c r="G4"/>
      <c r="H4"/>
      <c r="I4"/>
      <c r="J4"/>
      <c r="K4"/>
      <c r="L4"/>
      <c r="M4"/>
    </row>
    <row r="5" spans="1:15" ht="15" customHeight="1" x14ac:dyDescent="0.2">
      <c r="D5"/>
      <c r="E5"/>
      <c r="F5"/>
      <c r="G5"/>
      <c r="H5"/>
      <c r="I5"/>
      <c r="J5"/>
      <c r="K5"/>
      <c r="L5"/>
      <c r="M5"/>
    </row>
    <row r="6" spans="1:15" ht="15" customHeight="1" x14ac:dyDescent="0.2">
      <c r="D6"/>
      <c r="E6"/>
      <c r="F6"/>
      <c r="G6"/>
      <c r="H6"/>
      <c r="I6"/>
      <c r="J6"/>
      <c r="K6"/>
      <c r="L6"/>
      <c r="M6"/>
    </row>
    <row r="7" spans="1:15" ht="15" customHeight="1" x14ac:dyDescent="0.2">
      <c r="D7"/>
      <c r="E7"/>
      <c r="F7"/>
      <c r="G7"/>
      <c r="H7"/>
      <c r="I7"/>
      <c r="J7"/>
      <c r="K7"/>
      <c r="L7"/>
      <c r="M7"/>
    </row>
    <row r="8" spans="1:15" ht="15" customHeight="1" x14ac:dyDescent="0.2">
      <c r="D8"/>
      <c r="E8"/>
      <c r="F8"/>
      <c r="G8"/>
      <c r="H8"/>
      <c r="I8"/>
      <c r="J8"/>
      <c r="K8"/>
      <c r="L8"/>
      <c r="M8"/>
    </row>
    <row r="9" spans="1:15" ht="15" customHeight="1" x14ac:dyDescent="0.2">
      <c r="D9"/>
      <c r="E9"/>
      <c r="F9"/>
      <c r="G9"/>
      <c r="H9"/>
      <c r="I9"/>
      <c r="J9"/>
      <c r="K9"/>
      <c r="L9"/>
      <c r="M9"/>
    </row>
    <row r="10" spans="1:15" ht="15" customHeight="1" x14ac:dyDescent="0.2">
      <c r="D10"/>
      <c r="E10"/>
      <c r="F10"/>
      <c r="G10"/>
      <c r="H10"/>
      <c r="I10"/>
      <c r="J10"/>
      <c r="K10"/>
      <c r="L10"/>
      <c r="M10"/>
    </row>
    <row r="11" spans="1:15" ht="15" customHeight="1" x14ac:dyDescent="0.2">
      <c r="D11"/>
      <c r="E11"/>
      <c r="F11"/>
      <c r="G11"/>
      <c r="H11"/>
      <c r="I11"/>
      <c r="J11"/>
      <c r="K11"/>
      <c r="L11"/>
      <c r="M11"/>
    </row>
    <row r="12" spans="1:15" ht="15" customHeight="1" x14ac:dyDescent="0.2">
      <c r="D12"/>
      <c r="E12"/>
      <c r="F12"/>
      <c r="G12"/>
      <c r="H12"/>
      <c r="I12"/>
      <c r="J12"/>
      <c r="K12"/>
      <c r="L12"/>
      <c r="M12"/>
    </row>
    <row r="13" spans="1:15" ht="15" customHeight="1" x14ac:dyDescent="0.2">
      <c r="D13"/>
      <c r="E13"/>
      <c r="F13"/>
      <c r="G13"/>
      <c r="H13"/>
      <c r="I13"/>
      <c r="J13"/>
      <c r="K13"/>
      <c r="L13"/>
      <c r="M13"/>
    </row>
    <row r="14" spans="1:15" ht="15" customHeight="1" x14ac:dyDescent="0.2">
      <c r="D14"/>
      <c r="E14"/>
      <c r="F14"/>
      <c r="G14"/>
      <c r="H14"/>
      <c r="I14"/>
      <c r="J14"/>
      <c r="K14"/>
      <c r="L14"/>
      <c r="M14"/>
    </row>
    <row r="15" spans="1:15" s="6" customFormat="1" ht="24" customHeight="1" x14ac:dyDescent="0.2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</row>
    <row r="16" spans="1:15" x14ac:dyDescent="0.2">
      <c r="D16"/>
      <c r="E16"/>
      <c r="F16"/>
      <c r="G16"/>
      <c r="H16"/>
      <c r="I16"/>
      <c r="J16"/>
      <c r="K16"/>
      <c r="L16"/>
      <c r="M16"/>
    </row>
    <row r="17" spans="1:15" x14ac:dyDescent="0.2">
      <c r="D17"/>
      <c r="E17"/>
      <c r="F17"/>
      <c r="G17"/>
      <c r="H17"/>
      <c r="I17"/>
      <c r="J17"/>
      <c r="K17"/>
      <c r="L17"/>
      <c r="M17"/>
    </row>
    <row r="18" spans="1:15" x14ac:dyDescent="0.2">
      <c r="D18"/>
      <c r="E18"/>
      <c r="F18"/>
      <c r="G18"/>
      <c r="H18"/>
      <c r="I18"/>
      <c r="J18"/>
      <c r="K18"/>
      <c r="L18"/>
      <c r="M18"/>
    </row>
    <row r="19" spans="1:15" s="105" customFormat="1" x14ac:dyDescent="0.2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</row>
    <row r="20" spans="1:15" x14ac:dyDescent="0.2">
      <c r="D20"/>
      <c r="E20"/>
      <c r="F20"/>
      <c r="G20"/>
      <c r="H20"/>
      <c r="I20"/>
      <c r="J20"/>
      <c r="K20"/>
      <c r="L20"/>
      <c r="M20"/>
    </row>
    <row r="21" spans="1:15" x14ac:dyDescent="0.2">
      <c r="D21"/>
      <c r="E21"/>
      <c r="F21"/>
      <c r="G21"/>
      <c r="H21"/>
      <c r="I21"/>
      <c r="J21"/>
      <c r="K21"/>
      <c r="L21"/>
      <c r="M21"/>
    </row>
    <row r="22" spans="1:15" x14ac:dyDescent="0.2">
      <c r="D22"/>
      <c r="E22"/>
      <c r="F22"/>
      <c r="G22"/>
      <c r="H22"/>
      <c r="I22"/>
      <c r="J22"/>
      <c r="K22"/>
      <c r="L22"/>
      <c r="M22"/>
    </row>
    <row r="23" spans="1:15" x14ac:dyDescent="0.2">
      <c r="D23"/>
      <c r="E23"/>
      <c r="F23"/>
      <c r="G23"/>
      <c r="H23"/>
      <c r="I23"/>
      <c r="J23"/>
      <c r="K23"/>
      <c r="L23"/>
      <c r="M23"/>
    </row>
    <row r="24" spans="1:15" x14ac:dyDescent="0.2">
      <c r="D24"/>
      <c r="E24"/>
      <c r="F24"/>
      <c r="G24"/>
      <c r="H24"/>
      <c r="I24"/>
      <c r="J24"/>
      <c r="K24"/>
      <c r="L24"/>
      <c r="M24"/>
    </row>
    <row r="25" spans="1:15" x14ac:dyDescent="0.2">
      <c r="D25"/>
      <c r="E25"/>
      <c r="F25"/>
      <c r="G25"/>
      <c r="H25"/>
      <c r="I25"/>
      <c r="J25"/>
      <c r="K25"/>
      <c r="L25"/>
      <c r="M25"/>
    </row>
    <row r="26" spans="1:15" x14ac:dyDescent="0.2">
      <c r="D26"/>
      <c r="E26"/>
      <c r="F26"/>
      <c r="G26"/>
      <c r="H26"/>
      <c r="I26"/>
      <c r="J26"/>
      <c r="K26"/>
      <c r="L26"/>
      <c r="M26"/>
    </row>
    <row r="27" spans="1:15" x14ac:dyDescent="0.2">
      <c r="D27"/>
      <c r="E27"/>
      <c r="F27"/>
      <c r="G27"/>
      <c r="H27"/>
      <c r="I27"/>
      <c r="J27"/>
      <c r="K27"/>
      <c r="L27"/>
      <c r="M27"/>
    </row>
    <row r="28" spans="1:15" x14ac:dyDescent="0.2">
      <c r="D28"/>
      <c r="E28"/>
      <c r="F28"/>
      <c r="G28"/>
      <c r="H28"/>
      <c r="I28"/>
      <c r="J28"/>
      <c r="K28"/>
      <c r="L28"/>
      <c r="M28"/>
    </row>
    <row r="29" spans="1:15" x14ac:dyDescent="0.2">
      <c r="D29"/>
      <c r="E29"/>
      <c r="F29"/>
      <c r="G29"/>
      <c r="H29"/>
      <c r="I29"/>
      <c r="J29"/>
      <c r="K29"/>
      <c r="L29"/>
      <c r="M29"/>
    </row>
    <row r="30" spans="1:15" x14ac:dyDescent="0.2">
      <c r="D30"/>
      <c r="E30"/>
      <c r="F30"/>
      <c r="G30"/>
      <c r="H30"/>
      <c r="I30"/>
      <c r="J30"/>
      <c r="K30"/>
      <c r="L30"/>
      <c r="M30"/>
    </row>
    <row r="31" spans="1:15" x14ac:dyDescent="0.2">
      <c r="D31"/>
      <c r="E31"/>
      <c r="F31"/>
      <c r="G31"/>
      <c r="H31"/>
      <c r="I31"/>
      <c r="J31"/>
      <c r="K31"/>
      <c r="L31"/>
      <c r="M31"/>
    </row>
    <row r="32" spans="1:15" x14ac:dyDescent="0.2">
      <c r="D32"/>
      <c r="E32"/>
      <c r="F32"/>
      <c r="G32"/>
      <c r="H32"/>
      <c r="I32"/>
      <c r="J32"/>
      <c r="K32"/>
      <c r="L32"/>
      <c r="M32"/>
    </row>
    <row r="33" spans="4:13" x14ac:dyDescent="0.2">
      <c r="D33"/>
      <c r="E33"/>
      <c r="F33"/>
      <c r="G33"/>
      <c r="H33"/>
      <c r="I33"/>
      <c r="J33"/>
      <c r="K33"/>
      <c r="L33"/>
      <c r="M33"/>
    </row>
    <row r="34" spans="4:13" x14ac:dyDescent="0.2">
      <c r="D34"/>
      <c r="E34"/>
      <c r="F34"/>
      <c r="G34"/>
      <c r="H34"/>
      <c r="I34"/>
      <c r="J34"/>
      <c r="K34"/>
      <c r="L34"/>
      <c r="M34"/>
    </row>
    <row r="35" spans="4:13" x14ac:dyDescent="0.2">
      <c r="D35"/>
      <c r="E35"/>
      <c r="F35"/>
      <c r="G35"/>
      <c r="H35"/>
      <c r="I35"/>
      <c r="J35"/>
      <c r="K35"/>
      <c r="L35"/>
      <c r="M35"/>
    </row>
    <row r="36" spans="4:13" x14ac:dyDescent="0.2">
      <c r="D36"/>
      <c r="E36"/>
      <c r="F36"/>
      <c r="G36"/>
      <c r="H36"/>
      <c r="I36"/>
      <c r="J36"/>
      <c r="K36"/>
      <c r="L36"/>
      <c r="M36"/>
    </row>
    <row r="37" spans="4:13" x14ac:dyDescent="0.2">
      <c r="D37"/>
      <c r="E37"/>
      <c r="F37"/>
      <c r="G37"/>
      <c r="H37"/>
      <c r="I37"/>
      <c r="J37"/>
      <c r="K37"/>
      <c r="L37"/>
      <c r="M37"/>
    </row>
  </sheetData>
  <printOptions horizontalCentered="1"/>
  <pageMargins left="0.51181102362204722" right="0.51181102362204722" top="0.94488188976377963" bottom="0.74803149606299213" header="0.31496062992125984" footer="0.31496062992125984"/>
  <pageSetup paperSize="9" scale="95" orientation="landscape" r:id="rId1"/>
  <headerFooter>
    <oddHeader>&amp;L&amp;"Arial,Negreta"&amp;8&amp;K03+000Ajuntament de Barcelona&amp;C&amp;"Arial,Negreta"&amp;8&amp;K03+000Pressupost 2015
Execució Pressupostària a Setembre&amp;R&amp;"Arial,Negreta"&amp;8&amp;K03+000Direcció de Pressupostos i Política Fiscal</oddHeader>
  </headerFooter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1"/>
  <sheetViews>
    <sheetView topLeftCell="A4" zoomScaleNormal="100" workbookViewId="0">
      <selection activeCell="L17" sqref="L17"/>
    </sheetView>
  </sheetViews>
  <sheetFormatPr defaultColWidth="11.42578125" defaultRowHeight="12.75" x14ac:dyDescent="0.2"/>
  <cols>
    <col min="1" max="1" width="2.7109375" customWidth="1"/>
    <col min="2" max="2" width="31.7109375" bestFit="1" customWidth="1"/>
    <col min="3" max="3" width="11.28515625" bestFit="1" customWidth="1"/>
    <col min="4" max="5" width="11.5703125" style="47" bestFit="1" customWidth="1"/>
    <col min="6" max="6" width="6.28515625" style="105" customWidth="1"/>
    <col min="7" max="7" width="11.5703125" style="47" bestFit="1" customWidth="1"/>
    <col min="8" max="8" width="6.28515625" style="105" customWidth="1"/>
    <col min="9" max="9" width="11.5703125" style="47" bestFit="1" customWidth="1"/>
    <col min="10" max="10" width="6.28515625" style="105" customWidth="1"/>
    <col min="11" max="11" width="8.42578125" style="47" customWidth="1"/>
    <col min="12" max="12" width="6.28515625" style="105" customWidth="1"/>
    <col min="13" max="13" width="8" style="105" bestFit="1" customWidth="1"/>
  </cols>
  <sheetData>
    <row r="1" spans="1:13" ht="15.75" thickBot="1" x14ac:dyDescent="0.3">
      <c r="A1" s="7" t="s">
        <v>465</v>
      </c>
    </row>
    <row r="2" spans="1:13" x14ac:dyDescent="0.2">
      <c r="A2" s="8" t="s">
        <v>20</v>
      </c>
      <c r="C2" s="181" t="s">
        <v>501</v>
      </c>
      <c r="D2" s="594" t="s">
        <v>575</v>
      </c>
      <c r="E2" s="592"/>
      <c r="F2" s="592"/>
      <c r="G2" s="592"/>
      <c r="H2" s="592"/>
      <c r="I2" s="592"/>
      <c r="J2" s="593"/>
      <c r="K2" s="588" t="s">
        <v>574</v>
      </c>
      <c r="L2" s="589"/>
      <c r="M2" s="224"/>
    </row>
    <row r="3" spans="1:13" x14ac:dyDescent="0.2">
      <c r="C3" s="174">
        <v>1</v>
      </c>
      <c r="D3" s="249">
        <v>2</v>
      </c>
      <c r="E3" s="247">
        <v>3</v>
      </c>
      <c r="F3" s="96" t="s">
        <v>39</v>
      </c>
      <c r="G3" s="247">
        <v>4</v>
      </c>
      <c r="H3" s="96" t="s">
        <v>40</v>
      </c>
      <c r="I3" s="247">
        <v>5</v>
      </c>
      <c r="J3" s="166" t="s">
        <v>41</v>
      </c>
      <c r="K3" s="247" t="s">
        <v>42</v>
      </c>
      <c r="L3" s="16" t="s">
        <v>43</v>
      </c>
      <c r="M3" s="156" t="s">
        <v>368</v>
      </c>
    </row>
    <row r="4" spans="1:13" ht="25.5" x14ac:dyDescent="0.2">
      <c r="A4" s="1"/>
      <c r="B4" s="2" t="s">
        <v>12</v>
      </c>
      <c r="C4" s="175" t="s">
        <v>13</v>
      </c>
      <c r="D4" s="250" t="s">
        <v>14</v>
      </c>
      <c r="E4" s="248" t="s">
        <v>15</v>
      </c>
      <c r="F4" s="97" t="s">
        <v>18</v>
      </c>
      <c r="G4" s="248" t="s">
        <v>16</v>
      </c>
      <c r="H4" s="97" t="s">
        <v>18</v>
      </c>
      <c r="I4" s="248" t="s">
        <v>17</v>
      </c>
      <c r="J4" s="128" t="s">
        <v>18</v>
      </c>
      <c r="K4" s="248" t="s">
        <v>17</v>
      </c>
      <c r="L4" s="12" t="s">
        <v>18</v>
      </c>
      <c r="M4" s="157" t="s">
        <v>538</v>
      </c>
    </row>
    <row r="5" spans="1:13" ht="15" customHeight="1" x14ac:dyDescent="0.2">
      <c r="A5" s="21">
        <v>1</v>
      </c>
      <c r="B5" s="21" t="s">
        <v>0</v>
      </c>
      <c r="C5" s="177">
        <v>2363481.65</v>
      </c>
      <c r="D5" s="233">
        <v>2140367.4300000002</v>
      </c>
      <c r="E5" s="33">
        <v>1685742.56</v>
      </c>
      <c r="F5" s="49">
        <f>E5/D5</f>
        <v>0.78759494111718942</v>
      </c>
      <c r="G5" s="33">
        <v>1685742.56</v>
      </c>
      <c r="H5" s="49">
        <f>G5/D5</f>
        <v>0.78759494111718942</v>
      </c>
      <c r="I5" s="33">
        <v>1685742.56</v>
      </c>
      <c r="J5" s="170">
        <f>I5/D5</f>
        <v>0.78759494111718942</v>
      </c>
      <c r="K5" s="31">
        <v>1875900.04</v>
      </c>
      <c r="L5" s="53">
        <v>0.76817742430487768</v>
      </c>
      <c r="M5" s="238">
        <f>I5/K5-1</f>
        <v>-0.10136866354563323</v>
      </c>
    </row>
    <row r="6" spans="1:13" ht="15" customHeight="1" x14ac:dyDescent="0.2">
      <c r="A6" s="23">
        <v>2</v>
      </c>
      <c r="B6" s="23" t="s">
        <v>1</v>
      </c>
      <c r="C6" s="177">
        <v>3941110.48</v>
      </c>
      <c r="D6" s="233">
        <v>3781361.18</v>
      </c>
      <c r="E6" s="33">
        <v>3223904.72</v>
      </c>
      <c r="F6" s="49">
        <f>E6/D6</f>
        <v>0.85257783283214439</v>
      </c>
      <c r="G6" s="33">
        <v>3182039.16</v>
      </c>
      <c r="H6" s="49">
        <f>G6/D6</f>
        <v>0.84150627473252904</v>
      </c>
      <c r="I6" s="33">
        <v>1127231.51</v>
      </c>
      <c r="J6" s="170">
        <f>I6/D6</f>
        <v>0.29810204747487251</v>
      </c>
      <c r="K6" s="33">
        <v>667436.76</v>
      </c>
      <c r="L6" s="55">
        <v>0.18751825842319395</v>
      </c>
      <c r="M6" s="238">
        <f>I6/K6-1</f>
        <v>0.68889635326648779</v>
      </c>
    </row>
    <row r="7" spans="1:13" ht="15" customHeight="1" x14ac:dyDescent="0.2">
      <c r="A7" s="23">
        <v>3</v>
      </c>
      <c r="B7" s="23" t="s">
        <v>2</v>
      </c>
      <c r="C7" s="177"/>
      <c r="D7" s="233"/>
      <c r="E7" s="33"/>
      <c r="F7" s="321" t="s">
        <v>135</v>
      </c>
      <c r="G7" s="33"/>
      <c r="H7" s="321" t="s">
        <v>135</v>
      </c>
      <c r="I7" s="33"/>
      <c r="J7" s="196" t="s">
        <v>135</v>
      </c>
      <c r="K7" s="379"/>
      <c r="L7" s="55" t="s">
        <v>135</v>
      </c>
      <c r="M7" s="240" t="s">
        <v>135</v>
      </c>
    </row>
    <row r="8" spans="1:13" ht="15" customHeight="1" x14ac:dyDescent="0.2">
      <c r="A8" s="25">
        <v>4</v>
      </c>
      <c r="B8" s="25" t="s">
        <v>3</v>
      </c>
      <c r="C8" s="177">
        <v>300000</v>
      </c>
      <c r="D8" s="233">
        <v>25000</v>
      </c>
      <c r="E8" s="33">
        <v>12639.91</v>
      </c>
      <c r="F8" s="86">
        <f t="shared" ref="F8" si="0">E8/D8</f>
        <v>0.50559639999999995</v>
      </c>
      <c r="G8" s="198">
        <v>12639.91</v>
      </c>
      <c r="H8" s="86">
        <f t="shared" ref="H8" si="1">G8/D8</f>
        <v>0.50559639999999995</v>
      </c>
      <c r="I8" s="198">
        <v>12639.91</v>
      </c>
      <c r="J8" s="190">
        <f t="shared" ref="J8" si="2">I8/D8</f>
        <v>0.50559639999999995</v>
      </c>
      <c r="K8" s="35">
        <v>833994.58</v>
      </c>
      <c r="L8" s="375">
        <v>0.62383525125023298</v>
      </c>
      <c r="M8" s="238">
        <f>I8/K8-1</f>
        <v>-0.98484413411895311</v>
      </c>
    </row>
    <row r="9" spans="1:13" ht="15" customHeight="1" x14ac:dyDescent="0.2">
      <c r="A9" s="9"/>
      <c r="B9" s="2" t="s">
        <v>4</v>
      </c>
      <c r="C9" s="179">
        <f>SUM(C5:C8)</f>
        <v>6604592.1299999999</v>
      </c>
      <c r="D9" s="169">
        <f t="shared" ref="D9:I9" si="3">SUM(D5:D8)</f>
        <v>5946728.6100000003</v>
      </c>
      <c r="E9" s="92">
        <f t="shared" si="3"/>
        <v>4922287.1900000004</v>
      </c>
      <c r="F9" s="98">
        <f>E9/D9</f>
        <v>0.82773025520665222</v>
      </c>
      <c r="G9" s="92">
        <f t="shared" si="3"/>
        <v>4880421.6300000008</v>
      </c>
      <c r="H9" s="98">
        <f>G9/D9</f>
        <v>0.82069015589396477</v>
      </c>
      <c r="I9" s="92">
        <f t="shared" si="3"/>
        <v>2825613.9800000004</v>
      </c>
      <c r="J9" s="188">
        <f>I9/D9</f>
        <v>0.4751543521337861</v>
      </c>
      <c r="K9" s="92">
        <f>SUM(K5:K8)</f>
        <v>3377331.38</v>
      </c>
      <c r="L9" s="44">
        <v>0.46</v>
      </c>
      <c r="M9" s="242">
        <f>I9/K9-1</f>
        <v>-0.16335897722893855</v>
      </c>
    </row>
    <row r="10" spans="1:13" ht="15" customHeight="1" x14ac:dyDescent="0.2">
      <c r="A10" s="21">
        <v>6</v>
      </c>
      <c r="B10" s="21" t="s">
        <v>5</v>
      </c>
      <c r="C10" s="176"/>
      <c r="D10" s="232"/>
      <c r="E10" s="31"/>
      <c r="F10" s="49" t="s">
        <v>135</v>
      </c>
      <c r="G10" s="153"/>
      <c r="H10" s="49" t="s">
        <v>135</v>
      </c>
      <c r="I10" s="153"/>
      <c r="J10" s="170" t="s">
        <v>135</v>
      </c>
      <c r="K10" s="153"/>
      <c r="L10" s="53"/>
      <c r="M10" s="254" t="s">
        <v>135</v>
      </c>
    </row>
    <row r="11" spans="1:13" ht="15" customHeight="1" x14ac:dyDescent="0.2">
      <c r="A11" s="25">
        <v>7</v>
      </c>
      <c r="B11" s="25" t="s">
        <v>6</v>
      </c>
      <c r="C11" s="178"/>
      <c r="D11" s="234"/>
      <c r="E11" s="35"/>
      <c r="F11" s="50" t="s">
        <v>135</v>
      </c>
      <c r="G11" s="154"/>
      <c r="H11" s="50" t="s">
        <v>135</v>
      </c>
      <c r="I11" s="154"/>
      <c r="J11" s="170" t="s">
        <v>135</v>
      </c>
      <c r="K11" s="154"/>
      <c r="L11" s="56"/>
      <c r="M11" s="254" t="s">
        <v>135</v>
      </c>
    </row>
    <row r="12" spans="1:13" ht="15" customHeight="1" x14ac:dyDescent="0.2">
      <c r="A12" s="9"/>
      <c r="B12" s="2" t="s">
        <v>7</v>
      </c>
      <c r="C12" s="179">
        <f>SUM(C10:C11)</f>
        <v>0</v>
      </c>
      <c r="D12" s="169">
        <f t="shared" ref="D12:I12" si="4">SUM(D10:D11)</f>
        <v>0</v>
      </c>
      <c r="E12" s="92">
        <f t="shared" si="4"/>
        <v>0</v>
      </c>
      <c r="F12" s="98" t="s">
        <v>135</v>
      </c>
      <c r="G12" s="92">
        <f t="shared" si="4"/>
        <v>0</v>
      </c>
      <c r="H12" s="98" t="s">
        <v>135</v>
      </c>
      <c r="I12" s="92">
        <f t="shared" si="4"/>
        <v>0</v>
      </c>
      <c r="J12" s="253" t="s">
        <v>135</v>
      </c>
      <c r="K12" s="92">
        <f>SUM(K10:K11)</f>
        <v>0</v>
      </c>
      <c r="L12" s="44" t="s">
        <v>135</v>
      </c>
      <c r="M12" s="255" t="s">
        <v>135</v>
      </c>
    </row>
    <row r="13" spans="1:13" ht="15" customHeight="1" x14ac:dyDescent="0.2">
      <c r="A13" s="21">
        <v>8</v>
      </c>
      <c r="B13" s="21" t="s">
        <v>8</v>
      </c>
      <c r="C13" s="176"/>
      <c r="D13" s="232"/>
      <c r="E13" s="31"/>
      <c r="F13" s="94" t="s">
        <v>135</v>
      </c>
      <c r="G13" s="31"/>
      <c r="H13" s="94" t="s">
        <v>135</v>
      </c>
      <c r="I13" s="31"/>
      <c r="J13" s="251" t="s">
        <v>135</v>
      </c>
      <c r="K13" s="31"/>
      <c r="L13" s="57"/>
      <c r="M13" s="243" t="s">
        <v>135</v>
      </c>
    </row>
    <row r="14" spans="1:13" ht="15" customHeight="1" x14ac:dyDescent="0.2">
      <c r="A14" s="25">
        <v>9</v>
      </c>
      <c r="B14" s="25" t="s">
        <v>9</v>
      </c>
      <c r="C14" s="178"/>
      <c r="D14" s="234"/>
      <c r="E14" s="35"/>
      <c r="F14" s="50" t="s">
        <v>135</v>
      </c>
      <c r="G14" s="35"/>
      <c r="H14" s="50" t="s">
        <v>135</v>
      </c>
      <c r="I14" s="35"/>
      <c r="J14" s="252" t="s">
        <v>135</v>
      </c>
      <c r="K14" s="35"/>
      <c r="L14" s="56"/>
      <c r="M14" s="244" t="s">
        <v>135</v>
      </c>
    </row>
    <row r="15" spans="1:13" ht="15" customHeight="1" thickBot="1" x14ac:dyDescent="0.25">
      <c r="A15" s="9"/>
      <c r="B15" s="2" t="s">
        <v>10</v>
      </c>
      <c r="C15" s="179">
        <f>SUM(C13:C14)</f>
        <v>0</v>
      </c>
      <c r="D15" s="169">
        <f t="shared" ref="D15:I15" si="5">SUM(D13:D14)</f>
        <v>0</v>
      </c>
      <c r="E15" s="92">
        <f t="shared" si="5"/>
        <v>0</v>
      </c>
      <c r="F15" s="62" t="s">
        <v>135</v>
      </c>
      <c r="G15" s="92">
        <f t="shared" si="5"/>
        <v>0</v>
      </c>
      <c r="H15" s="62" t="s">
        <v>135</v>
      </c>
      <c r="I15" s="92">
        <f t="shared" si="5"/>
        <v>0</v>
      </c>
      <c r="J15" s="253" t="s">
        <v>135</v>
      </c>
      <c r="K15" s="92">
        <f>SUM(K13:K14)</f>
        <v>0</v>
      </c>
      <c r="L15" s="107" t="s">
        <v>135</v>
      </c>
      <c r="M15" s="245" t="s">
        <v>135</v>
      </c>
    </row>
    <row r="16" spans="1:13" s="6" customFormat="1" ht="24" customHeight="1" thickBot="1" x14ac:dyDescent="0.25">
      <c r="A16" s="5"/>
      <c r="B16" s="4" t="s">
        <v>11</v>
      </c>
      <c r="C16" s="180">
        <f>+C9+C12+C15</f>
        <v>6604592.1299999999</v>
      </c>
      <c r="D16" s="171">
        <f t="shared" ref="D16:I16" si="6">+D9+D12+D15</f>
        <v>5946728.6100000003</v>
      </c>
      <c r="E16" s="172">
        <f t="shared" si="6"/>
        <v>4922287.1900000004</v>
      </c>
      <c r="F16" s="199">
        <f>E16/D16</f>
        <v>0.82773025520665222</v>
      </c>
      <c r="G16" s="172">
        <f t="shared" si="6"/>
        <v>4880421.6300000008</v>
      </c>
      <c r="H16" s="199">
        <f>G16/D16</f>
        <v>0.82069015589396477</v>
      </c>
      <c r="I16" s="172">
        <f t="shared" si="6"/>
        <v>2825613.9800000004</v>
      </c>
      <c r="J16" s="191">
        <f>I16/D16</f>
        <v>0.4751543521337861</v>
      </c>
      <c r="K16" s="164">
        <f>K9+K12+K15</f>
        <v>3377331.38</v>
      </c>
      <c r="L16" s="208">
        <v>0.46</v>
      </c>
      <c r="M16" s="246">
        <f>I16/K16-1</f>
        <v>-0.16335897722893855</v>
      </c>
    </row>
    <row r="21" spans="5:5" x14ac:dyDescent="0.2">
      <c r="E21" s="198"/>
    </row>
  </sheetData>
  <mergeCells count="2">
    <mergeCell ref="D2:J2"/>
    <mergeCell ref="K2:L2"/>
  </mergeCells>
  <printOptions horizontalCentered="1"/>
  <pageMargins left="0.51181102362204722" right="0.51181102362204722" top="0.94488188976377963" bottom="0.74803149606299213" header="0.31496062992125984" footer="0.31496062992125984"/>
  <pageSetup paperSize="9" scale="95" orientation="landscape" r:id="rId1"/>
  <headerFooter>
    <oddHeader>&amp;L&amp;"Arial,Negreta"&amp;8&amp;K03+000Ajuntament de Barcelona&amp;C&amp;"Arial,Negreta"&amp;8&amp;K03+000Pressupost 2015
Execució Pressupostària a Setembre&amp;R&amp;"Arial,Negreta"&amp;8&amp;K03+000Direcció de Pressupostos i Política Fiscal</oddHead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31"/>
  <sheetViews>
    <sheetView topLeftCell="B4" workbookViewId="0">
      <selection activeCell="K20" sqref="K20"/>
    </sheetView>
  </sheetViews>
  <sheetFormatPr defaultColWidth="11.42578125" defaultRowHeight="12.75" x14ac:dyDescent="0.2"/>
  <cols>
    <col min="1" max="1" width="2.7109375" customWidth="1"/>
    <col min="2" max="2" width="31.7109375" bestFit="1" customWidth="1"/>
    <col min="3" max="3" width="11.28515625" bestFit="1" customWidth="1"/>
    <col min="4" max="5" width="11.5703125" style="47" bestFit="1" customWidth="1"/>
    <col min="6" max="6" width="6.28515625" style="105" customWidth="1"/>
    <col min="7" max="7" width="11.5703125" style="47" bestFit="1" customWidth="1"/>
    <col min="8" max="8" width="6.28515625" style="105" customWidth="1"/>
    <col min="9" max="9" width="11.5703125" style="47" bestFit="1" customWidth="1"/>
    <col min="10" max="10" width="6.28515625" style="105" customWidth="1"/>
    <col min="11" max="11" width="8.140625" style="47" customWidth="1"/>
    <col min="12" max="12" width="6.28515625" style="105" customWidth="1"/>
    <col min="13" max="13" width="8" style="105" bestFit="1" customWidth="1"/>
  </cols>
  <sheetData>
    <row r="3" spans="1:13" ht="15" x14ac:dyDescent="0.25">
      <c r="A3" s="7" t="s">
        <v>465</v>
      </c>
    </row>
    <row r="4" spans="1:13" x14ac:dyDescent="0.2">
      <c r="D4"/>
      <c r="E4"/>
      <c r="F4"/>
      <c r="G4"/>
      <c r="H4"/>
      <c r="I4"/>
      <c r="J4"/>
      <c r="K4"/>
      <c r="L4"/>
      <c r="M4"/>
    </row>
    <row r="5" spans="1:13" x14ac:dyDescent="0.2">
      <c r="D5"/>
      <c r="E5"/>
      <c r="F5"/>
      <c r="G5"/>
      <c r="H5"/>
      <c r="I5"/>
      <c r="J5"/>
      <c r="K5"/>
      <c r="L5"/>
      <c r="M5"/>
    </row>
    <row r="6" spans="1:13" ht="15" customHeight="1" x14ac:dyDescent="0.2">
      <c r="D6"/>
      <c r="E6"/>
      <c r="F6"/>
      <c r="G6"/>
      <c r="H6"/>
      <c r="I6"/>
      <c r="J6"/>
      <c r="K6"/>
      <c r="L6"/>
      <c r="M6"/>
    </row>
    <row r="7" spans="1:13" ht="15" customHeight="1" x14ac:dyDescent="0.2">
      <c r="D7"/>
      <c r="E7"/>
      <c r="F7"/>
      <c r="G7"/>
      <c r="H7"/>
      <c r="I7"/>
      <c r="J7"/>
      <c r="K7"/>
      <c r="L7"/>
      <c r="M7"/>
    </row>
    <row r="8" spans="1:13" ht="15" customHeight="1" x14ac:dyDescent="0.2">
      <c r="D8"/>
      <c r="E8"/>
      <c r="F8"/>
      <c r="G8"/>
      <c r="H8"/>
      <c r="I8"/>
      <c r="J8"/>
      <c r="K8"/>
      <c r="L8"/>
      <c r="M8"/>
    </row>
    <row r="9" spans="1:13" ht="15" customHeight="1" x14ac:dyDescent="0.2">
      <c r="D9"/>
      <c r="E9"/>
      <c r="F9"/>
      <c r="G9"/>
      <c r="H9"/>
      <c r="I9"/>
      <c r="J9"/>
      <c r="K9"/>
      <c r="L9"/>
      <c r="M9"/>
    </row>
    <row r="10" spans="1:13" ht="15" customHeight="1" x14ac:dyDescent="0.2">
      <c r="D10"/>
      <c r="E10"/>
      <c r="F10"/>
      <c r="G10"/>
      <c r="H10"/>
      <c r="I10"/>
      <c r="J10"/>
      <c r="K10"/>
      <c r="L10"/>
      <c r="M10"/>
    </row>
    <row r="11" spans="1:13" ht="15" customHeight="1" x14ac:dyDescent="0.2">
      <c r="D11"/>
      <c r="E11"/>
      <c r="F11"/>
      <c r="G11"/>
      <c r="H11"/>
      <c r="I11"/>
      <c r="J11"/>
      <c r="K11"/>
      <c r="L11"/>
      <c r="M11"/>
    </row>
    <row r="12" spans="1:13" ht="15" customHeight="1" x14ac:dyDescent="0.2">
      <c r="D12"/>
      <c r="E12"/>
      <c r="F12"/>
      <c r="G12"/>
      <c r="H12"/>
      <c r="I12"/>
      <c r="J12"/>
      <c r="K12"/>
      <c r="L12"/>
      <c r="M12"/>
    </row>
    <row r="13" spans="1:13" ht="15" customHeight="1" x14ac:dyDescent="0.2">
      <c r="D13"/>
      <c r="E13"/>
      <c r="F13"/>
      <c r="G13"/>
      <c r="H13"/>
      <c r="I13"/>
      <c r="J13"/>
      <c r="K13"/>
      <c r="L13"/>
      <c r="M13"/>
    </row>
    <row r="14" spans="1:13" ht="15" customHeight="1" x14ac:dyDescent="0.2">
      <c r="D14"/>
      <c r="E14"/>
      <c r="F14"/>
      <c r="G14"/>
      <c r="H14"/>
      <c r="I14"/>
      <c r="J14"/>
      <c r="K14"/>
      <c r="L14"/>
      <c r="M14"/>
    </row>
    <row r="15" spans="1:13" ht="15" customHeight="1" x14ac:dyDescent="0.2">
      <c r="D15"/>
      <c r="E15"/>
      <c r="F15"/>
      <c r="G15"/>
      <c r="H15"/>
      <c r="I15"/>
      <c r="J15"/>
      <c r="K15"/>
      <c r="L15"/>
      <c r="M15"/>
    </row>
    <row r="16" spans="1:13" ht="15" customHeight="1" x14ac:dyDescent="0.2">
      <c r="D16"/>
      <c r="E16"/>
      <c r="F16"/>
      <c r="G16"/>
      <c r="H16"/>
      <c r="I16"/>
      <c r="J16"/>
      <c r="K16"/>
      <c r="L16"/>
      <c r="M16"/>
    </row>
    <row r="17" spans="4:13" ht="24" customHeight="1" x14ac:dyDescent="0.2">
      <c r="D17"/>
      <c r="E17"/>
      <c r="F17"/>
      <c r="G17"/>
      <c r="H17"/>
      <c r="I17"/>
      <c r="J17"/>
      <c r="K17"/>
      <c r="L17"/>
      <c r="M17"/>
    </row>
    <row r="18" spans="4:13" x14ac:dyDescent="0.2">
      <c r="D18"/>
      <c r="E18"/>
      <c r="F18"/>
      <c r="G18"/>
      <c r="H18"/>
      <c r="I18"/>
      <c r="J18"/>
      <c r="K18"/>
      <c r="L18"/>
      <c r="M18"/>
    </row>
    <row r="19" spans="4:13" x14ac:dyDescent="0.2">
      <c r="D19"/>
      <c r="E19"/>
      <c r="F19"/>
      <c r="G19"/>
      <c r="H19"/>
      <c r="I19"/>
      <c r="J19"/>
      <c r="K19"/>
      <c r="L19"/>
      <c r="M19"/>
    </row>
    <row r="20" spans="4:13" x14ac:dyDescent="0.2">
      <c r="D20"/>
      <c r="E20"/>
      <c r="F20"/>
      <c r="G20"/>
      <c r="H20"/>
      <c r="I20"/>
      <c r="J20"/>
      <c r="K20"/>
      <c r="L20"/>
      <c r="M20"/>
    </row>
    <row r="21" spans="4:13" x14ac:dyDescent="0.2">
      <c r="D21"/>
      <c r="E21"/>
      <c r="F21"/>
      <c r="G21"/>
      <c r="H21"/>
      <c r="I21"/>
      <c r="J21"/>
      <c r="K21"/>
      <c r="L21"/>
      <c r="M21"/>
    </row>
    <row r="22" spans="4:13" x14ac:dyDescent="0.2">
      <c r="D22"/>
      <c r="E22"/>
      <c r="F22"/>
      <c r="G22"/>
      <c r="H22"/>
      <c r="I22"/>
      <c r="J22"/>
      <c r="K22"/>
      <c r="L22"/>
      <c r="M22"/>
    </row>
    <row r="23" spans="4:13" x14ac:dyDescent="0.2">
      <c r="D23"/>
      <c r="E23"/>
      <c r="F23"/>
      <c r="G23"/>
      <c r="H23"/>
      <c r="I23"/>
      <c r="J23"/>
      <c r="K23"/>
      <c r="L23"/>
      <c r="M23"/>
    </row>
    <row r="24" spans="4:13" x14ac:dyDescent="0.2">
      <c r="D24"/>
      <c r="E24"/>
      <c r="F24"/>
      <c r="G24"/>
      <c r="H24"/>
      <c r="I24"/>
      <c r="J24"/>
      <c r="K24"/>
      <c r="L24"/>
      <c r="M24"/>
    </row>
    <row r="25" spans="4:13" x14ac:dyDescent="0.2">
      <c r="D25"/>
      <c r="E25"/>
      <c r="F25"/>
      <c r="G25"/>
      <c r="H25"/>
      <c r="I25"/>
      <c r="J25"/>
      <c r="K25"/>
      <c r="L25"/>
      <c r="M25"/>
    </row>
    <row r="26" spans="4:13" x14ac:dyDescent="0.2">
      <c r="D26"/>
      <c r="E26"/>
      <c r="F26"/>
      <c r="G26"/>
      <c r="H26"/>
      <c r="I26"/>
      <c r="J26"/>
      <c r="K26"/>
      <c r="L26"/>
      <c r="M26"/>
    </row>
    <row r="27" spans="4:13" x14ac:dyDescent="0.2">
      <c r="D27"/>
      <c r="E27"/>
      <c r="F27"/>
      <c r="G27"/>
      <c r="H27"/>
      <c r="I27"/>
      <c r="J27"/>
      <c r="K27"/>
      <c r="L27"/>
      <c r="M27"/>
    </row>
    <row r="28" spans="4:13" x14ac:dyDescent="0.2">
      <c r="D28"/>
      <c r="E28"/>
      <c r="F28"/>
      <c r="G28"/>
      <c r="H28"/>
      <c r="I28"/>
      <c r="J28"/>
      <c r="K28"/>
      <c r="L28"/>
      <c r="M28"/>
    </row>
    <row r="29" spans="4:13" x14ac:dyDescent="0.2">
      <c r="D29"/>
      <c r="E29"/>
      <c r="F29"/>
      <c r="G29"/>
      <c r="H29"/>
      <c r="I29"/>
      <c r="J29"/>
      <c r="K29"/>
      <c r="L29"/>
      <c r="M29"/>
    </row>
    <row r="30" spans="4:13" x14ac:dyDescent="0.2">
      <c r="D30"/>
      <c r="E30"/>
      <c r="F30"/>
      <c r="G30"/>
      <c r="H30"/>
      <c r="I30"/>
      <c r="J30"/>
      <c r="K30"/>
      <c r="L30"/>
      <c r="M30"/>
    </row>
    <row r="31" spans="4:13" x14ac:dyDescent="0.2">
      <c r="D31"/>
      <c r="E31"/>
      <c r="F31"/>
      <c r="G31"/>
      <c r="H31"/>
      <c r="I31"/>
      <c r="J31"/>
      <c r="K31"/>
      <c r="L31"/>
      <c r="M31"/>
    </row>
  </sheetData>
  <printOptions horizontalCentered="1"/>
  <pageMargins left="0.51181102362204722" right="0.51181102362204722" top="0.94488188976377963" bottom="0.74803149606299213" header="0.31496062992125984" footer="0.31496062992125984"/>
  <pageSetup paperSize="9" scale="95" orientation="landscape" r:id="rId1"/>
  <headerFooter>
    <oddHeader>&amp;L&amp;"Arial,Negreta"&amp;8&amp;K03+000Ajuntament de Barcelona&amp;C&amp;"Arial,Negreta"&amp;8&amp;K03+000Pressupost 2015
Execució Pressupostària a Setembre&amp;R&amp;"Arial,Negreta"&amp;8&amp;K03+000Direcció de Pressupostos i Política Fiscal</oddHeader>
  </headerFooter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topLeftCell="A4" workbookViewId="0">
      <selection activeCell="L17" sqref="L17"/>
    </sheetView>
  </sheetViews>
  <sheetFormatPr defaultColWidth="11.42578125" defaultRowHeight="12.75" x14ac:dyDescent="0.2"/>
  <cols>
    <col min="1" max="1" width="2.7109375" customWidth="1"/>
    <col min="2" max="2" width="31.7109375" bestFit="1" customWidth="1"/>
    <col min="3" max="3" width="11.85546875" customWidth="1"/>
    <col min="4" max="5" width="11" style="47" customWidth="1"/>
    <col min="6" max="6" width="6.28515625" style="105" customWidth="1"/>
    <col min="7" max="7" width="11" style="47" customWidth="1"/>
    <col min="8" max="8" width="6.28515625" style="105" customWidth="1"/>
    <col min="9" max="9" width="11" style="47" customWidth="1"/>
    <col min="10" max="10" width="6.28515625" style="105" customWidth="1"/>
    <col min="11" max="11" width="8.7109375" style="47" bestFit="1" customWidth="1"/>
    <col min="12" max="12" width="6.28515625" style="105" customWidth="1"/>
    <col min="13" max="13" width="8" style="105" bestFit="1" customWidth="1"/>
  </cols>
  <sheetData>
    <row r="1" spans="1:13" ht="15.75" thickBot="1" x14ac:dyDescent="0.3">
      <c r="A1" s="7" t="s">
        <v>470</v>
      </c>
    </row>
    <row r="2" spans="1:13" x14ac:dyDescent="0.2">
      <c r="A2" s="8" t="s">
        <v>20</v>
      </c>
      <c r="C2" s="181" t="s">
        <v>501</v>
      </c>
      <c r="D2" s="594" t="s">
        <v>575</v>
      </c>
      <c r="E2" s="592"/>
      <c r="F2" s="592"/>
      <c r="G2" s="592"/>
      <c r="H2" s="592"/>
      <c r="I2" s="592"/>
      <c r="J2" s="593"/>
      <c r="K2" s="588" t="s">
        <v>574</v>
      </c>
      <c r="L2" s="589"/>
      <c r="M2" s="224"/>
    </row>
    <row r="3" spans="1:13" x14ac:dyDescent="0.2">
      <c r="C3" s="174">
        <v>1</v>
      </c>
      <c r="D3" s="249">
        <v>2</v>
      </c>
      <c r="E3" s="247">
        <v>3</v>
      </c>
      <c r="F3" s="96" t="s">
        <v>39</v>
      </c>
      <c r="G3" s="247">
        <v>4</v>
      </c>
      <c r="H3" s="96" t="s">
        <v>40</v>
      </c>
      <c r="I3" s="247">
        <v>5</v>
      </c>
      <c r="J3" s="166" t="s">
        <v>41</v>
      </c>
      <c r="K3" s="247" t="s">
        <v>42</v>
      </c>
      <c r="L3" s="16" t="s">
        <v>43</v>
      </c>
      <c r="M3" s="156" t="s">
        <v>368</v>
      </c>
    </row>
    <row r="4" spans="1:13" ht="25.5" x14ac:dyDescent="0.2">
      <c r="A4" s="1"/>
      <c r="B4" s="2" t="s">
        <v>12</v>
      </c>
      <c r="C4" s="175" t="s">
        <v>13</v>
      </c>
      <c r="D4" s="250" t="s">
        <v>14</v>
      </c>
      <c r="E4" s="248" t="s">
        <v>15</v>
      </c>
      <c r="F4" s="97" t="s">
        <v>18</v>
      </c>
      <c r="G4" s="248" t="s">
        <v>16</v>
      </c>
      <c r="H4" s="97" t="s">
        <v>18</v>
      </c>
      <c r="I4" s="248" t="s">
        <v>17</v>
      </c>
      <c r="J4" s="128" t="s">
        <v>18</v>
      </c>
      <c r="K4" s="248" t="s">
        <v>17</v>
      </c>
      <c r="L4" s="12" t="s">
        <v>18</v>
      </c>
      <c r="M4" s="157" t="s">
        <v>538</v>
      </c>
    </row>
    <row r="5" spans="1:13" ht="15" customHeight="1" x14ac:dyDescent="0.2">
      <c r="A5" s="21">
        <v>1</v>
      </c>
      <c r="B5" s="21" t="s">
        <v>0</v>
      </c>
      <c r="C5" s="177">
        <v>2564243.41</v>
      </c>
      <c r="D5" s="233">
        <v>2567210.29</v>
      </c>
      <c r="E5" s="33">
        <v>1921813.47</v>
      </c>
      <c r="F5" s="49">
        <f>E5/D5</f>
        <v>0.74859994036561761</v>
      </c>
      <c r="G5" s="33">
        <v>1921813.47</v>
      </c>
      <c r="H5" s="49">
        <f>G5/D5</f>
        <v>0.74859994036561761</v>
      </c>
      <c r="I5" s="33">
        <v>1921813.47</v>
      </c>
      <c r="J5" s="170">
        <f>I5/D5</f>
        <v>0.74859994036561761</v>
      </c>
      <c r="K5" s="31">
        <v>1969313.8</v>
      </c>
      <c r="L5" s="53">
        <v>0.74818090318346331</v>
      </c>
      <c r="M5" s="238">
        <f>I5/K5-1</f>
        <v>-2.4120244320635975E-2</v>
      </c>
    </row>
    <row r="6" spans="1:13" ht="15" customHeight="1" x14ac:dyDescent="0.2">
      <c r="A6" s="23">
        <v>2</v>
      </c>
      <c r="B6" s="23" t="s">
        <v>1</v>
      </c>
      <c r="C6" s="177">
        <v>33849543.229999997</v>
      </c>
      <c r="D6" s="233">
        <v>33045818.66</v>
      </c>
      <c r="E6" s="33">
        <v>31888317.98</v>
      </c>
      <c r="F6" s="49">
        <f>E6/D6</f>
        <v>0.96497285505590802</v>
      </c>
      <c r="G6" s="33">
        <v>31009850.73</v>
      </c>
      <c r="H6" s="49">
        <f>G6/D6</f>
        <v>0.93838954480300352</v>
      </c>
      <c r="I6" s="33">
        <v>19086162.059999999</v>
      </c>
      <c r="J6" s="196">
        <f>I6/D6</f>
        <v>0.57756662821316829</v>
      </c>
      <c r="K6" s="33">
        <v>17265198.329999998</v>
      </c>
      <c r="L6" s="55">
        <v>0.65123311440817355</v>
      </c>
      <c r="M6" s="238">
        <f>I6/K6-1</f>
        <v>0.10547018894279914</v>
      </c>
    </row>
    <row r="7" spans="1:13" ht="15" customHeight="1" x14ac:dyDescent="0.2">
      <c r="A7" s="23">
        <v>3</v>
      </c>
      <c r="B7" s="23" t="s">
        <v>2</v>
      </c>
      <c r="C7" s="177"/>
      <c r="D7" s="233"/>
      <c r="E7" s="33"/>
      <c r="F7" s="49" t="s">
        <v>135</v>
      </c>
      <c r="G7" s="33"/>
      <c r="H7" s="49" t="s">
        <v>135</v>
      </c>
      <c r="I7" s="33"/>
      <c r="J7" s="196" t="s">
        <v>135</v>
      </c>
      <c r="K7" s="379"/>
      <c r="L7" s="55" t="s">
        <v>135</v>
      </c>
      <c r="M7" s="240" t="s">
        <v>135</v>
      </c>
    </row>
    <row r="8" spans="1:13" ht="15" customHeight="1" x14ac:dyDescent="0.2">
      <c r="A8" s="25">
        <v>4</v>
      </c>
      <c r="B8" s="25" t="s">
        <v>3</v>
      </c>
      <c r="C8" s="177">
        <v>7033702.4500000002</v>
      </c>
      <c r="D8" s="233">
        <v>7191006.5499999998</v>
      </c>
      <c r="E8" s="33">
        <v>7191006.5499999998</v>
      </c>
      <c r="F8" s="49">
        <f t="shared" ref="F8" si="0">E8/D8</f>
        <v>1</v>
      </c>
      <c r="G8" s="33">
        <v>7191006.5499999998</v>
      </c>
      <c r="H8" s="49">
        <f t="shared" ref="H8" si="1">G8/D8</f>
        <v>1</v>
      </c>
      <c r="I8" s="33">
        <v>5167202.6100000003</v>
      </c>
      <c r="J8" s="190">
        <f>I8/D8</f>
        <v>0.71856458119899791</v>
      </c>
      <c r="K8" s="35">
        <v>7033702.4500000002</v>
      </c>
      <c r="L8" s="375">
        <v>0.98901903391686452</v>
      </c>
      <c r="M8" s="530">
        <f>I7/K8-1</f>
        <v>-1</v>
      </c>
    </row>
    <row r="9" spans="1:13" ht="15" customHeight="1" x14ac:dyDescent="0.2">
      <c r="A9" s="9"/>
      <c r="B9" s="2" t="s">
        <v>4</v>
      </c>
      <c r="C9" s="179">
        <f>SUM(C5:C8)</f>
        <v>43447489.090000004</v>
      </c>
      <c r="D9" s="169">
        <f>SUM(D5:D8)</f>
        <v>42804035.5</v>
      </c>
      <c r="E9" s="92">
        <f>SUM(E5:E8)</f>
        <v>41001138</v>
      </c>
      <c r="F9" s="98">
        <f>E9/D9</f>
        <v>0.95788019800142443</v>
      </c>
      <c r="G9" s="92">
        <f>SUM(G5:G8)</f>
        <v>40122670.75</v>
      </c>
      <c r="H9" s="98">
        <f>G9/D9</f>
        <v>0.93735719731379064</v>
      </c>
      <c r="I9" s="92">
        <f>SUM(I5:I8)</f>
        <v>26175178.139999997</v>
      </c>
      <c r="J9" s="188">
        <f>I9/D9</f>
        <v>0.61151192485110417</v>
      </c>
      <c r="K9" s="92">
        <f t="shared" ref="K9" si="2">SUM(K5:K8)</f>
        <v>26268214.579999998</v>
      </c>
      <c r="L9" s="44">
        <v>0.72499999999999998</v>
      </c>
      <c r="M9" s="242">
        <f>I9/K9-1</f>
        <v>-3.5417877266328279E-3</v>
      </c>
    </row>
    <row r="10" spans="1:13" ht="15" customHeight="1" x14ac:dyDescent="0.2">
      <c r="A10" s="21">
        <v>6</v>
      </c>
      <c r="B10" s="21" t="s">
        <v>5</v>
      </c>
      <c r="C10" s="177">
        <v>13187153.26</v>
      </c>
      <c r="D10" s="233">
        <v>18933249.91</v>
      </c>
      <c r="E10" s="31">
        <v>17961590.960000001</v>
      </c>
      <c r="F10" s="49">
        <f>E10/D10</f>
        <v>0.94867975890991663</v>
      </c>
      <c r="G10" s="153">
        <v>16740963.49</v>
      </c>
      <c r="H10" s="49">
        <f>G10/D10</f>
        <v>0.88420971410502025</v>
      </c>
      <c r="I10" s="153">
        <v>12576352.460000001</v>
      </c>
      <c r="J10" s="170">
        <f>I10/D10</f>
        <v>0.66424689473715404</v>
      </c>
      <c r="K10" s="153">
        <v>5358476.8899999997</v>
      </c>
      <c r="L10" s="53">
        <v>0.38367168122143769</v>
      </c>
      <c r="M10" s="254">
        <f>I10/K10-1</f>
        <v>1.3470013435105068</v>
      </c>
    </row>
    <row r="11" spans="1:13" ht="15" customHeight="1" x14ac:dyDescent="0.2">
      <c r="A11" s="25">
        <v>7</v>
      </c>
      <c r="B11" s="25" t="s">
        <v>6</v>
      </c>
      <c r="C11" s="178"/>
      <c r="D11" s="234"/>
      <c r="E11" s="35"/>
      <c r="F11" s="50" t="s">
        <v>135</v>
      </c>
      <c r="G11" s="154"/>
      <c r="H11" s="50" t="s">
        <v>135</v>
      </c>
      <c r="I11" s="154"/>
      <c r="J11" s="170" t="s">
        <v>135</v>
      </c>
      <c r="K11" s="488" t="s">
        <v>135</v>
      </c>
      <c r="L11" s="56" t="s">
        <v>135</v>
      </c>
      <c r="M11" s="254" t="s">
        <v>135</v>
      </c>
    </row>
    <row r="12" spans="1:13" ht="15" customHeight="1" x14ac:dyDescent="0.2">
      <c r="A12" s="9"/>
      <c r="B12" s="2" t="s">
        <v>7</v>
      </c>
      <c r="C12" s="179">
        <f>SUM(C10:C11)</f>
        <v>13187153.26</v>
      </c>
      <c r="D12" s="169">
        <f t="shared" ref="D12:K12" si="3">SUM(D10:D11)</f>
        <v>18933249.91</v>
      </c>
      <c r="E12" s="92">
        <f t="shared" si="3"/>
        <v>17961590.960000001</v>
      </c>
      <c r="F12" s="98">
        <f>E12/D12</f>
        <v>0.94867975890991663</v>
      </c>
      <c r="G12" s="92">
        <f t="shared" si="3"/>
        <v>16740963.49</v>
      </c>
      <c r="H12" s="98">
        <f>G12/D12</f>
        <v>0.88420971410502025</v>
      </c>
      <c r="I12" s="92">
        <f t="shared" si="3"/>
        <v>12576352.460000001</v>
      </c>
      <c r="J12" s="188">
        <f>I12/D12</f>
        <v>0.66424689473715404</v>
      </c>
      <c r="K12" s="92">
        <f t="shared" si="3"/>
        <v>5358476.8899999997</v>
      </c>
      <c r="L12" s="44">
        <v>0.38400000000000001</v>
      </c>
      <c r="M12" s="255">
        <f>I12/K12-1</f>
        <v>1.3470013435105068</v>
      </c>
    </row>
    <row r="13" spans="1:13" ht="15" customHeight="1" x14ac:dyDescent="0.2">
      <c r="A13" s="21">
        <v>8</v>
      </c>
      <c r="B13" s="21" t="s">
        <v>8</v>
      </c>
      <c r="C13" s="176"/>
      <c r="D13" s="232"/>
      <c r="E13" s="31"/>
      <c r="F13" s="94" t="s">
        <v>135</v>
      </c>
      <c r="G13" s="31"/>
      <c r="H13" s="94" t="s">
        <v>135</v>
      </c>
      <c r="I13" s="31"/>
      <c r="J13" s="251" t="s">
        <v>135</v>
      </c>
      <c r="K13" s="31"/>
      <c r="L13" s="57" t="s">
        <v>135</v>
      </c>
      <c r="M13" s="243" t="s">
        <v>135</v>
      </c>
    </row>
    <row r="14" spans="1:13" ht="15" customHeight="1" x14ac:dyDescent="0.2">
      <c r="A14" s="25">
        <v>9</v>
      </c>
      <c r="B14" s="25" t="s">
        <v>9</v>
      </c>
      <c r="C14" s="178"/>
      <c r="D14" s="234"/>
      <c r="E14" s="35"/>
      <c r="F14" s="50" t="s">
        <v>135</v>
      </c>
      <c r="G14" s="35"/>
      <c r="H14" s="50" t="s">
        <v>135</v>
      </c>
      <c r="I14" s="35"/>
      <c r="J14" s="252" t="s">
        <v>135</v>
      </c>
      <c r="K14" s="35"/>
      <c r="L14" s="56" t="s">
        <v>135</v>
      </c>
      <c r="M14" s="244" t="s">
        <v>135</v>
      </c>
    </row>
    <row r="15" spans="1:13" ht="15" customHeight="1" thickBot="1" x14ac:dyDescent="0.25">
      <c r="A15" s="9"/>
      <c r="B15" s="2" t="s">
        <v>10</v>
      </c>
      <c r="C15" s="179">
        <f>SUM(C13:C14)</f>
        <v>0</v>
      </c>
      <c r="D15" s="169">
        <f t="shared" ref="D15:K15" si="4">SUM(D13:D14)</f>
        <v>0</v>
      </c>
      <c r="E15" s="92">
        <f t="shared" si="4"/>
        <v>0</v>
      </c>
      <c r="F15" s="62" t="s">
        <v>135</v>
      </c>
      <c r="G15" s="92">
        <f t="shared" si="4"/>
        <v>0</v>
      </c>
      <c r="H15" s="62" t="s">
        <v>135</v>
      </c>
      <c r="I15" s="92">
        <f t="shared" si="4"/>
        <v>0</v>
      </c>
      <c r="J15" s="253" t="s">
        <v>135</v>
      </c>
      <c r="K15" s="92">
        <f t="shared" si="4"/>
        <v>0</v>
      </c>
      <c r="L15" s="107" t="s">
        <v>135</v>
      </c>
      <c r="M15" s="559" t="s">
        <v>135</v>
      </c>
    </row>
    <row r="16" spans="1:13" s="6" customFormat="1" ht="24" customHeight="1" thickBot="1" x14ac:dyDescent="0.25">
      <c r="A16" s="5"/>
      <c r="B16" s="4" t="s">
        <v>11</v>
      </c>
      <c r="C16" s="180">
        <f>+C9+C12+C15</f>
        <v>56634642.350000001</v>
      </c>
      <c r="D16" s="171">
        <f t="shared" ref="D16:K16" si="5">+D9+D12+D15</f>
        <v>61737285.409999996</v>
      </c>
      <c r="E16" s="172">
        <f t="shared" si="5"/>
        <v>58962728.960000001</v>
      </c>
      <c r="F16" s="199">
        <f>E16/D16</f>
        <v>0.95505865812573321</v>
      </c>
      <c r="G16" s="172">
        <f t="shared" si="5"/>
        <v>56863634.240000002</v>
      </c>
      <c r="H16" s="199">
        <f>G16/D16</f>
        <v>0.92105822052858555</v>
      </c>
      <c r="I16" s="172">
        <f t="shared" si="5"/>
        <v>38751530.599999994</v>
      </c>
      <c r="J16" s="191">
        <f>I16/D16</f>
        <v>0.62768439432750234</v>
      </c>
      <c r="K16" s="164">
        <f t="shared" si="5"/>
        <v>31626691.469999999</v>
      </c>
      <c r="L16" s="208">
        <v>0.63</v>
      </c>
      <c r="M16" s="255">
        <f>I16/K16-1</f>
        <v>0.22527930677663122</v>
      </c>
    </row>
    <row r="21" spans="5:5" x14ac:dyDescent="0.2">
      <c r="E21" s="198"/>
    </row>
    <row r="22" spans="5:5" x14ac:dyDescent="0.2">
      <c r="E22" s="198"/>
    </row>
    <row r="23" spans="5:5" x14ac:dyDescent="0.2">
      <c r="E23" s="198"/>
    </row>
    <row r="24" spans="5:5" x14ac:dyDescent="0.2">
      <c r="E24" s="198"/>
    </row>
  </sheetData>
  <mergeCells count="2">
    <mergeCell ref="D2:J2"/>
    <mergeCell ref="K2:L2"/>
  </mergeCells>
  <printOptions horizontalCentered="1"/>
  <pageMargins left="0.51181102362204722" right="0.51181102362204722" top="0.94488188976377963" bottom="0.74803149606299213" header="0.31496062992125984" footer="0.31496062992125984"/>
  <pageSetup paperSize="9" scale="95" orientation="landscape" r:id="rId1"/>
  <headerFooter>
    <oddHeader>&amp;L&amp;"Arial,Negreta"&amp;8&amp;K03+000Ajuntament de Barcelona&amp;C&amp;"Arial,Negreta"&amp;8&amp;K03+000Pressupost 2015
Execució Pressupostària a Setembre&amp;R&amp;"Arial,Negreta"&amp;8&amp;K03+000Direcció de Pressupostos i Política Fiscal</oddHead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37"/>
  <sheetViews>
    <sheetView topLeftCell="A5" workbookViewId="0">
      <selection activeCell="K20" sqref="K20"/>
    </sheetView>
  </sheetViews>
  <sheetFormatPr defaultColWidth="11.42578125" defaultRowHeight="12.75" x14ac:dyDescent="0.2"/>
  <cols>
    <col min="1" max="1" width="2.7109375" customWidth="1"/>
    <col min="2" max="2" width="31.7109375" bestFit="1" customWidth="1"/>
    <col min="3" max="3" width="11.85546875" customWidth="1"/>
    <col min="4" max="5" width="11.5703125" style="47" bestFit="1" customWidth="1"/>
    <col min="6" max="6" width="6.28515625" style="105" customWidth="1"/>
    <col min="7" max="7" width="11.5703125" style="47" bestFit="1" customWidth="1"/>
    <col min="8" max="8" width="6.28515625" style="105" customWidth="1"/>
    <col min="9" max="9" width="11.5703125" style="47" bestFit="1" customWidth="1"/>
    <col min="10" max="10" width="6.28515625" style="105" customWidth="1"/>
    <col min="11" max="11" width="8.140625" style="47" customWidth="1"/>
    <col min="12" max="12" width="6.28515625" style="105" customWidth="1"/>
    <col min="13" max="13" width="8" style="105" bestFit="1" customWidth="1"/>
  </cols>
  <sheetData>
    <row r="2" spans="1:13" ht="15" x14ac:dyDescent="0.25">
      <c r="A2" s="7" t="s">
        <v>470</v>
      </c>
    </row>
    <row r="3" spans="1:13" ht="15" x14ac:dyDescent="0.25">
      <c r="A3" s="7"/>
    </row>
    <row r="4" spans="1:13" x14ac:dyDescent="0.2">
      <c r="D4"/>
      <c r="E4"/>
      <c r="F4"/>
      <c r="G4"/>
      <c r="H4"/>
      <c r="I4"/>
      <c r="J4"/>
      <c r="K4"/>
      <c r="L4"/>
      <c r="M4"/>
    </row>
    <row r="5" spans="1:13" x14ac:dyDescent="0.2">
      <c r="D5"/>
      <c r="E5"/>
      <c r="F5"/>
      <c r="G5"/>
      <c r="H5"/>
      <c r="I5"/>
      <c r="J5"/>
      <c r="K5"/>
      <c r="L5"/>
      <c r="M5"/>
    </row>
    <row r="6" spans="1:13" x14ac:dyDescent="0.2">
      <c r="D6"/>
      <c r="E6"/>
      <c r="F6"/>
      <c r="G6"/>
      <c r="H6"/>
      <c r="I6"/>
      <c r="J6"/>
      <c r="K6"/>
      <c r="L6"/>
      <c r="M6"/>
    </row>
    <row r="7" spans="1:13" ht="15" customHeight="1" x14ac:dyDescent="0.2">
      <c r="D7"/>
      <c r="E7"/>
      <c r="F7"/>
      <c r="G7"/>
      <c r="H7"/>
      <c r="I7"/>
      <c r="J7"/>
      <c r="K7"/>
      <c r="L7"/>
      <c r="M7"/>
    </row>
    <row r="8" spans="1:13" ht="15" customHeight="1" x14ac:dyDescent="0.2">
      <c r="D8"/>
      <c r="E8"/>
      <c r="F8"/>
      <c r="G8"/>
      <c r="H8"/>
      <c r="I8"/>
      <c r="J8"/>
      <c r="K8"/>
      <c r="L8"/>
      <c r="M8"/>
    </row>
    <row r="9" spans="1:13" ht="15" customHeight="1" x14ac:dyDescent="0.2">
      <c r="D9"/>
      <c r="E9"/>
      <c r="F9"/>
      <c r="G9"/>
      <c r="H9"/>
      <c r="I9"/>
      <c r="J9"/>
      <c r="K9"/>
      <c r="L9"/>
      <c r="M9"/>
    </row>
    <row r="10" spans="1:13" ht="15" customHeight="1" x14ac:dyDescent="0.2">
      <c r="D10"/>
      <c r="E10"/>
      <c r="F10"/>
      <c r="G10"/>
      <c r="H10"/>
      <c r="I10"/>
      <c r="J10"/>
      <c r="K10"/>
      <c r="L10"/>
      <c r="M10"/>
    </row>
    <row r="11" spans="1:13" ht="15" customHeight="1" x14ac:dyDescent="0.2">
      <c r="D11"/>
      <c r="E11"/>
      <c r="F11"/>
      <c r="G11"/>
      <c r="H11"/>
      <c r="I11"/>
      <c r="J11"/>
      <c r="K11"/>
      <c r="L11"/>
      <c r="M11"/>
    </row>
    <row r="12" spans="1:13" ht="15" customHeight="1" x14ac:dyDescent="0.2">
      <c r="D12"/>
      <c r="E12"/>
      <c r="F12"/>
      <c r="G12"/>
      <c r="H12"/>
      <c r="I12"/>
      <c r="J12"/>
      <c r="K12"/>
      <c r="L12"/>
      <c r="M12"/>
    </row>
    <row r="13" spans="1:13" ht="15" customHeight="1" x14ac:dyDescent="0.2">
      <c r="D13"/>
      <c r="E13"/>
      <c r="F13"/>
      <c r="G13"/>
      <c r="H13"/>
      <c r="I13"/>
      <c r="J13"/>
      <c r="K13"/>
      <c r="L13"/>
      <c r="M13"/>
    </row>
    <row r="14" spans="1:13" ht="15" customHeight="1" x14ac:dyDescent="0.2">
      <c r="D14"/>
      <c r="E14"/>
      <c r="F14"/>
      <c r="G14"/>
      <c r="H14"/>
      <c r="I14"/>
      <c r="J14"/>
      <c r="K14"/>
      <c r="L14"/>
      <c r="M14"/>
    </row>
    <row r="15" spans="1:13" ht="15" customHeight="1" x14ac:dyDescent="0.2">
      <c r="D15"/>
      <c r="E15"/>
      <c r="F15"/>
      <c r="G15"/>
      <c r="H15"/>
      <c r="I15"/>
      <c r="J15"/>
      <c r="K15"/>
      <c r="L15"/>
      <c r="M15"/>
    </row>
    <row r="16" spans="1:13" ht="15" customHeight="1" x14ac:dyDescent="0.2">
      <c r="D16"/>
      <c r="E16"/>
      <c r="F16"/>
      <c r="G16"/>
      <c r="H16"/>
      <c r="I16"/>
      <c r="J16"/>
      <c r="K16"/>
      <c r="L16"/>
      <c r="M16"/>
    </row>
    <row r="17" spans="4:13" ht="15" customHeight="1" x14ac:dyDescent="0.2">
      <c r="D17"/>
      <c r="E17"/>
      <c r="F17"/>
      <c r="G17"/>
      <c r="H17"/>
      <c r="I17"/>
      <c r="J17"/>
      <c r="K17"/>
      <c r="L17"/>
      <c r="M17"/>
    </row>
    <row r="18" spans="4:13" ht="24" customHeight="1" x14ac:dyDescent="0.2">
      <c r="D18"/>
      <c r="E18"/>
      <c r="F18"/>
      <c r="G18"/>
      <c r="H18"/>
      <c r="I18"/>
      <c r="J18"/>
      <c r="K18"/>
      <c r="L18"/>
      <c r="M18"/>
    </row>
    <row r="19" spans="4:13" x14ac:dyDescent="0.2">
      <c r="D19"/>
      <c r="E19"/>
      <c r="F19"/>
      <c r="G19"/>
      <c r="H19"/>
      <c r="I19"/>
      <c r="J19"/>
      <c r="K19"/>
      <c r="L19"/>
      <c r="M19"/>
    </row>
    <row r="20" spans="4:13" x14ac:dyDescent="0.2">
      <c r="D20"/>
      <c r="E20"/>
      <c r="F20"/>
      <c r="G20"/>
      <c r="H20"/>
      <c r="I20"/>
      <c r="J20"/>
      <c r="K20"/>
      <c r="L20"/>
      <c r="M20"/>
    </row>
    <row r="21" spans="4:13" x14ac:dyDescent="0.2">
      <c r="D21"/>
      <c r="E21"/>
      <c r="F21"/>
      <c r="G21"/>
      <c r="H21"/>
      <c r="I21"/>
      <c r="J21"/>
      <c r="K21"/>
      <c r="L21"/>
      <c r="M21"/>
    </row>
    <row r="22" spans="4:13" x14ac:dyDescent="0.2">
      <c r="D22"/>
      <c r="E22"/>
      <c r="F22"/>
      <c r="G22"/>
      <c r="H22"/>
      <c r="I22"/>
      <c r="J22"/>
      <c r="K22"/>
      <c r="L22"/>
      <c r="M22"/>
    </row>
    <row r="23" spans="4:13" x14ac:dyDescent="0.2">
      <c r="D23"/>
      <c r="E23"/>
      <c r="F23"/>
      <c r="G23"/>
      <c r="H23"/>
      <c r="I23"/>
      <c r="J23"/>
      <c r="K23"/>
      <c r="L23"/>
      <c r="M23"/>
    </row>
    <row r="24" spans="4:13" x14ac:dyDescent="0.2">
      <c r="D24"/>
      <c r="E24"/>
      <c r="F24"/>
      <c r="G24"/>
      <c r="H24"/>
      <c r="I24"/>
      <c r="J24"/>
      <c r="K24"/>
      <c r="L24"/>
      <c r="M24"/>
    </row>
    <row r="25" spans="4:13" x14ac:dyDescent="0.2">
      <c r="D25"/>
      <c r="E25"/>
      <c r="F25"/>
      <c r="G25"/>
      <c r="H25"/>
      <c r="I25"/>
      <c r="J25"/>
      <c r="K25"/>
      <c r="L25"/>
      <c r="M25"/>
    </row>
    <row r="26" spans="4:13" x14ac:dyDescent="0.2">
      <c r="D26"/>
      <c r="E26"/>
      <c r="F26"/>
      <c r="G26"/>
      <c r="H26"/>
      <c r="I26"/>
      <c r="J26"/>
      <c r="K26"/>
      <c r="L26"/>
      <c r="M26"/>
    </row>
    <row r="27" spans="4:13" x14ac:dyDescent="0.2">
      <c r="D27"/>
      <c r="E27"/>
      <c r="F27"/>
      <c r="G27"/>
      <c r="H27"/>
      <c r="I27"/>
      <c r="J27"/>
      <c r="K27"/>
      <c r="L27"/>
      <c r="M27"/>
    </row>
    <row r="28" spans="4:13" x14ac:dyDescent="0.2">
      <c r="D28"/>
      <c r="E28"/>
      <c r="F28"/>
      <c r="G28"/>
      <c r="H28"/>
      <c r="I28"/>
      <c r="J28"/>
      <c r="K28"/>
      <c r="L28"/>
      <c r="M28"/>
    </row>
    <row r="29" spans="4:13" x14ac:dyDescent="0.2">
      <c r="D29"/>
      <c r="E29"/>
      <c r="F29"/>
      <c r="G29"/>
      <c r="H29"/>
      <c r="I29"/>
      <c r="J29"/>
      <c r="K29"/>
      <c r="L29"/>
      <c r="M29"/>
    </row>
    <row r="30" spans="4:13" x14ac:dyDescent="0.2">
      <c r="D30"/>
      <c r="E30"/>
      <c r="F30"/>
      <c r="G30"/>
      <c r="H30"/>
      <c r="I30"/>
      <c r="J30"/>
      <c r="K30"/>
      <c r="L30"/>
      <c r="M30"/>
    </row>
    <row r="31" spans="4:13" x14ac:dyDescent="0.2">
      <c r="D31"/>
      <c r="E31"/>
      <c r="F31"/>
      <c r="G31"/>
      <c r="H31"/>
      <c r="I31"/>
      <c r="J31"/>
      <c r="K31"/>
      <c r="L31"/>
      <c r="M31"/>
    </row>
    <row r="32" spans="4:13" x14ac:dyDescent="0.2">
      <c r="D32"/>
      <c r="E32"/>
      <c r="F32"/>
      <c r="G32"/>
      <c r="H32"/>
      <c r="I32"/>
      <c r="J32"/>
      <c r="K32"/>
      <c r="L32"/>
      <c r="M32"/>
    </row>
    <row r="33" spans="4:13" x14ac:dyDescent="0.2">
      <c r="D33"/>
      <c r="E33"/>
      <c r="F33"/>
      <c r="G33"/>
      <c r="H33"/>
      <c r="I33"/>
      <c r="J33"/>
      <c r="K33"/>
      <c r="L33"/>
      <c r="M33"/>
    </row>
    <row r="34" spans="4:13" x14ac:dyDescent="0.2">
      <c r="D34"/>
      <c r="E34"/>
      <c r="F34"/>
      <c r="G34"/>
      <c r="H34"/>
      <c r="I34"/>
      <c r="J34"/>
      <c r="K34"/>
      <c r="L34"/>
      <c r="M34"/>
    </row>
    <row r="35" spans="4:13" x14ac:dyDescent="0.2">
      <c r="D35"/>
      <c r="E35"/>
      <c r="F35"/>
      <c r="G35"/>
      <c r="H35"/>
      <c r="I35"/>
      <c r="J35"/>
      <c r="K35"/>
      <c r="L35"/>
      <c r="M35"/>
    </row>
    <row r="36" spans="4:13" x14ac:dyDescent="0.2">
      <c r="D36"/>
      <c r="E36"/>
      <c r="F36"/>
      <c r="G36"/>
      <c r="H36"/>
      <c r="I36"/>
      <c r="J36"/>
      <c r="K36"/>
      <c r="L36"/>
      <c r="M36"/>
    </row>
    <row r="37" spans="4:13" x14ac:dyDescent="0.2">
      <c r="D37"/>
      <c r="E37"/>
      <c r="F37"/>
      <c r="G37"/>
      <c r="H37"/>
      <c r="I37"/>
      <c r="J37"/>
      <c r="K37"/>
      <c r="L37"/>
      <c r="M37"/>
    </row>
  </sheetData>
  <printOptions horizontalCentered="1"/>
  <pageMargins left="0.51181102362204722" right="0.51181102362204722" top="0.94488188976377963" bottom="0.74803149606299213" header="0.31496062992125984" footer="0.31496062992125984"/>
  <pageSetup paperSize="9" scale="95" orientation="landscape" r:id="rId1"/>
  <headerFooter>
    <oddHeader>&amp;L&amp;"Arial,Negreta"&amp;8&amp;K03+000Ajuntament de Barcelona&amp;C&amp;"Arial,Negreta"&amp;8&amp;K03+000Pressupost 2015
Execució Pressupostària a Setembre&amp;R&amp;"Arial,Negreta"&amp;8&amp;K03+000Direcció de Pressupostos i Política Fiscal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6"/>
  <sheetViews>
    <sheetView topLeftCell="A3" zoomScaleNormal="100" workbookViewId="0">
      <selection activeCell="K20" sqref="K20"/>
    </sheetView>
  </sheetViews>
  <sheetFormatPr defaultColWidth="11.42578125" defaultRowHeight="12.75" x14ac:dyDescent="0.2"/>
  <cols>
    <col min="1" max="1" width="2.7109375" customWidth="1"/>
    <col min="2" max="2" width="32.7109375" customWidth="1"/>
    <col min="3" max="3" width="15.42578125" bestFit="1" customWidth="1"/>
    <col min="4" max="4" width="7.7109375" style="109" customWidth="1"/>
    <col min="5" max="5" width="11.140625" bestFit="1" customWidth="1"/>
    <col min="6" max="6" width="7.7109375" customWidth="1"/>
    <col min="7" max="7" width="10.85546875" bestFit="1" customWidth="1"/>
    <col min="8" max="8" width="7.7109375" customWidth="1"/>
    <col min="9" max="9" width="6.28515625" customWidth="1"/>
    <col min="10" max="10" width="11.7109375" customWidth="1"/>
    <col min="11" max="11" width="6.28515625" style="105" customWidth="1"/>
    <col min="12" max="12" width="10.85546875" customWidth="1"/>
    <col min="13" max="13" width="6.28515625" style="105" customWidth="1"/>
    <col min="14" max="14" width="7.140625" customWidth="1"/>
    <col min="15" max="15" width="4.42578125" customWidth="1"/>
  </cols>
  <sheetData>
    <row r="1" spans="1:13" ht="15" x14ac:dyDescent="0.25">
      <c r="A1" s="7" t="s">
        <v>44</v>
      </c>
    </row>
    <row r="2" spans="1:13" x14ac:dyDescent="0.2">
      <c r="A2" s="8" t="s">
        <v>20</v>
      </c>
      <c r="D2"/>
      <c r="K2"/>
      <c r="M2"/>
    </row>
    <row r="3" spans="1:13" x14ac:dyDescent="0.2">
      <c r="D3"/>
      <c r="K3"/>
      <c r="M3"/>
    </row>
    <row r="4" spans="1:13" ht="30" customHeight="1" x14ac:dyDescent="0.2">
      <c r="D4"/>
      <c r="K4"/>
      <c r="M4"/>
    </row>
    <row r="5" spans="1:13" ht="15" customHeight="1" x14ac:dyDescent="0.2">
      <c r="D5"/>
      <c r="K5"/>
      <c r="M5"/>
    </row>
    <row r="6" spans="1:13" ht="15" customHeight="1" x14ac:dyDescent="0.2">
      <c r="D6"/>
      <c r="K6"/>
      <c r="M6"/>
    </row>
    <row r="7" spans="1:13" ht="15" customHeight="1" x14ac:dyDescent="0.2">
      <c r="D7"/>
      <c r="K7"/>
      <c r="M7"/>
    </row>
    <row r="8" spans="1:13" ht="15" customHeight="1" x14ac:dyDescent="0.2">
      <c r="D8"/>
      <c r="K8"/>
      <c r="M8"/>
    </row>
    <row r="9" spans="1:13" ht="15" customHeight="1" x14ac:dyDescent="0.2">
      <c r="D9"/>
      <c r="K9"/>
      <c r="M9"/>
    </row>
    <row r="10" spans="1:13" ht="15" customHeight="1" x14ac:dyDescent="0.2">
      <c r="D10"/>
      <c r="K10"/>
      <c r="M10"/>
    </row>
    <row r="11" spans="1:13" ht="15" customHeight="1" x14ac:dyDescent="0.2">
      <c r="D11"/>
      <c r="K11"/>
      <c r="M11"/>
    </row>
    <row r="12" spans="1:13" ht="15" customHeight="1" x14ac:dyDescent="0.2">
      <c r="D12"/>
      <c r="K12"/>
      <c r="M12"/>
    </row>
    <row r="13" spans="1:13" ht="15" customHeight="1" x14ac:dyDescent="0.2">
      <c r="D13"/>
      <c r="K13"/>
      <c r="M13"/>
    </row>
    <row r="14" spans="1:13" ht="15" customHeight="1" x14ac:dyDescent="0.2">
      <c r="D14"/>
      <c r="K14"/>
      <c r="M14"/>
    </row>
    <row r="15" spans="1:13" ht="15" customHeight="1" x14ac:dyDescent="0.2">
      <c r="D15"/>
      <c r="K15"/>
      <c r="M15"/>
    </row>
    <row r="16" spans="1:13" ht="15" customHeight="1" x14ac:dyDescent="0.2">
      <c r="D16"/>
      <c r="K16"/>
      <c r="M16"/>
    </row>
    <row r="17" spans="1:16" ht="15" customHeight="1" x14ac:dyDescent="0.2">
      <c r="D17"/>
      <c r="K17"/>
      <c r="M17"/>
    </row>
    <row r="18" spans="1:16" s="6" customFormat="1" ht="19.5" customHeight="1" x14ac:dyDescent="0.2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</row>
    <row r="19" spans="1:16" x14ac:dyDescent="0.2">
      <c r="D19"/>
      <c r="K19"/>
      <c r="M19"/>
    </row>
    <row r="20" spans="1:16" x14ac:dyDescent="0.2">
      <c r="D20"/>
      <c r="K20"/>
      <c r="M20"/>
    </row>
    <row r="21" spans="1:16" s="540" customFormat="1" x14ac:dyDescent="0.2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</row>
    <row r="22" spans="1:16" s="540" customFormat="1" x14ac:dyDescent="0.2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</row>
    <row r="23" spans="1:16" s="540" customFormat="1" x14ac:dyDescent="0.2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</row>
    <row r="24" spans="1:16" s="540" customFormat="1" x14ac:dyDescent="0.2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</row>
    <row r="25" spans="1:16" s="540" customFormat="1" x14ac:dyDescent="0.2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</row>
    <row r="26" spans="1:16" s="540" customFormat="1" x14ac:dyDescent="0.2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</row>
    <row r="27" spans="1:16" s="540" customFormat="1" x14ac:dyDescent="0.2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</row>
    <row r="28" spans="1:16" s="540" customFormat="1" x14ac:dyDescent="0.2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</row>
    <row r="29" spans="1:16" s="540" customFormat="1" x14ac:dyDescent="0.2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</row>
    <row r="30" spans="1:16" x14ac:dyDescent="0.2">
      <c r="D30"/>
      <c r="K30"/>
      <c r="M30"/>
    </row>
    <row r="31" spans="1:16" x14ac:dyDescent="0.2">
      <c r="D31"/>
      <c r="K31"/>
      <c r="M31"/>
    </row>
    <row r="32" spans="1:16" x14ac:dyDescent="0.2">
      <c r="D32"/>
      <c r="K32"/>
      <c r="M32"/>
    </row>
    <row r="33" spans="4:13" x14ac:dyDescent="0.2">
      <c r="D33"/>
      <c r="K33"/>
      <c r="M33"/>
    </row>
    <row r="34" spans="4:13" x14ac:dyDescent="0.2">
      <c r="D34"/>
      <c r="K34"/>
      <c r="M34"/>
    </row>
    <row r="35" spans="4:13" x14ac:dyDescent="0.2">
      <c r="D35"/>
      <c r="K35"/>
      <c r="M35"/>
    </row>
    <row r="36" spans="4:13" x14ac:dyDescent="0.2">
      <c r="D36"/>
      <c r="K36"/>
      <c r="M36"/>
    </row>
  </sheetData>
  <printOptions horizontalCentered="1"/>
  <pageMargins left="0.51181102362204722" right="0.51181102362204722" top="0.94488188976377963" bottom="0.74803149606299213" header="0.31496062992125984" footer="0.31496062992125984"/>
  <pageSetup paperSize="9" scale="95" orientation="landscape" r:id="rId1"/>
  <headerFooter>
    <oddHeader>&amp;L&amp;"Arial,Negreta"&amp;8&amp;K03+000Ajuntament de Barcelona&amp;C&amp;"Arial,Negreta"&amp;8&amp;K03+000Pressupost 2015
Execució Pressupostària a Setembre&amp;R&amp;"Arial,Negreta"&amp;8&amp;K03+000Direcció de Pressupostos i Política Fiscal</oddHeader>
  </headerFooter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M16"/>
  <sheetViews>
    <sheetView topLeftCell="A2" zoomScaleNormal="100" workbookViewId="0">
      <selection activeCell="L17" sqref="L17"/>
    </sheetView>
  </sheetViews>
  <sheetFormatPr defaultColWidth="11.42578125" defaultRowHeight="12.75" x14ac:dyDescent="0.2"/>
  <cols>
    <col min="1" max="1" width="2.7109375" customWidth="1"/>
    <col min="2" max="2" width="32.7109375" customWidth="1"/>
    <col min="3" max="3" width="11.28515625" bestFit="1" customWidth="1"/>
    <col min="4" max="5" width="11.42578125" style="47"/>
    <col min="6" max="6" width="6.28515625" style="105" customWidth="1"/>
    <col min="7" max="7" width="11.42578125" style="47"/>
    <col min="8" max="8" width="6.28515625" style="105" customWidth="1"/>
    <col min="9" max="9" width="11.42578125" style="47"/>
    <col min="10" max="10" width="6.28515625" style="105" customWidth="1"/>
    <col min="11" max="11" width="11.42578125" style="47"/>
    <col min="12" max="12" width="6.28515625" style="105" customWidth="1"/>
    <col min="13" max="13" width="8.140625" style="105" bestFit="1" customWidth="1"/>
    <col min="14" max="14" width="5.5703125" customWidth="1"/>
  </cols>
  <sheetData>
    <row r="1" spans="1:13" ht="15.75" thickBot="1" x14ac:dyDescent="0.3">
      <c r="A1" s="7" t="s">
        <v>438</v>
      </c>
    </row>
    <row r="2" spans="1:13" x14ac:dyDescent="0.2">
      <c r="A2" s="8" t="s">
        <v>20</v>
      </c>
      <c r="C2" s="181" t="s">
        <v>501</v>
      </c>
      <c r="D2" s="594" t="s">
        <v>575</v>
      </c>
      <c r="E2" s="592"/>
      <c r="F2" s="592"/>
      <c r="G2" s="592"/>
      <c r="H2" s="592"/>
      <c r="I2" s="592"/>
      <c r="J2" s="593"/>
      <c r="K2" s="588" t="s">
        <v>574</v>
      </c>
      <c r="L2" s="589"/>
      <c r="M2" s="224"/>
    </row>
    <row r="3" spans="1:13" x14ac:dyDescent="0.2">
      <c r="C3" s="174">
        <v>1</v>
      </c>
      <c r="D3" s="249">
        <v>2</v>
      </c>
      <c r="E3" s="247">
        <v>3</v>
      </c>
      <c r="F3" s="96" t="s">
        <v>39</v>
      </c>
      <c r="G3" s="247">
        <v>4</v>
      </c>
      <c r="H3" s="96" t="s">
        <v>40</v>
      </c>
      <c r="I3" s="247">
        <v>5</v>
      </c>
      <c r="J3" s="166" t="s">
        <v>41</v>
      </c>
      <c r="K3" s="247" t="s">
        <v>42</v>
      </c>
      <c r="L3" s="16" t="s">
        <v>43</v>
      </c>
      <c r="M3" s="156" t="s">
        <v>368</v>
      </c>
    </row>
    <row r="4" spans="1:13" ht="25.5" x14ac:dyDescent="0.2">
      <c r="A4" s="1"/>
      <c r="B4" s="2" t="s">
        <v>12</v>
      </c>
      <c r="C4" s="175" t="s">
        <v>13</v>
      </c>
      <c r="D4" s="250" t="s">
        <v>14</v>
      </c>
      <c r="E4" s="248" t="s">
        <v>15</v>
      </c>
      <c r="F4" s="97" t="s">
        <v>18</v>
      </c>
      <c r="G4" s="248" t="s">
        <v>16</v>
      </c>
      <c r="H4" s="97" t="s">
        <v>18</v>
      </c>
      <c r="I4" s="248" t="s">
        <v>17</v>
      </c>
      <c r="J4" s="128" t="s">
        <v>18</v>
      </c>
      <c r="K4" s="248" t="s">
        <v>17</v>
      </c>
      <c r="L4" s="12" t="s">
        <v>18</v>
      </c>
      <c r="M4" s="157" t="s">
        <v>538</v>
      </c>
    </row>
    <row r="5" spans="1:13" ht="15" customHeight="1" x14ac:dyDescent="0.2">
      <c r="A5" s="21">
        <v>1</v>
      </c>
      <c r="B5" s="21" t="s">
        <v>0</v>
      </c>
      <c r="C5" s="178">
        <v>5713163.5999999996</v>
      </c>
      <c r="D5" s="233">
        <v>6212190.6200000001</v>
      </c>
      <c r="E5" s="33">
        <v>5334303.7</v>
      </c>
      <c r="F5" s="49">
        <f>E5/D5</f>
        <v>0.85868319668529425</v>
      </c>
      <c r="G5" s="33">
        <v>5333127.3499999996</v>
      </c>
      <c r="H5" s="49">
        <f>G5/D5</f>
        <v>0.85849383514248945</v>
      </c>
      <c r="I5" s="33">
        <v>5333127.3499999996</v>
      </c>
      <c r="J5" s="170">
        <f>I5/D5</f>
        <v>0.85849383514248945</v>
      </c>
      <c r="K5" s="150">
        <v>4221115.6400000006</v>
      </c>
      <c r="L5" s="53">
        <v>0.73994677409434206</v>
      </c>
      <c r="M5" s="238">
        <f>+I5/K5-1</f>
        <v>0.26344023827785934</v>
      </c>
    </row>
    <row r="6" spans="1:13" ht="15" customHeight="1" x14ac:dyDescent="0.2">
      <c r="A6" s="23">
        <v>2</v>
      </c>
      <c r="B6" s="23" t="s">
        <v>1</v>
      </c>
      <c r="C6" s="178">
        <v>22783832.760000002</v>
      </c>
      <c r="D6" s="233">
        <v>22225031.100000001</v>
      </c>
      <c r="E6" s="33">
        <v>19602775.690000001</v>
      </c>
      <c r="F6" s="49">
        <f>E6/D6</f>
        <v>0.88201341999471938</v>
      </c>
      <c r="G6" s="33">
        <v>18657022.609999999</v>
      </c>
      <c r="H6" s="49">
        <f>G6/D6</f>
        <v>0.83945991013708854</v>
      </c>
      <c r="I6" s="33">
        <v>12192953.949999999</v>
      </c>
      <c r="J6" s="170">
        <f>I6/D6</f>
        <v>0.54861358326738174</v>
      </c>
      <c r="K6" s="150">
        <v>1257305.8999999999</v>
      </c>
      <c r="L6" s="55">
        <v>0.19755362789846248</v>
      </c>
      <c r="M6" s="238">
        <f>+I6/K6-1</f>
        <v>8.6976829186914664</v>
      </c>
    </row>
    <row r="7" spans="1:13" ht="15" customHeight="1" x14ac:dyDescent="0.2">
      <c r="A7" s="23">
        <v>3</v>
      </c>
      <c r="B7" s="23" t="s">
        <v>2</v>
      </c>
      <c r="C7" s="178"/>
      <c r="D7" s="233"/>
      <c r="E7" s="33"/>
      <c r="F7" s="27" t="s">
        <v>135</v>
      </c>
      <c r="G7" s="33"/>
      <c r="H7" s="27" t="s">
        <v>135</v>
      </c>
      <c r="I7" s="33"/>
      <c r="J7" s="261" t="s">
        <v>135</v>
      </c>
      <c r="K7" s="150"/>
      <c r="L7" s="55" t="s">
        <v>135</v>
      </c>
      <c r="M7" s="240" t="s">
        <v>135</v>
      </c>
    </row>
    <row r="8" spans="1:13" ht="15" customHeight="1" x14ac:dyDescent="0.2">
      <c r="A8" s="25">
        <v>4</v>
      </c>
      <c r="B8" s="25" t="s">
        <v>3</v>
      </c>
      <c r="C8" s="178">
        <v>100625879.98</v>
      </c>
      <c r="D8" s="233">
        <v>88836005.040000007</v>
      </c>
      <c r="E8" s="33">
        <v>67990707.159999996</v>
      </c>
      <c r="F8" s="457">
        <f>E8/D8</f>
        <v>0.76535079587815724</v>
      </c>
      <c r="G8" s="33">
        <v>67113242.159999996</v>
      </c>
      <c r="H8" s="457">
        <f>G8/D8</f>
        <v>0.75547343816036139</v>
      </c>
      <c r="I8" s="33">
        <v>58491160.439999998</v>
      </c>
      <c r="J8" s="459">
        <f>I8/D8</f>
        <v>0.65841727589689902</v>
      </c>
      <c r="K8" s="150">
        <v>62066183.57</v>
      </c>
      <c r="L8" s="375">
        <v>0.73672448045766059</v>
      </c>
      <c r="M8" s="530">
        <f>+I8/K8-1</f>
        <v>-5.7600176527174307E-2</v>
      </c>
    </row>
    <row r="9" spans="1:13" ht="15" customHeight="1" x14ac:dyDescent="0.2">
      <c r="A9" s="9"/>
      <c r="B9" s="2" t="s">
        <v>4</v>
      </c>
      <c r="C9" s="179">
        <f>SUM(C5:C8)</f>
        <v>129122876.34</v>
      </c>
      <c r="D9" s="169">
        <f t="shared" ref="D9:I9" si="0">SUM(D5:D8)</f>
        <v>117273226.76000001</v>
      </c>
      <c r="E9" s="92">
        <f t="shared" si="0"/>
        <v>92927786.549999997</v>
      </c>
      <c r="F9" s="98">
        <f>E9/D9</f>
        <v>0.792404107206643</v>
      </c>
      <c r="G9" s="92">
        <f t="shared" si="0"/>
        <v>91103392.120000005</v>
      </c>
      <c r="H9" s="98">
        <f>G9/D9</f>
        <v>0.77684732173732507</v>
      </c>
      <c r="I9" s="92">
        <f t="shared" si="0"/>
        <v>76017241.739999995</v>
      </c>
      <c r="J9" s="188">
        <f>I9/D9</f>
        <v>0.64820627725686697</v>
      </c>
      <c r="K9" s="92">
        <f>SUM(K5:K8)</f>
        <v>67544605.109999999</v>
      </c>
      <c r="L9" s="44">
        <v>0.70099999999999996</v>
      </c>
      <c r="M9" s="242">
        <f>+I9/K9-1</f>
        <v>0.12543765140386642</v>
      </c>
    </row>
    <row r="10" spans="1:13" ht="15" customHeight="1" x14ac:dyDescent="0.2">
      <c r="A10" s="21">
        <v>6</v>
      </c>
      <c r="B10" s="21" t="s">
        <v>5</v>
      </c>
      <c r="C10" s="178">
        <v>35600</v>
      </c>
      <c r="D10" s="233">
        <v>35600</v>
      </c>
      <c r="E10" s="35">
        <v>30000</v>
      </c>
      <c r="F10" s="49">
        <f>E10/D10</f>
        <v>0.84269662921348309</v>
      </c>
      <c r="G10" s="154">
        <v>5284.72</v>
      </c>
      <c r="H10" s="49">
        <f>G10/D10</f>
        <v>0.14844719101123596</v>
      </c>
      <c r="I10" s="154">
        <v>5284.72</v>
      </c>
      <c r="J10" s="170">
        <f>I10/D10</f>
        <v>0.14844719101123596</v>
      </c>
      <c r="K10" s="150">
        <v>11177.14</v>
      </c>
      <c r="L10" s="55">
        <v>7.7083724137931029E-3</v>
      </c>
      <c r="M10" s="238">
        <f>+I10/K10-1</f>
        <v>-0.52718495071189941</v>
      </c>
    </row>
    <row r="11" spans="1:13" ht="15" customHeight="1" x14ac:dyDescent="0.2">
      <c r="A11" s="25">
        <v>7</v>
      </c>
      <c r="B11" s="25" t="s">
        <v>6</v>
      </c>
      <c r="C11" s="178"/>
      <c r="D11" s="234"/>
      <c r="E11" s="35"/>
      <c r="F11" s="50" t="s">
        <v>135</v>
      </c>
      <c r="G11" s="154"/>
      <c r="H11" s="50" t="s">
        <v>135</v>
      </c>
      <c r="I11" s="154"/>
      <c r="J11" s="170" t="s">
        <v>135</v>
      </c>
      <c r="K11" s="154"/>
      <c r="L11" s="56"/>
      <c r="M11" s="238" t="s">
        <v>135</v>
      </c>
    </row>
    <row r="12" spans="1:13" ht="15" customHeight="1" x14ac:dyDescent="0.2">
      <c r="A12" s="9"/>
      <c r="B12" s="2" t="s">
        <v>7</v>
      </c>
      <c r="C12" s="179">
        <f>SUM(C10:C11)</f>
        <v>35600</v>
      </c>
      <c r="D12" s="169">
        <f t="shared" ref="D12:I12" si="1">SUM(D10:D11)</f>
        <v>35600</v>
      </c>
      <c r="E12" s="92">
        <f t="shared" si="1"/>
        <v>30000</v>
      </c>
      <c r="F12" s="98">
        <f>E12/D12</f>
        <v>0.84269662921348309</v>
      </c>
      <c r="G12" s="92">
        <f t="shared" si="1"/>
        <v>5284.72</v>
      </c>
      <c r="H12" s="98">
        <f>G12/D12</f>
        <v>0.14844719101123596</v>
      </c>
      <c r="I12" s="92">
        <f t="shared" si="1"/>
        <v>5284.72</v>
      </c>
      <c r="J12" s="188">
        <f>I12/D12</f>
        <v>0.14844719101123596</v>
      </c>
      <c r="K12" s="92">
        <f>SUM(K10:K11)</f>
        <v>11177.14</v>
      </c>
      <c r="L12" s="44">
        <v>8.0000000000000002E-3</v>
      </c>
      <c r="M12" s="242">
        <f>+I12/K12-1</f>
        <v>-0.52718495071189941</v>
      </c>
    </row>
    <row r="13" spans="1:13" ht="15" customHeight="1" x14ac:dyDescent="0.2">
      <c r="A13" s="21">
        <v>8</v>
      </c>
      <c r="B13" s="21" t="s">
        <v>8</v>
      </c>
      <c r="C13" s="176"/>
      <c r="D13" s="232"/>
      <c r="E13" s="31"/>
      <c r="F13" s="49" t="s">
        <v>135</v>
      </c>
      <c r="G13" s="31"/>
      <c r="H13" s="49" t="s">
        <v>135</v>
      </c>
      <c r="I13" s="31"/>
      <c r="J13" s="170" t="s">
        <v>135</v>
      </c>
      <c r="K13" s="31"/>
      <c r="L13" s="53" t="s">
        <v>135</v>
      </c>
      <c r="M13" s="238" t="s">
        <v>135</v>
      </c>
    </row>
    <row r="14" spans="1:13" ht="15" customHeight="1" x14ac:dyDescent="0.2">
      <c r="A14" s="25">
        <v>9</v>
      </c>
      <c r="B14" s="25" t="s">
        <v>9</v>
      </c>
      <c r="C14" s="178"/>
      <c r="D14" s="234"/>
      <c r="E14" s="35"/>
      <c r="F14" s="29" t="s">
        <v>135</v>
      </c>
      <c r="G14" s="35"/>
      <c r="H14" s="29" t="s">
        <v>135</v>
      </c>
      <c r="I14" s="35"/>
      <c r="J14" s="257" t="s">
        <v>135</v>
      </c>
      <c r="K14" s="35"/>
      <c r="L14" s="56" t="s">
        <v>135</v>
      </c>
      <c r="M14" s="244" t="s">
        <v>135</v>
      </c>
    </row>
    <row r="15" spans="1:13" ht="15" customHeight="1" thickBot="1" x14ac:dyDescent="0.25">
      <c r="A15" s="9"/>
      <c r="B15" s="2" t="s">
        <v>10</v>
      </c>
      <c r="C15" s="179">
        <f>SUM(C13:C14)</f>
        <v>0</v>
      </c>
      <c r="D15" s="169">
        <f t="shared" ref="D15:I15" si="2">SUM(D13:D14)</f>
        <v>0</v>
      </c>
      <c r="E15" s="383">
        <f>E13+E14</f>
        <v>0</v>
      </c>
      <c r="F15" s="98" t="s">
        <v>135</v>
      </c>
      <c r="G15" s="108">
        <f t="shared" si="2"/>
        <v>0</v>
      </c>
      <c r="H15" s="98" t="s">
        <v>135</v>
      </c>
      <c r="I15" s="92">
        <f t="shared" si="2"/>
        <v>0</v>
      </c>
      <c r="J15" s="188" t="s">
        <v>135</v>
      </c>
      <c r="K15" s="92">
        <f>SUM(K13:K14)</f>
        <v>0</v>
      </c>
      <c r="L15" s="44" t="s">
        <v>135</v>
      </c>
      <c r="M15" s="262" t="s">
        <v>135</v>
      </c>
    </row>
    <row r="16" spans="1:13" s="6" customFormat="1" ht="19.5" customHeight="1" thickBot="1" x14ac:dyDescent="0.25">
      <c r="A16" s="5"/>
      <c r="B16" s="4" t="s">
        <v>11</v>
      </c>
      <c r="C16" s="180">
        <f>+C9+C12+C15</f>
        <v>129158476.34</v>
      </c>
      <c r="D16" s="171">
        <f t="shared" ref="D16:I16" si="3">+D9+D12+D15</f>
        <v>117308826.76000001</v>
      </c>
      <c r="E16" s="172">
        <f t="shared" si="3"/>
        <v>92957786.549999997</v>
      </c>
      <c r="F16" s="199">
        <f>E16/D16</f>
        <v>0.79241936960277204</v>
      </c>
      <c r="G16" s="172">
        <f t="shared" si="3"/>
        <v>91108676.840000004</v>
      </c>
      <c r="H16" s="199">
        <f>G16/D16</f>
        <v>0.77665661959434296</v>
      </c>
      <c r="I16" s="172">
        <f t="shared" si="3"/>
        <v>76022526.459999993</v>
      </c>
      <c r="J16" s="191">
        <f>I16/D16</f>
        <v>0.64805461413004406</v>
      </c>
      <c r="K16" s="164">
        <f>K9+K12+K15</f>
        <v>67555782.25</v>
      </c>
      <c r="L16" s="528">
        <v>0.69099999999999995</v>
      </c>
      <c r="M16" s="205">
        <f>+I16/K16-1</f>
        <v>0.12532967464824218</v>
      </c>
    </row>
  </sheetData>
  <mergeCells count="2">
    <mergeCell ref="K2:L2"/>
    <mergeCell ref="D2:J2"/>
  </mergeCells>
  <printOptions horizontalCentered="1"/>
  <pageMargins left="0.51181102362204722" right="0.51181102362204722" top="0.94488188976377963" bottom="0.74803149606299213" header="0.31496062992125984" footer="0.31496062992125984"/>
  <pageSetup paperSize="9" scale="95" orientation="landscape" r:id="rId1"/>
  <headerFooter>
    <oddHeader>&amp;L&amp;"Arial,Negreta"&amp;8&amp;K03+000Ajuntament de Barcelona&amp;C&amp;"Arial,Negreta"&amp;8&amp;K03+000Pressupost 2015
Execució Pressupostària a Setembre&amp;R&amp;"Arial,Negreta"&amp;8&amp;K03+000Direcció de Pressupostos i Política Fiscal</oddHead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9"/>
  <sheetViews>
    <sheetView topLeftCell="A7" zoomScaleNormal="100" workbookViewId="0">
      <selection activeCell="K20" sqref="K20"/>
    </sheetView>
  </sheetViews>
  <sheetFormatPr defaultColWidth="11.42578125" defaultRowHeight="12.75" x14ac:dyDescent="0.2"/>
  <cols>
    <col min="1" max="1" width="2.7109375" customWidth="1"/>
    <col min="2" max="2" width="32.7109375" customWidth="1"/>
    <col min="3" max="3" width="11.28515625" bestFit="1" customWidth="1"/>
    <col min="4" max="5" width="11.42578125" style="47"/>
    <col min="6" max="6" width="6.28515625" style="105" customWidth="1"/>
    <col min="7" max="7" width="11.42578125" style="47"/>
    <col min="8" max="8" width="6.28515625" style="105" customWidth="1"/>
    <col min="9" max="9" width="11.42578125" style="47"/>
    <col min="10" max="10" width="6.28515625" style="105" customWidth="1"/>
    <col min="11" max="11" width="11.42578125" style="47"/>
    <col min="12" max="12" width="6.28515625" style="105" customWidth="1"/>
    <col min="13" max="13" width="8.140625" style="105" bestFit="1" customWidth="1"/>
    <col min="14" max="14" width="5.5703125" customWidth="1"/>
  </cols>
  <sheetData>
    <row r="2" spans="1:13" ht="15" x14ac:dyDescent="0.25">
      <c r="A2" s="7" t="s">
        <v>438</v>
      </c>
    </row>
    <row r="3" spans="1:13" x14ac:dyDescent="0.2">
      <c r="D3"/>
      <c r="E3"/>
      <c r="F3"/>
      <c r="G3"/>
      <c r="H3"/>
      <c r="I3"/>
      <c r="J3"/>
      <c r="K3"/>
      <c r="L3"/>
      <c r="M3"/>
    </row>
    <row r="4" spans="1:13" x14ac:dyDescent="0.2">
      <c r="D4"/>
      <c r="E4"/>
      <c r="F4"/>
      <c r="G4"/>
      <c r="H4"/>
      <c r="I4"/>
      <c r="J4"/>
      <c r="K4"/>
      <c r="L4"/>
      <c r="M4"/>
    </row>
    <row r="5" spans="1:13" x14ac:dyDescent="0.2">
      <c r="D5"/>
      <c r="E5"/>
      <c r="F5"/>
      <c r="G5"/>
      <c r="H5"/>
      <c r="I5"/>
      <c r="J5"/>
      <c r="K5"/>
      <c r="L5"/>
      <c r="M5"/>
    </row>
    <row r="6" spans="1:13" ht="15" customHeight="1" x14ac:dyDescent="0.2">
      <c r="D6"/>
      <c r="E6"/>
      <c r="F6"/>
      <c r="G6"/>
      <c r="H6"/>
      <c r="I6"/>
      <c r="J6"/>
      <c r="K6"/>
      <c r="L6"/>
      <c r="M6"/>
    </row>
    <row r="7" spans="1:13" ht="15" customHeight="1" x14ac:dyDescent="0.2">
      <c r="D7"/>
      <c r="E7"/>
      <c r="F7"/>
      <c r="G7"/>
      <c r="H7"/>
      <c r="I7"/>
      <c r="J7"/>
      <c r="K7"/>
      <c r="L7"/>
      <c r="M7"/>
    </row>
    <row r="8" spans="1:13" ht="15" customHeight="1" x14ac:dyDescent="0.2">
      <c r="D8"/>
      <c r="E8"/>
      <c r="F8"/>
      <c r="G8"/>
      <c r="H8"/>
      <c r="I8"/>
      <c r="J8"/>
      <c r="K8"/>
      <c r="L8"/>
      <c r="M8"/>
    </row>
    <row r="9" spans="1:13" ht="15" customHeight="1" x14ac:dyDescent="0.2">
      <c r="D9"/>
      <c r="E9"/>
      <c r="F9"/>
      <c r="G9"/>
      <c r="H9"/>
      <c r="I9"/>
      <c r="J9"/>
      <c r="K9"/>
      <c r="L9"/>
      <c r="M9"/>
    </row>
    <row r="10" spans="1:13" ht="15" customHeight="1" x14ac:dyDescent="0.2">
      <c r="D10"/>
      <c r="E10"/>
      <c r="F10"/>
      <c r="G10"/>
      <c r="H10"/>
      <c r="I10"/>
      <c r="J10"/>
      <c r="K10"/>
      <c r="L10"/>
      <c r="M10"/>
    </row>
    <row r="11" spans="1:13" ht="15" customHeight="1" x14ac:dyDescent="0.2">
      <c r="D11"/>
      <c r="E11"/>
      <c r="F11"/>
      <c r="G11"/>
      <c r="H11"/>
      <c r="I11"/>
      <c r="J11"/>
      <c r="K11"/>
      <c r="L11"/>
      <c r="M11"/>
    </row>
    <row r="12" spans="1:13" ht="15" customHeight="1" x14ac:dyDescent="0.2">
      <c r="D12"/>
      <c r="E12"/>
      <c r="F12"/>
      <c r="G12"/>
      <c r="H12"/>
      <c r="I12"/>
      <c r="J12"/>
      <c r="K12"/>
      <c r="L12"/>
      <c r="M12"/>
    </row>
    <row r="13" spans="1:13" ht="15" customHeight="1" x14ac:dyDescent="0.2">
      <c r="D13"/>
      <c r="E13"/>
      <c r="F13"/>
      <c r="G13"/>
      <c r="H13"/>
      <c r="I13"/>
      <c r="J13"/>
      <c r="K13"/>
      <c r="L13"/>
      <c r="M13"/>
    </row>
    <row r="14" spans="1:13" ht="15" customHeight="1" x14ac:dyDescent="0.2">
      <c r="D14"/>
      <c r="E14"/>
      <c r="F14"/>
      <c r="G14"/>
      <c r="H14"/>
      <c r="I14"/>
      <c r="J14"/>
      <c r="K14"/>
      <c r="L14"/>
      <c r="M14"/>
    </row>
    <row r="15" spans="1:13" ht="15" customHeight="1" x14ac:dyDescent="0.2">
      <c r="D15"/>
      <c r="E15"/>
      <c r="F15"/>
      <c r="G15"/>
      <c r="H15"/>
      <c r="I15"/>
      <c r="J15"/>
      <c r="K15"/>
      <c r="L15"/>
      <c r="M15"/>
    </row>
    <row r="16" spans="1:13" ht="15" customHeight="1" x14ac:dyDescent="0.2">
      <c r="D16"/>
      <c r="E16"/>
      <c r="F16"/>
      <c r="G16"/>
      <c r="H16"/>
      <c r="I16"/>
      <c r="J16"/>
      <c r="K16"/>
      <c r="L16"/>
      <c r="M16"/>
    </row>
    <row r="17" spans="4:13" ht="19.5" customHeight="1" x14ac:dyDescent="0.2">
      <c r="D17"/>
      <c r="E17"/>
      <c r="F17"/>
      <c r="G17"/>
      <c r="H17"/>
      <c r="I17"/>
      <c r="J17"/>
      <c r="K17"/>
      <c r="L17"/>
      <c r="M17"/>
    </row>
    <row r="18" spans="4:13" x14ac:dyDescent="0.2">
      <c r="D18"/>
      <c r="E18"/>
      <c r="F18"/>
      <c r="G18"/>
      <c r="H18"/>
      <c r="I18"/>
      <c r="J18"/>
      <c r="K18"/>
      <c r="L18"/>
      <c r="M18"/>
    </row>
    <row r="19" spans="4:13" x14ac:dyDescent="0.2">
      <c r="D19"/>
      <c r="E19"/>
      <c r="F19"/>
      <c r="G19"/>
      <c r="H19"/>
      <c r="I19"/>
      <c r="J19"/>
      <c r="K19"/>
      <c r="L19"/>
      <c r="M19"/>
    </row>
  </sheetData>
  <printOptions horizontalCentered="1"/>
  <pageMargins left="0.51181102362204722" right="0.51181102362204722" top="0.94488188976377963" bottom="0.74803149606299213" header="0.31496062992125984" footer="0.31496062992125984"/>
  <pageSetup paperSize="9" scale="95" orientation="landscape" r:id="rId1"/>
  <headerFooter>
    <oddHeader>&amp;L&amp;"Arial,Negreta"&amp;8&amp;K03+000Ajuntament de Barcelona&amp;C&amp;"Arial,Negreta"&amp;8&amp;K03+000Pressupost 2015
Execució Pressupostària a Setembre&amp;R&amp;"Arial,Negreta"&amp;8&amp;K03+000Direcció de Pressupostos i Política Fiscal</oddHeader>
  </headerFooter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M17"/>
  <sheetViews>
    <sheetView topLeftCell="B4" zoomScaleNormal="100" workbookViewId="0">
      <selection activeCell="L18" sqref="L18"/>
    </sheetView>
  </sheetViews>
  <sheetFormatPr defaultColWidth="11.42578125" defaultRowHeight="12.75" x14ac:dyDescent="0.2"/>
  <cols>
    <col min="1" max="1" width="2.7109375" customWidth="1"/>
    <col min="2" max="2" width="32.7109375" customWidth="1"/>
    <col min="3" max="3" width="11.5703125" bestFit="1" customWidth="1"/>
    <col min="4" max="5" width="11.5703125" style="47" bestFit="1" customWidth="1"/>
    <col min="6" max="6" width="6.28515625" style="105" customWidth="1"/>
    <col min="7" max="7" width="11.5703125" style="47" bestFit="1" customWidth="1"/>
    <col min="8" max="8" width="6.28515625" style="105" customWidth="1"/>
    <col min="9" max="9" width="12.28515625" style="47" customWidth="1"/>
    <col min="10" max="10" width="6.28515625" style="105" customWidth="1"/>
    <col min="11" max="11" width="11.5703125" style="47" bestFit="1" customWidth="1"/>
    <col min="12" max="12" width="6.28515625" style="105" customWidth="1"/>
    <col min="13" max="13" width="8.42578125" style="105" bestFit="1" customWidth="1"/>
  </cols>
  <sheetData>
    <row r="1" spans="1:13" ht="15.75" thickBot="1" x14ac:dyDescent="0.3">
      <c r="A1" s="7" t="s">
        <v>133</v>
      </c>
    </row>
    <row r="2" spans="1:13" x14ac:dyDescent="0.2">
      <c r="A2" s="8" t="s">
        <v>20</v>
      </c>
      <c r="C2" s="181" t="s">
        <v>501</v>
      </c>
      <c r="D2" s="594" t="s">
        <v>575</v>
      </c>
      <c r="E2" s="592"/>
      <c r="F2" s="592"/>
      <c r="G2" s="592"/>
      <c r="H2" s="592"/>
      <c r="I2" s="592"/>
      <c r="J2" s="593"/>
      <c r="K2" s="588" t="s">
        <v>574</v>
      </c>
      <c r="L2" s="589"/>
      <c r="M2" s="224"/>
    </row>
    <row r="3" spans="1:13" x14ac:dyDescent="0.2">
      <c r="C3" s="174">
        <v>1</v>
      </c>
      <c r="D3" s="249">
        <v>2</v>
      </c>
      <c r="E3" s="247">
        <v>3</v>
      </c>
      <c r="F3" s="96" t="s">
        <v>39</v>
      </c>
      <c r="G3" s="247">
        <v>4</v>
      </c>
      <c r="H3" s="96" t="s">
        <v>40</v>
      </c>
      <c r="I3" s="247">
        <v>5</v>
      </c>
      <c r="J3" s="166" t="s">
        <v>41</v>
      </c>
      <c r="K3" s="247" t="s">
        <v>42</v>
      </c>
      <c r="L3" s="16" t="s">
        <v>43</v>
      </c>
      <c r="M3" s="156" t="s">
        <v>368</v>
      </c>
    </row>
    <row r="4" spans="1:13" ht="25.5" x14ac:dyDescent="0.2">
      <c r="A4" s="1"/>
      <c r="B4" s="2" t="s">
        <v>12</v>
      </c>
      <c r="C4" s="175" t="s">
        <v>13</v>
      </c>
      <c r="D4" s="250" t="s">
        <v>14</v>
      </c>
      <c r="E4" s="248" t="s">
        <v>15</v>
      </c>
      <c r="F4" s="97" t="s">
        <v>18</v>
      </c>
      <c r="G4" s="248" t="s">
        <v>16</v>
      </c>
      <c r="H4" s="97" t="s">
        <v>18</v>
      </c>
      <c r="I4" s="248" t="s">
        <v>17</v>
      </c>
      <c r="J4" s="128" t="s">
        <v>18</v>
      </c>
      <c r="K4" s="248" t="s">
        <v>17</v>
      </c>
      <c r="L4" s="12" t="s">
        <v>18</v>
      </c>
      <c r="M4" s="157" t="s">
        <v>538</v>
      </c>
    </row>
    <row r="5" spans="1:13" ht="15" customHeight="1" x14ac:dyDescent="0.2">
      <c r="A5" s="21">
        <v>1</v>
      </c>
      <c r="B5" s="21" t="s">
        <v>0</v>
      </c>
      <c r="C5" s="176">
        <v>10444917.35</v>
      </c>
      <c r="D5" s="232">
        <v>6726882.7800000003</v>
      </c>
      <c r="E5" s="31">
        <v>1556592.28</v>
      </c>
      <c r="F5" s="49">
        <f>E5/D5</f>
        <v>0.23139875197884746</v>
      </c>
      <c r="G5" s="31">
        <v>1556592.28</v>
      </c>
      <c r="H5" s="49">
        <f>G5/D5</f>
        <v>0.23139875197884746</v>
      </c>
      <c r="I5" s="31">
        <v>1556592.28</v>
      </c>
      <c r="J5" s="170">
        <f>I5/D5</f>
        <v>0.23139875197884746</v>
      </c>
      <c r="K5" s="31">
        <v>1555978.63</v>
      </c>
      <c r="L5" s="53">
        <v>0.293669833380659</v>
      </c>
      <c r="M5" s="238">
        <f>+I5/K5-1</f>
        <v>3.9438202310027037E-4</v>
      </c>
    </row>
    <row r="6" spans="1:13" ht="15" customHeight="1" x14ac:dyDescent="0.2">
      <c r="A6" s="23">
        <v>2</v>
      </c>
      <c r="B6" s="23" t="s">
        <v>1</v>
      </c>
      <c r="C6" s="176">
        <v>4077215.92</v>
      </c>
      <c r="D6" s="232">
        <v>3924665.09</v>
      </c>
      <c r="E6" s="31">
        <v>2379225.81</v>
      </c>
      <c r="F6" s="49">
        <f t="shared" ref="F6:F17" si="0">E6/D6</f>
        <v>0.60622390839469065</v>
      </c>
      <c r="G6" s="31">
        <v>2379225.81</v>
      </c>
      <c r="H6" s="321">
        <f t="shared" ref="H6:H17" si="1">G6/D6</f>
        <v>0.60622390839469065</v>
      </c>
      <c r="I6" s="31">
        <v>2276961.6</v>
      </c>
      <c r="J6" s="196">
        <f t="shared" ref="J6:J17" si="2">I6/D6</f>
        <v>0.58016710923988679</v>
      </c>
      <c r="K6" s="33">
        <v>12150669.4</v>
      </c>
      <c r="L6" s="375">
        <v>0.57177643435704528</v>
      </c>
      <c r="M6" s="238">
        <f>+I6/K6-1</f>
        <v>-0.81260607748903113</v>
      </c>
    </row>
    <row r="7" spans="1:13" ht="15" customHeight="1" x14ac:dyDescent="0.2">
      <c r="A7" s="23">
        <v>3</v>
      </c>
      <c r="B7" s="23" t="s">
        <v>2</v>
      </c>
      <c r="C7" s="176">
        <v>34707752.200000003</v>
      </c>
      <c r="D7" s="232">
        <v>34707752.200000003</v>
      </c>
      <c r="E7" s="31">
        <v>18894495.460000001</v>
      </c>
      <c r="F7" s="49">
        <f t="shared" si="0"/>
        <v>0.54438833581392232</v>
      </c>
      <c r="G7" s="31">
        <v>18894495.460000001</v>
      </c>
      <c r="H7" s="321">
        <f t="shared" si="1"/>
        <v>0.54438833581392232</v>
      </c>
      <c r="I7" s="31">
        <v>18894495.460000001</v>
      </c>
      <c r="J7" s="196">
        <f t="shared" si="2"/>
        <v>0.54438833581392232</v>
      </c>
      <c r="K7" s="33">
        <v>25249860.07</v>
      </c>
      <c r="L7" s="53">
        <v>0.63707011045602724</v>
      </c>
      <c r="M7" s="240">
        <f t="shared" ref="M7:M17" si="3">+I7/K7-1</f>
        <v>-0.25169900317788174</v>
      </c>
    </row>
    <row r="8" spans="1:13" ht="15" customHeight="1" x14ac:dyDescent="0.2">
      <c r="A8" s="25">
        <v>4</v>
      </c>
      <c r="B8" s="25" t="s">
        <v>3</v>
      </c>
      <c r="C8" s="176">
        <v>280876027.86000001</v>
      </c>
      <c r="D8" s="232">
        <v>277901414.18000001</v>
      </c>
      <c r="E8" s="31">
        <v>193546960.16999999</v>
      </c>
      <c r="F8" s="49">
        <f t="shared" si="0"/>
        <v>0.69645906891512743</v>
      </c>
      <c r="G8" s="31">
        <v>193546960.16999999</v>
      </c>
      <c r="H8" s="49">
        <f t="shared" si="1"/>
        <v>0.69645906891512743</v>
      </c>
      <c r="I8" s="31">
        <v>162795197.47999999</v>
      </c>
      <c r="J8" s="196">
        <f t="shared" si="2"/>
        <v>0.58580197571270953</v>
      </c>
      <c r="K8" s="476">
        <v>140321135.36000001</v>
      </c>
      <c r="L8" s="49">
        <v>0.56216046797296737</v>
      </c>
      <c r="M8" s="530">
        <f t="shared" si="3"/>
        <v>0.16016163254624316</v>
      </c>
    </row>
    <row r="9" spans="1:13" ht="15" customHeight="1" x14ac:dyDescent="0.2">
      <c r="A9" s="59">
        <v>5</v>
      </c>
      <c r="B9" s="59" t="s">
        <v>486</v>
      </c>
      <c r="C9" s="176">
        <v>3627500</v>
      </c>
      <c r="D9" s="232">
        <v>107259</v>
      </c>
      <c r="E9" s="31">
        <v>0</v>
      </c>
      <c r="F9" s="86" t="s">
        <v>135</v>
      </c>
      <c r="G9" s="31">
        <v>0</v>
      </c>
      <c r="H9" s="86" t="s">
        <v>135</v>
      </c>
      <c r="I9" s="31">
        <v>0</v>
      </c>
      <c r="J9" s="190" t="s">
        <v>135</v>
      </c>
      <c r="K9" s="60">
        <v>0</v>
      </c>
      <c r="L9" s="61">
        <v>0</v>
      </c>
      <c r="M9" s="283" t="s">
        <v>135</v>
      </c>
    </row>
    <row r="10" spans="1:13" ht="15" customHeight="1" x14ac:dyDescent="0.2">
      <c r="A10" s="9"/>
      <c r="B10" s="2" t="s">
        <v>4</v>
      </c>
      <c r="C10" s="179">
        <f>SUM(C5:C9)</f>
        <v>333733413.33000004</v>
      </c>
      <c r="D10" s="169">
        <f t="shared" ref="D10:E10" si="4">SUM(D5:D9)</f>
        <v>323367973.25</v>
      </c>
      <c r="E10" s="92">
        <f t="shared" si="4"/>
        <v>216377273.72</v>
      </c>
      <c r="F10" s="98">
        <f t="shared" si="0"/>
        <v>0.66913637595370612</v>
      </c>
      <c r="G10" s="92">
        <f>SUM(G5:G9)</f>
        <v>216377273.72</v>
      </c>
      <c r="H10" s="98">
        <f t="shared" si="1"/>
        <v>0.66913637595370612</v>
      </c>
      <c r="I10" s="92">
        <f>SUM(I5:I9)</f>
        <v>185523246.81999999</v>
      </c>
      <c r="J10" s="188">
        <f t="shared" si="2"/>
        <v>0.57372177261527857</v>
      </c>
      <c r="K10" s="92">
        <f>SUM(K5:K9)</f>
        <v>179277643.46000001</v>
      </c>
      <c r="L10" s="44">
        <v>0.56599999999999995</v>
      </c>
      <c r="M10" s="161">
        <f t="shared" si="3"/>
        <v>3.4837602946256263E-2</v>
      </c>
    </row>
    <row r="11" spans="1:13" ht="15" customHeight="1" x14ac:dyDescent="0.2">
      <c r="A11" s="21">
        <v>6</v>
      </c>
      <c r="B11" s="21" t="s">
        <v>5</v>
      </c>
      <c r="C11" s="176">
        <v>315702537.30000001</v>
      </c>
      <c r="D11" s="232">
        <v>305012169.58999997</v>
      </c>
      <c r="E11" s="31">
        <v>251457135.56999999</v>
      </c>
      <c r="F11" s="49">
        <f t="shared" si="0"/>
        <v>0.82441673034886076</v>
      </c>
      <c r="G11" s="31">
        <v>251457135.56999999</v>
      </c>
      <c r="H11" s="49">
        <f t="shared" si="1"/>
        <v>0.82441673034886076</v>
      </c>
      <c r="I11" s="31">
        <v>210887981.34999999</v>
      </c>
      <c r="J11" s="170">
        <f t="shared" si="2"/>
        <v>0.69140841702636802</v>
      </c>
      <c r="K11" s="153">
        <v>129442749.06999999</v>
      </c>
      <c r="L11" s="53">
        <v>0.41420618021048017</v>
      </c>
      <c r="M11" s="240">
        <f t="shared" si="3"/>
        <v>0.62919887645430084</v>
      </c>
    </row>
    <row r="12" spans="1:13" ht="15" customHeight="1" x14ac:dyDescent="0.2">
      <c r="A12" s="25">
        <v>7</v>
      </c>
      <c r="B12" s="25" t="s">
        <v>6</v>
      </c>
      <c r="C12" s="176">
        <v>9655572.5500000007</v>
      </c>
      <c r="D12" s="232">
        <v>14471746.720000001</v>
      </c>
      <c r="E12" s="31">
        <v>10284300.199999999</v>
      </c>
      <c r="F12" s="457">
        <f t="shared" si="0"/>
        <v>0.71064677947873856</v>
      </c>
      <c r="G12" s="31">
        <v>10284300.199999999</v>
      </c>
      <c r="H12" s="457">
        <f t="shared" si="1"/>
        <v>0.71064677947873856</v>
      </c>
      <c r="I12" s="31">
        <v>9284503.75</v>
      </c>
      <c r="J12" s="459">
        <f t="shared" si="2"/>
        <v>0.64156068577186931</v>
      </c>
      <c r="K12" s="154">
        <v>6376712.8700000001</v>
      </c>
      <c r="L12" s="375">
        <v>5.6589294853041455E-2</v>
      </c>
      <c r="M12" s="240">
        <f t="shared" si="3"/>
        <v>0.45600153861091131</v>
      </c>
    </row>
    <row r="13" spans="1:13" ht="15" customHeight="1" x14ac:dyDescent="0.2">
      <c r="A13" s="9"/>
      <c r="B13" s="2" t="s">
        <v>7</v>
      </c>
      <c r="C13" s="179">
        <f>SUM(C11:C12)</f>
        <v>325358109.85000002</v>
      </c>
      <c r="D13" s="169">
        <f t="shared" ref="D13:I13" si="5">SUM(D11:D12)</f>
        <v>319483916.31</v>
      </c>
      <c r="E13" s="92">
        <f t="shared" si="5"/>
        <v>261741435.76999998</v>
      </c>
      <c r="F13" s="98">
        <f t="shared" si="0"/>
        <v>0.81926326305587283</v>
      </c>
      <c r="G13" s="92">
        <f t="shared" si="5"/>
        <v>261741435.76999998</v>
      </c>
      <c r="H13" s="98">
        <f t="shared" si="1"/>
        <v>0.81926326305587283</v>
      </c>
      <c r="I13" s="92">
        <f t="shared" si="5"/>
        <v>220172485.09999999</v>
      </c>
      <c r="J13" s="188">
        <f t="shared" si="2"/>
        <v>0.68915045127455921</v>
      </c>
      <c r="K13" s="92">
        <f>SUM(K11:K12)</f>
        <v>135819461.94</v>
      </c>
      <c r="L13" s="44">
        <v>0.31900000000000001</v>
      </c>
      <c r="M13" s="161">
        <f t="shared" si="3"/>
        <v>0.62106727530156203</v>
      </c>
    </row>
    <row r="14" spans="1:13" ht="15" customHeight="1" x14ac:dyDescent="0.2">
      <c r="A14" s="21">
        <v>8</v>
      </c>
      <c r="B14" s="21" t="s">
        <v>8</v>
      </c>
      <c r="C14" s="176">
        <v>21421544.140000001</v>
      </c>
      <c r="D14" s="232">
        <v>21421544.140000001</v>
      </c>
      <c r="E14" s="31">
        <v>16312694.66</v>
      </c>
      <c r="F14" s="49">
        <f t="shared" si="0"/>
        <v>0.76150881343514576</v>
      </c>
      <c r="G14" s="31">
        <v>16312694.66</v>
      </c>
      <c r="H14" s="49">
        <f t="shared" si="1"/>
        <v>0.76150881343514576</v>
      </c>
      <c r="I14" s="31">
        <v>16312694.66</v>
      </c>
      <c r="J14" s="170">
        <f t="shared" si="2"/>
        <v>0.76150881343514576</v>
      </c>
      <c r="K14" s="153">
        <v>9821444.1400000006</v>
      </c>
      <c r="L14" s="53">
        <v>8.4389323266429853E-2</v>
      </c>
      <c r="M14" s="254">
        <f t="shared" si="3"/>
        <v>0.66092627799642489</v>
      </c>
    </row>
    <row r="15" spans="1:13" ht="15" customHeight="1" x14ac:dyDescent="0.2">
      <c r="A15" s="25">
        <v>9</v>
      </c>
      <c r="B15" s="25" t="s">
        <v>9</v>
      </c>
      <c r="C15" s="176">
        <v>159183736.81</v>
      </c>
      <c r="D15" s="232">
        <v>159183736.81</v>
      </c>
      <c r="E15" s="31">
        <v>153292512.03999999</v>
      </c>
      <c r="F15" s="457">
        <f t="shared" si="0"/>
        <v>0.962991038606967</v>
      </c>
      <c r="G15" s="31">
        <v>153292512.03999999</v>
      </c>
      <c r="H15" s="457">
        <f t="shared" si="1"/>
        <v>0.962991038606967</v>
      </c>
      <c r="I15" s="31">
        <v>153292512.03999999</v>
      </c>
      <c r="J15" s="459">
        <f t="shared" si="2"/>
        <v>0.962991038606967</v>
      </c>
      <c r="K15" s="154">
        <v>125351069.81</v>
      </c>
      <c r="L15" s="375">
        <v>0.95326735464772883</v>
      </c>
      <c r="M15" s="160">
        <f t="shared" si="3"/>
        <v>0.22290549472255838</v>
      </c>
    </row>
    <row r="16" spans="1:13" ht="15" customHeight="1" thickBot="1" x14ac:dyDescent="0.25">
      <c r="A16" s="9"/>
      <c r="B16" s="2" t="s">
        <v>10</v>
      </c>
      <c r="C16" s="179">
        <f>SUM(C14:C15)</f>
        <v>180605280.94999999</v>
      </c>
      <c r="D16" s="169">
        <f t="shared" ref="D16:I16" si="6">SUM(D14:D15)</f>
        <v>180605280.94999999</v>
      </c>
      <c r="E16" s="92">
        <f t="shared" si="6"/>
        <v>169605206.69999999</v>
      </c>
      <c r="F16" s="98">
        <f t="shared" si="0"/>
        <v>0.93909328568833306</v>
      </c>
      <c r="G16" s="92">
        <f t="shared" si="6"/>
        <v>169605206.69999999</v>
      </c>
      <c r="H16" s="98">
        <f t="shared" si="1"/>
        <v>0.93909328568833306</v>
      </c>
      <c r="I16" s="92">
        <f t="shared" si="6"/>
        <v>169605206.69999999</v>
      </c>
      <c r="J16" s="188">
        <f t="shared" si="2"/>
        <v>0.93909328568833306</v>
      </c>
      <c r="K16" s="92">
        <f>SUM(K14:K15)</f>
        <v>135172513.94999999</v>
      </c>
      <c r="L16" s="44">
        <v>0.54500000000000004</v>
      </c>
      <c r="M16" s="262">
        <f t="shared" si="3"/>
        <v>0.25473146680349945</v>
      </c>
    </row>
    <row r="17" spans="1:13" s="6" customFormat="1" ht="19.5" customHeight="1" thickBot="1" x14ac:dyDescent="0.25">
      <c r="A17" s="5"/>
      <c r="B17" s="4" t="s">
        <v>11</v>
      </c>
      <c r="C17" s="180">
        <f>+C10+C13+C16</f>
        <v>839696804.13000011</v>
      </c>
      <c r="D17" s="171">
        <f t="shared" ref="D17:I17" si="7">+D10+D13+D16</f>
        <v>823457170.50999999</v>
      </c>
      <c r="E17" s="172">
        <f t="shared" si="7"/>
        <v>647723916.19000006</v>
      </c>
      <c r="F17" s="199">
        <f t="shared" si="0"/>
        <v>0.7865908991828181</v>
      </c>
      <c r="G17" s="172">
        <f t="shared" si="7"/>
        <v>647723916.19000006</v>
      </c>
      <c r="H17" s="199">
        <f t="shared" si="1"/>
        <v>0.7865908991828181</v>
      </c>
      <c r="I17" s="172">
        <f t="shared" si="7"/>
        <v>575300938.61999989</v>
      </c>
      <c r="J17" s="191">
        <f t="shared" si="2"/>
        <v>0.69864099703411775</v>
      </c>
      <c r="K17" s="164">
        <f>K10+K13+K16</f>
        <v>450269619.34999996</v>
      </c>
      <c r="L17" s="208">
        <v>0.45500000000000002</v>
      </c>
      <c r="M17" s="205">
        <f t="shared" si="3"/>
        <v>0.27768100244136518</v>
      </c>
    </row>
  </sheetData>
  <mergeCells count="2">
    <mergeCell ref="K2:L2"/>
    <mergeCell ref="D2:J2"/>
  </mergeCells>
  <printOptions horizontalCentered="1"/>
  <pageMargins left="0.51181102362204722" right="0.51181102362204722" top="0.94488188976377963" bottom="0.74803149606299213" header="0.31496062992125984" footer="0.31496062992125984"/>
  <pageSetup paperSize="9" scale="95" orientation="landscape" r:id="rId1"/>
  <headerFooter>
    <oddHeader>&amp;L&amp;"Arial,Negreta"&amp;8&amp;K03+000Ajuntament de Barcelona&amp;C&amp;"Arial,Negreta"&amp;8&amp;K03+000Pressupost 2015
Execució Pressupostària a Setembre&amp;R&amp;"Arial,Negreta"&amp;8&amp;K03+000Direcció de Pressupostos i Política Fiscal</oddHead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8"/>
  <sheetViews>
    <sheetView topLeftCell="A4" zoomScaleNormal="100" workbookViewId="0">
      <selection activeCell="K20" sqref="K20"/>
    </sheetView>
  </sheetViews>
  <sheetFormatPr defaultColWidth="11.42578125" defaultRowHeight="12.75" x14ac:dyDescent="0.2"/>
  <cols>
    <col min="1" max="1" width="2.7109375" customWidth="1"/>
    <col min="2" max="2" width="32.7109375" customWidth="1"/>
    <col min="3" max="3" width="11.5703125" bestFit="1" customWidth="1"/>
    <col min="4" max="5" width="11.5703125" style="47" bestFit="1" customWidth="1"/>
    <col min="6" max="6" width="6.28515625" style="105" customWidth="1"/>
    <col min="7" max="7" width="11.5703125" style="47" bestFit="1" customWidth="1"/>
    <col min="8" max="8" width="6.28515625" style="105" customWidth="1"/>
    <col min="9" max="9" width="12.28515625" style="47" customWidth="1"/>
    <col min="10" max="10" width="6.28515625" style="105" customWidth="1"/>
    <col min="11" max="11" width="11.5703125" style="47" bestFit="1" customWidth="1"/>
    <col min="12" max="12" width="6.28515625" style="105" customWidth="1"/>
    <col min="13" max="13" width="8.42578125" style="105" bestFit="1" customWidth="1"/>
  </cols>
  <sheetData>
    <row r="1" spans="1:13" ht="15" x14ac:dyDescent="0.25">
      <c r="A1" s="7" t="s">
        <v>133</v>
      </c>
    </row>
    <row r="2" spans="1:13" ht="15" x14ac:dyDescent="0.25">
      <c r="A2" s="7"/>
    </row>
    <row r="3" spans="1:13" x14ac:dyDescent="0.2">
      <c r="D3"/>
      <c r="E3"/>
      <c r="F3"/>
      <c r="G3"/>
      <c r="H3"/>
      <c r="I3"/>
      <c r="J3"/>
      <c r="K3"/>
      <c r="L3"/>
      <c r="M3"/>
    </row>
    <row r="4" spans="1:13" x14ac:dyDescent="0.2">
      <c r="D4"/>
      <c r="E4"/>
      <c r="F4"/>
      <c r="G4"/>
      <c r="H4"/>
      <c r="I4"/>
      <c r="J4"/>
      <c r="K4"/>
      <c r="L4"/>
      <c r="M4"/>
    </row>
    <row r="5" spans="1:13" x14ac:dyDescent="0.2">
      <c r="D5"/>
      <c r="E5"/>
      <c r="F5"/>
      <c r="G5"/>
      <c r="H5"/>
      <c r="I5"/>
      <c r="J5"/>
      <c r="K5"/>
      <c r="L5"/>
      <c r="M5"/>
    </row>
    <row r="6" spans="1:13" ht="15" customHeight="1" x14ac:dyDescent="0.2">
      <c r="D6"/>
      <c r="E6"/>
      <c r="F6"/>
      <c r="G6"/>
      <c r="H6"/>
      <c r="I6"/>
      <c r="J6"/>
      <c r="K6"/>
      <c r="L6"/>
      <c r="M6"/>
    </row>
    <row r="7" spans="1:13" ht="15" customHeight="1" x14ac:dyDescent="0.2">
      <c r="D7"/>
      <c r="E7"/>
      <c r="F7"/>
      <c r="G7"/>
      <c r="H7"/>
      <c r="I7"/>
      <c r="J7"/>
      <c r="K7"/>
      <c r="L7"/>
      <c r="M7"/>
    </row>
    <row r="8" spans="1:13" ht="15" customHeight="1" x14ac:dyDescent="0.2">
      <c r="D8"/>
      <c r="E8"/>
      <c r="F8"/>
      <c r="G8"/>
      <c r="H8"/>
      <c r="I8"/>
      <c r="J8"/>
      <c r="K8"/>
      <c r="L8"/>
      <c r="M8"/>
    </row>
    <row r="9" spans="1:13" ht="15" customHeight="1" x14ac:dyDescent="0.2">
      <c r="D9"/>
      <c r="E9"/>
      <c r="F9"/>
      <c r="G9"/>
      <c r="H9"/>
      <c r="I9"/>
      <c r="J9"/>
      <c r="K9"/>
      <c r="L9"/>
      <c r="M9"/>
    </row>
    <row r="10" spans="1:13" ht="15" customHeight="1" x14ac:dyDescent="0.2">
      <c r="D10"/>
      <c r="E10"/>
      <c r="F10"/>
      <c r="G10"/>
      <c r="H10"/>
      <c r="I10"/>
      <c r="J10"/>
      <c r="K10"/>
      <c r="L10"/>
      <c r="M10"/>
    </row>
    <row r="11" spans="1:13" ht="15" customHeight="1" x14ac:dyDescent="0.2">
      <c r="D11"/>
      <c r="E11"/>
      <c r="F11"/>
      <c r="G11"/>
      <c r="H11"/>
      <c r="I11"/>
      <c r="J11"/>
      <c r="K11"/>
      <c r="L11"/>
      <c r="M11"/>
    </row>
    <row r="12" spans="1:13" ht="15" customHeight="1" x14ac:dyDescent="0.2">
      <c r="D12"/>
      <c r="E12"/>
      <c r="F12"/>
      <c r="G12"/>
      <c r="H12"/>
      <c r="I12"/>
      <c r="J12"/>
      <c r="K12"/>
      <c r="L12"/>
      <c r="M12"/>
    </row>
    <row r="13" spans="1:13" ht="15" customHeight="1" x14ac:dyDescent="0.2">
      <c r="D13"/>
      <c r="E13"/>
      <c r="F13"/>
      <c r="G13"/>
      <c r="H13"/>
      <c r="I13"/>
      <c r="J13"/>
      <c r="K13"/>
      <c r="L13"/>
      <c r="M13"/>
    </row>
    <row r="14" spans="1:13" ht="15" customHeight="1" x14ac:dyDescent="0.2">
      <c r="D14"/>
      <c r="E14"/>
      <c r="F14"/>
      <c r="G14"/>
      <c r="H14"/>
      <c r="I14"/>
      <c r="J14"/>
      <c r="K14"/>
      <c r="L14"/>
      <c r="M14"/>
    </row>
    <row r="15" spans="1:13" ht="15" customHeight="1" x14ac:dyDescent="0.2">
      <c r="D15"/>
      <c r="E15"/>
      <c r="F15"/>
      <c r="G15"/>
      <c r="H15"/>
      <c r="I15"/>
      <c r="J15"/>
      <c r="K15"/>
      <c r="L15"/>
      <c r="M15"/>
    </row>
    <row r="16" spans="1:13" ht="15" customHeight="1" x14ac:dyDescent="0.2">
      <c r="D16"/>
      <c r="E16"/>
      <c r="F16"/>
      <c r="G16"/>
      <c r="H16"/>
      <c r="I16"/>
      <c r="J16"/>
      <c r="K16"/>
      <c r="L16"/>
      <c r="M16"/>
    </row>
    <row r="17" spans="4:13" ht="19.5" customHeight="1" x14ac:dyDescent="0.2">
      <c r="D17"/>
      <c r="E17"/>
      <c r="F17"/>
      <c r="G17"/>
      <c r="H17"/>
      <c r="I17"/>
      <c r="J17"/>
      <c r="K17"/>
      <c r="L17"/>
      <c r="M17"/>
    </row>
    <row r="18" spans="4:13" x14ac:dyDescent="0.2">
      <c r="D18"/>
      <c r="E18"/>
      <c r="F18"/>
      <c r="G18"/>
      <c r="H18"/>
      <c r="I18"/>
      <c r="J18"/>
      <c r="K18"/>
      <c r="L18"/>
      <c r="M18"/>
    </row>
  </sheetData>
  <printOptions horizontalCentered="1"/>
  <pageMargins left="0.51181102362204722" right="0.51181102362204722" top="0.94488188976377963" bottom="0.74803149606299213" header="0.31496062992125984" footer="0.31496062992125984"/>
  <pageSetup paperSize="9" scale="95" orientation="landscape" r:id="rId1"/>
  <headerFooter>
    <oddHeader>&amp;L&amp;"Arial,Negreta"&amp;8&amp;K03+000Ajuntament de Barcelona&amp;C&amp;"Arial,Negreta"&amp;8&amp;K03+000Pressupost 2015
Execució Pressupostària a Setembre&amp;R&amp;"Arial,Negreta"&amp;8&amp;K03+000Direcció de Pressupostos i Política Fiscal</oddHeader>
  </headerFooter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M21"/>
  <sheetViews>
    <sheetView topLeftCell="A2" zoomScaleNormal="100" workbookViewId="0">
      <selection activeCell="L17" sqref="L17"/>
    </sheetView>
  </sheetViews>
  <sheetFormatPr defaultColWidth="11.42578125" defaultRowHeight="12.75" x14ac:dyDescent="0.2"/>
  <cols>
    <col min="1" max="1" width="2.7109375" customWidth="1"/>
    <col min="2" max="2" width="32.7109375" customWidth="1"/>
    <col min="3" max="3" width="11.28515625" bestFit="1" customWidth="1"/>
    <col min="4" max="4" width="11.5703125" style="47" bestFit="1" customWidth="1"/>
    <col min="5" max="5" width="11" style="47" customWidth="1"/>
    <col min="6" max="6" width="6.28515625" style="105" customWidth="1"/>
    <col min="7" max="7" width="11.5703125" style="47" bestFit="1" customWidth="1"/>
    <col min="8" max="8" width="6.28515625" style="105" customWidth="1"/>
    <col min="9" max="9" width="11.5703125" style="47" bestFit="1" customWidth="1"/>
    <col min="10" max="10" width="6.28515625" style="105" customWidth="1"/>
    <col min="11" max="11" width="11.5703125" style="47" bestFit="1" customWidth="1"/>
    <col min="12" max="12" width="6.28515625" style="105" customWidth="1"/>
    <col min="13" max="13" width="8.28515625" style="105" bestFit="1" customWidth="1"/>
  </cols>
  <sheetData>
    <row r="1" spans="1:13" ht="15.75" thickBot="1" x14ac:dyDescent="0.3">
      <c r="A1" s="7" t="s">
        <v>439</v>
      </c>
    </row>
    <row r="2" spans="1:13" x14ac:dyDescent="0.2">
      <c r="A2" s="8" t="s">
        <v>20</v>
      </c>
      <c r="C2" s="181" t="s">
        <v>501</v>
      </c>
      <c r="D2" s="594" t="s">
        <v>575</v>
      </c>
      <c r="E2" s="592"/>
      <c r="F2" s="592"/>
      <c r="G2" s="592"/>
      <c r="H2" s="592"/>
      <c r="I2" s="592"/>
      <c r="J2" s="593"/>
      <c r="K2" s="588" t="s">
        <v>574</v>
      </c>
      <c r="L2" s="589"/>
      <c r="M2" s="224"/>
    </row>
    <row r="3" spans="1:13" x14ac:dyDescent="0.2">
      <c r="C3" s="174">
        <v>1</v>
      </c>
      <c r="D3" s="249">
        <v>2</v>
      </c>
      <c r="E3" s="247">
        <v>3</v>
      </c>
      <c r="F3" s="96" t="s">
        <v>39</v>
      </c>
      <c r="G3" s="247">
        <v>4</v>
      </c>
      <c r="H3" s="96" t="s">
        <v>40</v>
      </c>
      <c r="I3" s="247">
        <v>5</v>
      </c>
      <c r="J3" s="166" t="s">
        <v>41</v>
      </c>
      <c r="K3" s="247" t="s">
        <v>42</v>
      </c>
      <c r="L3" s="16" t="s">
        <v>43</v>
      </c>
      <c r="M3" s="156" t="s">
        <v>368</v>
      </c>
    </row>
    <row r="4" spans="1:13" ht="25.5" x14ac:dyDescent="0.2">
      <c r="A4" s="1"/>
      <c r="B4" s="2" t="s">
        <v>12</v>
      </c>
      <c r="C4" s="175" t="s">
        <v>13</v>
      </c>
      <c r="D4" s="250" t="s">
        <v>14</v>
      </c>
      <c r="E4" s="248" t="s">
        <v>15</v>
      </c>
      <c r="F4" s="97" t="s">
        <v>18</v>
      </c>
      <c r="G4" s="248" t="s">
        <v>16</v>
      </c>
      <c r="H4" s="97" t="s">
        <v>18</v>
      </c>
      <c r="I4" s="248" t="s">
        <v>17</v>
      </c>
      <c r="J4" s="128" t="s">
        <v>18</v>
      </c>
      <c r="K4" s="248" t="s">
        <v>17</v>
      </c>
      <c r="L4" s="12" t="s">
        <v>18</v>
      </c>
      <c r="M4" s="157" t="s">
        <v>538</v>
      </c>
    </row>
    <row r="5" spans="1:13" ht="15" customHeight="1" x14ac:dyDescent="0.2">
      <c r="A5" s="21">
        <v>1</v>
      </c>
      <c r="B5" s="21" t="s">
        <v>0</v>
      </c>
      <c r="C5" s="176">
        <v>348042.97</v>
      </c>
      <c r="D5" s="232">
        <v>776159.25</v>
      </c>
      <c r="E5" s="35">
        <v>775898.57</v>
      </c>
      <c r="F5" s="49">
        <f>E5/D5</f>
        <v>0.99966414108960233</v>
      </c>
      <c r="G5" s="35">
        <v>775898.57</v>
      </c>
      <c r="H5" s="49">
        <f>G5/D5</f>
        <v>0.99966414108960233</v>
      </c>
      <c r="I5" s="35">
        <v>775898.57</v>
      </c>
      <c r="J5" s="170">
        <f>I5/D5</f>
        <v>0.99966414108960233</v>
      </c>
      <c r="K5" s="31">
        <v>278423.82</v>
      </c>
      <c r="L5" s="53">
        <v>0.73791475762355907</v>
      </c>
      <c r="M5" s="238">
        <f>+I5/K5-1</f>
        <v>1.7867535543474689</v>
      </c>
    </row>
    <row r="6" spans="1:13" ht="15" customHeight="1" x14ac:dyDescent="0.2">
      <c r="A6" s="23">
        <v>2</v>
      </c>
      <c r="B6" s="23" t="s">
        <v>1</v>
      </c>
      <c r="C6" s="176">
        <v>50</v>
      </c>
      <c r="D6" s="232">
        <v>50</v>
      </c>
      <c r="E6" s="35">
        <v>0</v>
      </c>
      <c r="F6" s="49" t="s">
        <v>135</v>
      </c>
      <c r="G6" s="35">
        <v>0</v>
      </c>
      <c r="H6" s="49" t="s">
        <v>135</v>
      </c>
      <c r="I6" s="35">
        <v>0</v>
      </c>
      <c r="J6" s="170" t="s">
        <v>135</v>
      </c>
      <c r="K6" s="379"/>
      <c r="L6" s="55" t="s">
        <v>135</v>
      </c>
      <c r="M6" s="238" t="s">
        <v>135</v>
      </c>
    </row>
    <row r="7" spans="1:13" ht="15" customHeight="1" x14ac:dyDescent="0.2">
      <c r="A7" s="23">
        <v>3</v>
      </c>
      <c r="B7" s="23" t="s">
        <v>2</v>
      </c>
      <c r="C7" s="176"/>
      <c r="D7" s="232"/>
      <c r="E7" s="35"/>
      <c r="F7" s="27" t="s">
        <v>135</v>
      </c>
      <c r="G7" s="35"/>
      <c r="H7" s="27" t="s">
        <v>135</v>
      </c>
      <c r="I7" s="35"/>
      <c r="J7" s="261" t="s">
        <v>135</v>
      </c>
      <c r="K7" s="379"/>
      <c r="L7" s="55" t="s">
        <v>135</v>
      </c>
      <c r="M7" s="238" t="s">
        <v>135</v>
      </c>
    </row>
    <row r="8" spans="1:13" ht="15" customHeight="1" x14ac:dyDescent="0.2">
      <c r="A8" s="25">
        <v>4</v>
      </c>
      <c r="B8" s="25" t="s">
        <v>3</v>
      </c>
      <c r="C8" s="176">
        <v>209552292.66</v>
      </c>
      <c r="D8" s="232">
        <v>216668451.36000001</v>
      </c>
      <c r="E8" s="35">
        <v>213585932.66999999</v>
      </c>
      <c r="F8" s="457">
        <f>E8/D8</f>
        <v>0.98577310784910566</v>
      </c>
      <c r="G8" s="35">
        <v>213585932.66999999</v>
      </c>
      <c r="H8" s="457">
        <f>G8/D8</f>
        <v>0.98577310784910566</v>
      </c>
      <c r="I8" s="35">
        <v>178048842.31999999</v>
      </c>
      <c r="J8" s="459">
        <f>I8/D8</f>
        <v>0.82175711877945445</v>
      </c>
      <c r="K8" s="35">
        <v>171162908.63</v>
      </c>
      <c r="L8" s="375">
        <v>0.82707767103678931</v>
      </c>
      <c r="M8" s="530">
        <f>+I8/K8-1</f>
        <v>4.0230291393827722E-2</v>
      </c>
    </row>
    <row r="9" spans="1:13" ht="15" customHeight="1" x14ac:dyDescent="0.2">
      <c r="A9" s="9"/>
      <c r="B9" s="2" t="s">
        <v>4</v>
      </c>
      <c r="C9" s="179">
        <f>SUM(C5:C8)</f>
        <v>209900385.63</v>
      </c>
      <c r="D9" s="169">
        <f>SUM(D5:D8)</f>
        <v>217444660.61000001</v>
      </c>
      <c r="E9" s="92">
        <f>SUM(E5:E8)</f>
        <v>214361831.23999998</v>
      </c>
      <c r="F9" s="98">
        <f>E9/D9</f>
        <v>0.98582246461535672</v>
      </c>
      <c r="G9" s="92">
        <f t="shared" ref="G9:I9" si="0">SUM(G5:G8)</f>
        <v>214361831.23999998</v>
      </c>
      <c r="H9" s="98">
        <f>G9/D9</f>
        <v>0.98582246461535672</v>
      </c>
      <c r="I9" s="92">
        <f t="shared" si="0"/>
        <v>178824740.88999999</v>
      </c>
      <c r="J9" s="188">
        <f>I9/D9</f>
        <v>0.82239196119298064</v>
      </c>
      <c r="K9" s="92">
        <f>SUM(K5:K8)</f>
        <v>171441332.44999999</v>
      </c>
      <c r="L9" s="44">
        <v>0.82699999999999996</v>
      </c>
      <c r="M9" s="161">
        <f>+I9/K9-1</f>
        <v>4.3066676713757746E-2</v>
      </c>
    </row>
    <row r="10" spans="1:13" ht="15" customHeight="1" x14ac:dyDescent="0.2">
      <c r="A10" s="21">
        <v>6</v>
      </c>
      <c r="B10" s="21" t="s">
        <v>5</v>
      </c>
      <c r="C10" s="176"/>
      <c r="D10" s="232"/>
      <c r="E10" s="31"/>
      <c r="F10" s="28" t="s">
        <v>135</v>
      </c>
      <c r="G10" s="153"/>
      <c r="H10" s="28" t="s">
        <v>135</v>
      </c>
      <c r="I10" s="153"/>
      <c r="J10" s="459">
        <v>0</v>
      </c>
      <c r="K10" s="379"/>
      <c r="L10" s="55" t="s">
        <v>135</v>
      </c>
      <c r="M10" s="158" t="s">
        <v>135</v>
      </c>
    </row>
    <row r="11" spans="1:13" ht="15" customHeight="1" x14ac:dyDescent="0.2">
      <c r="A11" s="25">
        <v>7</v>
      </c>
      <c r="B11" s="25" t="s">
        <v>6</v>
      </c>
      <c r="C11" s="176">
        <v>5240773</v>
      </c>
      <c r="D11" s="232">
        <v>5038543.68</v>
      </c>
      <c r="E11" s="31">
        <v>5038151.67</v>
      </c>
      <c r="F11" s="457">
        <f>E11/D11</f>
        <v>0.9999221977569519</v>
      </c>
      <c r="G11" s="31">
        <v>5038151.67</v>
      </c>
      <c r="H11" s="457">
        <f>G11/D11</f>
        <v>0.9999221977569519</v>
      </c>
      <c r="I11" s="154">
        <v>2000000</v>
      </c>
      <c r="J11" s="459">
        <f>I11/D11</f>
        <v>0.39694009361054106</v>
      </c>
      <c r="K11" s="154">
        <v>4908108.5999999996</v>
      </c>
      <c r="L11" s="375">
        <v>0.98003238188564845</v>
      </c>
      <c r="M11" s="241">
        <f>+I11/K11-1</f>
        <v>-0.59251105405450888</v>
      </c>
    </row>
    <row r="12" spans="1:13" ht="15" customHeight="1" x14ac:dyDescent="0.2">
      <c r="A12" s="9"/>
      <c r="B12" s="2" t="s">
        <v>7</v>
      </c>
      <c r="C12" s="179">
        <f>SUM(C10:C11)</f>
        <v>5240773</v>
      </c>
      <c r="D12" s="169">
        <f t="shared" ref="D12:I12" si="1">SUM(D10:D11)</f>
        <v>5038543.68</v>
      </c>
      <c r="E12" s="92">
        <f t="shared" si="1"/>
        <v>5038151.67</v>
      </c>
      <c r="F12" s="98">
        <f>E12/D12</f>
        <v>0.9999221977569519</v>
      </c>
      <c r="G12" s="92">
        <f t="shared" si="1"/>
        <v>5038151.67</v>
      </c>
      <c r="H12" s="98">
        <f>G12/D12</f>
        <v>0.9999221977569519</v>
      </c>
      <c r="I12" s="92">
        <f t="shared" si="1"/>
        <v>2000000</v>
      </c>
      <c r="J12" s="188">
        <f>I12/D12</f>
        <v>0.39694009361054106</v>
      </c>
      <c r="K12" s="92">
        <f>SUM(K10:K11)</f>
        <v>4908108.5999999996</v>
      </c>
      <c r="L12" s="44">
        <v>0.98</v>
      </c>
      <c r="M12" s="161">
        <f>+I12/K12-1</f>
        <v>-0.59251105405450888</v>
      </c>
    </row>
    <row r="13" spans="1:13" ht="15" customHeight="1" x14ac:dyDescent="0.2">
      <c r="A13" s="21">
        <v>8</v>
      </c>
      <c r="B13" s="21" t="s">
        <v>8</v>
      </c>
      <c r="C13" s="176"/>
      <c r="D13" s="232"/>
      <c r="E13" s="31"/>
      <c r="F13" s="28" t="s">
        <v>135</v>
      </c>
      <c r="G13" s="31"/>
      <c r="H13" s="28" t="s">
        <v>135</v>
      </c>
      <c r="I13" s="31"/>
      <c r="J13" s="256" t="s">
        <v>135</v>
      </c>
      <c r="K13" s="31"/>
      <c r="L13" s="57"/>
      <c r="M13" s="243" t="s">
        <v>135</v>
      </c>
    </row>
    <row r="14" spans="1:13" ht="15" customHeight="1" x14ac:dyDescent="0.2">
      <c r="A14" s="25">
        <v>9</v>
      </c>
      <c r="B14" s="25" t="s">
        <v>9</v>
      </c>
      <c r="C14" s="178"/>
      <c r="D14" s="234"/>
      <c r="E14" s="35"/>
      <c r="F14" s="29" t="s">
        <v>135</v>
      </c>
      <c r="G14" s="35"/>
      <c r="H14" s="29" t="s">
        <v>135</v>
      </c>
      <c r="I14" s="35"/>
      <c r="J14" s="257" t="s">
        <v>135</v>
      </c>
      <c r="K14" s="35"/>
      <c r="L14" s="56"/>
      <c r="M14" s="244" t="s">
        <v>135</v>
      </c>
    </row>
    <row r="15" spans="1:13" ht="15" customHeight="1" thickBot="1" x14ac:dyDescent="0.25">
      <c r="A15" s="9"/>
      <c r="B15" s="2" t="s">
        <v>10</v>
      </c>
      <c r="C15" s="179">
        <f>SUM(C13:C14)</f>
        <v>0</v>
      </c>
      <c r="D15" s="169">
        <f t="shared" ref="D15:I15" si="2">SUM(D13:D14)</f>
        <v>0</v>
      </c>
      <c r="E15" s="92">
        <f t="shared" si="2"/>
        <v>0</v>
      </c>
      <c r="F15" s="258" t="s">
        <v>135</v>
      </c>
      <c r="G15" s="92">
        <f t="shared" si="2"/>
        <v>0</v>
      </c>
      <c r="H15" s="258" t="s">
        <v>135</v>
      </c>
      <c r="I15" s="92">
        <f t="shared" si="2"/>
        <v>0</v>
      </c>
      <c r="J15" s="259" t="s">
        <v>135</v>
      </c>
      <c r="K15" s="92">
        <f>SUM(K13:K14)</f>
        <v>0</v>
      </c>
      <c r="L15" s="107" t="s">
        <v>135</v>
      </c>
      <c r="M15" s="260" t="s">
        <v>135</v>
      </c>
    </row>
    <row r="16" spans="1:13" s="6" customFormat="1" ht="19.5" customHeight="1" thickBot="1" x14ac:dyDescent="0.25">
      <c r="A16" s="5"/>
      <c r="B16" s="4" t="s">
        <v>11</v>
      </c>
      <c r="C16" s="180">
        <f>+C9+C12+C15</f>
        <v>215141158.63</v>
      </c>
      <c r="D16" s="171">
        <f t="shared" ref="D16:I16" si="3">+D9+D12+D15</f>
        <v>222483204.29000002</v>
      </c>
      <c r="E16" s="172">
        <f t="shared" si="3"/>
        <v>219399982.90999997</v>
      </c>
      <c r="F16" s="199">
        <f>E16/D16</f>
        <v>0.98614177915209644</v>
      </c>
      <c r="G16" s="172">
        <f t="shared" si="3"/>
        <v>219399982.90999997</v>
      </c>
      <c r="H16" s="199">
        <f>G16/D16</f>
        <v>0.98614177915209644</v>
      </c>
      <c r="I16" s="172">
        <f t="shared" si="3"/>
        <v>180824740.88999999</v>
      </c>
      <c r="J16" s="191">
        <f>I16/D16</f>
        <v>0.8127568167091862</v>
      </c>
      <c r="K16" s="164">
        <f>K9+K12+K15</f>
        <v>176349441.04999998</v>
      </c>
      <c r="L16" s="208">
        <v>0.83099999999999996</v>
      </c>
      <c r="M16" s="205">
        <f>+I16/K16-1</f>
        <v>2.5377454067070815E-2</v>
      </c>
    </row>
    <row r="21" spans="10:10" x14ac:dyDescent="0.2">
      <c r="J21" s="105" t="s">
        <v>154</v>
      </c>
    </row>
  </sheetData>
  <mergeCells count="2">
    <mergeCell ref="K2:L2"/>
    <mergeCell ref="D2:J2"/>
  </mergeCells>
  <printOptions horizontalCentered="1"/>
  <pageMargins left="0.51181102362204722" right="0.51181102362204722" top="0.94488188976377963" bottom="0.74803149606299213" header="0.31496062992125984" footer="0.31496062992125984"/>
  <pageSetup paperSize="9" scale="95" orientation="landscape" r:id="rId1"/>
  <headerFooter>
    <oddHeader>&amp;L&amp;"Arial,Negreta"&amp;8&amp;K03+000Ajuntament de Barcelona&amp;C&amp;"Arial,Negreta"&amp;8&amp;K03+000Pressupost 2015
Execució Pressupostària a Setembre&amp;R&amp;"Arial,Negreta"&amp;8&amp;K03+000Direcció de Pressupostos i Política Fiscal</oddHead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zoomScaleNormal="100" workbookViewId="0">
      <selection activeCell="K20" sqref="K20"/>
    </sheetView>
  </sheetViews>
  <sheetFormatPr defaultColWidth="11.42578125" defaultRowHeight="12.75" x14ac:dyDescent="0.2"/>
  <cols>
    <col min="1" max="1" width="2.7109375" customWidth="1"/>
    <col min="2" max="2" width="32.7109375" customWidth="1"/>
    <col min="3" max="3" width="11.28515625" bestFit="1" customWidth="1"/>
    <col min="4" max="4" width="11.5703125" style="47" bestFit="1" customWidth="1"/>
    <col min="5" max="5" width="11" style="47" customWidth="1"/>
    <col min="6" max="6" width="6.28515625" style="105" customWidth="1"/>
    <col min="7" max="7" width="11.5703125" style="47" bestFit="1" customWidth="1"/>
    <col min="8" max="8" width="6.28515625" style="105" customWidth="1"/>
    <col min="9" max="9" width="11.5703125" style="47" bestFit="1" customWidth="1"/>
    <col min="10" max="10" width="6.28515625" style="105" customWidth="1"/>
    <col min="11" max="11" width="11.5703125" style="47" bestFit="1" customWidth="1"/>
    <col min="12" max="12" width="6.28515625" style="105" customWidth="1"/>
    <col min="13" max="13" width="8.28515625" style="105" bestFit="1" customWidth="1"/>
  </cols>
  <sheetData>
    <row r="1" spans="1:13" ht="15" x14ac:dyDescent="0.25">
      <c r="A1" s="7" t="s">
        <v>439</v>
      </c>
    </row>
    <row r="2" spans="1:13" x14ac:dyDescent="0.2">
      <c r="D2"/>
      <c r="E2"/>
      <c r="F2"/>
      <c r="G2"/>
      <c r="H2"/>
      <c r="I2"/>
      <c r="J2"/>
      <c r="K2"/>
      <c r="L2"/>
      <c r="M2"/>
    </row>
    <row r="3" spans="1:13" x14ac:dyDescent="0.2">
      <c r="D3"/>
      <c r="E3"/>
      <c r="F3"/>
      <c r="G3"/>
      <c r="H3"/>
      <c r="I3"/>
      <c r="J3"/>
      <c r="K3"/>
      <c r="L3"/>
      <c r="M3"/>
    </row>
    <row r="4" spans="1:13" x14ac:dyDescent="0.2">
      <c r="D4"/>
      <c r="E4"/>
      <c r="F4"/>
      <c r="G4"/>
      <c r="H4"/>
      <c r="I4"/>
      <c r="J4"/>
      <c r="K4"/>
      <c r="L4"/>
      <c r="M4"/>
    </row>
    <row r="5" spans="1:13" ht="15" customHeight="1" x14ac:dyDescent="0.2">
      <c r="D5"/>
      <c r="E5"/>
      <c r="F5"/>
      <c r="G5"/>
      <c r="H5"/>
      <c r="I5"/>
      <c r="J5"/>
      <c r="K5"/>
      <c r="L5"/>
      <c r="M5"/>
    </row>
    <row r="6" spans="1:13" ht="15" customHeight="1" x14ac:dyDescent="0.2">
      <c r="D6"/>
      <c r="E6"/>
      <c r="F6"/>
      <c r="G6"/>
      <c r="H6"/>
      <c r="I6"/>
      <c r="J6"/>
      <c r="K6"/>
      <c r="L6"/>
      <c r="M6"/>
    </row>
    <row r="7" spans="1:13" ht="15" customHeight="1" x14ac:dyDescent="0.2">
      <c r="D7"/>
      <c r="E7"/>
      <c r="F7"/>
      <c r="G7"/>
      <c r="H7"/>
      <c r="I7"/>
      <c r="J7"/>
      <c r="K7"/>
      <c r="L7"/>
      <c r="M7"/>
    </row>
    <row r="8" spans="1:13" ht="15" customHeight="1" x14ac:dyDescent="0.2">
      <c r="D8"/>
      <c r="E8"/>
      <c r="F8"/>
      <c r="G8"/>
      <c r="H8"/>
      <c r="I8"/>
      <c r="J8"/>
      <c r="K8"/>
      <c r="L8"/>
      <c r="M8"/>
    </row>
    <row r="9" spans="1:13" ht="15" customHeight="1" x14ac:dyDescent="0.2">
      <c r="D9"/>
      <c r="E9"/>
      <c r="F9"/>
      <c r="G9"/>
      <c r="H9"/>
      <c r="I9"/>
      <c r="J9"/>
      <c r="K9"/>
      <c r="L9"/>
      <c r="M9"/>
    </row>
    <row r="10" spans="1:13" ht="15" customHeight="1" x14ac:dyDescent="0.2">
      <c r="D10"/>
      <c r="E10"/>
      <c r="F10"/>
      <c r="G10"/>
      <c r="H10"/>
      <c r="I10"/>
      <c r="J10"/>
      <c r="K10"/>
      <c r="L10"/>
      <c r="M10"/>
    </row>
    <row r="11" spans="1:13" ht="15" customHeight="1" x14ac:dyDescent="0.2">
      <c r="D11"/>
      <c r="E11"/>
      <c r="F11"/>
      <c r="G11"/>
      <c r="H11"/>
      <c r="I11"/>
      <c r="J11"/>
      <c r="K11"/>
      <c r="L11"/>
      <c r="M11"/>
    </row>
    <row r="12" spans="1:13" ht="15" customHeight="1" x14ac:dyDescent="0.2">
      <c r="D12"/>
      <c r="E12"/>
      <c r="F12"/>
      <c r="G12"/>
      <c r="H12"/>
      <c r="I12"/>
      <c r="J12"/>
      <c r="K12"/>
      <c r="L12"/>
      <c r="M12"/>
    </row>
    <row r="13" spans="1:13" ht="15" customHeight="1" x14ac:dyDescent="0.2">
      <c r="D13"/>
      <c r="E13"/>
      <c r="F13"/>
      <c r="G13"/>
      <c r="H13"/>
      <c r="I13"/>
      <c r="J13"/>
      <c r="K13"/>
      <c r="L13"/>
      <c r="M13"/>
    </row>
    <row r="14" spans="1:13" ht="15" customHeight="1" x14ac:dyDescent="0.2">
      <c r="D14"/>
      <c r="E14"/>
      <c r="F14"/>
      <c r="G14"/>
      <c r="H14"/>
      <c r="I14"/>
      <c r="J14"/>
      <c r="K14"/>
      <c r="L14"/>
      <c r="M14"/>
    </row>
    <row r="15" spans="1:13" ht="15" customHeight="1" x14ac:dyDescent="0.2">
      <c r="D15"/>
      <c r="E15"/>
      <c r="F15"/>
      <c r="G15"/>
      <c r="H15"/>
      <c r="I15"/>
      <c r="J15"/>
      <c r="K15"/>
      <c r="L15"/>
      <c r="M15"/>
    </row>
    <row r="16" spans="1:13" ht="15" customHeight="1" x14ac:dyDescent="0.2">
      <c r="D16"/>
      <c r="E16"/>
      <c r="F16"/>
      <c r="G16"/>
      <c r="H16"/>
      <c r="I16"/>
      <c r="J16"/>
      <c r="K16"/>
      <c r="L16"/>
      <c r="M16"/>
    </row>
    <row r="20" spans="1:13" s="47" customFormat="1" x14ac:dyDescent="0.2">
      <c r="A20"/>
      <c r="B20"/>
      <c r="C20"/>
      <c r="F20" s="105"/>
      <c r="H20" s="105"/>
      <c r="J20" s="105" t="s">
        <v>154</v>
      </c>
      <c r="L20" s="105"/>
      <c r="M20" s="105"/>
    </row>
  </sheetData>
  <printOptions horizontalCentered="1"/>
  <pageMargins left="0.51181102362204722" right="0.51181102362204722" top="0.94488188976377963" bottom="0.74803149606299213" header="0.31496062992125984" footer="0.31496062992125984"/>
  <pageSetup paperSize="9" scale="95" orientation="landscape" r:id="rId1"/>
  <headerFooter>
    <oddHeader>&amp;L&amp;"Arial,Negreta"&amp;8&amp;K03+000Ajuntament de Barcelona&amp;C&amp;"Arial,Negreta"&amp;8&amp;K03+000Pressupost 2015
Execució Pressupostària a Setembre&amp;R&amp;"Arial,Negreta"&amp;8&amp;K03+000Direcció de Pressupostos i Política Fiscal</oddHeader>
  </headerFooter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/>
  <dimension ref="A1:M16"/>
  <sheetViews>
    <sheetView topLeftCell="A2" zoomScaleNormal="100" workbookViewId="0">
      <selection activeCell="L17" sqref="L17"/>
    </sheetView>
  </sheetViews>
  <sheetFormatPr defaultColWidth="11.42578125" defaultRowHeight="12.75" x14ac:dyDescent="0.2"/>
  <cols>
    <col min="1" max="1" width="2.7109375" customWidth="1"/>
    <col min="2" max="2" width="32.7109375" customWidth="1"/>
    <col min="3" max="3" width="11.5703125" bestFit="1" customWidth="1"/>
    <col min="4" max="5" width="11.5703125" style="47" bestFit="1" customWidth="1"/>
    <col min="6" max="6" width="6.28515625" style="105" customWidth="1"/>
    <col min="7" max="7" width="11.5703125" style="47" bestFit="1" customWidth="1"/>
    <col min="8" max="8" width="6.28515625" style="105" customWidth="1"/>
    <col min="9" max="9" width="11.5703125" style="47" bestFit="1" customWidth="1"/>
    <col min="10" max="10" width="6.28515625" style="105" customWidth="1"/>
    <col min="11" max="11" width="11.5703125" style="47" bestFit="1" customWidth="1"/>
    <col min="12" max="12" width="6.28515625" style="529" bestFit="1" customWidth="1"/>
    <col min="13" max="13" width="9" style="105" bestFit="1" customWidth="1"/>
  </cols>
  <sheetData>
    <row r="1" spans="1:13" ht="15.75" thickBot="1" x14ac:dyDescent="0.3">
      <c r="A1" s="7" t="s">
        <v>134</v>
      </c>
    </row>
    <row r="2" spans="1:13" x14ac:dyDescent="0.2">
      <c r="A2" s="8" t="s">
        <v>20</v>
      </c>
      <c r="C2" s="181" t="s">
        <v>501</v>
      </c>
      <c r="D2" s="594" t="s">
        <v>575</v>
      </c>
      <c r="E2" s="592"/>
      <c r="F2" s="592"/>
      <c r="G2" s="592"/>
      <c r="H2" s="592"/>
      <c r="I2" s="592"/>
      <c r="J2" s="593"/>
      <c r="K2" s="588" t="s">
        <v>574</v>
      </c>
      <c r="L2" s="589"/>
      <c r="M2" s="224"/>
    </row>
    <row r="3" spans="1:13" x14ac:dyDescent="0.2">
      <c r="C3" s="174">
        <v>1</v>
      </c>
      <c r="D3" s="249">
        <v>2</v>
      </c>
      <c r="E3" s="247">
        <v>3</v>
      </c>
      <c r="F3" s="96" t="s">
        <v>39</v>
      </c>
      <c r="G3" s="247">
        <v>4</v>
      </c>
      <c r="H3" s="96" t="s">
        <v>40</v>
      </c>
      <c r="I3" s="247">
        <v>5</v>
      </c>
      <c r="J3" s="166" t="s">
        <v>41</v>
      </c>
      <c r="K3" s="247" t="s">
        <v>42</v>
      </c>
      <c r="L3" s="110" t="s">
        <v>43</v>
      </c>
      <c r="M3" s="156" t="s">
        <v>368</v>
      </c>
    </row>
    <row r="4" spans="1:13" ht="25.5" x14ac:dyDescent="0.2">
      <c r="A4" s="1"/>
      <c r="B4" s="2" t="s">
        <v>12</v>
      </c>
      <c r="C4" s="175" t="s">
        <v>13</v>
      </c>
      <c r="D4" s="250" t="s">
        <v>14</v>
      </c>
      <c r="E4" s="248" t="s">
        <v>15</v>
      </c>
      <c r="F4" s="97" t="s">
        <v>18</v>
      </c>
      <c r="G4" s="248" t="s">
        <v>16</v>
      </c>
      <c r="H4" s="97" t="s">
        <v>18</v>
      </c>
      <c r="I4" s="248" t="s">
        <v>17</v>
      </c>
      <c r="J4" s="128" t="s">
        <v>18</v>
      </c>
      <c r="K4" s="248" t="s">
        <v>17</v>
      </c>
      <c r="L4" s="111" t="s">
        <v>18</v>
      </c>
      <c r="M4" s="157" t="s">
        <v>538</v>
      </c>
    </row>
    <row r="5" spans="1:13" ht="15" customHeight="1" x14ac:dyDescent="0.2">
      <c r="A5" s="21">
        <v>1</v>
      </c>
      <c r="B5" s="21" t="s">
        <v>0</v>
      </c>
      <c r="C5" s="177">
        <v>40871849.880000003</v>
      </c>
      <c r="D5" s="233">
        <v>41327824.119999997</v>
      </c>
      <c r="E5" s="33">
        <v>31248540.57</v>
      </c>
      <c r="F5" s="49">
        <f>E5/D5</f>
        <v>0.75611385877142578</v>
      </c>
      <c r="G5" s="33">
        <v>31248540.57</v>
      </c>
      <c r="H5" s="49">
        <f>G5/D5</f>
        <v>0.75611385877142578</v>
      </c>
      <c r="I5" s="33">
        <v>31248540.57</v>
      </c>
      <c r="J5" s="170">
        <f>I5/D5</f>
        <v>0.75611385877142578</v>
      </c>
      <c r="K5" s="31">
        <v>31250237.880000003</v>
      </c>
      <c r="L5" s="53">
        <v>0.74886352874677564</v>
      </c>
      <c r="M5" s="238">
        <f>+I5/K5-1</f>
        <v>-5.4313506556935565E-5</v>
      </c>
    </row>
    <row r="6" spans="1:13" ht="15" customHeight="1" x14ac:dyDescent="0.2">
      <c r="A6" s="23">
        <v>2</v>
      </c>
      <c r="B6" s="23" t="s">
        <v>1</v>
      </c>
      <c r="C6" s="177">
        <v>165307406.81</v>
      </c>
      <c r="D6" s="233">
        <v>169040757.52000001</v>
      </c>
      <c r="E6" s="33">
        <v>162035474.55000001</v>
      </c>
      <c r="F6" s="49">
        <f>E6/D6</f>
        <v>0.95855861584641111</v>
      </c>
      <c r="G6" s="33">
        <v>158079630.03</v>
      </c>
      <c r="H6" s="49">
        <f>G6/D6</f>
        <v>0.93515689558653836</v>
      </c>
      <c r="I6" s="33">
        <v>91600289.799999997</v>
      </c>
      <c r="J6" s="170">
        <f>I6/D6</f>
        <v>0.5418828638954859</v>
      </c>
      <c r="K6" s="33">
        <v>92011346.840000004</v>
      </c>
      <c r="L6" s="55">
        <v>0.56633897613132234</v>
      </c>
      <c r="M6" s="238">
        <f>+I6/K6-1</f>
        <v>-4.4674603091594545E-3</v>
      </c>
    </row>
    <row r="7" spans="1:13" ht="15" customHeight="1" x14ac:dyDescent="0.2">
      <c r="A7" s="23">
        <v>3</v>
      </c>
      <c r="B7" s="23" t="s">
        <v>2</v>
      </c>
      <c r="C7" s="177"/>
      <c r="D7" s="233"/>
      <c r="E7" s="33"/>
      <c r="F7" s="27" t="s">
        <v>135</v>
      </c>
      <c r="G7" s="33"/>
      <c r="H7" s="27" t="s">
        <v>135</v>
      </c>
      <c r="I7" s="33"/>
      <c r="J7" s="261" t="s">
        <v>135</v>
      </c>
      <c r="K7" s="379"/>
      <c r="L7" s="55" t="s">
        <v>135</v>
      </c>
      <c r="M7" s="239" t="s">
        <v>135</v>
      </c>
    </row>
    <row r="8" spans="1:13" ht="15" customHeight="1" x14ac:dyDescent="0.2">
      <c r="A8" s="25">
        <v>4</v>
      </c>
      <c r="B8" s="25" t="s">
        <v>3</v>
      </c>
      <c r="C8" s="177">
        <v>82331024.799999997</v>
      </c>
      <c r="D8" s="233">
        <v>83423278.219999999</v>
      </c>
      <c r="E8" s="33">
        <v>82017661.920000002</v>
      </c>
      <c r="F8" s="457">
        <f>E8/D8</f>
        <v>0.9831507904029716</v>
      </c>
      <c r="G8" s="33">
        <v>81870118.180000007</v>
      </c>
      <c r="H8" s="457">
        <f>G8/D8</f>
        <v>0.98138217445849985</v>
      </c>
      <c r="I8" s="33">
        <v>72475730.739999995</v>
      </c>
      <c r="J8" s="459">
        <f>I8/D8</f>
        <v>0.86877107069408566</v>
      </c>
      <c r="K8" s="35">
        <v>66968323.010000005</v>
      </c>
      <c r="L8" s="375">
        <v>0.82900192769685632</v>
      </c>
      <c r="M8" s="269">
        <f>+I8/K8-1</f>
        <v>8.2238997222277677E-2</v>
      </c>
    </row>
    <row r="9" spans="1:13" ht="15" customHeight="1" x14ac:dyDescent="0.2">
      <c r="A9" s="9"/>
      <c r="B9" s="2" t="s">
        <v>4</v>
      </c>
      <c r="C9" s="179">
        <f>SUM(C5:C8)</f>
        <v>288510281.49000001</v>
      </c>
      <c r="D9" s="169">
        <f t="shared" ref="D9:I9" si="0">SUM(D5:D8)</f>
        <v>293791859.86000001</v>
      </c>
      <c r="E9" s="92">
        <f t="shared" si="0"/>
        <v>275301677.04000002</v>
      </c>
      <c r="F9" s="98">
        <f>E9/D9</f>
        <v>0.93706366531458329</v>
      </c>
      <c r="G9" s="92">
        <f t="shared" si="0"/>
        <v>271198288.77999997</v>
      </c>
      <c r="H9" s="98">
        <f>G9/D9</f>
        <v>0.92309667432322151</v>
      </c>
      <c r="I9" s="92">
        <f t="shared" si="0"/>
        <v>195324561.11000001</v>
      </c>
      <c r="J9" s="188">
        <f>I9/D9</f>
        <v>0.66483993533067121</v>
      </c>
      <c r="K9" s="92">
        <f>SUM(K5:K8)</f>
        <v>190229907.73000002</v>
      </c>
      <c r="L9" s="44">
        <v>0.66800000000000004</v>
      </c>
      <c r="M9" s="242">
        <f>+I9/K9-1</f>
        <v>2.678155838266516E-2</v>
      </c>
    </row>
    <row r="10" spans="1:13" ht="15" customHeight="1" x14ac:dyDescent="0.2">
      <c r="A10" s="21">
        <v>6</v>
      </c>
      <c r="B10" s="21" t="s">
        <v>5</v>
      </c>
      <c r="C10" s="178">
        <v>14967144.689999999</v>
      </c>
      <c r="D10" s="234">
        <v>23840096.84</v>
      </c>
      <c r="E10" s="35">
        <v>18178734.870000001</v>
      </c>
      <c r="F10" s="49">
        <f>E10/D10</f>
        <v>0.76252772763485144</v>
      </c>
      <c r="G10" s="154">
        <v>16994438.66</v>
      </c>
      <c r="H10" s="49">
        <f>G10/D10</f>
        <v>0.71285107497910649</v>
      </c>
      <c r="I10" s="33">
        <v>10711423.77</v>
      </c>
      <c r="J10" s="170">
        <f>I10/D10</f>
        <v>0.44930286323451024</v>
      </c>
      <c r="K10" s="153">
        <v>21941047.18</v>
      </c>
      <c r="L10" s="53">
        <v>0.5194887199555529</v>
      </c>
      <c r="M10" s="238">
        <f t="shared" ref="M10:M11" si="1">+I10/K10-1</f>
        <v>-0.51180890856641414</v>
      </c>
    </row>
    <row r="11" spans="1:13" ht="15" customHeight="1" x14ac:dyDescent="0.2">
      <c r="A11" s="25">
        <v>7</v>
      </c>
      <c r="B11" s="25" t="s">
        <v>6</v>
      </c>
      <c r="C11" s="178">
        <v>0</v>
      </c>
      <c r="D11" s="234">
        <v>769022.69</v>
      </c>
      <c r="E11" s="35">
        <v>594649.80000000005</v>
      </c>
      <c r="F11" s="49">
        <f>E11/D11</f>
        <v>0.77325390750174106</v>
      </c>
      <c r="G11" s="154">
        <v>594649.80000000005</v>
      </c>
      <c r="H11" s="49">
        <f>G11/D11</f>
        <v>0.77325390750174106</v>
      </c>
      <c r="I11" s="154">
        <v>94649.8</v>
      </c>
      <c r="J11" s="170">
        <f>I11/D11</f>
        <v>0.12307803297715443</v>
      </c>
      <c r="K11" s="154">
        <v>553291.11</v>
      </c>
      <c r="L11" s="375">
        <v>0.56300688605218951</v>
      </c>
      <c r="M11" s="238">
        <f t="shared" si="1"/>
        <v>-0.82893309093652345</v>
      </c>
    </row>
    <row r="12" spans="1:13" ht="15" customHeight="1" x14ac:dyDescent="0.2">
      <c r="A12" s="9"/>
      <c r="B12" s="2" t="s">
        <v>7</v>
      </c>
      <c r="C12" s="179">
        <f>SUM(C10:C11)</f>
        <v>14967144.689999999</v>
      </c>
      <c r="D12" s="169">
        <f t="shared" ref="D12:I12" si="2">SUM(D10:D11)</f>
        <v>24609119.530000001</v>
      </c>
      <c r="E12" s="92">
        <f t="shared" si="2"/>
        <v>18773384.670000002</v>
      </c>
      <c r="F12" s="98">
        <f>E12/D12</f>
        <v>0.76286291539663231</v>
      </c>
      <c r="G12" s="92">
        <f t="shared" si="2"/>
        <v>17589088.460000001</v>
      </c>
      <c r="H12" s="98">
        <f>G12/D12</f>
        <v>0.71473863331671994</v>
      </c>
      <c r="I12" s="92">
        <f t="shared" si="2"/>
        <v>10806073.57</v>
      </c>
      <c r="J12" s="188">
        <f>I12/D12</f>
        <v>0.43910850027879889</v>
      </c>
      <c r="K12" s="92">
        <f>SUM(K10:K11)</f>
        <v>22494338.289999999</v>
      </c>
      <c r="L12" s="44">
        <v>0.52</v>
      </c>
      <c r="M12" s="242">
        <f>+I12/K12-1</f>
        <v>-0.51960918206676432</v>
      </c>
    </row>
    <row r="13" spans="1:13" ht="15" customHeight="1" x14ac:dyDescent="0.2">
      <c r="A13" s="21">
        <v>8</v>
      </c>
      <c r="B13" s="21" t="s">
        <v>8</v>
      </c>
      <c r="C13" s="176"/>
      <c r="D13" s="232"/>
      <c r="E13" s="31"/>
      <c r="F13" s="28" t="s">
        <v>135</v>
      </c>
      <c r="G13" s="31"/>
      <c r="H13" s="28" t="s">
        <v>135</v>
      </c>
      <c r="I13" s="31"/>
      <c r="J13" s="256" t="s">
        <v>135</v>
      </c>
      <c r="K13" s="31"/>
      <c r="L13" s="112"/>
      <c r="M13" s="243" t="s">
        <v>135</v>
      </c>
    </row>
    <row r="14" spans="1:13" ht="15" customHeight="1" x14ac:dyDescent="0.2">
      <c r="A14" s="25">
        <v>9</v>
      </c>
      <c r="B14" s="25" t="s">
        <v>9</v>
      </c>
      <c r="C14" s="178"/>
      <c r="D14" s="234"/>
      <c r="E14" s="35"/>
      <c r="F14" s="29" t="s">
        <v>135</v>
      </c>
      <c r="G14" s="35"/>
      <c r="H14" s="29" t="s">
        <v>135</v>
      </c>
      <c r="I14" s="35"/>
      <c r="J14" s="257" t="s">
        <v>135</v>
      </c>
      <c r="K14" s="35"/>
      <c r="L14" s="113"/>
      <c r="M14" s="244" t="s">
        <v>135</v>
      </c>
    </row>
    <row r="15" spans="1:13" ht="15" customHeight="1" thickBot="1" x14ac:dyDescent="0.25">
      <c r="A15" s="9"/>
      <c r="B15" s="2" t="s">
        <v>10</v>
      </c>
      <c r="C15" s="179">
        <f>SUM(C13:C14)</f>
        <v>0</v>
      </c>
      <c r="D15" s="169">
        <f t="shared" ref="D15:I15" si="3">SUM(D13:D14)</f>
        <v>0</v>
      </c>
      <c r="E15" s="92">
        <f t="shared" si="3"/>
        <v>0</v>
      </c>
      <c r="F15" s="258" t="s">
        <v>135</v>
      </c>
      <c r="G15" s="92">
        <f t="shared" si="3"/>
        <v>0</v>
      </c>
      <c r="H15" s="258" t="s">
        <v>135</v>
      </c>
      <c r="I15" s="92">
        <f t="shared" si="3"/>
        <v>0</v>
      </c>
      <c r="J15" s="259" t="s">
        <v>135</v>
      </c>
      <c r="K15" s="92">
        <f>SUM(K13:K14)</f>
        <v>0</v>
      </c>
      <c r="L15" s="114" t="s">
        <v>135</v>
      </c>
      <c r="M15" s="262" t="s">
        <v>135</v>
      </c>
    </row>
    <row r="16" spans="1:13" s="6" customFormat="1" ht="19.5" customHeight="1" thickBot="1" x14ac:dyDescent="0.25">
      <c r="A16" s="5"/>
      <c r="B16" s="4" t="s">
        <v>11</v>
      </c>
      <c r="C16" s="180">
        <f>+C9+C12+C15</f>
        <v>303477426.18000001</v>
      </c>
      <c r="D16" s="171">
        <f t="shared" ref="D16:I16" si="4">+D9+D12+D15</f>
        <v>318400979.38999999</v>
      </c>
      <c r="E16" s="172">
        <f t="shared" si="4"/>
        <v>294075061.71000004</v>
      </c>
      <c r="F16" s="199">
        <f>E16/D16</f>
        <v>0.92359973977905441</v>
      </c>
      <c r="G16" s="172">
        <f t="shared" si="4"/>
        <v>288787377.23999995</v>
      </c>
      <c r="H16" s="199">
        <f>G16/D16</f>
        <v>0.90699274164691812</v>
      </c>
      <c r="I16" s="172">
        <f t="shared" si="4"/>
        <v>206130634.68000001</v>
      </c>
      <c r="J16" s="191">
        <f>I16/D16</f>
        <v>0.64739321805765138</v>
      </c>
      <c r="K16" s="164">
        <f>K9+K12+K15</f>
        <v>212724246.02000001</v>
      </c>
      <c r="L16" s="208">
        <v>0.64800000000000002</v>
      </c>
      <c r="M16" s="205">
        <f>+I16/K16-1</f>
        <v>-3.0996049878489584E-2</v>
      </c>
    </row>
  </sheetData>
  <mergeCells count="2">
    <mergeCell ref="K2:L2"/>
    <mergeCell ref="D2:J2"/>
  </mergeCells>
  <printOptions horizontalCentered="1"/>
  <pageMargins left="0.51181102362204722" right="0.51181102362204722" top="0.94488188976377963" bottom="0.74803149606299213" header="0.31496062992125984" footer="0.31496062992125984"/>
  <pageSetup paperSize="9" scale="95" orientation="landscape" r:id="rId1"/>
  <headerFooter>
    <oddHeader>&amp;L&amp;"Arial,Negreta"&amp;8&amp;K03+000Ajuntament de Barcelona&amp;C&amp;"Arial,Negreta"&amp;8&amp;K03+000Pressupost 2015
Execució Pressupostària a Setembre&amp;R&amp;"Arial,Negreta"&amp;8&amp;K03+000Direcció de Pressupostos i Política Fiscal</oddHead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"/>
  <sheetViews>
    <sheetView zoomScaleNormal="100" workbookViewId="0">
      <selection activeCell="K20" sqref="K20"/>
    </sheetView>
  </sheetViews>
  <sheetFormatPr defaultColWidth="11.42578125" defaultRowHeight="12.75" x14ac:dyDescent="0.2"/>
  <cols>
    <col min="1" max="1" width="2.7109375" customWidth="1"/>
    <col min="2" max="2" width="32.7109375" customWidth="1"/>
    <col min="3" max="3" width="11.5703125" bestFit="1" customWidth="1"/>
    <col min="4" max="5" width="11.5703125" style="47" bestFit="1" customWidth="1"/>
    <col min="6" max="6" width="6.28515625" style="105" customWidth="1"/>
    <col min="7" max="7" width="11.5703125" style="47" bestFit="1" customWidth="1"/>
    <col min="8" max="8" width="6.28515625" style="105" customWidth="1"/>
    <col min="9" max="9" width="11.5703125" style="47" bestFit="1" customWidth="1"/>
    <col min="10" max="10" width="6.28515625" style="105" customWidth="1"/>
    <col min="11" max="11" width="11.5703125" style="47" bestFit="1" customWidth="1"/>
    <col min="12" max="12" width="6.28515625" style="529" bestFit="1" customWidth="1"/>
    <col min="13" max="13" width="9" style="105" bestFit="1" customWidth="1"/>
  </cols>
  <sheetData>
    <row r="1" spans="1:13" ht="15" x14ac:dyDescent="0.25">
      <c r="A1" s="7" t="s">
        <v>134</v>
      </c>
    </row>
    <row r="2" spans="1:13" x14ac:dyDescent="0.2">
      <c r="D2"/>
      <c r="E2"/>
      <c r="F2"/>
      <c r="G2"/>
      <c r="H2"/>
      <c r="I2"/>
      <c r="J2"/>
      <c r="K2"/>
      <c r="L2"/>
      <c r="M2"/>
    </row>
    <row r="3" spans="1:13" x14ac:dyDescent="0.2">
      <c r="D3"/>
      <c r="E3"/>
      <c r="F3"/>
      <c r="G3"/>
      <c r="H3"/>
      <c r="I3"/>
      <c r="J3"/>
      <c r="K3"/>
      <c r="L3"/>
      <c r="M3"/>
    </row>
    <row r="4" spans="1:13" x14ac:dyDescent="0.2">
      <c r="D4"/>
      <c r="E4"/>
      <c r="F4"/>
      <c r="G4"/>
      <c r="H4"/>
      <c r="I4"/>
      <c r="J4"/>
      <c r="K4"/>
      <c r="L4"/>
      <c r="M4"/>
    </row>
    <row r="5" spans="1:13" ht="15" customHeight="1" x14ac:dyDescent="0.2">
      <c r="D5"/>
      <c r="E5"/>
      <c r="F5"/>
      <c r="G5"/>
      <c r="H5"/>
      <c r="I5"/>
      <c r="J5"/>
      <c r="K5"/>
      <c r="L5"/>
      <c r="M5"/>
    </row>
    <row r="6" spans="1:13" ht="15" customHeight="1" x14ac:dyDescent="0.2">
      <c r="D6"/>
      <c r="E6"/>
      <c r="F6"/>
      <c r="G6"/>
      <c r="H6"/>
      <c r="I6"/>
      <c r="J6"/>
      <c r="K6"/>
      <c r="L6"/>
      <c r="M6"/>
    </row>
    <row r="7" spans="1:13" ht="15" customHeight="1" x14ac:dyDescent="0.2">
      <c r="D7"/>
      <c r="E7"/>
      <c r="F7"/>
      <c r="G7"/>
      <c r="H7"/>
      <c r="I7"/>
      <c r="J7"/>
      <c r="K7"/>
      <c r="L7"/>
      <c r="M7"/>
    </row>
    <row r="8" spans="1:13" ht="15" customHeight="1" x14ac:dyDescent="0.2">
      <c r="D8"/>
      <c r="E8"/>
      <c r="F8"/>
      <c r="G8"/>
      <c r="H8"/>
      <c r="I8"/>
      <c r="J8"/>
      <c r="K8"/>
      <c r="L8"/>
      <c r="M8"/>
    </row>
    <row r="9" spans="1:13" ht="15" customHeight="1" x14ac:dyDescent="0.2">
      <c r="D9"/>
      <c r="E9"/>
      <c r="F9"/>
      <c r="G9"/>
      <c r="H9"/>
      <c r="I9"/>
      <c r="J9"/>
      <c r="K9"/>
      <c r="L9"/>
      <c r="M9"/>
    </row>
    <row r="10" spans="1:13" ht="15" customHeight="1" x14ac:dyDescent="0.2">
      <c r="D10"/>
      <c r="E10"/>
      <c r="F10"/>
      <c r="G10"/>
      <c r="H10"/>
      <c r="I10"/>
      <c r="J10"/>
      <c r="K10"/>
      <c r="L10"/>
      <c r="M10"/>
    </row>
    <row r="11" spans="1:13" ht="15" customHeight="1" x14ac:dyDescent="0.2">
      <c r="D11"/>
      <c r="E11"/>
      <c r="F11"/>
      <c r="G11"/>
      <c r="H11"/>
      <c r="I11"/>
      <c r="J11"/>
      <c r="K11"/>
      <c r="L11"/>
      <c r="M11"/>
    </row>
    <row r="12" spans="1:13" ht="15" customHeight="1" x14ac:dyDescent="0.2">
      <c r="D12"/>
      <c r="E12"/>
      <c r="F12"/>
      <c r="G12"/>
      <c r="H12"/>
      <c r="I12"/>
      <c r="J12"/>
      <c r="K12"/>
      <c r="L12"/>
      <c r="M12"/>
    </row>
    <row r="13" spans="1:13" ht="15" customHeight="1" x14ac:dyDescent="0.2">
      <c r="D13"/>
      <c r="E13"/>
      <c r="F13"/>
      <c r="G13"/>
      <c r="H13"/>
      <c r="I13"/>
      <c r="J13"/>
      <c r="K13"/>
      <c r="L13"/>
      <c r="M13"/>
    </row>
    <row r="14" spans="1:13" ht="15" customHeight="1" x14ac:dyDescent="0.2">
      <c r="D14"/>
      <c r="E14"/>
      <c r="F14"/>
      <c r="G14"/>
      <c r="H14"/>
      <c r="I14"/>
      <c r="J14"/>
      <c r="K14"/>
      <c r="L14"/>
      <c r="M14"/>
    </row>
    <row r="15" spans="1:13" ht="15" customHeight="1" x14ac:dyDescent="0.2">
      <c r="D15"/>
      <c r="E15"/>
      <c r="F15"/>
      <c r="G15"/>
      <c r="H15"/>
      <c r="I15"/>
      <c r="J15"/>
      <c r="K15"/>
      <c r="L15"/>
      <c r="M15"/>
    </row>
  </sheetData>
  <printOptions horizontalCentered="1"/>
  <pageMargins left="0.51181102362204722" right="0.51181102362204722" top="0.94488188976377963" bottom="0.74803149606299213" header="0.31496062992125984" footer="0.31496062992125984"/>
  <pageSetup paperSize="9" scale="95" orientation="landscape" r:id="rId1"/>
  <headerFooter>
    <oddHeader>&amp;L&amp;"Arial,Negreta"&amp;8&amp;K03+000Ajuntament de Barcelona&amp;C&amp;"Arial,Negreta"&amp;8&amp;K03+000Pressupost 2015
Execució Pressupostària a Setembre&amp;R&amp;"Arial,Negreta"&amp;8&amp;K03+000Direcció de Pressupostos i Política Fiscal</oddHeader>
  </headerFooter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/>
  <dimension ref="A1:M15"/>
  <sheetViews>
    <sheetView workbookViewId="0">
      <selection activeCell="C28" sqref="C28"/>
    </sheetView>
  </sheetViews>
  <sheetFormatPr defaultColWidth="11.42578125" defaultRowHeight="12.75" x14ac:dyDescent="0.2"/>
  <cols>
    <col min="1" max="1" width="23" customWidth="1"/>
    <col min="2" max="2" width="11.42578125" style="47" bestFit="1" customWidth="1"/>
    <col min="3" max="3" width="13.28515625" style="47" bestFit="1" customWidth="1"/>
    <col min="5" max="5" width="2.42578125" bestFit="1" customWidth="1"/>
    <col min="7" max="7" width="2.42578125" bestFit="1" customWidth="1"/>
    <col min="9" max="9" width="2.42578125" bestFit="1" customWidth="1"/>
  </cols>
  <sheetData>
    <row r="1" spans="1:13" ht="15" x14ac:dyDescent="0.25">
      <c r="A1" s="7" t="s">
        <v>140</v>
      </c>
    </row>
    <row r="3" spans="1:13" ht="25.5" x14ac:dyDescent="0.2">
      <c r="A3" s="2" t="s">
        <v>153</v>
      </c>
      <c r="B3" s="48" t="s">
        <v>13</v>
      </c>
      <c r="C3" s="48" t="s">
        <v>14</v>
      </c>
      <c r="D3" s="48" t="s">
        <v>15</v>
      </c>
      <c r="E3" s="48" t="s">
        <v>18</v>
      </c>
      <c r="F3" s="48" t="s">
        <v>16</v>
      </c>
      <c r="G3" s="48" t="s">
        <v>18</v>
      </c>
      <c r="H3" s="48" t="s">
        <v>17</v>
      </c>
      <c r="I3" s="48" t="s">
        <v>18</v>
      </c>
    </row>
    <row r="4" spans="1:13" s="52" customFormat="1" x14ac:dyDescent="0.2">
      <c r="A4" s="51" t="s">
        <v>141</v>
      </c>
      <c r="B4" s="58">
        <f>+DCap!C17-'ICap '!C18</f>
        <v>0</v>
      </c>
      <c r="C4" s="58">
        <f>+DCap!E17-'ICap '!E18</f>
        <v>0</v>
      </c>
      <c r="D4" s="58"/>
      <c r="E4" s="58"/>
      <c r="F4" s="58"/>
      <c r="G4" s="58"/>
      <c r="H4" s="58"/>
      <c r="I4" s="58"/>
    </row>
    <row r="5" spans="1:13" s="52" customFormat="1" x14ac:dyDescent="0.2">
      <c r="A5" s="51" t="s">
        <v>142</v>
      </c>
      <c r="B5" s="58">
        <f>+DProg!C76-DCap!C17</f>
        <v>0</v>
      </c>
      <c r="C5" s="58">
        <f>+DProg!D76-DCap!E17</f>
        <v>0</v>
      </c>
      <c r="D5" s="58">
        <f>+DProg!E76-DCap!G17</f>
        <v>0</v>
      </c>
      <c r="E5" s="58"/>
      <c r="F5" s="58">
        <f>+DProg!G76-DCap!I17</f>
        <v>0</v>
      </c>
      <c r="G5" s="58"/>
      <c r="H5" s="58">
        <f>+DProg!I76-DCap!K17</f>
        <v>0</v>
      </c>
      <c r="I5" s="58"/>
    </row>
    <row r="6" spans="1:13" s="52" customFormat="1" x14ac:dyDescent="0.2">
      <c r="A6" s="51" t="s">
        <v>143</v>
      </c>
      <c r="B6" s="58">
        <f>+DOrg!C27-DCap!C17</f>
        <v>0</v>
      </c>
      <c r="C6" s="58">
        <f>+DOrg!D27-DCap!E17</f>
        <v>0</v>
      </c>
      <c r="D6" s="58">
        <f>+DOrg!E27-DCap!G17</f>
        <v>0</v>
      </c>
      <c r="E6" s="58"/>
      <c r="F6" s="58">
        <f>+DOrg!G27-DCap!I17</f>
        <v>0</v>
      </c>
      <c r="G6" s="58"/>
      <c r="H6" s="58">
        <f>+DOrg!I27-DCap!K17</f>
        <v>0</v>
      </c>
      <c r="I6" s="58"/>
    </row>
    <row r="7" spans="1:13" x14ac:dyDescent="0.2">
      <c r="A7" s="41" t="s">
        <v>144</v>
      </c>
      <c r="B7" s="33">
        <f>+DOrg!C5-'DCap 01'!C16</f>
        <v>0</v>
      </c>
      <c r="C7" s="33">
        <f>+DOrg!D5-'DCap 01'!D16</f>
        <v>0</v>
      </c>
      <c r="D7" s="33">
        <f>+DOrg!E5-'DCap 01'!E16</f>
        <v>0</v>
      </c>
      <c r="E7" s="33"/>
      <c r="F7" s="33">
        <f>+DOrg!G5-'DCap 01'!G16</f>
        <v>0</v>
      </c>
      <c r="G7" s="33"/>
      <c r="H7" s="33">
        <f>+DOrg!I5-'DCap 01'!I16</f>
        <v>0</v>
      </c>
      <c r="I7" s="58"/>
    </row>
    <row r="8" spans="1:13" x14ac:dyDescent="0.2">
      <c r="A8" s="41" t="s">
        <v>145</v>
      </c>
      <c r="B8" s="33">
        <f>+DOrg!C6-'DCap 02'!C17</f>
        <v>0</v>
      </c>
      <c r="C8" s="33">
        <f>+DOrg!D6-'DCap 02'!D17</f>
        <v>0</v>
      </c>
      <c r="D8" s="33">
        <f>+DOrg!E6-'DCap 02'!E17</f>
        <v>0</v>
      </c>
      <c r="E8" s="33"/>
      <c r="F8" s="33">
        <f>+DOrg!G6-'DCap 02'!G17</f>
        <v>0</v>
      </c>
      <c r="G8" s="33"/>
      <c r="H8" s="33">
        <f>+DOrg!I6-'DCap 02'!I17</f>
        <v>0</v>
      </c>
      <c r="I8" s="58"/>
      <c r="M8" s="391"/>
    </row>
    <row r="9" spans="1:13" x14ac:dyDescent="0.2">
      <c r="A9" s="41" t="s">
        <v>146</v>
      </c>
      <c r="B9" s="33">
        <f>+DOrg!C9-'DCap 0502'!C16</f>
        <v>0</v>
      </c>
      <c r="C9" s="33">
        <f>+DOrg!D9-'DCap 0502'!D16</f>
        <v>0</v>
      </c>
      <c r="D9" s="33">
        <f>+DOrg!E9-'DCap 0502'!E16</f>
        <v>0</v>
      </c>
      <c r="E9" s="33"/>
      <c r="F9" s="33">
        <f>+DOrg!G9-'DCap 0502'!G16</f>
        <v>0</v>
      </c>
      <c r="G9" s="33"/>
      <c r="H9" s="33">
        <f>+DOrg!I9-'DCap 0502'!I16</f>
        <v>0</v>
      </c>
      <c r="I9" s="58"/>
    </row>
    <row r="10" spans="1:13" x14ac:dyDescent="0.2">
      <c r="A10" s="41" t="s">
        <v>147</v>
      </c>
      <c r="B10" s="33">
        <f>+DOrg!C7-'DCap 04'!C16</f>
        <v>0</v>
      </c>
      <c r="C10" s="33">
        <f>+DOrg!D7-'DCap 04'!D16</f>
        <v>0</v>
      </c>
      <c r="D10" s="33">
        <f>+DOrg!E7-'DCap 04'!E16</f>
        <v>0</v>
      </c>
      <c r="E10" s="33"/>
      <c r="F10" s="33">
        <f>+DOrg!G7-'DCap 04'!G16</f>
        <v>0</v>
      </c>
      <c r="G10" s="33"/>
      <c r="H10" s="33">
        <f>+DOrg!I7-'DCap 04'!I16</f>
        <v>0</v>
      </c>
      <c r="I10" s="58"/>
    </row>
    <row r="11" spans="1:13" x14ac:dyDescent="0.2">
      <c r="A11" s="41" t="s">
        <v>148</v>
      </c>
      <c r="B11" s="33">
        <f>+DOrg!C8-'DCap 0501'!C16</f>
        <v>0</v>
      </c>
      <c r="C11" s="33">
        <f>+DOrg!D8-'DCap 0501'!D16</f>
        <v>0</v>
      </c>
      <c r="D11" s="33">
        <f>+DOrg!E8-'DCap 0501'!E16</f>
        <v>0</v>
      </c>
      <c r="E11" s="33"/>
      <c r="F11" s="33">
        <f>+DOrg!G8-'DCap 0501'!G16</f>
        <v>0</v>
      </c>
      <c r="G11" s="33"/>
      <c r="H11" s="33">
        <f>+DOrg!I8-'DCap 0501'!I16</f>
        <v>0</v>
      </c>
      <c r="I11" s="58"/>
    </row>
    <row r="12" spans="1:13" x14ac:dyDescent="0.2">
      <c r="A12" s="41" t="s">
        <v>149</v>
      </c>
      <c r="B12" s="33">
        <f>+DOrg!C12-'DCap 07'!C16</f>
        <v>0</v>
      </c>
      <c r="C12" s="33">
        <f>+DOrg!D12-'DCap 07'!D16</f>
        <v>0</v>
      </c>
      <c r="D12" s="33">
        <f>+DOrg!E12-'DCap 07'!E16</f>
        <v>0</v>
      </c>
      <c r="E12" s="33"/>
      <c r="F12" s="33">
        <f>+DOrg!G12-'DCap 07'!G16</f>
        <v>0</v>
      </c>
      <c r="G12" s="33"/>
      <c r="H12" s="33">
        <f>+DOrg!I12-'DCap 07'!I16</f>
        <v>0</v>
      </c>
      <c r="I12" s="58"/>
    </row>
    <row r="13" spans="1:13" x14ac:dyDescent="0.2">
      <c r="A13" s="41" t="s">
        <v>150</v>
      </c>
      <c r="B13" s="33">
        <f>+DOrg!C14-'DCap 08'!C16</f>
        <v>0</v>
      </c>
      <c r="C13" s="33">
        <f>+DOrg!D14-'DCap 08'!D16</f>
        <v>0</v>
      </c>
      <c r="D13" s="33">
        <f>+DOrg!E14-'DCap 08'!E16</f>
        <v>0</v>
      </c>
      <c r="E13" s="33"/>
      <c r="F13" s="33">
        <f>+DOrg!G14-'DCap 08'!G16</f>
        <v>0</v>
      </c>
      <c r="G13" s="33"/>
      <c r="H13" s="33">
        <f>+DOrg!I14-'DCap 08'!I16</f>
        <v>0</v>
      </c>
      <c r="I13" s="58"/>
    </row>
    <row r="14" spans="1:13" x14ac:dyDescent="0.2">
      <c r="A14" s="41" t="s">
        <v>151</v>
      </c>
      <c r="B14" s="33">
        <f>+DOrg!C13-'DCap 0703'!C17</f>
        <v>0</v>
      </c>
      <c r="C14" s="33">
        <f>+DOrg!D13-'DCap 0703'!D17</f>
        <v>0</v>
      </c>
      <c r="D14" s="33">
        <f>+DOrg!E13-'DCap 0703'!E17</f>
        <v>0</v>
      </c>
      <c r="E14" s="33"/>
      <c r="F14" s="33">
        <f>+DOrg!G13-'DCap 0703'!G17</f>
        <v>0</v>
      </c>
      <c r="G14" s="33"/>
      <c r="H14" s="33">
        <f>+DOrg!I13-'DCap 0703'!I17</f>
        <v>0</v>
      </c>
      <c r="I14" s="58"/>
    </row>
    <row r="15" spans="1:13" x14ac:dyDescent="0.2">
      <c r="A15" s="41" t="s">
        <v>152</v>
      </c>
      <c r="B15" s="33">
        <f>+DOrg!C26-'DCap 06'!C16</f>
        <v>0</v>
      </c>
      <c r="C15" s="33">
        <f>+DOrg!D26-'DCap 06'!D16</f>
        <v>0</v>
      </c>
      <c r="D15" s="33">
        <f>+DOrg!E26-'DCap 06'!E16</f>
        <v>0</v>
      </c>
      <c r="E15" s="33"/>
      <c r="F15" s="33">
        <f>+DOrg!G26-'DCap 06'!G16</f>
        <v>0</v>
      </c>
      <c r="G15" s="33"/>
      <c r="H15" s="33">
        <f>+DOrg!I26-'DCap 06'!I16</f>
        <v>0</v>
      </c>
      <c r="I15" s="58"/>
    </row>
  </sheetData>
  <printOptions horizontalCentered="1"/>
  <pageMargins left="0.51181102362204722" right="0.51181102362204722" top="0.94488188976377963" bottom="0.74803149606299213" header="0.31496062992125984" footer="0.31496062992125984"/>
  <pageSetup paperSize="9" scale="95" orientation="landscape" r:id="rId1"/>
  <headerFooter>
    <oddHeader>&amp;L&amp;"Arial,Negreta"&amp;8&amp;K03+000Ajuntament de Barcelona&amp;C&amp;"Arial,Negreta"&amp;8&amp;K03+000Pressupost 2015
Execució Pressupostària a Setembre&amp;R&amp;"Arial,Negreta"&amp;8&amp;K03+000Direcció de Pressupostos i Política Fiscal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/>
  <dimension ref="A1:R83"/>
  <sheetViews>
    <sheetView topLeftCell="A51" zoomScaleNormal="100" workbookViewId="0">
      <selection activeCell="K59" sqref="K59"/>
    </sheetView>
  </sheetViews>
  <sheetFormatPr defaultColWidth="11.42578125" defaultRowHeight="12.75" x14ac:dyDescent="0.2"/>
  <cols>
    <col min="1" max="1" width="2.7109375" customWidth="1"/>
    <col min="2" max="2" width="35.28515625" customWidth="1"/>
    <col min="3" max="3" width="13.28515625" bestFit="1" customWidth="1"/>
    <col min="4" max="4" width="11.5703125" bestFit="1" customWidth="1"/>
    <col min="5" max="5" width="10.85546875" customWidth="1"/>
    <col min="6" max="6" width="6.28515625" style="105" bestFit="1" customWidth="1"/>
    <col min="7" max="7" width="11.140625" bestFit="1" customWidth="1"/>
    <col min="8" max="8" width="6.140625" style="105" customWidth="1"/>
    <col min="9" max="9" width="11.28515625" customWidth="1"/>
    <col min="10" max="10" width="10.5703125" style="105" bestFit="1" customWidth="1"/>
    <col min="11" max="11" width="7.140625" style="105" bestFit="1" customWidth="1"/>
    <col min="12" max="12" width="21.7109375" style="64" bestFit="1" customWidth="1"/>
    <col min="14" max="14" width="12.7109375" bestFit="1" customWidth="1"/>
    <col min="16" max="16" width="12.7109375" bestFit="1" customWidth="1"/>
  </cols>
  <sheetData>
    <row r="1" spans="1:17" ht="15.75" thickBot="1" x14ac:dyDescent="0.3">
      <c r="A1" s="7" t="s">
        <v>234</v>
      </c>
      <c r="E1" t="s">
        <v>154</v>
      </c>
    </row>
    <row r="2" spans="1:17" x14ac:dyDescent="0.2">
      <c r="A2" s="8" t="s">
        <v>297</v>
      </c>
      <c r="C2" s="181" t="s">
        <v>501</v>
      </c>
      <c r="D2" s="591" t="s">
        <v>575</v>
      </c>
      <c r="E2" s="592"/>
      <c r="F2" s="592"/>
      <c r="G2" s="592"/>
      <c r="H2" s="593"/>
      <c r="I2" s="588" t="s">
        <v>574</v>
      </c>
      <c r="J2" s="589"/>
      <c r="K2" s="224"/>
    </row>
    <row r="3" spans="1:17" x14ac:dyDescent="0.2">
      <c r="C3" s="174">
        <v>1</v>
      </c>
      <c r="D3" s="165">
        <v>2</v>
      </c>
      <c r="E3" s="95">
        <v>3</v>
      </c>
      <c r="F3" s="96" t="s">
        <v>39</v>
      </c>
      <c r="G3" s="95">
        <v>4</v>
      </c>
      <c r="H3" s="166" t="s">
        <v>49</v>
      </c>
      <c r="I3" s="95" t="s">
        <v>50</v>
      </c>
      <c r="J3" s="16" t="s">
        <v>51</v>
      </c>
      <c r="K3" s="156" t="s">
        <v>366</v>
      </c>
      <c r="M3" s="389"/>
      <c r="O3" s="389"/>
    </row>
    <row r="4" spans="1:17" ht="25.5" x14ac:dyDescent="0.2">
      <c r="A4" s="1"/>
      <c r="B4" s="2" t="s">
        <v>156</v>
      </c>
      <c r="C4" s="175" t="s">
        <v>47</v>
      </c>
      <c r="D4" s="127" t="s">
        <v>48</v>
      </c>
      <c r="E4" s="97" t="s">
        <v>139</v>
      </c>
      <c r="F4" s="97" t="s">
        <v>18</v>
      </c>
      <c r="G4" s="97" t="s">
        <v>421</v>
      </c>
      <c r="H4" s="128" t="s">
        <v>18</v>
      </c>
      <c r="I4" s="97" t="s">
        <v>139</v>
      </c>
      <c r="J4" s="12" t="s">
        <v>18</v>
      </c>
      <c r="K4" s="157" t="s">
        <v>538</v>
      </c>
      <c r="L4" s="62" t="s">
        <v>169</v>
      </c>
      <c r="M4" s="389"/>
      <c r="O4" s="389"/>
    </row>
    <row r="5" spans="1:17" s="328" customFormat="1" ht="15" customHeight="1" x14ac:dyDescent="0.2">
      <c r="A5" s="322"/>
      <c r="B5" s="322" t="s">
        <v>157</v>
      </c>
      <c r="C5" s="332">
        <v>623411010</v>
      </c>
      <c r="D5" s="333">
        <v>623411010</v>
      </c>
      <c r="E5" s="149">
        <v>528008884.11000001</v>
      </c>
      <c r="F5" s="439">
        <f>+E5/D5</f>
        <v>0.84696753127603575</v>
      </c>
      <c r="G5" s="149">
        <v>498035371.99000001</v>
      </c>
      <c r="H5" s="431">
        <f>G5/E5</f>
        <v>0.94323293978183209</v>
      </c>
      <c r="I5" s="325">
        <v>497886579.48000002</v>
      </c>
      <c r="J5" s="439">
        <v>0.84126762879142458</v>
      </c>
      <c r="K5" s="326">
        <f>+E5/I5-1</f>
        <v>6.0500334557039404E-2</v>
      </c>
      <c r="L5" s="327" t="s">
        <v>170</v>
      </c>
      <c r="M5" s="389"/>
      <c r="N5"/>
      <c r="O5" s="391"/>
    </row>
    <row r="6" spans="1:17" s="328" customFormat="1" ht="15" customHeight="1" x14ac:dyDescent="0.2">
      <c r="A6" s="329"/>
      <c r="B6" s="329" t="s">
        <v>159</v>
      </c>
      <c r="C6" s="332">
        <v>58620000</v>
      </c>
      <c r="D6" s="333">
        <v>58620000</v>
      </c>
      <c r="E6" s="149">
        <v>61163194.280000001</v>
      </c>
      <c r="F6" s="373">
        <f t="shared" ref="F6:F68" si="0">+E6/D6</f>
        <v>1.0433844128283862</v>
      </c>
      <c r="G6" s="149">
        <v>50408154.530000001</v>
      </c>
      <c r="H6" s="431">
        <f t="shared" ref="H6:H11" si="1">G6/E6</f>
        <v>0.82415830506228427</v>
      </c>
      <c r="I6" s="149">
        <v>62325360.009999998</v>
      </c>
      <c r="J6" s="373">
        <v>1.0632098261685432</v>
      </c>
      <c r="K6" s="334">
        <f t="shared" ref="K6:K68" si="2">+E6/I6-1</f>
        <v>-1.8646755186228048E-2</v>
      </c>
      <c r="L6" s="330">
        <v>115</v>
      </c>
      <c r="M6" s="389"/>
      <c r="N6"/>
      <c r="O6" s="389"/>
    </row>
    <row r="7" spans="1:17" s="328" customFormat="1" ht="15" customHeight="1" x14ac:dyDescent="0.2">
      <c r="A7" s="329"/>
      <c r="B7" s="329" t="s">
        <v>158</v>
      </c>
      <c r="C7" s="332">
        <v>120814000</v>
      </c>
      <c r="D7" s="333">
        <v>120814000</v>
      </c>
      <c r="E7" s="149">
        <v>125650258.84999999</v>
      </c>
      <c r="F7" s="373">
        <f t="shared" si="0"/>
        <v>1.0400306160709851</v>
      </c>
      <c r="G7" s="149">
        <v>120643484.45</v>
      </c>
      <c r="H7" s="431">
        <f t="shared" si="1"/>
        <v>0.96015309124052794</v>
      </c>
      <c r="I7" s="149">
        <v>107874059.62</v>
      </c>
      <c r="J7" s="373">
        <v>1.2307786874622064</v>
      </c>
      <c r="K7" s="334">
        <f t="shared" si="2"/>
        <v>0.16478659737678258</v>
      </c>
      <c r="L7" s="330">
        <v>116</v>
      </c>
      <c r="M7" s="389"/>
      <c r="N7" s="544"/>
      <c r="O7" s="545"/>
    </row>
    <row r="8" spans="1:17" s="328" customFormat="1" ht="15" customHeight="1" x14ac:dyDescent="0.2">
      <c r="A8" s="329"/>
      <c r="B8" s="329" t="s">
        <v>160</v>
      </c>
      <c r="C8" s="332">
        <v>89678010</v>
      </c>
      <c r="D8" s="333">
        <v>89678010</v>
      </c>
      <c r="E8" s="149">
        <v>12532152.460000001</v>
      </c>
      <c r="F8" s="373">
        <f t="shared" si="0"/>
        <v>0.13974610342044835</v>
      </c>
      <c r="G8" s="149">
        <v>11313632.369999999</v>
      </c>
      <c r="H8" s="431">
        <f t="shared" si="1"/>
        <v>0.90276849137534343</v>
      </c>
      <c r="I8" s="149">
        <v>15619895.92</v>
      </c>
      <c r="J8" s="373">
        <v>0.17102323621258309</v>
      </c>
      <c r="K8" s="334">
        <f t="shared" si="2"/>
        <v>-0.19768015586111531</v>
      </c>
      <c r="L8" s="330">
        <v>130</v>
      </c>
      <c r="M8" s="389"/>
      <c r="N8" s="544"/>
      <c r="O8" s="545"/>
    </row>
    <row r="9" spans="1:17" s="328" customFormat="1" ht="15" customHeight="1" x14ac:dyDescent="0.2">
      <c r="A9" s="331"/>
      <c r="B9" s="331" t="s">
        <v>363</v>
      </c>
      <c r="C9" s="332">
        <v>10</v>
      </c>
      <c r="D9" s="333">
        <v>10</v>
      </c>
      <c r="E9" s="149">
        <v>0</v>
      </c>
      <c r="F9" s="373" t="s">
        <v>135</v>
      </c>
      <c r="G9" s="149">
        <v>0</v>
      </c>
      <c r="H9" s="431" t="s">
        <v>135</v>
      </c>
      <c r="I9" s="478">
        <v>-14.77</v>
      </c>
      <c r="J9" s="373" t="s">
        <v>135</v>
      </c>
      <c r="K9" s="334" t="s">
        <v>135</v>
      </c>
      <c r="L9" s="330">
        <v>180</v>
      </c>
      <c r="M9" s="389"/>
      <c r="N9" s="544"/>
      <c r="O9" s="545"/>
    </row>
    <row r="10" spans="1:17" s="328" customFormat="1" ht="15" customHeight="1" x14ac:dyDescent="0.2">
      <c r="A10" s="331"/>
      <c r="B10" s="331" t="s">
        <v>161</v>
      </c>
      <c r="C10" s="332">
        <v>16767000</v>
      </c>
      <c r="D10" s="333">
        <v>16767000</v>
      </c>
      <c r="E10" s="149">
        <v>14778905.789999999</v>
      </c>
      <c r="F10" s="440">
        <f t="shared" si="0"/>
        <v>0.88142814993737695</v>
      </c>
      <c r="G10" s="149">
        <v>13864741.5</v>
      </c>
      <c r="H10" s="431">
        <f t="shared" si="1"/>
        <v>0.93814398014374245</v>
      </c>
      <c r="I10" s="335">
        <v>15640387.75</v>
      </c>
      <c r="J10" s="440">
        <v>1.0496904530201343</v>
      </c>
      <c r="K10" s="336">
        <f t="shared" si="2"/>
        <v>-5.5080601182665778E-2</v>
      </c>
      <c r="L10" s="330">
        <v>290</v>
      </c>
      <c r="M10" s="389"/>
      <c r="N10" s="544"/>
      <c r="O10" s="545"/>
    </row>
    <row r="11" spans="1:17" ht="15" customHeight="1" x14ac:dyDescent="0.2">
      <c r="A11" s="9"/>
      <c r="B11" s="2" t="s">
        <v>162</v>
      </c>
      <c r="C11" s="179">
        <f>SUM(C5:C10)</f>
        <v>909290030</v>
      </c>
      <c r="D11" s="169">
        <f>SUM(D5:D10)</f>
        <v>909290030</v>
      </c>
      <c r="E11" s="92">
        <f>SUM(E5:E10)</f>
        <v>742133395.49000001</v>
      </c>
      <c r="F11" s="98">
        <f t="shared" si="0"/>
        <v>0.81616796732061392</v>
      </c>
      <c r="G11" s="92">
        <f>SUM(G5:G10)</f>
        <v>694265384.84000003</v>
      </c>
      <c r="H11" s="188">
        <f t="shared" si="1"/>
        <v>0.93549945206495566</v>
      </c>
      <c r="I11" s="92">
        <f>SUM(I5:I10)</f>
        <v>699346268.00999999</v>
      </c>
      <c r="J11" s="44">
        <v>0.82799999999999996</v>
      </c>
      <c r="K11" s="161">
        <f t="shared" si="2"/>
        <v>6.1181605503882075E-2</v>
      </c>
      <c r="M11" s="389"/>
      <c r="N11" s="544"/>
      <c r="O11" s="545"/>
      <c r="P11" s="328"/>
      <c r="Q11" s="328"/>
    </row>
    <row r="12" spans="1:17" s="328" customFormat="1" ht="15" customHeight="1" x14ac:dyDescent="0.2">
      <c r="A12" s="322"/>
      <c r="B12" s="322" t="s">
        <v>163</v>
      </c>
      <c r="C12" s="332">
        <v>90227080</v>
      </c>
      <c r="D12" s="325">
        <v>90227080</v>
      </c>
      <c r="E12" s="325">
        <v>69038038.890000001</v>
      </c>
      <c r="F12" s="440">
        <f t="shared" si="0"/>
        <v>0.76515874048013077</v>
      </c>
      <c r="G12" s="325">
        <v>60592729.419999994</v>
      </c>
      <c r="H12" s="432">
        <f t="shared" ref="H12:H68" si="3">+G12/E12</f>
        <v>0.87767164876371817</v>
      </c>
      <c r="I12" s="325">
        <v>65795382.159999996</v>
      </c>
      <c r="J12" s="439">
        <v>0.78046712278939889</v>
      </c>
      <c r="K12" s="336">
        <f t="shared" si="2"/>
        <v>4.9283956161460862E-2</v>
      </c>
      <c r="L12" s="327" t="s">
        <v>171</v>
      </c>
      <c r="M12" s="389"/>
      <c r="N12" s="544"/>
      <c r="O12" s="545"/>
    </row>
    <row r="13" spans="1:17" s="328" customFormat="1" ht="15" customHeight="1" x14ac:dyDescent="0.2">
      <c r="A13" s="331"/>
      <c r="B13" s="331" t="s">
        <v>164</v>
      </c>
      <c r="C13" s="332">
        <v>936468101.54999995</v>
      </c>
      <c r="D13" s="333">
        <v>939282401.54999995</v>
      </c>
      <c r="E13" s="149">
        <v>744884212.86000001</v>
      </c>
      <c r="F13" s="440">
        <f t="shared" si="0"/>
        <v>0.79303541898665952</v>
      </c>
      <c r="G13" s="335">
        <v>652702766.48000002</v>
      </c>
      <c r="H13" s="432">
        <f t="shared" si="3"/>
        <v>0.87624728140489483</v>
      </c>
      <c r="I13" s="335">
        <v>740042892.65999997</v>
      </c>
      <c r="J13" s="440">
        <v>0.77455369807076013</v>
      </c>
      <c r="K13" s="336">
        <f t="shared" si="2"/>
        <v>6.541945403459648E-3</v>
      </c>
      <c r="L13" s="327" t="s">
        <v>192</v>
      </c>
      <c r="M13" s="389"/>
      <c r="N13" s="389"/>
      <c r="O13" s="389"/>
    </row>
    <row r="14" spans="1:17" ht="15" customHeight="1" x14ac:dyDescent="0.2">
      <c r="A14" s="9"/>
      <c r="B14" s="2" t="s">
        <v>165</v>
      </c>
      <c r="C14" s="179">
        <f>SUM(C12:C13)</f>
        <v>1026695181.55</v>
      </c>
      <c r="D14" s="169">
        <f>SUM(D12:D13)</f>
        <v>1029509481.55</v>
      </c>
      <c r="E14" s="92">
        <f>SUM(E12:E13)</f>
        <v>813922251.75</v>
      </c>
      <c r="F14" s="98">
        <f t="shared" si="0"/>
        <v>0.79059228335088472</v>
      </c>
      <c r="G14" s="92">
        <f>SUM(G12:G13)</f>
        <v>713295495.89999998</v>
      </c>
      <c r="H14" s="189">
        <f t="shared" si="3"/>
        <v>0.87636809826289408</v>
      </c>
      <c r="I14" s="92">
        <f>SUM(I12:I13)</f>
        <v>805838274.81999993</v>
      </c>
      <c r="J14" s="44">
        <v>0.77500000000000002</v>
      </c>
      <c r="K14" s="161">
        <f t="shared" si="2"/>
        <v>1.0031760940873324E-2</v>
      </c>
      <c r="M14" s="389"/>
      <c r="N14" s="389"/>
      <c r="O14" s="389"/>
      <c r="P14" s="328"/>
      <c r="Q14" s="328"/>
    </row>
    <row r="15" spans="1:17" s="328" customFormat="1" ht="15" customHeight="1" x14ac:dyDescent="0.2">
      <c r="A15" s="322"/>
      <c r="B15" s="322" t="s">
        <v>166</v>
      </c>
      <c r="C15" s="332">
        <v>16001258</v>
      </c>
      <c r="D15" s="333">
        <v>16001258</v>
      </c>
      <c r="E15" s="149">
        <v>0</v>
      </c>
      <c r="F15" s="441" t="s">
        <v>135</v>
      </c>
      <c r="G15" s="325">
        <v>0</v>
      </c>
      <c r="H15" s="428" t="s">
        <v>135</v>
      </c>
      <c r="I15" s="325"/>
      <c r="J15" s="385">
        <v>0</v>
      </c>
      <c r="K15" s="326" t="s">
        <v>135</v>
      </c>
      <c r="L15" s="330">
        <v>32600</v>
      </c>
      <c r="M15" s="389"/>
      <c r="N15" s="543"/>
      <c r="O15" s="545"/>
    </row>
    <row r="16" spans="1:17" s="328" customFormat="1" ht="15" customHeight="1" x14ac:dyDescent="0.2">
      <c r="A16" s="322"/>
      <c r="B16" s="322" t="s">
        <v>172</v>
      </c>
      <c r="C16" s="332">
        <v>35354767</v>
      </c>
      <c r="D16" s="325">
        <v>35354767</v>
      </c>
      <c r="E16" s="325">
        <v>0</v>
      </c>
      <c r="F16" s="441" t="s">
        <v>135</v>
      </c>
      <c r="G16" s="325">
        <v>0</v>
      </c>
      <c r="H16" s="414" t="s">
        <v>135</v>
      </c>
      <c r="I16" s="325"/>
      <c r="J16" s="385">
        <v>0</v>
      </c>
      <c r="K16" s="336" t="s">
        <v>135</v>
      </c>
      <c r="L16" s="330">
        <v>33000</v>
      </c>
      <c r="M16" s="389"/>
      <c r="N16" s="543"/>
      <c r="O16" s="545"/>
    </row>
    <row r="17" spans="1:17" s="328" customFormat="1" ht="15" customHeight="1" x14ac:dyDescent="0.2">
      <c r="A17" s="322"/>
      <c r="B17" s="322" t="s">
        <v>167</v>
      </c>
      <c r="C17" s="369">
        <v>12029885</v>
      </c>
      <c r="D17" s="371">
        <v>12029885</v>
      </c>
      <c r="E17" s="325">
        <v>0</v>
      </c>
      <c r="F17" s="441" t="s">
        <v>135</v>
      </c>
      <c r="G17" s="325">
        <v>0</v>
      </c>
      <c r="H17" s="533" t="s">
        <v>135</v>
      </c>
      <c r="I17" s="338"/>
      <c r="J17" s="385">
        <v>0</v>
      </c>
      <c r="K17" s="336" t="s">
        <v>135</v>
      </c>
      <c r="L17" s="330">
        <v>30903</v>
      </c>
      <c r="M17" s="389"/>
      <c r="N17" s="543"/>
      <c r="O17" s="545"/>
    </row>
    <row r="18" spans="1:17" s="328" customFormat="1" ht="15" customHeight="1" x14ac:dyDescent="0.2">
      <c r="A18" s="322"/>
      <c r="B18" s="399" t="s">
        <v>168</v>
      </c>
      <c r="C18" s="469">
        <v>15500000</v>
      </c>
      <c r="D18" s="435">
        <v>15500000</v>
      </c>
      <c r="E18" s="392">
        <v>11359005.41</v>
      </c>
      <c r="F18" s="442">
        <f t="shared" si="0"/>
        <v>0.73283905870967747</v>
      </c>
      <c r="G18" s="392">
        <v>10096366.77</v>
      </c>
      <c r="H18" s="414">
        <f>+G18/E18</f>
        <v>0.88884250034000112</v>
      </c>
      <c r="I18" s="392">
        <v>10998661.76</v>
      </c>
      <c r="J18" s="480">
        <v>0.69387809980442872</v>
      </c>
      <c r="K18" s="451">
        <f t="shared" si="2"/>
        <v>3.2762499462479999E-2</v>
      </c>
      <c r="L18" s="330">
        <v>301</v>
      </c>
      <c r="M18" s="389"/>
      <c r="N18" s="543"/>
      <c r="O18" s="545"/>
    </row>
    <row r="19" spans="1:17" s="328" customFormat="1" ht="15" customHeight="1" x14ac:dyDescent="0.2">
      <c r="A19" s="322"/>
      <c r="B19" s="398" t="s">
        <v>173</v>
      </c>
      <c r="C19" s="332">
        <v>6068000</v>
      </c>
      <c r="D19" s="333">
        <v>6068000</v>
      </c>
      <c r="E19" s="325">
        <v>4907302.88</v>
      </c>
      <c r="F19" s="441">
        <f t="shared" si="0"/>
        <v>0.80871833882663147</v>
      </c>
      <c r="G19" s="325">
        <v>4878761.12</v>
      </c>
      <c r="H19" s="414">
        <f t="shared" ref="H19:H23" si="4">+G19/E19</f>
        <v>0.99418381936107436</v>
      </c>
      <c r="I19" s="325">
        <v>5889269.1299999999</v>
      </c>
      <c r="J19" s="385">
        <v>1.1790328588588588</v>
      </c>
      <c r="K19" s="452">
        <f t="shared" si="2"/>
        <v>-0.16673821968805147</v>
      </c>
      <c r="L19" s="330">
        <v>321</v>
      </c>
      <c r="M19" s="389"/>
      <c r="N19" s="544"/>
      <c r="O19" s="545"/>
    </row>
    <row r="20" spans="1:17" s="328" customFormat="1" ht="15" customHeight="1" x14ac:dyDescent="0.2">
      <c r="A20" s="322"/>
      <c r="B20" s="398" t="s">
        <v>174</v>
      </c>
      <c r="C20" s="332">
        <v>16757000.01</v>
      </c>
      <c r="D20" s="333">
        <v>16757000.01</v>
      </c>
      <c r="E20" s="325">
        <v>15832355.359999999</v>
      </c>
      <c r="F20" s="441">
        <f t="shared" si="0"/>
        <v>0.94482039449494515</v>
      </c>
      <c r="G20" s="325">
        <v>15221128.98</v>
      </c>
      <c r="H20" s="414">
        <f t="shared" si="4"/>
        <v>0.96139384405530426</v>
      </c>
      <c r="I20" s="325">
        <v>16998688.829999998</v>
      </c>
      <c r="J20" s="385">
        <v>1.0377709908424908</v>
      </c>
      <c r="K20" s="452">
        <f t="shared" si="2"/>
        <v>-6.8613143146758704E-2</v>
      </c>
      <c r="L20" s="330">
        <v>331</v>
      </c>
      <c r="M20" s="532"/>
      <c r="N20" s="544"/>
      <c r="O20" s="545"/>
      <c r="P20" s="532"/>
      <c r="Q20" s="532"/>
    </row>
    <row r="21" spans="1:17" s="328" customFormat="1" ht="15" customHeight="1" x14ac:dyDescent="0.2">
      <c r="A21" s="322"/>
      <c r="B21" s="398" t="s">
        <v>175</v>
      </c>
      <c r="C21" s="332">
        <v>30559000</v>
      </c>
      <c r="D21" s="333">
        <v>30559000</v>
      </c>
      <c r="E21" s="325">
        <v>20731747.850000001</v>
      </c>
      <c r="F21" s="441">
        <f t="shared" si="0"/>
        <v>0.67841708989168503</v>
      </c>
      <c r="G21" s="325">
        <v>17503462.98</v>
      </c>
      <c r="H21" s="414">
        <f t="shared" si="4"/>
        <v>0.84428303424498763</v>
      </c>
      <c r="I21" s="325">
        <v>20515285.82</v>
      </c>
      <c r="J21" s="385">
        <v>0.62122352894864341</v>
      </c>
      <c r="K21" s="452">
        <f t="shared" si="2"/>
        <v>1.0551255873265886E-2</v>
      </c>
      <c r="L21" s="355" t="s">
        <v>176</v>
      </c>
      <c r="M21" s="389"/>
      <c r="N21" s="389"/>
      <c r="O21" s="389"/>
    </row>
    <row r="22" spans="1:17" s="328" customFormat="1" ht="15" customHeight="1" x14ac:dyDescent="0.2">
      <c r="A22" s="322"/>
      <c r="B22" s="398" t="s">
        <v>177</v>
      </c>
      <c r="C22" s="332">
        <v>8526999.9900000002</v>
      </c>
      <c r="D22" s="333">
        <v>8526999.9900000002</v>
      </c>
      <c r="E22" s="325">
        <v>5982348.4000000004</v>
      </c>
      <c r="F22" s="441">
        <f t="shared" si="0"/>
        <v>0.7015771557424384</v>
      </c>
      <c r="G22" s="325">
        <v>5320388.6500000004</v>
      </c>
      <c r="H22" s="414">
        <f t="shared" si="4"/>
        <v>0.88934784373307307</v>
      </c>
      <c r="I22" s="325">
        <v>7125069.1699999999</v>
      </c>
      <c r="J22" s="385">
        <v>0.88907776016970297</v>
      </c>
      <c r="K22" s="452">
        <f t="shared" si="2"/>
        <v>-0.16038030547287996</v>
      </c>
      <c r="L22" s="355">
        <v>335</v>
      </c>
      <c r="M22" s="389"/>
      <c r="N22" s="389"/>
      <c r="O22" s="389"/>
    </row>
    <row r="23" spans="1:17" s="328" customFormat="1" ht="15" customHeight="1" x14ac:dyDescent="0.2">
      <c r="A23" s="360"/>
      <c r="B23" s="551" t="s">
        <v>178</v>
      </c>
      <c r="C23" s="369">
        <v>3029617.1200000066</v>
      </c>
      <c r="D23" s="370">
        <v>3029617.1200000066</v>
      </c>
      <c r="E23" s="371">
        <v>2526856.5000000065</v>
      </c>
      <c r="F23" s="447">
        <f t="shared" si="0"/>
        <v>0.83405143287545225</v>
      </c>
      <c r="G23" s="371">
        <v>1738990.9400000037</v>
      </c>
      <c r="H23" s="533">
        <f t="shared" si="4"/>
        <v>0.68820328340766446</v>
      </c>
      <c r="I23" s="370">
        <v>3044023.8500000015</v>
      </c>
      <c r="J23" s="481">
        <v>0.66871512524992216</v>
      </c>
      <c r="K23" s="453">
        <f t="shared" si="2"/>
        <v>-0.16989595860097961</v>
      </c>
      <c r="L23" s="359" t="s">
        <v>179</v>
      </c>
      <c r="M23" s="389"/>
      <c r="N23" s="389"/>
      <c r="O23" s="389"/>
    </row>
    <row r="24" spans="1:17" s="328" customFormat="1" ht="15" customHeight="1" x14ac:dyDescent="0.2">
      <c r="A24" s="322"/>
      <c r="B24" s="322" t="s">
        <v>180</v>
      </c>
      <c r="C24" s="469">
        <v>17635000</v>
      </c>
      <c r="D24" s="435">
        <v>17635000</v>
      </c>
      <c r="E24" s="325">
        <v>1474089.12</v>
      </c>
      <c r="F24" s="441">
        <f t="shared" si="0"/>
        <v>8.358883583782252E-2</v>
      </c>
      <c r="G24" s="325">
        <v>811196.46</v>
      </c>
      <c r="H24" s="414">
        <f>+G24/E24</f>
        <v>0.55030353931382381</v>
      </c>
      <c r="I24" s="325">
        <v>2020242.44</v>
      </c>
      <c r="J24" s="385">
        <v>0.11448727416978352</v>
      </c>
      <c r="K24" s="326">
        <f t="shared" si="2"/>
        <v>-0.27034048448165449</v>
      </c>
      <c r="L24" s="355">
        <v>34920</v>
      </c>
      <c r="M24" s="389"/>
      <c r="N24" s="389"/>
      <c r="O24" s="389"/>
    </row>
    <row r="25" spans="1:17" s="328" customFormat="1" ht="15" customHeight="1" x14ac:dyDescent="0.2">
      <c r="A25" s="322"/>
      <c r="B25" s="322" t="s">
        <v>181</v>
      </c>
      <c r="C25" s="332">
        <v>6259000</v>
      </c>
      <c r="D25" s="333">
        <v>6259000</v>
      </c>
      <c r="E25" s="325">
        <v>5736377.9000000004</v>
      </c>
      <c r="F25" s="441">
        <f t="shared" si="0"/>
        <v>0.91650070298769781</v>
      </c>
      <c r="G25" s="325">
        <v>2506800.66</v>
      </c>
      <c r="H25" s="414">
        <f>+G25/E25</f>
        <v>0.43700061322668438</v>
      </c>
      <c r="I25" s="325">
        <v>5175626.0999999996</v>
      </c>
      <c r="J25" s="385">
        <v>0.88669283878704808</v>
      </c>
      <c r="K25" s="326">
        <f t="shared" si="2"/>
        <v>0.10834472760696534</v>
      </c>
      <c r="L25" s="355">
        <v>34921</v>
      </c>
      <c r="M25" s="389"/>
      <c r="N25" s="389"/>
      <c r="O25" s="389"/>
    </row>
    <row r="26" spans="1:17" s="328" customFormat="1" ht="15" customHeight="1" x14ac:dyDescent="0.2">
      <c r="A26" s="322"/>
      <c r="B26" s="322" t="s">
        <v>182</v>
      </c>
      <c r="C26" s="332">
        <v>3873362.8599999994</v>
      </c>
      <c r="D26" s="333">
        <v>3873362.8599999994</v>
      </c>
      <c r="E26" s="325">
        <v>2168072.2399999993</v>
      </c>
      <c r="F26" s="441">
        <f t="shared" si="0"/>
        <v>0.5597389964130548</v>
      </c>
      <c r="G26" s="325">
        <v>2000870.9099999997</v>
      </c>
      <c r="H26" s="414">
        <f t="shared" si="3"/>
        <v>0.92288018502556923</v>
      </c>
      <c r="I26" s="370">
        <v>2051462.5200000007</v>
      </c>
      <c r="J26" s="385">
        <v>0.25235097489335634</v>
      </c>
      <c r="K26" s="326">
        <f t="shared" si="2"/>
        <v>5.6842237605198243E-2</v>
      </c>
      <c r="L26" s="400" t="s">
        <v>357</v>
      </c>
      <c r="M26" s="389"/>
      <c r="N26" s="389"/>
      <c r="O26" s="389"/>
    </row>
    <row r="27" spans="1:17" s="328" customFormat="1" ht="15" customHeight="1" x14ac:dyDescent="0.2">
      <c r="A27" s="340"/>
      <c r="B27" s="340" t="s">
        <v>566</v>
      </c>
      <c r="C27" s="341">
        <v>10</v>
      </c>
      <c r="D27" s="342">
        <v>10</v>
      </c>
      <c r="E27" s="343">
        <v>0</v>
      </c>
      <c r="F27" s="422" t="s">
        <v>135</v>
      </c>
      <c r="G27" s="343">
        <v>0</v>
      </c>
      <c r="H27" s="344" t="s">
        <v>135</v>
      </c>
      <c r="I27" s="342">
        <v>90.37</v>
      </c>
      <c r="J27" s="482">
        <v>9.0370000000000008</v>
      </c>
      <c r="K27" s="345" t="s">
        <v>135</v>
      </c>
      <c r="L27" s="355">
        <v>35</v>
      </c>
      <c r="M27" s="389"/>
      <c r="N27" s="389"/>
      <c r="O27" s="389"/>
    </row>
    <row r="28" spans="1:17" s="328" customFormat="1" ht="15" customHeight="1" x14ac:dyDescent="0.2">
      <c r="A28" s="322"/>
      <c r="B28" s="322" t="s">
        <v>183</v>
      </c>
      <c r="C28" s="332">
        <v>6100000</v>
      </c>
      <c r="D28" s="333">
        <v>6100000</v>
      </c>
      <c r="E28" s="325">
        <v>5127206.8600000003</v>
      </c>
      <c r="F28" s="441">
        <f t="shared" si="0"/>
        <v>0.84052571475409843</v>
      </c>
      <c r="G28" s="325">
        <v>2253867.64</v>
      </c>
      <c r="H28" s="414">
        <f>+G28/E28</f>
        <v>0.43958976135400163</v>
      </c>
      <c r="I28" s="325">
        <v>6531752.5</v>
      </c>
      <c r="J28" s="385">
        <v>0.83164661319073085</v>
      </c>
      <c r="K28" s="326">
        <f t="shared" si="2"/>
        <v>-0.21503350593887316</v>
      </c>
      <c r="L28" s="355">
        <v>36500</v>
      </c>
      <c r="M28" s="389"/>
      <c r="N28" s="389"/>
      <c r="O28" s="389"/>
    </row>
    <row r="29" spans="1:17" s="328" customFormat="1" ht="15" customHeight="1" x14ac:dyDescent="0.2">
      <c r="A29" s="337"/>
      <c r="B29" s="337" t="s">
        <v>184</v>
      </c>
      <c r="C29" s="369">
        <v>390340</v>
      </c>
      <c r="D29" s="370">
        <v>390340</v>
      </c>
      <c r="E29" s="371">
        <v>203877.01999999955</v>
      </c>
      <c r="F29" s="402">
        <f t="shared" si="0"/>
        <v>0.5223062458369615</v>
      </c>
      <c r="G29" s="338">
        <v>109021.48999999976</v>
      </c>
      <c r="H29" s="433">
        <f t="shared" si="3"/>
        <v>0.53474143383104189</v>
      </c>
      <c r="I29" s="338">
        <v>161095</v>
      </c>
      <c r="J29" s="481">
        <v>0.41270430906389299</v>
      </c>
      <c r="K29" s="339">
        <f t="shared" si="2"/>
        <v>0.26557012942673297</v>
      </c>
      <c r="L29" s="359" t="s">
        <v>186</v>
      </c>
      <c r="N29"/>
    </row>
    <row r="30" spans="1:17" s="328" customFormat="1" ht="15" customHeight="1" x14ac:dyDescent="0.2">
      <c r="A30" s="322"/>
      <c r="B30" s="322" t="s">
        <v>185</v>
      </c>
      <c r="C30" s="347">
        <v>870323.98</v>
      </c>
      <c r="D30" s="214">
        <v>870323.98</v>
      </c>
      <c r="E30" s="351">
        <v>722734.63</v>
      </c>
      <c r="F30" s="441">
        <f t="shared" si="0"/>
        <v>0.83042021891663842</v>
      </c>
      <c r="G30" s="140">
        <v>715116.62</v>
      </c>
      <c r="H30" s="414">
        <f t="shared" si="3"/>
        <v>0.98945946453402955</v>
      </c>
      <c r="I30" s="325">
        <v>687616.06</v>
      </c>
      <c r="J30" s="480">
        <v>0.69704145454840361</v>
      </c>
      <c r="K30" s="454">
        <f t="shared" si="2"/>
        <v>5.1072934509412082E-2</v>
      </c>
      <c r="L30" s="330">
        <v>38</v>
      </c>
      <c r="N30"/>
    </row>
    <row r="31" spans="1:17" s="328" customFormat="1" ht="15" customHeight="1" x14ac:dyDescent="0.2">
      <c r="A31" s="322"/>
      <c r="B31" s="322" t="s">
        <v>187</v>
      </c>
      <c r="C31" s="347">
        <v>51560750.68</v>
      </c>
      <c r="D31" s="214">
        <v>51560750.68</v>
      </c>
      <c r="E31" s="351">
        <v>73914095.319999993</v>
      </c>
      <c r="F31" s="441">
        <f t="shared" si="0"/>
        <v>1.4335341193678679</v>
      </c>
      <c r="G31" s="140">
        <v>24314600.149999999</v>
      </c>
      <c r="H31" s="414">
        <f t="shared" si="3"/>
        <v>0.32895755599434157</v>
      </c>
      <c r="I31" s="325">
        <v>72298642.450000003</v>
      </c>
      <c r="J31" s="385">
        <v>1.3537731536537414</v>
      </c>
      <c r="K31" s="326">
        <f t="shared" si="2"/>
        <v>2.2344166021059042E-2</v>
      </c>
      <c r="L31" s="330">
        <v>391</v>
      </c>
      <c r="N31"/>
    </row>
    <row r="32" spans="1:17" s="328" customFormat="1" ht="15" customHeight="1" x14ac:dyDescent="0.2">
      <c r="A32" s="322"/>
      <c r="B32" s="322" t="s">
        <v>188</v>
      </c>
      <c r="C32" s="347">
        <v>10708000</v>
      </c>
      <c r="D32" s="214">
        <v>10708000</v>
      </c>
      <c r="E32" s="351">
        <v>7298224.21</v>
      </c>
      <c r="F32" s="441">
        <f t="shared" si="0"/>
        <v>0.68156744583488982</v>
      </c>
      <c r="G32" s="140">
        <v>7298224.21</v>
      </c>
      <c r="H32" s="414">
        <f t="shared" si="3"/>
        <v>1</v>
      </c>
      <c r="I32" s="325">
        <v>7135478.9299999997</v>
      </c>
      <c r="J32" s="385">
        <v>0.6916234302607347</v>
      </c>
      <c r="K32" s="326">
        <f t="shared" si="2"/>
        <v>2.2807898614312094E-2</v>
      </c>
      <c r="L32" s="330">
        <v>392</v>
      </c>
    </row>
    <row r="33" spans="1:18" s="328" customFormat="1" ht="15" customHeight="1" x14ac:dyDescent="0.2">
      <c r="A33" s="322"/>
      <c r="B33" s="346" t="s">
        <v>189</v>
      </c>
      <c r="C33" s="347">
        <v>7163000</v>
      </c>
      <c r="D33" s="214">
        <v>7163000</v>
      </c>
      <c r="E33" s="351">
        <v>6547702.8700000001</v>
      </c>
      <c r="F33" s="358">
        <f t="shared" si="0"/>
        <v>0.91410063800083763</v>
      </c>
      <c r="G33" s="140">
        <v>5393590.2800000003</v>
      </c>
      <c r="H33" s="414">
        <f t="shared" si="3"/>
        <v>0.82373778821151666</v>
      </c>
      <c r="I33" s="140">
        <v>6398420.2000000002</v>
      </c>
      <c r="J33" s="385">
        <v>0.99866087092242861</v>
      </c>
      <c r="K33" s="326">
        <f t="shared" si="2"/>
        <v>2.3331176342560322E-2</v>
      </c>
      <c r="L33" s="330">
        <v>393</v>
      </c>
      <c r="N33"/>
    </row>
    <row r="34" spans="1:18" s="328" customFormat="1" ht="15" customHeight="1" x14ac:dyDescent="0.2">
      <c r="A34" s="322"/>
      <c r="B34" s="348" t="s">
        <v>367</v>
      </c>
      <c r="C34" s="347">
        <v>10</v>
      </c>
      <c r="D34" s="214">
        <v>10</v>
      </c>
      <c r="E34" s="351">
        <v>243356.54</v>
      </c>
      <c r="F34" s="358" t="s">
        <v>135</v>
      </c>
      <c r="G34" s="140">
        <v>243356.54</v>
      </c>
      <c r="H34" s="414">
        <f t="shared" si="3"/>
        <v>1</v>
      </c>
      <c r="I34" s="140">
        <v>0</v>
      </c>
      <c r="J34" s="385" t="s">
        <v>135</v>
      </c>
      <c r="K34" s="326" t="s">
        <v>135</v>
      </c>
      <c r="L34" s="330">
        <v>396</v>
      </c>
      <c r="N34" s="6"/>
    </row>
    <row r="35" spans="1:18" s="328" customFormat="1" ht="15" customHeight="1" x14ac:dyDescent="0.2">
      <c r="A35" s="350"/>
      <c r="B35" s="264" t="s">
        <v>423</v>
      </c>
      <c r="C35" s="347">
        <v>10</v>
      </c>
      <c r="D35" s="214">
        <v>10</v>
      </c>
      <c r="E35" s="351">
        <v>1234777.9099999999</v>
      </c>
      <c r="F35" s="358" t="s">
        <v>135</v>
      </c>
      <c r="G35" s="140">
        <v>1234777.9099999999</v>
      </c>
      <c r="H35" s="352">
        <f t="shared" si="3"/>
        <v>1</v>
      </c>
      <c r="I35" s="351">
        <v>595179.34</v>
      </c>
      <c r="J35" s="385" t="s">
        <v>135</v>
      </c>
      <c r="K35" s="326">
        <f t="shared" si="2"/>
        <v>1.0746316732029038</v>
      </c>
      <c r="L35" s="330">
        <v>397</v>
      </c>
      <c r="N35"/>
    </row>
    <row r="36" spans="1:18" s="328" customFormat="1" ht="15" customHeight="1" x14ac:dyDescent="0.2">
      <c r="A36" s="350"/>
      <c r="B36" s="285" t="s">
        <v>190</v>
      </c>
      <c r="C36" s="347">
        <v>11693727.279999999</v>
      </c>
      <c r="D36" s="214">
        <v>11742215.199999999</v>
      </c>
      <c r="E36" s="351">
        <v>11114705.960000001</v>
      </c>
      <c r="F36" s="443">
        <f t="shared" si="0"/>
        <v>0.94655955206816522</v>
      </c>
      <c r="G36" s="140">
        <v>9527933.2699999996</v>
      </c>
      <c r="H36" s="434">
        <f t="shared" si="3"/>
        <v>0.85723664704126812</v>
      </c>
      <c r="I36" s="353">
        <v>11085554.02</v>
      </c>
      <c r="J36" s="483">
        <v>0.89238376454824575</v>
      </c>
      <c r="K36" s="354">
        <f t="shared" si="2"/>
        <v>2.6297233270802245E-3</v>
      </c>
      <c r="L36" s="330">
        <v>399</v>
      </c>
      <c r="N36"/>
    </row>
    <row r="37" spans="1:18" ht="15" customHeight="1" thickBot="1" x14ac:dyDescent="0.25">
      <c r="A37" s="9"/>
      <c r="B37" s="2" t="s">
        <v>191</v>
      </c>
      <c r="C37" s="184">
        <f>SUM(C15:C36)</f>
        <v>260080061.92000002</v>
      </c>
      <c r="D37" s="187">
        <f>SUM(D15:D36)</f>
        <v>260128549.84</v>
      </c>
      <c r="E37" s="192">
        <f>SUM(E15:E36)</f>
        <v>177124836.97999999</v>
      </c>
      <c r="F37" s="444">
        <f>+E37/D37</f>
        <v>0.68091271445962398</v>
      </c>
      <c r="G37" s="192">
        <f>SUM(G15:G36)</f>
        <v>111168455.58</v>
      </c>
      <c r="H37" s="193">
        <f t="shared" si="3"/>
        <v>0.62762770865698836</v>
      </c>
      <c r="I37" s="169">
        <f>+SUM(I15:I36)</f>
        <v>178712158.49000001</v>
      </c>
      <c r="J37" s="44">
        <v>0.66400000000000003</v>
      </c>
      <c r="K37" s="205">
        <f t="shared" si="2"/>
        <v>-8.8820006619126923E-3</v>
      </c>
    </row>
    <row r="38" spans="1:18" s="550" customFormat="1" ht="15" customHeight="1" x14ac:dyDescent="0.2">
      <c r="A38" s="548"/>
      <c r="B38" s="543"/>
      <c r="C38" s="549"/>
      <c r="D38" s="549"/>
      <c r="E38" s="549"/>
      <c r="F38" s="545"/>
      <c r="G38" s="549"/>
      <c r="H38" s="545"/>
      <c r="I38" s="549"/>
      <c r="J38" s="545"/>
      <c r="K38" s="545"/>
      <c r="L38" s="137"/>
    </row>
    <row r="39" spans="1:18" ht="15.75" thickBot="1" x14ac:dyDescent="0.3">
      <c r="A39" s="7" t="s">
        <v>234</v>
      </c>
    </row>
    <row r="40" spans="1:18" x14ac:dyDescent="0.2">
      <c r="A40" s="8" t="s">
        <v>296</v>
      </c>
      <c r="C40" s="181" t="s">
        <v>501</v>
      </c>
      <c r="D40" s="594" t="s">
        <v>575</v>
      </c>
      <c r="E40" s="592"/>
      <c r="F40" s="592"/>
      <c r="G40" s="592"/>
      <c r="H40" s="593"/>
      <c r="I40" s="590" t="s">
        <v>574</v>
      </c>
      <c r="J40" s="589"/>
      <c r="K40" s="224"/>
    </row>
    <row r="41" spans="1:18" x14ac:dyDescent="0.2">
      <c r="C41" s="174">
        <v>1</v>
      </c>
      <c r="D41" s="165">
        <v>2</v>
      </c>
      <c r="E41" s="95">
        <v>3</v>
      </c>
      <c r="F41" s="96" t="s">
        <v>39</v>
      </c>
      <c r="G41" s="95">
        <v>4</v>
      </c>
      <c r="H41" s="166" t="s">
        <v>49</v>
      </c>
      <c r="I41" s="95" t="s">
        <v>50</v>
      </c>
      <c r="J41" s="16" t="s">
        <v>51</v>
      </c>
      <c r="K41" s="156" t="s">
        <v>366</v>
      </c>
    </row>
    <row r="42" spans="1:18" ht="25.5" x14ac:dyDescent="0.2">
      <c r="A42" s="1"/>
      <c r="B42" s="2" t="s">
        <v>156</v>
      </c>
      <c r="C42" s="175" t="s">
        <v>47</v>
      </c>
      <c r="D42" s="127" t="s">
        <v>48</v>
      </c>
      <c r="E42" s="97" t="s">
        <v>139</v>
      </c>
      <c r="F42" s="97" t="s">
        <v>18</v>
      </c>
      <c r="G42" s="97" t="s">
        <v>421</v>
      </c>
      <c r="H42" s="128" t="s">
        <v>18</v>
      </c>
      <c r="I42" s="97" t="s">
        <v>139</v>
      </c>
      <c r="J42" s="12" t="s">
        <v>18</v>
      </c>
      <c r="K42" s="157" t="s">
        <v>538</v>
      </c>
      <c r="L42" s="62" t="s">
        <v>169</v>
      </c>
    </row>
    <row r="43" spans="1:18" s="328" customFormat="1" ht="15" customHeight="1" x14ac:dyDescent="0.2">
      <c r="A43" s="337"/>
      <c r="B43" s="337" t="s">
        <v>193</v>
      </c>
      <c r="C43" s="341">
        <v>6038467.5799999982</v>
      </c>
      <c r="D43" s="390">
        <v>6038467.5799999982</v>
      </c>
      <c r="E43" s="338">
        <v>5800107.3199999109</v>
      </c>
      <c r="F43" s="402">
        <f t="shared" ref="F43:F59" si="5">+E43/D43</f>
        <v>0.96052636586316043</v>
      </c>
      <c r="G43" s="436">
        <v>5399088.5900000259</v>
      </c>
      <c r="H43" s="556">
        <f>G43/E43</f>
        <v>0.93086011898140342</v>
      </c>
      <c r="I43" s="338">
        <v>4232308.710000053</v>
      </c>
      <c r="J43" s="481">
        <v>0.7480448634684399</v>
      </c>
      <c r="K43" s="455">
        <f t="shared" ref="K43:K44" si="6">+E43/I43-1</f>
        <v>0.37043578751603823</v>
      </c>
      <c r="L43" s="327" t="s">
        <v>194</v>
      </c>
      <c r="N43"/>
      <c r="O43"/>
      <c r="P43"/>
      <c r="Q43"/>
      <c r="R43"/>
    </row>
    <row r="44" spans="1:18" s="328" customFormat="1" ht="15" customHeight="1" x14ac:dyDescent="0.2">
      <c r="A44" s="337"/>
      <c r="B44" s="337" t="s">
        <v>195</v>
      </c>
      <c r="C44" s="341">
        <v>170</v>
      </c>
      <c r="D44" s="390">
        <v>150160</v>
      </c>
      <c r="E44" s="338">
        <v>360842.12</v>
      </c>
      <c r="F44" s="402">
        <f t="shared" si="5"/>
        <v>2.4030508790623335</v>
      </c>
      <c r="G44" s="338">
        <v>360842.12</v>
      </c>
      <c r="H44" s="362">
        <f>G44/E44</f>
        <v>1</v>
      </c>
      <c r="I44" s="338">
        <v>873050.06</v>
      </c>
      <c r="J44" s="481">
        <v>2.3459628106946124</v>
      </c>
      <c r="K44" s="455">
        <f t="shared" si="6"/>
        <v>-0.58668793860457447</v>
      </c>
      <c r="L44" s="327" t="s">
        <v>207</v>
      </c>
      <c r="N44"/>
      <c r="O44"/>
      <c r="P44"/>
      <c r="Q44"/>
      <c r="R44"/>
    </row>
    <row r="45" spans="1:18" s="328" customFormat="1" ht="15" customHeight="1" x14ac:dyDescent="0.2">
      <c r="A45" s="322"/>
      <c r="B45" s="322" t="s">
        <v>196</v>
      </c>
      <c r="C45" s="437">
        <v>3390000</v>
      </c>
      <c r="D45" s="325">
        <v>3390000</v>
      </c>
      <c r="E45" s="325">
        <v>2907636.98</v>
      </c>
      <c r="F45" s="574">
        <f t="shared" si="5"/>
        <v>0.85771002359882009</v>
      </c>
      <c r="G45" s="325">
        <v>0</v>
      </c>
      <c r="H45" s="356" t="s">
        <v>135</v>
      </c>
      <c r="I45" s="325">
        <v>0</v>
      </c>
      <c r="J45" s="385">
        <v>0</v>
      </c>
      <c r="K45" s="455" t="s">
        <v>135</v>
      </c>
      <c r="L45" s="330">
        <v>45010</v>
      </c>
      <c r="M45" s="372"/>
      <c r="N45"/>
      <c r="O45"/>
      <c r="P45"/>
      <c r="Q45"/>
      <c r="R45"/>
    </row>
    <row r="46" spans="1:18" s="328" customFormat="1" ht="15" customHeight="1" x14ac:dyDescent="0.2">
      <c r="A46" s="322"/>
      <c r="B46" s="322" t="s">
        <v>197</v>
      </c>
      <c r="C46" s="347">
        <v>1214040</v>
      </c>
      <c r="D46" s="325">
        <v>1214040</v>
      </c>
      <c r="E46" s="325">
        <v>0</v>
      </c>
      <c r="F46" s="441" t="s">
        <v>135</v>
      </c>
      <c r="G46" s="325">
        <v>0</v>
      </c>
      <c r="H46" s="356" t="s">
        <v>135</v>
      </c>
      <c r="I46" s="325">
        <v>0</v>
      </c>
      <c r="J46" s="385">
        <v>0</v>
      </c>
      <c r="K46" s="455" t="s">
        <v>135</v>
      </c>
      <c r="L46" s="330">
        <v>45030</v>
      </c>
      <c r="M46" s="372"/>
      <c r="N46"/>
      <c r="O46"/>
      <c r="P46"/>
      <c r="Q46"/>
      <c r="R46"/>
    </row>
    <row r="47" spans="1:18" s="328" customFormat="1" ht="15" customHeight="1" x14ac:dyDescent="0.2">
      <c r="A47" s="322"/>
      <c r="B47" s="346" t="s">
        <v>198</v>
      </c>
      <c r="C47" s="347">
        <v>2404294</v>
      </c>
      <c r="D47" s="325">
        <v>2404294</v>
      </c>
      <c r="E47" s="140">
        <v>1427136.87</v>
      </c>
      <c r="F47" s="358" t="s">
        <v>135</v>
      </c>
      <c r="G47" s="140">
        <v>0</v>
      </c>
      <c r="H47" s="356" t="s">
        <v>135</v>
      </c>
      <c r="I47" s="140">
        <v>0</v>
      </c>
      <c r="J47" s="374">
        <v>0</v>
      </c>
      <c r="K47" s="455" t="s">
        <v>135</v>
      </c>
      <c r="L47" s="355">
        <v>45043</v>
      </c>
      <c r="M47" s="353"/>
      <c r="N47"/>
      <c r="O47"/>
      <c r="P47"/>
      <c r="Q47"/>
      <c r="R47"/>
    </row>
    <row r="48" spans="1:18" s="328" customFormat="1" ht="15" customHeight="1" x14ac:dyDescent="0.2">
      <c r="A48" s="322"/>
      <c r="B48" s="346" t="s">
        <v>199</v>
      </c>
      <c r="C48" s="347">
        <v>44997477</v>
      </c>
      <c r="D48" s="325">
        <v>44997477</v>
      </c>
      <c r="E48" s="140">
        <v>54561250.859999999</v>
      </c>
      <c r="F48" s="358">
        <f t="shared" si="5"/>
        <v>1.2125402244219159</v>
      </c>
      <c r="G48" s="140">
        <v>8128992.7599999998</v>
      </c>
      <c r="H48" s="356">
        <f t="shared" si="3"/>
        <v>0.14898838703053882</v>
      </c>
      <c r="I48" s="140">
        <v>5617887.9699999997</v>
      </c>
      <c r="J48" s="374">
        <v>0.12768658967684987</v>
      </c>
      <c r="K48" s="455">
        <f>+E48/I48-1</f>
        <v>8.7120574762903296</v>
      </c>
      <c r="L48" s="357" t="s">
        <v>444</v>
      </c>
      <c r="M48" s="353"/>
      <c r="N48"/>
      <c r="O48"/>
      <c r="P48"/>
      <c r="Q48"/>
      <c r="R48"/>
    </row>
    <row r="49" spans="1:18" s="328" customFormat="1" ht="15" customHeight="1" x14ac:dyDescent="0.2">
      <c r="A49" s="322"/>
      <c r="B49" s="346" t="s">
        <v>425</v>
      </c>
      <c r="C49" s="347"/>
      <c r="D49" s="325"/>
      <c r="E49" s="140"/>
      <c r="F49" s="358" t="s">
        <v>135</v>
      </c>
      <c r="G49" s="140"/>
      <c r="H49" s="356" t="s">
        <v>135</v>
      </c>
      <c r="I49" s="140"/>
      <c r="J49" s="374" t="s">
        <v>135</v>
      </c>
      <c r="K49" s="455" t="s">
        <v>135</v>
      </c>
      <c r="L49" s="359">
        <v>45050</v>
      </c>
      <c r="M49" s="353"/>
      <c r="N49"/>
      <c r="O49"/>
      <c r="P49"/>
      <c r="Q49"/>
      <c r="R49"/>
    </row>
    <row r="50" spans="1:18" s="328" customFormat="1" ht="15" customHeight="1" x14ac:dyDescent="0.2">
      <c r="A50" s="322"/>
      <c r="B50" s="346" t="s">
        <v>208</v>
      </c>
      <c r="C50" s="347">
        <v>20</v>
      </c>
      <c r="D50" s="140">
        <v>20</v>
      </c>
      <c r="E50" s="140">
        <v>0</v>
      </c>
      <c r="F50" s="358" t="s">
        <v>135</v>
      </c>
      <c r="G50" s="140">
        <v>0</v>
      </c>
      <c r="H50" s="356" t="s">
        <v>135</v>
      </c>
      <c r="I50" s="140">
        <v>6610609.5300000003</v>
      </c>
      <c r="J50" s="374">
        <v>0.99999848728247709</v>
      </c>
      <c r="K50" s="455">
        <f t="shared" ref="K50:K59" si="7">+E50/I50-1</f>
        <v>-1</v>
      </c>
      <c r="L50" s="359">
        <v>45051</v>
      </c>
      <c r="M50" s="353"/>
      <c r="N50"/>
      <c r="O50"/>
      <c r="P50"/>
      <c r="Q50"/>
      <c r="R50"/>
    </row>
    <row r="51" spans="1:18" s="328" customFormat="1" ht="15" customHeight="1" x14ac:dyDescent="0.2">
      <c r="A51" s="322"/>
      <c r="B51" s="346" t="s">
        <v>200</v>
      </c>
      <c r="C51" s="347">
        <v>550701.15</v>
      </c>
      <c r="D51" s="140">
        <v>983286.98</v>
      </c>
      <c r="E51" s="140">
        <v>347623.78</v>
      </c>
      <c r="F51" s="358" t="s">
        <v>135</v>
      </c>
      <c r="G51" s="140">
        <v>0</v>
      </c>
      <c r="H51" s="356" t="s">
        <v>135</v>
      </c>
      <c r="I51" s="140">
        <v>0</v>
      </c>
      <c r="J51" s="374">
        <v>0</v>
      </c>
      <c r="K51" s="455" t="s">
        <v>135</v>
      </c>
      <c r="L51" s="355">
        <v>45070</v>
      </c>
      <c r="M51" s="353"/>
      <c r="N51"/>
      <c r="O51"/>
      <c r="P51"/>
      <c r="Q51"/>
      <c r="R51"/>
    </row>
    <row r="52" spans="1:18" s="328" customFormat="1" ht="15" customHeight="1" x14ac:dyDescent="0.2">
      <c r="A52" s="360"/>
      <c r="B52" s="479" t="s">
        <v>201</v>
      </c>
      <c r="C52" s="347">
        <v>386494.99999999849</v>
      </c>
      <c r="D52" s="140">
        <v>4123164.79</v>
      </c>
      <c r="E52" s="361">
        <v>5790028.5599999996</v>
      </c>
      <c r="F52" s="445">
        <f t="shared" si="5"/>
        <v>1.4042680452749985</v>
      </c>
      <c r="G52" s="140">
        <v>5494134.9399999995</v>
      </c>
      <c r="H52" s="438">
        <f>G52/E52</f>
        <v>0.94889599991886742</v>
      </c>
      <c r="I52" s="361">
        <v>2736815.3699999992</v>
      </c>
      <c r="J52" s="374">
        <v>0.44886208491396845</v>
      </c>
      <c r="K52" s="455" t="s">
        <v>135</v>
      </c>
      <c r="L52" s="359" t="s">
        <v>209</v>
      </c>
      <c r="M52" s="389"/>
      <c r="N52"/>
      <c r="O52"/>
      <c r="P52"/>
      <c r="Q52"/>
      <c r="R52"/>
    </row>
    <row r="53" spans="1:18" s="328" customFormat="1" ht="15" customHeight="1" x14ac:dyDescent="0.2">
      <c r="A53" s="340"/>
      <c r="B53" s="340" t="s">
        <v>202</v>
      </c>
      <c r="C53" s="341">
        <v>70</v>
      </c>
      <c r="D53" s="342">
        <v>75351</v>
      </c>
      <c r="E53" s="140">
        <v>72291</v>
      </c>
      <c r="F53" s="422" t="s">
        <v>135</v>
      </c>
      <c r="G53" s="343">
        <v>72291</v>
      </c>
      <c r="H53" s="438">
        <f>G53/E53</f>
        <v>1</v>
      </c>
      <c r="I53" s="343">
        <v>100000</v>
      </c>
      <c r="J53" s="482" t="s">
        <v>135</v>
      </c>
      <c r="K53" s="455">
        <f t="shared" si="7"/>
        <v>-0.27708999999999995</v>
      </c>
      <c r="L53" s="330">
        <v>461</v>
      </c>
      <c r="M53" s="389"/>
      <c r="N53"/>
      <c r="O53"/>
      <c r="P53"/>
      <c r="Q53"/>
      <c r="R53"/>
    </row>
    <row r="54" spans="1:18" s="328" customFormat="1" ht="15" customHeight="1" x14ac:dyDescent="0.2">
      <c r="A54" s="350"/>
      <c r="B54" s="363" t="s">
        <v>416</v>
      </c>
      <c r="C54" s="364">
        <v>10</v>
      </c>
      <c r="D54" s="365">
        <v>10</v>
      </c>
      <c r="E54" s="366">
        <v>0</v>
      </c>
      <c r="F54" s="446" t="s">
        <v>135</v>
      </c>
      <c r="G54" s="366">
        <v>0</v>
      </c>
      <c r="H54" s="367" t="s">
        <v>135</v>
      </c>
      <c r="I54" s="366">
        <v>0</v>
      </c>
      <c r="J54" s="386">
        <v>0</v>
      </c>
      <c r="K54" s="455" t="s">
        <v>135</v>
      </c>
      <c r="L54" s="330">
        <v>462</v>
      </c>
      <c r="N54"/>
      <c r="O54"/>
      <c r="P54"/>
      <c r="Q54"/>
      <c r="R54"/>
    </row>
    <row r="55" spans="1:18" s="328" customFormat="1" ht="15" customHeight="1" x14ac:dyDescent="0.2">
      <c r="A55" s="322"/>
      <c r="B55" s="322" t="s">
        <v>426</v>
      </c>
      <c r="C55" s="323"/>
      <c r="D55" s="324"/>
      <c r="E55" s="325"/>
      <c r="F55" s="441" t="s">
        <v>135</v>
      </c>
      <c r="G55" s="325"/>
      <c r="H55" s="368" t="s">
        <v>135</v>
      </c>
      <c r="I55" s="325">
        <v>0</v>
      </c>
      <c r="J55" s="385">
        <v>0</v>
      </c>
      <c r="K55" s="455" t="s">
        <v>135</v>
      </c>
      <c r="L55" s="330">
        <v>46403</v>
      </c>
      <c r="N55"/>
      <c r="O55"/>
      <c r="P55"/>
      <c r="Q55"/>
      <c r="R55"/>
    </row>
    <row r="56" spans="1:18" s="328" customFormat="1" ht="15" customHeight="1" x14ac:dyDescent="0.2">
      <c r="A56" s="322"/>
      <c r="B56" s="322" t="s">
        <v>205</v>
      </c>
      <c r="C56" s="347">
        <v>56078421</v>
      </c>
      <c r="D56" s="140">
        <v>56078421</v>
      </c>
      <c r="E56" s="325">
        <v>44819491.109999999</v>
      </c>
      <c r="F56" s="441">
        <f t="shared" si="5"/>
        <v>0.79922883545526358</v>
      </c>
      <c r="G56" s="325">
        <v>39962823.270000003</v>
      </c>
      <c r="H56" s="414">
        <f>+G56/E56</f>
        <v>0.89163938010629507</v>
      </c>
      <c r="I56" s="325">
        <v>41662141.130000003</v>
      </c>
      <c r="J56" s="385">
        <v>0.74292643029303562</v>
      </c>
      <c r="K56" s="455">
        <f t="shared" si="7"/>
        <v>7.57846307070007E-2</v>
      </c>
      <c r="L56" s="330">
        <v>46401</v>
      </c>
      <c r="N56"/>
      <c r="O56"/>
      <c r="P56"/>
      <c r="Q56"/>
      <c r="R56"/>
    </row>
    <row r="57" spans="1:18" s="328" customFormat="1" ht="15" customHeight="1" x14ac:dyDescent="0.2">
      <c r="A57" s="360"/>
      <c r="B57" s="360" t="s">
        <v>206</v>
      </c>
      <c r="C57" s="347">
        <v>448000</v>
      </c>
      <c r="D57" s="140">
        <v>448000</v>
      </c>
      <c r="E57" s="371">
        <v>200078.82</v>
      </c>
      <c r="F57" s="447">
        <f t="shared" si="5"/>
        <v>0.44660450892857145</v>
      </c>
      <c r="G57" s="371">
        <v>200078.82</v>
      </c>
      <c r="H57" s="414">
        <f>+G57/E57</f>
        <v>1</v>
      </c>
      <c r="I57" s="371">
        <v>229986.37</v>
      </c>
      <c r="J57" s="484">
        <v>0.15332424666666666</v>
      </c>
      <c r="K57" s="455">
        <f t="shared" si="7"/>
        <v>-0.13004053240198532</v>
      </c>
      <c r="L57" s="330">
        <v>46402</v>
      </c>
      <c r="N57"/>
    </row>
    <row r="58" spans="1:18" s="328" customFormat="1" ht="15" customHeight="1" x14ac:dyDescent="0.2">
      <c r="A58" s="340"/>
      <c r="B58" s="340" t="s">
        <v>203</v>
      </c>
      <c r="C58" s="341">
        <v>590384</v>
      </c>
      <c r="D58" s="342">
        <v>2264999.1</v>
      </c>
      <c r="E58" s="343">
        <v>934357</v>
      </c>
      <c r="F58" s="422">
        <f t="shared" si="5"/>
        <v>0.41251981071427357</v>
      </c>
      <c r="G58" s="343">
        <v>934357</v>
      </c>
      <c r="H58" s="415">
        <f>+G58/E58</f>
        <v>1</v>
      </c>
      <c r="I58" s="343">
        <v>848709.8</v>
      </c>
      <c r="J58" s="482">
        <v>0.22996087336922755</v>
      </c>
      <c r="K58" s="455">
        <f t="shared" si="7"/>
        <v>0.10091458823734567</v>
      </c>
      <c r="L58" s="330">
        <v>49</v>
      </c>
      <c r="N58"/>
    </row>
    <row r="59" spans="1:18" s="328" customFormat="1" ht="15" customHeight="1" x14ac:dyDescent="0.2">
      <c r="A59" s="350"/>
      <c r="B59" s="350" t="s">
        <v>204</v>
      </c>
      <c r="C59" s="470">
        <v>110048.3</v>
      </c>
      <c r="D59" s="470">
        <v>172350.69</v>
      </c>
      <c r="E59" s="372">
        <v>227235.54</v>
      </c>
      <c r="F59" s="448">
        <f t="shared" si="5"/>
        <v>1.3184486815805612</v>
      </c>
      <c r="G59" s="372">
        <v>201805.08000000002</v>
      </c>
      <c r="H59" s="416">
        <f>G59/E59</f>
        <v>0.88808766445600895</v>
      </c>
      <c r="I59" s="372">
        <v>182702.19</v>
      </c>
      <c r="J59" s="483">
        <v>1.2284317008229788</v>
      </c>
      <c r="K59" s="455">
        <f t="shared" si="7"/>
        <v>0.24374830974932493</v>
      </c>
      <c r="L59" s="330" t="s">
        <v>476</v>
      </c>
      <c r="N59"/>
    </row>
    <row r="60" spans="1:18" ht="15" customHeight="1" x14ac:dyDescent="0.2">
      <c r="A60" s="9"/>
      <c r="B60" s="2" t="s">
        <v>210</v>
      </c>
      <c r="C60" s="179">
        <f>SUM(C43:C59)</f>
        <v>116208598.02999999</v>
      </c>
      <c r="D60" s="169">
        <f>SUM(D43:D59)</f>
        <v>122340042.13999999</v>
      </c>
      <c r="E60" s="92">
        <f>SUM(E43:E59)</f>
        <v>117448079.9599999</v>
      </c>
      <c r="F60" s="98">
        <f t="shared" si="0"/>
        <v>0.96001340121820489</v>
      </c>
      <c r="G60" s="92">
        <f>SUM(G43:G59)</f>
        <v>60754413.580000028</v>
      </c>
      <c r="H60" s="188">
        <f t="shared" si="3"/>
        <v>0.51728741415518731</v>
      </c>
      <c r="I60" s="92">
        <f>SUM(I43:I59)</f>
        <v>63094211.130000047</v>
      </c>
      <c r="J60" s="44">
        <v>0.45400000000000001</v>
      </c>
      <c r="K60" s="161">
        <f t="shared" si="2"/>
        <v>0.86147156540254555</v>
      </c>
      <c r="O60" s="328"/>
    </row>
    <row r="61" spans="1:18" s="328" customFormat="1" ht="15" customHeight="1" x14ac:dyDescent="0.2">
      <c r="A61" s="322"/>
      <c r="B61" s="322" t="s">
        <v>212</v>
      </c>
      <c r="C61" s="323">
        <v>3700000</v>
      </c>
      <c r="D61" s="324">
        <v>3700000</v>
      </c>
      <c r="E61" s="325">
        <v>5354396.2699999996</v>
      </c>
      <c r="F61" s="441">
        <f t="shared" ref="F61:F65" si="8">+E61/D61</f>
        <v>1.4471341270270268</v>
      </c>
      <c r="G61" s="325">
        <v>4154396.27</v>
      </c>
      <c r="H61" s="414">
        <f t="shared" ref="H61:H65" si="9">+G61/E61</f>
        <v>0.77588509712599218</v>
      </c>
      <c r="I61" s="325">
        <v>4870977.8100000005</v>
      </c>
      <c r="J61" s="385">
        <v>2.2571618342825106</v>
      </c>
      <c r="K61" s="326">
        <f t="shared" si="2"/>
        <v>9.9244644269894433E-2</v>
      </c>
      <c r="L61" s="330" t="s">
        <v>213</v>
      </c>
      <c r="N61"/>
    </row>
    <row r="62" spans="1:18" s="328" customFormat="1" ht="15" customHeight="1" x14ac:dyDescent="0.2">
      <c r="A62" s="322"/>
      <c r="B62" s="322" t="s">
        <v>214</v>
      </c>
      <c r="C62" s="323">
        <v>2021540</v>
      </c>
      <c r="D62" s="324">
        <v>2021540</v>
      </c>
      <c r="E62" s="325">
        <v>1303803.3799999999</v>
      </c>
      <c r="F62" s="441">
        <f t="shared" si="8"/>
        <v>0.6449555190597267</v>
      </c>
      <c r="G62" s="325">
        <v>455503.53</v>
      </c>
      <c r="H62" s="414">
        <f t="shared" si="9"/>
        <v>0.34936520106275537</v>
      </c>
      <c r="I62" s="325">
        <v>2409556.92</v>
      </c>
      <c r="J62" s="385">
        <v>1.0728118716663253</v>
      </c>
      <c r="K62" s="326">
        <f t="shared" si="2"/>
        <v>-0.45890326591662345</v>
      </c>
      <c r="L62" s="330">
        <v>54</v>
      </c>
      <c r="N62"/>
    </row>
    <row r="63" spans="1:18" s="328" customFormat="1" ht="15" customHeight="1" x14ac:dyDescent="0.2">
      <c r="A63" s="322"/>
      <c r="B63" s="322" t="s">
        <v>215</v>
      </c>
      <c r="C63" s="323">
        <v>3056000</v>
      </c>
      <c r="D63" s="324">
        <v>3056000</v>
      </c>
      <c r="E63" s="325">
        <v>2060351.28</v>
      </c>
      <c r="F63" s="441">
        <f t="shared" si="8"/>
        <v>0.67419871727748693</v>
      </c>
      <c r="G63" s="325">
        <v>1940597.52</v>
      </c>
      <c r="H63" s="414">
        <f t="shared" si="9"/>
        <v>0.94187701817526959</v>
      </c>
      <c r="I63" s="325">
        <v>3632047.47</v>
      </c>
      <c r="J63" s="385">
        <v>0.94732589201877937</v>
      </c>
      <c r="K63" s="326">
        <f t="shared" si="2"/>
        <v>-0.43273007937861563</v>
      </c>
      <c r="L63" s="330">
        <v>55000</v>
      </c>
      <c r="N63"/>
    </row>
    <row r="64" spans="1:18" s="328" customFormat="1" ht="15" customHeight="1" x14ac:dyDescent="0.2">
      <c r="A64" s="322"/>
      <c r="B64" s="322" t="s">
        <v>216</v>
      </c>
      <c r="C64" s="323">
        <v>30692029</v>
      </c>
      <c r="D64" s="324">
        <v>30692029</v>
      </c>
      <c r="E64" s="325">
        <v>10132447.630000001</v>
      </c>
      <c r="F64" s="441">
        <f t="shared" si="8"/>
        <v>0.33013287032929628</v>
      </c>
      <c r="G64" s="325">
        <v>5802333.3000000007</v>
      </c>
      <c r="H64" s="414">
        <f t="shared" si="9"/>
        <v>0.5726487332459077</v>
      </c>
      <c r="I64" s="325">
        <v>8644275.6999999993</v>
      </c>
      <c r="J64" s="385">
        <v>0.42715853460634767</v>
      </c>
      <c r="K64" s="326">
        <f t="shared" si="2"/>
        <v>0.17215692576765007</v>
      </c>
      <c r="L64" s="330" t="s">
        <v>424</v>
      </c>
      <c r="N64"/>
    </row>
    <row r="65" spans="1:14" s="328" customFormat="1" ht="15" customHeight="1" x14ac:dyDescent="0.2">
      <c r="A65" s="322"/>
      <c r="B65" s="322" t="s">
        <v>217</v>
      </c>
      <c r="C65" s="323">
        <v>2666040</v>
      </c>
      <c r="D65" s="324">
        <v>2666040</v>
      </c>
      <c r="E65" s="325">
        <v>10588829.370000001</v>
      </c>
      <c r="F65" s="441">
        <f t="shared" si="8"/>
        <v>3.9717443736778146</v>
      </c>
      <c r="G65" s="325">
        <v>10112278.460000001</v>
      </c>
      <c r="H65" s="414">
        <f t="shared" si="9"/>
        <v>0.95499493916200484</v>
      </c>
      <c r="I65" s="325">
        <v>2099918.61</v>
      </c>
      <c r="J65" s="385">
        <v>0.79602073145768415</v>
      </c>
      <c r="K65" s="326">
        <f t="shared" si="2"/>
        <v>4.0424951327042153</v>
      </c>
      <c r="L65" s="330" t="s">
        <v>218</v>
      </c>
      <c r="N65"/>
    </row>
    <row r="66" spans="1:14" s="328" customFormat="1" ht="15" customHeight="1" x14ac:dyDescent="0.2">
      <c r="A66" s="322"/>
      <c r="B66" s="322" t="s">
        <v>219</v>
      </c>
      <c r="C66" s="323">
        <v>20</v>
      </c>
      <c r="D66" s="324">
        <v>20</v>
      </c>
      <c r="E66" s="325">
        <v>0</v>
      </c>
      <c r="F66" s="441" t="s">
        <v>135</v>
      </c>
      <c r="G66" s="325">
        <v>0</v>
      </c>
      <c r="H66" s="414" t="s">
        <v>135</v>
      </c>
      <c r="I66" s="325">
        <v>0.01</v>
      </c>
      <c r="J66" s="385">
        <v>5.0000000000000001E-4</v>
      </c>
      <c r="K66" s="326" t="s">
        <v>135</v>
      </c>
      <c r="L66" s="327" t="s">
        <v>220</v>
      </c>
    </row>
    <row r="67" spans="1:14" ht="15" customHeight="1" thickBot="1" x14ac:dyDescent="0.25">
      <c r="A67" s="9"/>
      <c r="B67" s="2" t="s">
        <v>45</v>
      </c>
      <c r="C67" s="179">
        <f>SUM(C61:C66)</f>
        <v>42135629</v>
      </c>
      <c r="D67" s="169">
        <f>SUM(D61:D66)</f>
        <v>42135629</v>
      </c>
      <c r="E67" s="92">
        <f>SUM(E61:E66)</f>
        <v>29439827.930000003</v>
      </c>
      <c r="F67" s="98">
        <f t="shared" si="0"/>
        <v>0.69869202450970891</v>
      </c>
      <c r="G67" s="92">
        <f>SUM(G61:G66)</f>
        <v>22465109.080000002</v>
      </c>
      <c r="H67" s="188">
        <f t="shared" si="3"/>
        <v>0.76308561087435678</v>
      </c>
      <c r="I67" s="92">
        <f>SUM(I61:I66)</f>
        <v>21656776.52</v>
      </c>
      <c r="J67" s="44">
        <v>0.69599999999999995</v>
      </c>
      <c r="K67" s="161">
        <f>+E67/I67-1</f>
        <v>0.35938180378840623</v>
      </c>
    </row>
    <row r="68" spans="1:14" s="6" customFormat="1" ht="19.5" customHeight="1" thickBot="1" x14ac:dyDescent="0.25">
      <c r="A68" s="5"/>
      <c r="B68" s="4" t="s">
        <v>211</v>
      </c>
      <c r="C68" s="180">
        <f>+C11+C14+C37+C60+C67</f>
        <v>2354409500.5</v>
      </c>
      <c r="D68" s="171">
        <f>+D11+D14+D37+D60+D67</f>
        <v>2363403732.5299997</v>
      </c>
      <c r="E68" s="172">
        <f>+E11+E14+E37+E60+E67</f>
        <v>1880068392.1099999</v>
      </c>
      <c r="F68" s="199">
        <f t="shared" si="0"/>
        <v>0.79549184349362334</v>
      </c>
      <c r="G68" s="172">
        <f>+G11+G14+G37+G60+G67</f>
        <v>1601948858.9799998</v>
      </c>
      <c r="H68" s="191">
        <f t="shared" si="3"/>
        <v>0.85206945965520609</v>
      </c>
      <c r="I68" s="164">
        <f>I11+I14+I37+I60+I67</f>
        <v>1768647688.97</v>
      </c>
      <c r="J68" s="208">
        <v>0.76100000000000001</v>
      </c>
      <c r="K68" s="163">
        <f t="shared" si="2"/>
        <v>6.2997681129409955E-2</v>
      </c>
      <c r="L68" s="14"/>
    </row>
    <row r="69" spans="1:14" x14ac:dyDescent="0.2">
      <c r="D69" s="47"/>
      <c r="F69" s="449"/>
    </row>
    <row r="72" spans="1:14" x14ac:dyDescent="0.2">
      <c r="B72" s="294"/>
    </row>
    <row r="73" spans="1:14" x14ac:dyDescent="0.2">
      <c r="E73" s="47"/>
    </row>
    <row r="74" spans="1:14" x14ac:dyDescent="0.2">
      <c r="E74" s="47"/>
    </row>
    <row r="75" spans="1:14" x14ac:dyDescent="0.2">
      <c r="E75" s="294"/>
    </row>
    <row r="76" spans="1:14" x14ac:dyDescent="0.2">
      <c r="E76" s="47"/>
    </row>
    <row r="77" spans="1:14" x14ac:dyDescent="0.2">
      <c r="E77" s="47"/>
    </row>
    <row r="78" spans="1:14" x14ac:dyDescent="0.2">
      <c r="C78" s="47"/>
    </row>
    <row r="80" spans="1:14" x14ac:dyDescent="0.2">
      <c r="C80" s="294"/>
      <c r="E80" s="47"/>
    </row>
    <row r="81" spans="5:5" x14ac:dyDescent="0.2">
      <c r="E81" s="47"/>
    </row>
    <row r="82" spans="5:5" x14ac:dyDescent="0.2">
      <c r="E82" s="47"/>
    </row>
    <row r="83" spans="5:5" x14ac:dyDescent="0.2">
      <c r="E83" s="294"/>
    </row>
  </sheetData>
  <mergeCells count="4">
    <mergeCell ref="I2:J2"/>
    <mergeCell ref="I40:J40"/>
    <mergeCell ref="D2:H2"/>
    <mergeCell ref="D40:H40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5" orientation="landscape" r:id="rId1"/>
  <headerFooter>
    <oddHeader>&amp;L&amp;"Arial,Negreta"&amp;8&amp;K03+000Ajuntament de Barcelona&amp;C&amp;"Arial,Negreta"&amp;8&amp;K03+000Pressupost 2015
Execució Pressupostària a Setembre&amp;R&amp;"Arial,Negreta"&amp;8&amp;K03+000Direcció de Pressupostos i Política Fiscal</oddHeader>
  </headerFooter>
  <rowBreaks count="1" manualBreakCount="1">
    <brk id="38" max="10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3"/>
  <sheetViews>
    <sheetView zoomScaleNormal="100" workbookViewId="0">
      <selection activeCell="K20" sqref="K20"/>
    </sheetView>
  </sheetViews>
  <sheetFormatPr defaultColWidth="11.42578125" defaultRowHeight="12.75" x14ac:dyDescent="0.2"/>
  <cols>
    <col min="1" max="1" width="2.7109375" customWidth="1"/>
    <col min="2" max="2" width="60" customWidth="1"/>
    <col min="3" max="3" width="13.28515625" bestFit="1" customWidth="1"/>
    <col min="4" max="4" width="11.5703125" bestFit="1" customWidth="1"/>
    <col min="5" max="5" width="10.85546875" customWidth="1"/>
    <col min="6" max="6" width="8" style="105" customWidth="1"/>
    <col min="7" max="7" width="11.140625" bestFit="1" customWidth="1"/>
    <col min="8" max="8" width="6.140625" style="105" customWidth="1"/>
    <col min="9" max="9" width="11.28515625" customWidth="1"/>
    <col min="10" max="10" width="21.7109375" style="64" bestFit="1" customWidth="1"/>
    <col min="12" max="12" width="12.7109375" bestFit="1" customWidth="1"/>
    <col min="14" max="14" width="12.7109375" bestFit="1" customWidth="1"/>
  </cols>
  <sheetData>
    <row r="1" spans="1:15" x14ac:dyDescent="0.2">
      <c r="E1" t="s">
        <v>154</v>
      </c>
    </row>
    <row r="2" spans="1:15" ht="15" x14ac:dyDescent="0.25">
      <c r="B2" s="7" t="s">
        <v>234</v>
      </c>
      <c r="F2"/>
      <c r="H2"/>
      <c r="J2"/>
      <c r="M2" s="389"/>
    </row>
    <row r="3" spans="1:15" x14ac:dyDescent="0.2">
      <c r="F3"/>
      <c r="H3"/>
      <c r="J3"/>
      <c r="M3" s="389"/>
    </row>
    <row r="4" spans="1:15" s="328" customFormat="1" ht="15" customHeight="1" x14ac:dyDescent="0.2">
      <c r="A4"/>
      <c r="B4"/>
      <c r="C4"/>
      <c r="D4"/>
      <c r="E4"/>
      <c r="F4"/>
      <c r="G4"/>
      <c r="H4"/>
      <c r="I4"/>
      <c r="J4"/>
      <c r="K4"/>
      <c r="L4"/>
      <c r="M4" s="391"/>
    </row>
    <row r="5" spans="1:15" s="328" customFormat="1" ht="15" customHeight="1" x14ac:dyDescent="0.2">
      <c r="A5"/>
      <c r="B5"/>
      <c r="C5"/>
      <c r="D5"/>
      <c r="E5"/>
      <c r="F5"/>
      <c r="G5"/>
      <c r="H5"/>
      <c r="I5"/>
      <c r="J5"/>
      <c r="K5"/>
      <c r="L5"/>
      <c r="M5" s="389"/>
    </row>
    <row r="6" spans="1:15" s="328" customFormat="1" ht="15" customHeight="1" x14ac:dyDescent="0.2">
      <c r="A6"/>
      <c r="B6"/>
      <c r="C6"/>
      <c r="D6"/>
      <c r="E6"/>
      <c r="F6"/>
      <c r="G6"/>
      <c r="H6"/>
      <c r="I6"/>
      <c r="J6"/>
      <c r="K6"/>
      <c r="L6"/>
      <c r="M6" s="545"/>
    </row>
    <row r="7" spans="1:15" s="328" customFormat="1" ht="15" customHeight="1" x14ac:dyDescent="0.2">
      <c r="A7"/>
      <c r="B7"/>
      <c r="C7"/>
      <c r="D7"/>
      <c r="E7"/>
      <c r="F7"/>
      <c r="G7"/>
      <c r="H7"/>
      <c r="I7"/>
      <c r="J7"/>
      <c r="K7"/>
      <c r="L7"/>
      <c r="M7" s="545"/>
    </row>
    <row r="8" spans="1:15" s="328" customFormat="1" ht="15" customHeight="1" x14ac:dyDescent="0.2">
      <c r="A8"/>
      <c r="B8"/>
      <c r="C8"/>
      <c r="D8"/>
      <c r="E8"/>
      <c r="F8"/>
      <c r="G8"/>
      <c r="H8"/>
      <c r="I8"/>
      <c r="J8"/>
      <c r="K8"/>
      <c r="L8"/>
      <c r="M8" s="545"/>
    </row>
    <row r="9" spans="1:15" s="328" customFormat="1" ht="15" customHeight="1" x14ac:dyDescent="0.2">
      <c r="A9"/>
      <c r="B9"/>
      <c r="C9"/>
      <c r="D9"/>
      <c r="E9"/>
      <c r="F9"/>
      <c r="G9"/>
      <c r="H9"/>
      <c r="I9"/>
      <c r="J9"/>
      <c r="K9"/>
      <c r="L9"/>
      <c r="M9" s="545"/>
    </row>
    <row r="10" spans="1:15" ht="15" customHeight="1" x14ac:dyDescent="0.2">
      <c r="F10"/>
      <c r="H10"/>
      <c r="J10"/>
      <c r="M10" s="545"/>
      <c r="N10" s="328"/>
      <c r="O10" s="328"/>
    </row>
    <row r="11" spans="1:15" s="328" customFormat="1" ht="15" customHeight="1" x14ac:dyDescent="0.2">
      <c r="A11"/>
      <c r="B11"/>
      <c r="C11"/>
      <c r="D11"/>
      <c r="E11"/>
      <c r="F11"/>
      <c r="G11"/>
      <c r="H11"/>
      <c r="I11"/>
      <c r="J11"/>
      <c r="K11"/>
      <c r="L11"/>
      <c r="M11" s="545"/>
    </row>
    <row r="12" spans="1:15" s="328" customFormat="1" ht="15" customHeight="1" x14ac:dyDescent="0.2">
      <c r="A12"/>
      <c r="B12"/>
      <c r="C12"/>
      <c r="D12"/>
      <c r="E12"/>
      <c r="F12"/>
      <c r="G12"/>
      <c r="H12"/>
      <c r="I12"/>
      <c r="J12"/>
      <c r="K12"/>
      <c r="L12"/>
      <c r="M12" s="389"/>
    </row>
    <row r="13" spans="1:15" ht="15" customHeight="1" x14ac:dyDescent="0.2">
      <c r="F13"/>
      <c r="H13"/>
      <c r="J13"/>
      <c r="M13" s="389"/>
      <c r="N13" s="328"/>
      <c r="O13" s="328"/>
    </row>
    <row r="14" spans="1:15" s="328" customFormat="1" ht="15" customHeight="1" x14ac:dyDescent="0.2">
      <c r="A14"/>
      <c r="B14"/>
      <c r="C14"/>
      <c r="D14"/>
      <c r="E14"/>
      <c r="F14"/>
      <c r="G14"/>
      <c r="H14"/>
      <c r="I14"/>
      <c r="J14"/>
      <c r="K14"/>
      <c r="L14"/>
      <c r="M14" s="545"/>
    </row>
    <row r="15" spans="1:15" s="328" customFormat="1" ht="15" customHeight="1" x14ac:dyDescent="0.2">
      <c r="A15"/>
      <c r="B15"/>
      <c r="C15"/>
      <c r="D15"/>
      <c r="E15"/>
      <c r="F15"/>
      <c r="G15"/>
      <c r="H15"/>
      <c r="I15"/>
      <c r="J15"/>
      <c r="K15"/>
      <c r="L15"/>
      <c r="M15" s="545"/>
    </row>
    <row r="16" spans="1:15" s="328" customFormat="1" ht="15" customHeight="1" x14ac:dyDescent="0.2">
      <c r="A16"/>
      <c r="B16"/>
      <c r="C16"/>
      <c r="D16"/>
      <c r="E16"/>
      <c r="F16"/>
      <c r="G16"/>
      <c r="H16"/>
      <c r="I16"/>
      <c r="J16"/>
      <c r="K16"/>
      <c r="L16"/>
      <c r="M16" s="545"/>
    </row>
    <row r="17" spans="1:15" s="328" customFormat="1" ht="15" customHeight="1" x14ac:dyDescent="0.2">
      <c r="A17"/>
      <c r="B17"/>
      <c r="C17"/>
      <c r="D17"/>
      <c r="E17"/>
      <c r="F17"/>
      <c r="G17"/>
      <c r="H17"/>
      <c r="I17"/>
      <c r="J17"/>
      <c r="K17"/>
      <c r="L17"/>
      <c r="M17" s="545"/>
    </row>
    <row r="18" spans="1:15" s="328" customFormat="1" ht="15" customHeight="1" x14ac:dyDescent="0.2">
      <c r="A18"/>
      <c r="B18"/>
      <c r="C18"/>
      <c r="D18"/>
      <c r="E18"/>
      <c r="F18"/>
      <c r="G18"/>
      <c r="H18"/>
      <c r="I18"/>
      <c r="J18"/>
      <c r="K18"/>
      <c r="L18"/>
      <c r="M18" s="545"/>
    </row>
    <row r="19" spans="1:15" s="328" customFormat="1" ht="15" customHeight="1" x14ac:dyDescent="0.2">
      <c r="A19"/>
      <c r="B19"/>
      <c r="C19"/>
      <c r="D19"/>
      <c r="E19"/>
      <c r="F19"/>
      <c r="G19"/>
      <c r="H19"/>
      <c r="I19"/>
      <c r="J19"/>
      <c r="K19"/>
      <c r="L19"/>
      <c r="M19" s="545"/>
      <c r="N19" s="532"/>
      <c r="O19" s="532"/>
    </row>
    <row r="20" spans="1:15" s="328" customFormat="1" ht="15" customHeight="1" x14ac:dyDescent="0.2">
      <c r="A20"/>
      <c r="B20"/>
      <c r="C20"/>
      <c r="D20"/>
      <c r="E20"/>
      <c r="F20"/>
      <c r="G20"/>
      <c r="H20"/>
      <c r="I20"/>
      <c r="J20"/>
      <c r="K20"/>
      <c r="L20"/>
      <c r="M20" s="389"/>
    </row>
    <row r="21" spans="1:15" s="328" customFormat="1" ht="15" customHeight="1" x14ac:dyDescent="0.2">
      <c r="A21"/>
      <c r="B21"/>
      <c r="C21"/>
      <c r="D21"/>
      <c r="E21"/>
      <c r="F21"/>
      <c r="G21"/>
      <c r="H21"/>
      <c r="I21"/>
      <c r="J21"/>
      <c r="K21"/>
      <c r="L21"/>
      <c r="M21" s="389"/>
    </row>
    <row r="22" spans="1:15" s="328" customFormat="1" ht="15" customHeight="1" x14ac:dyDescent="0.2">
      <c r="A22"/>
      <c r="B22"/>
      <c r="C22"/>
      <c r="D22"/>
      <c r="E22"/>
      <c r="F22"/>
      <c r="G22"/>
      <c r="H22"/>
      <c r="I22"/>
      <c r="J22"/>
      <c r="K22"/>
      <c r="L22"/>
      <c r="M22" s="389"/>
    </row>
    <row r="23" spans="1:15" s="328" customFormat="1" ht="15" customHeight="1" x14ac:dyDescent="0.2">
      <c r="A23"/>
      <c r="B23"/>
      <c r="C23"/>
      <c r="D23"/>
      <c r="E23"/>
      <c r="F23"/>
      <c r="G23"/>
      <c r="H23"/>
      <c r="I23"/>
      <c r="J23"/>
      <c r="K23"/>
      <c r="L23"/>
      <c r="M23" s="389"/>
    </row>
    <row r="24" spans="1:15" s="328" customFormat="1" ht="15" customHeight="1" x14ac:dyDescent="0.2">
      <c r="A24"/>
      <c r="B24"/>
      <c r="C24"/>
      <c r="D24"/>
      <c r="E24"/>
      <c r="F24"/>
      <c r="G24"/>
      <c r="H24"/>
      <c r="I24"/>
      <c r="J24"/>
      <c r="K24"/>
      <c r="L24"/>
      <c r="M24" s="389"/>
    </row>
    <row r="25" spans="1:15" s="328" customFormat="1" ht="15" customHeight="1" x14ac:dyDescent="0.2">
      <c r="A25"/>
      <c r="B25"/>
      <c r="C25"/>
      <c r="D25"/>
      <c r="E25"/>
      <c r="F25"/>
      <c r="G25"/>
      <c r="H25"/>
      <c r="I25"/>
      <c r="J25"/>
      <c r="K25"/>
      <c r="L25"/>
      <c r="M25" s="389"/>
    </row>
    <row r="26" spans="1:15" s="328" customFormat="1" ht="15" customHeight="1" x14ac:dyDescent="0.2">
      <c r="A26"/>
      <c r="B26"/>
      <c r="C26"/>
      <c r="D26"/>
      <c r="E26"/>
      <c r="F26"/>
      <c r="G26"/>
      <c r="H26"/>
      <c r="I26"/>
      <c r="J26"/>
      <c r="K26"/>
      <c r="L26"/>
      <c r="M26" s="389"/>
    </row>
    <row r="27" spans="1:15" s="328" customFormat="1" ht="15" customHeight="1" x14ac:dyDescent="0.2">
      <c r="A27"/>
      <c r="B27"/>
      <c r="C27"/>
      <c r="D27"/>
      <c r="E27"/>
      <c r="F27"/>
      <c r="G27"/>
      <c r="H27"/>
      <c r="I27"/>
      <c r="J27"/>
      <c r="K27"/>
      <c r="L27"/>
      <c r="M27" s="389"/>
    </row>
    <row r="28" spans="1:15" s="328" customFormat="1" ht="15" customHeight="1" x14ac:dyDescent="0.2">
      <c r="A28"/>
      <c r="B28"/>
      <c r="C28"/>
      <c r="D28"/>
      <c r="E28"/>
      <c r="F28"/>
      <c r="G28"/>
      <c r="H28"/>
      <c r="I28"/>
      <c r="J28"/>
      <c r="K28"/>
      <c r="L28"/>
    </row>
    <row r="29" spans="1:15" s="328" customFormat="1" ht="15" customHeight="1" x14ac:dyDescent="0.2">
      <c r="A29"/>
      <c r="B29"/>
      <c r="C29"/>
      <c r="D29"/>
      <c r="E29"/>
      <c r="F29"/>
      <c r="G29"/>
      <c r="H29"/>
      <c r="I29"/>
      <c r="J29"/>
      <c r="K29"/>
      <c r="L29"/>
    </row>
    <row r="30" spans="1:15" s="328" customFormat="1" ht="15" customHeight="1" x14ac:dyDescent="0.2">
      <c r="A30"/>
      <c r="B30"/>
      <c r="C30"/>
      <c r="D30"/>
      <c r="E30"/>
      <c r="F30"/>
      <c r="G30"/>
      <c r="H30"/>
      <c r="I30"/>
      <c r="J30"/>
      <c r="K30"/>
      <c r="L30"/>
    </row>
    <row r="31" spans="1:15" s="328" customFormat="1" ht="15" customHeight="1" x14ac:dyDescent="0.2">
      <c r="A31"/>
      <c r="B31"/>
      <c r="C31"/>
      <c r="D31"/>
      <c r="E31"/>
      <c r="F31"/>
      <c r="G31"/>
      <c r="H31"/>
      <c r="I31"/>
      <c r="J31"/>
      <c r="K31"/>
      <c r="L31"/>
    </row>
    <row r="32" spans="1:15" s="328" customFormat="1" ht="15" customHeight="1" x14ac:dyDescent="0.2">
      <c r="A32"/>
      <c r="B32"/>
      <c r="C32"/>
      <c r="D32"/>
      <c r="E32"/>
      <c r="F32"/>
      <c r="G32"/>
      <c r="H32"/>
      <c r="I32"/>
      <c r="J32"/>
      <c r="K32"/>
      <c r="L32"/>
    </row>
    <row r="33" spans="1:12" s="328" customFormat="1" ht="15" customHeight="1" x14ac:dyDescent="0.2">
      <c r="A33"/>
      <c r="B33"/>
      <c r="C33"/>
      <c r="D33"/>
      <c r="E33"/>
      <c r="F33"/>
      <c r="G33"/>
      <c r="H33"/>
      <c r="I33"/>
      <c r="J33"/>
      <c r="K33"/>
      <c r="L33"/>
    </row>
  </sheetData>
  <printOptions horizontalCentered="1"/>
  <pageMargins left="0.51181102362204722" right="0.51181102362204722" top="0.94488188976377963" bottom="0.74803149606299213" header="0.31496062992125984" footer="0.31496062992125984"/>
  <pageSetup paperSize="9" scale="99" fitToWidth="0" orientation="landscape" r:id="rId1"/>
  <headerFooter>
    <oddHeader>&amp;L&amp;"Arial,Negreta"&amp;8&amp;K03+000Ajuntament de Barcelona&amp;C&amp;"Arial,Negreta"&amp;8&amp;K03+000Pressupost 2015
Execució Pressupostària a Setembre&amp;R&amp;"Arial,Negreta"&amp;8&amp;K03+000Direcció de Pressupostos i Política Fiscal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/>
  <dimension ref="A1:Q36"/>
  <sheetViews>
    <sheetView topLeftCell="A8" zoomScaleNormal="100" workbookViewId="0">
      <selection activeCell="E33" sqref="E33"/>
    </sheetView>
  </sheetViews>
  <sheetFormatPr defaultColWidth="11.42578125" defaultRowHeight="12.75" x14ac:dyDescent="0.2"/>
  <cols>
    <col min="1" max="1" width="2.7109375" customWidth="1"/>
    <col min="2" max="2" width="45.85546875" customWidth="1"/>
    <col min="3" max="3" width="11.7109375" customWidth="1"/>
    <col min="4" max="4" width="9.5703125" bestFit="1" customWidth="1"/>
    <col min="5" max="5" width="10.140625" bestFit="1" customWidth="1"/>
    <col min="6" max="6" width="9.5703125" style="105" bestFit="1" customWidth="1"/>
    <col min="7" max="7" width="11.140625" bestFit="1" customWidth="1"/>
    <col min="8" max="8" width="7.42578125" style="105" bestFit="1" customWidth="1"/>
    <col min="9" max="9" width="10.42578125" bestFit="1" customWidth="1"/>
    <col min="10" max="10" width="10.5703125" style="105" bestFit="1" customWidth="1"/>
    <col min="11" max="11" width="6.85546875" style="105" customWidth="1"/>
    <col min="12" max="12" width="14.5703125" style="64" bestFit="1" customWidth="1"/>
  </cols>
  <sheetData>
    <row r="1" spans="1:13" ht="15.75" thickBot="1" x14ac:dyDescent="0.3">
      <c r="A1" s="7" t="s">
        <v>235</v>
      </c>
    </row>
    <row r="2" spans="1:13" x14ac:dyDescent="0.2">
      <c r="A2" s="8" t="s">
        <v>155</v>
      </c>
      <c r="C2" s="181" t="s">
        <v>501</v>
      </c>
      <c r="D2" s="594" t="s">
        <v>575</v>
      </c>
      <c r="E2" s="592"/>
      <c r="F2" s="592"/>
      <c r="G2" s="592"/>
      <c r="H2" s="593"/>
      <c r="I2" s="588" t="s">
        <v>576</v>
      </c>
      <c r="J2" s="589"/>
      <c r="K2" s="224"/>
    </row>
    <row r="3" spans="1:13" x14ac:dyDescent="0.2">
      <c r="C3" s="174">
        <v>1</v>
      </c>
      <c r="D3" s="165">
        <v>2</v>
      </c>
      <c r="E3" s="95">
        <v>3</v>
      </c>
      <c r="F3" s="96" t="s">
        <v>39</v>
      </c>
      <c r="G3" s="95">
        <v>4</v>
      </c>
      <c r="H3" s="166" t="s">
        <v>49</v>
      </c>
      <c r="I3" s="95" t="s">
        <v>50</v>
      </c>
      <c r="J3" s="16" t="s">
        <v>51</v>
      </c>
      <c r="K3" s="156" t="s">
        <v>366</v>
      </c>
    </row>
    <row r="4" spans="1:13" ht="25.5" x14ac:dyDescent="0.2">
      <c r="A4" s="1"/>
      <c r="B4" s="2" t="s">
        <v>156</v>
      </c>
      <c r="C4" s="175" t="s">
        <v>47</v>
      </c>
      <c r="D4" s="127" t="s">
        <v>48</v>
      </c>
      <c r="E4" s="97" t="s">
        <v>139</v>
      </c>
      <c r="F4" s="97" t="s">
        <v>18</v>
      </c>
      <c r="G4" s="97" t="s">
        <v>421</v>
      </c>
      <c r="H4" s="128" t="s">
        <v>18</v>
      </c>
      <c r="I4" s="97" t="s">
        <v>139</v>
      </c>
      <c r="J4" s="12" t="s">
        <v>18</v>
      </c>
      <c r="K4" s="157" t="s">
        <v>538</v>
      </c>
      <c r="L4" s="62" t="s">
        <v>169</v>
      </c>
    </row>
    <row r="5" spans="1:13" ht="15" customHeight="1" x14ac:dyDescent="0.2">
      <c r="A5" s="21"/>
      <c r="B5" s="21" t="s">
        <v>221</v>
      </c>
      <c r="C5" s="177">
        <v>500020</v>
      </c>
      <c r="D5" s="168">
        <v>500020</v>
      </c>
      <c r="E5" s="153">
        <v>2111274.39</v>
      </c>
      <c r="F5" s="321">
        <f t="shared" ref="F5:F12" si="0">+E5/D5</f>
        <v>4.2223798848046084</v>
      </c>
      <c r="G5" s="153">
        <v>899972.29</v>
      </c>
      <c r="H5" s="170">
        <f t="shared" ref="H5" si="1">+G5/E5</f>
        <v>0.42626969486424737</v>
      </c>
      <c r="I5" s="153">
        <v>6799944.5800000001</v>
      </c>
      <c r="J5" s="575">
        <v>4.467622338293749</v>
      </c>
      <c r="K5" s="158">
        <f>+E5/I5-1</f>
        <v>-0.68951594161374774</v>
      </c>
      <c r="L5" s="63">
        <v>60</v>
      </c>
    </row>
    <row r="6" spans="1:13" ht="15" customHeight="1" x14ac:dyDescent="0.2">
      <c r="A6" s="23"/>
      <c r="B6" s="23" t="s">
        <v>222</v>
      </c>
      <c r="C6" s="177">
        <v>10</v>
      </c>
      <c r="D6" s="168">
        <v>10</v>
      </c>
      <c r="E6" s="150">
        <v>76901</v>
      </c>
      <c r="F6" s="321" t="s">
        <v>135</v>
      </c>
      <c r="G6" s="150">
        <v>76901</v>
      </c>
      <c r="H6" s="170">
        <f>+G6/E6</f>
        <v>1</v>
      </c>
      <c r="I6" s="150"/>
      <c r="J6" s="576" t="s">
        <v>135</v>
      </c>
      <c r="K6" s="158" t="s">
        <v>135</v>
      </c>
      <c r="L6" s="64">
        <v>61901</v>
      </c>
    </row>
    <row r="7" spans="1:13" ht="15" customHeight="1" x14ac:dyDescent="0.2">
      <c r="A7" s="23"/>
      <c r="B7" s="23" t="s">
        <v>223</v>
      </c>
      <c r="C7" s="177">
        <v>50</v>
      </c>
      <c r="D7" s="168">
        <v>50</v>
      </c>
      <c r="E7" s="150">
        <v>431889.20999999996</v>
      </c>
      <c r="F7" s="321" t="s">
        <v>135</v>
      </c>
      <c r="G7" s="150">
        <v>431889.20999999996</v>
      </c>
      <c r="H7" s="170">
        <f>+G7/E7</f>
        <v>1</v>
      </c>
      <c r="I7" s="150"/>
      <c r="J7" s="575">
        <v>0</v>
      </c>
      <c r="K7" s="158" t="s">
        <v>135</v>
      </c>
      <c r="L7" s="64" t="s">
        <v>231</v>
      </c>
    </row>
    <row r="8" spans="1:13" ht="15" customHeight="1" thickBot="1" x14ac:dyDescent="0.25">
      <c r="A8" s="9"/>
      <c r="B8" s="2" t="s">
        <v>224</v>
      </c>
      <c r="C8" s="179">
        <f>SUM(C5:C7)</f>
        <v>500080</v>
      </c>
      <c r="D8" s="169">
        <f t="shared" ref="D8:G8" si="2">SUM(D5:D7)</f>
        <v>500080</v>
      </c>
      <c r="E8" s="92">
        <f t="shared" si="2"/>
        <v>2620064.6</v>
      </c>
      <c r="F8" s="98">
        <f t="shared" si="0"/>
        <v>5.2392909134538472</v>
      </c>
      <c r="G8" s="92">
        <f t="shared" si="2"/>
        <v>1408762.5</v>
      </c>
      <c r="H8" s="429">
        <f>+G8/E8</f>
        <v>0.53768235332823466</v>
      </c>
      <c r="I8" s="92">
        <f>SUM(I5:I7)</f>
        <v>6799944.5800000001</v>
      </c>
      <c r="J8" s="44">
        <v>0.90400000000000003</v>
      </c>
      <c r="K8" s="380">
        <f t="shared" ref="K8" si="3">+E8/I8-1</f>
        <v>-0.61469324210286436</v>
      </c>
      <c r="M8" s="391"/>
    </row>
    <row r="9" spans="1:13" ht="15" customHeight="1" x14ac:dyDescent="0.2">
      <c r="A9" s="21"/>
      <c r="B9" s="21" t="s">
        <v>225</v>
      </c>
      <c r="C9" s="176">
        <v>0</v>
      </c>
      <c r="D9" s="167">
        <v>1187000</v>
      </c>
      <c r="E9" s="104">
        <v>845400</v>
      </c>
      <c r="F9" s="49">
        <f t="shared" si="0"/>
        <v>0.71221566975568662</v>
      </c>
      <c r="G9" s="104">
        <v>845400</v>
      </c>
      <c r="H9" s="170">
        <f>+G9/E9</f>
        <v>1</v>
      </c>
      <c r="I9" s="153">
        <v>37335.599999999999</v>
      </c>
      <c r="J9" s="53">
        <v>2.5413073045207599E-2</v>
      </c>
      <c r="K9" s="158" t="s">
        <v>135</v>
      </c>
      <c r="L9" s="63">
        <v>72</v>
      </c>
    </row>
    <row r="10" spans="1:13" ht="15" customHeight="1" x14ac:dyDescent="0.2">
      <c r="A10" s="21"/>
      <c r="B10" s="21" t="s">
        <v>226</v>
      </c>
      <c r="C10" s="176"/>
      <c r="D10" s="167"/>
      <c r="E10" s="153"/>
      <c r="F10" s="49" t="s">
        <v>135</v>
      </c>
      <c r="G10" s="153"/>
      <c r="H10" s="170" t="s">
        <v>135</v>
      </c>
      <c r="I10" s="153">
        <v>4714000</v>
      </c>
      <c r="J10" s="53" t="s">
        <v>135</v>
      </c>
      <c r="K10" s="158">
        <f>+E10/I10-1</f>
        <v>-1</v>
      </c>
      <c r="L10" s="63">
        <v>75031</v>
      </c>
    </row>
    <row r="11" spans="1:13" ht="15" customHeight="1" x14ac:dyDescent="0.2">
      <c r="A11" s="21"/>
      <c r="B11" s="21" t="s">
        <v>227</v>
      </c>
      <c r="C11" s="176">
        <v>1939869</v>
      </c>
      <c r="D11" s="167">
        <v>2106900.56</v>
      </c>
      <c r="E11" s="153">
        <v>2904763.77</v>
      </c>
      <c r="F11" s="49" t="s">
        <v>135</v>
      </c>
      <c r="G11" s="153">
        <v>0</v>
      </c>
      <c r="H11" s="170" t="s">
        <v>135</v>
      </c>
      <c r="I11" s="153">
        <v>1.0900000000000001</v>
      </c>
      <c r="J11" s="53" t="s">
        <v>135</v>
      </c>
      <c r="K11" s="158" t="s">
        <v>135</v>
      </c>
      <c r="L11" s="63">
        <v>75070</v>
      </c>
    </row>
    <row r="12" spans="1:13" ht="15" customHeight="1" x14ac:dyDescent="0.2">
      <c r="A12" s="21"/>
      <c r="B12" s="21" t="s">
        <v>228</v>
      </c>
      <c r="C12" s="176">
        <v>11973956</v>
      </c>
      <c r="D12" s="167">
        <v>12073956</v>
      </c>
      <c r="E12" s="153">
        <v>12029623.15</v>
      </c>
      <c r="F12" s="49">
        <f t="shared" si="0"/>
        <v>0.99632822498276463</v>
      </c>
      <c r="G12" s="153">
        <v>246046.9</v>
      </c>
      <c r="H12" s="170">
        <f t="shared" ref="H12:H17" si="4">+G12/E12</f>
        <v>2.0453417113070579E-2</v>
      </c>
      <c r="I12" s="153">
        <v>915639.85000000044</v>
      </c>
      <c r="J12" s="53" t="s">
        <v>135</v>
      </c>
      <c r="K12" s="158">
        <f>+E12/I12-1</f>
        <v>12.137941899317722</v>
      </c>
      <c r="L12" s="64" t="s">
        <v>232</v>
      </c>
    </row>
    <row r="13" spans="1:13" ht="15" customHeight="1" x14ac:dyDescent="0.2">
      <c r="A13" s="21"/>
      <c r="B13" s="21" t="s">
        <v>229</v>
      </c>
      <c r="C13" s="176">
        <v>14388310</v>
      </c>
      <c r="D13" s="167">
        <v>30479345.359999999</v>
      </c>
      <c r="E13" s="153">
        <v>3162229.45</v>
      </c>
      <c r="F13" s="49">
        <f>+E13/D13</f>
        <v>0.10374991367596749</v>
      </c>
      <c r="G13" s="153">
        <v>3162229.45</v>
      </c>
      <c r="H13" s="170">
        <f t="shared" si="4"/>
        <v>1</v>
      </c>
      <c r="I13" s="153">
        <v>127107.31</v>
      </c>
      <c r="J13" s="53">
        <v>7.7369320947462926E-3</v>
      </c>
      <c r="K13" s="158" t="s">
        <v>135</v>
      </c>
      <c r="L13" s="63">
        <v>761</v>
      </c>
    </row>
    <row r="14" spans="1:13" ht="15" customHeight="1" x14ac:dyDescent="0.2">
      <c r="A14" s="21"/>
      <c r="B14" s="21" t="s">
        <v>203</v>
      </c>
      <c r="C14" s="176">
        <v>804514</v>
      </c>
      <c r="D14" s="167">
        <v>1028552.64</v>
      </c>
      <c r="E14" s="153">
        <v>2317125.6</v>
      </c>
      <c r="F14" s="49">
        <f>+E14/D14</f>
        <v>2.2528021511859619</v>
      </c>
      <c r="G14" s="153">
        <v>2317125.6</v>
      </c>
      <c r="H14" s="170">
        <f t="shared" si="4"/>
        <v>1</v>
      </c>
      <c r="I14" s="153">
        <v>611225.24</v>
      </c>
      <c r="J14" s="53">
        <v>0.37992539697145822</v>
      </c>
      <c r="K14" s="158">
        <f>+E14/I14-1</f>
        <v>2.7909520883005423</v>
      </c>
      <c r="L14" s="63">
        <v>79</v>
      </c>
    </row>
    <row r="15" spans="1:13" ht="15" customHeight="1" x14ac:dyDescent="0.2">
      <c r="A15" s="21"/>
      <c r="B15" s="21" t="s">
        <v>230</v>
      </c>
      <c r="C15" s="176">
        <v>0</v>
      </c>
      <c r="D15" s="167">
        <v>67555.949999997392</v>
      </c>
      <c r="E15" s="153">
        <v>42555.959999999031</v>
      </c>
      <c r="F15" s="49">
        <f>+E15/D15</f>
        <v>0.62993651928513583</v>
      </c>
      <c r="G15" s="153">
        <v>42555.960000000312</v>
      </c>
      <c r="H15" s="170">
        <f t="shared" si="4"/>
        <v>1.0000000000000302</v>
      </c>
      <c r="I15" s="153">
        <v>300000</v>
      </c>
      <c r="J15" s="53" t="s">
        <v>135</v>
      </c>
      <c r="K15" s="158" t="s">
        <v>135</v>
      </c>
      <c r="L15" s="64" t="s">
        <v>233</v>
      </c>
    </row>
    <row r="16" spans="1:13" ht="15" customHeight="1" thickBot="1" x14ac:dyDescent="0.25">
      <c r="A16" s="9"/>
      <c r="B16" s="2" t="s">
        <v>6</v>
      </c>
      <c r="C16" s="179">
        <f>SUM(C9:C15)</f>
        <v>29106649</v>
      </c>
      <c r="D16" s="169">
        <f>SUM(D9:D15)</f>
        <v>46943310.509999998</v>
      </c>
      <c r="E16" s="92">
        <f>SUM(E9:E15)</f>
        <v>21301697.93</v>
      </c>
      <c r="F16" s="98">
        <f>+E16/D16</f>
        <v>0.45377494042441363</v>
      </c>
      <c r="G16" s="92">
        <f>SUM(G9:G15)</f>
        <v>6613357.9099999992</v>
      </c>
      <c r="H16" s="429">
        <f t="shared" si="4"/>
        <v>0.31046153840563823</v>
      </c>
      <c r="I16" s="92">
        <f>SUM(I9:I15)</f>
        <v>6705309.0899999999</v>
      </c>
      <c r="J16" s="44">
        <v>0.33</v>
      </c>
      <c r="K16" s="380">
        <f t="shared" ref="K16:K17" si="5">+E16/I16-1</f>
        <v>2.1768405667933197</v>
      </c>
    </row>
    <row r="17" spans="1:17" s="6" customFormat="1" ht="19.5" customHeight="1" thickBot="1" x14ac:dyDescent="0.25">
      <c r="A17" s="5"/>
      <c r="B17" s="4" t="s">
        <v>358</v>
      </c>
      <c r="C17" s="180">
        <f>+C8+C16</f>
        <v>29606729</v>
      </c>
      <c r="D17" s="171">
        <f>+D8+D16</f>
        <v>47443390.509999998</v>
      </c>
      <c r="E17" s="172">
        <f t="shared" ref="E17:G17" si="6">+E8+E16</f>
        <v>23921762.530000001</v>
      </c>
      <c r="F17" s="199">
        <f t="shared" ref="F17" si="7">+E17/D17</f>
        <v>0.50421696832476237</v>
      </c>
      <c r="G17" s="172">
        <f t="shared" si="6"/>
        <v>8022120.4099999992</v>
      </c>
      <c r="H17" s="191">
        <f t="shared" si="4"/>
        <v>0.33534821691919869</v>
      </c>
      <c r="I17" s="164">
        <f>I8+I16</f>
        <v>13505253.67</v>
      </c>
      <c r="J17" s="208">
        <v>0.48499999999999999</v>
      </c>
      <c r="K17" s="163">
        <f t="shared" si="5"/>
        <v>0.77129309189791773</v>
      </c>
      <c r="L17" s="14"/>
      <c r="N17"/>
      <c r="O17"/>
      <c r="P17"/>
      <c r="Q17"/>
    </row>
    <row r="19" spans="1:17" ht="15.75" thickBot="1" x14ac:dyDescent="0.3">
      <c r="A19" s="7" t="s">
        <v>238</v>
      </c>
    </row>
    <row r="20" spans="1:17" x14ac:dyDescent="0.2">
      <c r="A20" s="8" t="s">
        <v>155</v>
      </c>
      <c r="C20" s="181" t="s">
        <v>501</v>
      </c>
      <c r="D20" s="591" t="s">
        <v>575</v>
      </c>
      <c r="E20" s="592"/>
      <c r="F20" s="592"/>
      <c r="G20" s="592"/>
      <c r="H20" s="593"/>
      <c r="I20" s="595" t="s">
        <v>574</v>
      </c>
      <c r="J20" s="579"/>
      <c r="K20" s="486"/>
    </row>
    <row r="21" spans="1:17" x14ac:dyDescent="0.2">
      <c r="C21" s="174">
        <v>1</v>
      </c>
      <c r="D21" s="165">
        <v>2</v>
      </c>
      <c r="E21" s="95">
        <v>3</v>
      </c>
      <c r="F21" s="96" t="s">
        <v>39</v>
      </c>
      <c r="G21" s="95">
        <v>4</v>
      </c>
      <c r="H21" s="166" t="s">
        <v>49</v>
      </c>
      <c r="I21" s="95" t="s">
        <v>50</v>
      </c>
      <c r="J21" s="16" t="s">
        <v>51</v>
      </c>
      <c r="K21" s="100" t="s">
        <v>366</v>
      </c>
    </row>
    <row r="22" spans="1:17" ht="25.5" x14ac:dyDescent="0.2">
      <c r="A22" s="1"/>
      <c r="B22" s="2" t="s">
        <v>156</v>
      </c>
      <c r="C22" s="175" t="s">
        <v>47</v>
      </c>
      <c r="D22" s="127" t="s">
        <v>48</v>
      </c>
      <c r="E22" s="97" t="s">
        <v>139</v>
      </c>
      <c r="F22" s="97" t="s">
        <v>18</v>
      </c>
      <c r="G22" s="97" t="s">
        <v>420</v>
      </c>
      <c r="H22" s="128" t="s">
        <v>18</v>
      </c>
      <c r="I22" s="97" t="s">
        <v>139</v>
      </c>
      <c r="J22" s="12" t="s">
        <v>18</v>
      </c>
      <c r="K22" s="101" t="s">
        <v>538</v>
      </c>
      <c r="L22" s="62" t="s">
        <v>169</v>
      </c>
    </row>
    <row r="23" spans="1:17" s="99" customFormat="1" x14ac:dyDescent="0.2">
      <c r="A23" s="21"/>
      <c r="B23" s="265" t="s">
        <v>484</v>
      </c>
      <c r="C23" s="176">
        <v>5000000</v>
      </c>
      <c r="D23" s="186">
        <v>5000000</v>
      </c>
      <c r="E23" s="153">
        <v>5000000</v>
      </c>
      <c r="F23" s="49">
        <f t="shared" ref="F23" si="8">+E23/D23</f>
        <v>1</v>
      </c>
      <c r="G23" s="153">
        <v>5000000</v>
      </c>
      <c r="H23" s="170">
        <f>+G23/E23</f>
        <v>1</v>
      </c>
      <c r="I23" s="153"/>
      <c r="J23" s="53" t="s">
        <v>135</v>
      </c>
      <c r="K23" s="282" t="s">
        <v>135</v>
      </c>
      <c r="L23" s="63" t="s">
        <v>485</v>
      </c>
      <c r="N23"/>
      <c r="O23"/>
      <c r="P23"/>
      <c r="Q23"/>
    </row>
    <row r="24" spans="1:17" s="99" customFormat="1" x14ac:dyDescent="0.2">
      <c r="A24" s="21"/>
      <c r="B24" s="393" t="s">
        <v>483</v>
      </c>
      <c r="C24" s="176"/>
      <c r="D24" s="186"/>
      <c r="E24" s="153"/>
      <c r="F24" s="49" t="s">
        <v>135</v>
      </c>
      <c r="G24" s="153"/>
      <c r="H24" s="170"/>
      <c r="I24" s="153"/>
      <c r="J24" s="53" t="s">
        <v>135</v>
      </c>
      <c r="K24" s="282" t="s">
        <v>135</v>
      </c>
      <c r="L24" s="63">
        <v>85000</v>
      </c>
      <c r="N24"/>
      <c r="O24"/>
      <c r="P24"/>
      <c r="Q24"/>
    </row>
    <row r="25" spans="1:17" s="99" customFormat="1" x14ac:dyDescent="0.2">
      <c r="A25" s="21"/>
      <c r="B25" s="393" t="s">
        <v>440</v>
      </c>
      <c r="C25" s="176">
        <v>0</v>
      </c>
      <c r="D25" s="186">
        <v>0</v>
      </c>
      <c r="E25" s="153">
        <v>241101</v>
      </c>
      <c r="F25" s="49" t="s">
        <v>135</v>
      </c>
      <c r="G25" s="153">
        <v>241101</v>
      </c>
      <c r="H25" s="170">
        <f>+G25/E25</f>
        <v>1</v>
      </c>
      <c r="I25" s="153"/>
      <c r="J25" s="53" t="s">
        <v>135</v>
      </c>
      <c r="K25" s="282" t="s">
        <v>135</v>
      </c>
      <c r="L25" s="63">
        <v>85005</v>
      </c>
      <c r="M25"/>
      <c r="N25"/>
      <c r="O25"/>
      <c r="P25"/>
      <c r="Q25"/>
    </row>
    <row r="26" spans="1:17" s="99" customFormat="1" x14ac:dyDescent="0.2">
      <c r="A26" s="21"/>
      <c r="B26" s="21" t="s">
        <v>546</v>
      </c>
      <c r="C26" s="176">
        <v>0</v>
      </c>
      <c r="D26" s="186">
        <v>24800992.140000001</v>
      </c>
      <c r="E26" s="153">
        <v>0</v>
      </c>
      <c r="F26" s="49" t="s">
        <v>135</v>
      </c>
      <c r="G26" s="153">
        <v>0</v>
      </c>
      <c r="H26" s="170"/>
      <c r="I26" s="153"/>
      <c r="J26" s="53" t="s">
        <v>135</v>
      </c>
      <c r="K26" s="102" t="s">
        <v>135</v>
      </c>
      <c r="L26" s="63" t="s">
        <v>364</v>
      </c>
      <c r="M26"/>
      <c r="N26"/>
      <c r="O26"/>
      <c r="P26"/>
      <c r="Q26"/>
    </row>
    <row r="27" spans="1:17" s="99" customFormat="1" x14ac:dyDescent="0.2">
      <c r="A27" s="21"/>
      <c r="B27" s="21" t="s">
        <v>418</v>
      </c>
      <c r="C27" s="176">
        <v>0</v>
      </c>
      <c r="D27" s="186">
        <v>3040193.63</v>
      </c>
      <c r="E27" s="153">
        <v>0</v>
      </c>
      <c r="F27" s="49" t="s">
        <v>135</v>
      </c>
      <c r="G27" s="153">
        <v>0</v>
      </c>
      <c r="H27" s="170"/>
      <c r="I27" s="153"/>
      <c r="J27" s="53" t="s">
        <v>135</v>
      </c>
      <c r="K27" s="102" t="s">
        <v>135</v>
      </c>
      <c r="L27" s="63" t="s">
        <v>365</v>
      </c>
      <c r="M27"/>
      <c r="N27"/>
      <c r="O27"/>
      <c r="P27"/>
      <c r="Q27"/>
    </row>
    <row r="28" spans="1:17" ht="15" customHeight="1" x14ac:dyDescent="0.2">
      <c r="A28" s="21"/>
      <c r="B28" s="21" t="s">
        <v>236</v>
      </c>
      <c r="C28" s="176">
        <v>150000</v>
      </c>
      <c r="D28" s="186">
        <v>150000</v>
      </c>
      <c r="E28" s="153">
        <v>-248.52</v>
      </c>
      <c r="F28" s="49">
        <f>+E28/D28</f>
        <v>-1.6568000000000002E-3</v>
      </c>
      <c r="G28" s="153">
        <v>-248.52</v>
      </c>
      <c r="H28" s="170"/>
      <c r="I28" s="31">
        <v>457665.45</v>
      </c>
      <c r="J28" s="53">
        <v>3.0511029999999999</v>
      </c>
      <c r="K28" s="282">
        <f>+E28/I28-1</f>
        <v>-1.000543016738537</v>
      </c>
      <c r="L28" s="63">
        <v>94101</v>
      </c>
    </row>
    <row r="29" spans="1:17" ht="15" customHeight="1" x14ac:dyDescent="0.2">
      <c r="A29" s="70"/>
      <c r="B29" s="70" t="s">
        <v>237</v>
      </c>
      <c r="C29" s="195">
        <v>1400000</v>
      </c>
      <c r="D29" s="456">
        <v>1400000</v>
      </c>
      <c r="E29" s="71">
        <v>1118615.27</v>
      </c>
      <c r="F29" s="450">
        <f>+E29/D29</f>
        <v>0.79901090714285716</v>
      </c>
      <c r="G29" s="71">
        <v>1118615.27</v>
      </c>
      <c r="H29" s="485">
        <f>+G29/E29</f>
        <v>1</v>
      </c>
      <c r="I29" s="197">
        <v>750495.14</v>
      </c>
      <c r="J29" s="72">
        <v>0.4548455393939394</v>
      </c>
      <c r="K29" s="106">
        <f>+E29/I29-1</f>
        <v>0.49050301644858085</v>
      </c>
      <c r="L29" s="64">
        <v>94102</v>
      </c>
    </row>
    <row r="30" spans="1:17" ht="15" customHeight="1" thickBot="1" x14ac:dyDescent="0.25">
      <c r="A30" s="59"/>
      <c r="B30" s="59" t="s">
        <v>247</v>
      </c>
      <c r="C30" s="176">
        <v>160000000</v>
      </c>
      <c r="D30" s="186">
        <v>160000000</v>
      </c>
      <c r="E30" s="60">
        <v>0</v>
      </c>
      <c r="F30" s="49" t="s">
        <v>135</v>
      </c>
      <c r="G30" s="60">
        <v>0</v>
      </c>
      <c r="H30" s="170"/>
      <c r="I30" s="198"/>
      <c r="J30" s="61">
        <v>0</v>
      </c>
      <c r="K30" s="106" t="s">
        <v>135</v>
      </c>
      <c r="L30" s="64" t="s">
        <v>248</v>
      </c>
    </row>
    <row r="31" spans="1:17" s="6" customFormat="1" ht="19.5" customHeight="1" thickBot="1" x14ac:dyDescent="0.25">
      <c r="A31" s="5"/>
      <c r="B31" s="4" t="s">
        <v>212</v>
      </c>
      <c r="C31" s="180">
        <f>SUM(C23:C30)</f>
        <v>166550000</v>
      </c>
      <c r="D31" s="171">
        <f>SUM(D23:D30)</f>
        <v>194391185.76999998</v>
      </c>
      <c r="E31" s="172">
        <f>SUM(E23:E30)</f>
        <v>6359467.75</v>
      </c>
      <c r="F31" s="199">
        <f>+E31/(D31-D27)</f>
        <v>3.3234568992185631E-2</v>
      </c>
      <c r="G31" s="172">
        <f>SUM(G23:G30)</f>
        <v>6359467.75</v>
      </c>
      <c r="H31" s="191">
        <f>+G31/E31</f>
        <v>1</v>
      </c>
      <c r="I31" s="413">
        <f>SUM(I23:I30)</f>
        <v>1208160.5900000001</v>
      </c>
      <c r="J31" s="199">
        <v>4.0000000000000001E-3</v>
      </c>
      <c r="K31" s="103">
        <f>+E31/I31-1</f>
        <v>4.2637603002759752</v>
      </c>
      <c r="L31" s="14"/>
      <c r="M31"/>
      <c r="N31"/>
      <c r="O31"/>
      <c r="P31"/>
      <c r="Q31"/>
    </row>
    <row r="32" spans="1:17" x14ac:dyDescent="0.2">
      <c r="B32" s="285"/>
    </row>
    <row r="36" spans="2:2" x14ac:dyDescent="0.2">
      <c r="B36" s="47"/>
    </row>
  </sheetData>
  <sortState ref="B23:L29">
    <sortCondition ref="L23:L29"/>
  </sortState>
  <mergeCells count="4">
    <mergeCell ref="I2:J2"/>
    <mergeCell ref="I20:J20"/>
    <mergeCell ref="D2:H2"/>
    <mergeCell ref="D20:H20"/>
  </mergeCells>
  <printOptions horizontalCentered="1"/>
  <pageMargins left="0.51181102362204722" right="0.51181102362204722" top="0.94488188976377963" bottom="0.74803149606299213" header="0.31496062992125984" footer="0.31496062992125984"/>
  <pageSetup paperSize="9" scale="95" orientation="landscape" r:id="rId1"/>
  <headerFooter>
    <oddHeader>&amp;L&amp;"Arial,Negreta"&amp;8&amp;K03+000Ajuntament de Barcelona&amp;C&amp;"Arial,Negreta"&amp;8&amp;K03+000Pressupost 2015
Execució Pressupostària a Setembre&amp;R&amp;"Arial,Negreta"&amp;8&amp;K03+000Direcció de Pressupostos i Política Fiscal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5"/>
  <sheetViews>
    <sheetView zoomScaleNormal="100" workbookViewId="0">
      <selection activeCell="K20" sqref="K20"/>
    </sheetView>
  </sheetViews>
  <sheetFormatPr defaultColWidth="11.42578125" defaultRowHeight="12.75" x14ac:dyDescent="0.2"/>
  <cols>
    <col min="1" max="1" width="2.7109375" customWidth="1"/>
    <col min="2" max="2" width="45.85546875" customWidth="1"/>
    <col min="3" max="3" width="11.7109375" customWidth="1"/>
    <col min="4" max="4" width="9.5703125" bestFit="1" customWidth="1"/>
    <col min="5" max="5" width="10.140625" bestFit="1" customWidth="1"/>
    <col min="6" max="6" width="9.5703125" style="105" bestFit="1" customWidth="1"/>
    <col min="7" max="7" width="11.140625" bestFit="1" customWidth="1"/>
    <col min="8" max="8" width="7.42578125" style="105" bestFit="1" customWidth="1"/>
    <col min="9" max="9" width="10.42578125" bestFit="1" customWidth="1"/>
    <col min="10" max="10" width="10.5703125" style="105" bestFit="1" customWidth="1"/>
    <col min="11" max="11" width="6.85546875" style="105" customWidth="1"/>
    <col min="12" max="12" width="14.5703125" style="64" bestFit="1" customWidth="1"/>
  </cols>
  <sheetData>
    <row r="2" spans="1:17" x14ac:dyDescent="0.2">
      <c r="F2"/>
      <c r="H2"/>
      <c r="J2"/>
      <c r="K2"/>
      <c r="L2"/>
    </row>
    <row r="3" spans="1:17" ht="15" x14ac:dyDescent="0.25">
      <c r="B3" s="7" t="s">
        <v>235</v>
      </c>
      <c r="F3"/>
      <c r="H3"/>
      <c r="J3"/>
      <c r="K3"/>
      <c r="L3"/>
    </row>
    <row r="4" spans="1:17" ht="15" customHeight="1" x14ac:dyDescent="0.2">
      <c r="F4"/>
      <c r="H4"/>
      <c r="J4"/>
      <c r="K4"/>
      <c r="L4"/>
    </row>
    <row r="5" spans="1:17" ht="15" customHeight="1" x14ac:dyDescent="0.2">
      <c r="F5"/>
      <c r="H5"/>
      <c r="J5"/>
      <c r="K5"/>
      <c r="L5"/>
    </row>
    <row r="6" spans="1:17" ht="15" customHeight="1" x14ac:dyDescent="0.2">
      <c r="F6"/>
      <c r="H6"/>
      <c r="J6"/>
      <c r="K6"/>
      <c r="L6"/>
    </row>
    <row r="7" spans="1:17" ht="15" customHeight="1" x14ac:dyDescent="0.2">
      <c r="F7"/>
      <c r="H7"/>
      <c r="J7"/>
      <c r="K7"/>
      <c r="L7"/>
    </row>
    <row r="8" spans="1:17" ht="15" customHeight="1" x14ac:dyDescent="0.2">
      <c r="F8"/>
      <c r="H8"/>
      <c r="J8"/>
      <c r="K8"/>
      <c r="L8"/>
    </row>
    <row r="9" spans="1:17" ht="15" customHeight="1" x14ac:dyDescent="0.2">
      <c r="F9"/>
      <c r="H9"/>
      <c r="J9"/>
      <c r="K9"/>
      <c r="L9"/>
    </row>
    <row r="10" spans="1:17" ht="15" customHeight="1" x14ac:dyDescent="0.2">
      <c r="F10"/>
      <c r="H10"/>
      <c r="J10"/>
      <c r="K10"/>
      <c r="L10"/>
    </row>
    <row r="11" spans="1:17" ht="15" customHeight="1" x14ac:dyDescent="0.2">
      <c r="F11"/>
      <c r="H11"/>
      <c r="J11"/>
      <c r="K11"/>
      <c r="L11"/>
    </row>
    <row r="12" spans="1:17" ht="15" customHeight="1" x14ac:dyDescent="0.2">
      <c r="F12"/>
      <c r="H12"/>
      <c r="J12"/>
      <c r="K12"/>
      <c r="L12"/>
    </row>
    <row r="13" spans="1:17" ht="15" customHeight="1" x14ac:dyDescent="0.2">
      <c r="F13"/>
      <c r="H13"/>
      <c r="J13"/>
      <c r="K13"/>
      <c r="L13"/>
    </row>
    <row r="14" spans="1:17" ht="15" customHeight="1" x14ac:dyDescent="0.2">
      <c r="F14"/>
      <c r="H14"/>
      <c r="J14"/>
      <c r="K14"/>
      <c r="L14"/>
    </row>
    <row r="15" spans="1:17" ht="15" customHeight="1" x14ac:dyDescent="0.2">
      <c r="F15"/>
      <c r="H15"/>
      <c r="J15"/>
      <c r="K15"/>
      <c r="L15"/>
    </row>
    <row r="16" spans="1:17" s="6" customFormat="1" ht="19.5" customHeight="1" x14ac:dyDescent="0.2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</row>
    <row r="17" spans="1:17" x14ac:dyDescent="0.2">
      <c r="F17"/>
      <c r="H17"/>
      <c r="J17"/>
      <c r="K17"/>
      <c r="L17"/>
    </row>
    <row r="18" spans="1:17" x14ac:dyDescent="0.2">
      <c r="F18"/>
      <c r="H18"/>
      <c r="J18"/>
      <c r="K18"/>
      <c r="L18"/>
    </row>
    <row r="19" spans="1:17" x14ac:dyDescent="0.2">
      <c r="F19"/>
      <c r="H19"/>
      <c r="J19"/>
      <c r="K19"/>
      <c r="L19"/>
    </row>
    <row r="20" spans="1:17" x14ac:dyDescent="0.2">
      <c r="F20"/>
      <c r="H20"/>
      <c r="J20"/>
      <c r="K20"/>
      <c r="L20"/>
    </row>
    <row r="21" spans="1:17" x14ac:dyDescent="0.2">
      <c r="F21"/>
      <c r="H21"/>
      <c r="J21"/>
      <c r="K21"/>
      <c r="L21"/>
    </row>
    <row r="22" spans="1:17" s="99" customFormat="1" x14ac:dyDescent="0.2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</row>
    <row r="23" spans="1:17" s="99" customFormat="1" x14ac:dyDescent="0.2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</row>
    <row r="24" spans="1:17" s="99" customFormat="1" x14ac:dyDescent="0.2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</row>
    <row r="25" spans="1:17" s="99" customFormat="1" x14ac:dyDescent="0.2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</row>
    <row r="26" spans="1:17" s="99" customFormat="1" x14ac:dyDescent="0.2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</row>
    <row r="27" spans="1:17" ht="15" customHeight="1" x14ac:dyDescent="0.2">
      <c r="F27"/>
      <c r="H27"/>
      <c r="J27"/>
      <c r="K27"/>
      <c r="L27"/>
    </row>
    <row r="28" spans="1:17" ht="15" customHeight="1" x14ac:dyDescent="0.2">
      <c r="F28"/>
      <c r="H28"/>
      <c r="J28"/>
      <c r="K28"/>
      <c r="L28"/>
    </row>
    <row r="29" spans="1:17" ht="15" customHeight="1" x14ac:dyDescent="0.2">
      <c r="F29"/>
      <c r="H29"/>
      <c r="J29"/>
      <c r="K29"/>
      <c r="L29"/>
    </row>
    <row r="30" spans="1:17" s="6" customFormat="1" ht="19.5" customHeight="1" x14ac:dyDescent="0.2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</row>
    <row r="31" spans="1:17" x14ac:dyDescent="0.2">
      <c r="F31"/>
      <c r="H31"/>
      <c r="J31"/>
      <c r="K31"/>
      <c r="L31"/>
    </row>
    <row r="32" spans="1:17" x14ac:dyDescent="0.2">
      <c r="F32"/>
      <c r="H32"/>
      <c r="J32"/>
      <c r="K32"/>
      <c r="L32"/>
    </row>
    <row r="33" spans="2:12" x14ac:dyDescent="0.2">
      <c r="F33"/>
      <c r="H33"/>
      <c r="J33"/>
      <c r="K33"/>
      <c r="L33"/>
    </row>
    <row r="35" spans="2:12" x14ac:dyDescent="0.2">
      <c r="B35" s="47"/>
    </row>
  </sheetData>
  <printOptions horizontalCentered="1"/>
  <pageMargins left="0.51181102362204722" right="0.51181102362204722" top="0.94488188976377963" bottom="0.74803149606299213" header="0.31496062992125984" footer="0.31496062992125984"/>
  <pageSetup paperSize="9" scale="95" orientation="landscape" r:id="rId1"/>
  <headerFooter>
    <oddHeader>&amp;L&amp;"Arial,Negreta"&amp;8&amp;K03+000Ajuntament de Barcelona&amp;C&amp;"Arial,Negreta"&amp;8&amp;K03+000Pressupost 2015
Execució Pressupostària a Setembre&amp;R&amp;"Arial,Negreta"&amp;8&amp;K03+000Direcció de Pressupostos i Política Fiscal</oddHead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pageSetUpPr fitToPage="1"/>
  </sheetPr>
  <dimension ref="A1:P36"/>
  <sheetViews>
    <sheetView zoomScaleNormal="100" workbookViewId="0">
      <selection activeCell="O18" sqref="O18"/>
    </sheetView>
  </sheetViews>
  <sheetFormatPr defaultColWidth="11.42578125" defaultRowHeight="12.75" x14ac:dyDescent="0.2"/>
  <cols>
    <col min="1" max="1" width="2.7109375" customWidth="1"/>
    <col min="2" max="2" width="32.7109375" customWidth="1"/>
    <col min="3" max="3" width="13.42578125" bestFit="1" customWidth="1"/>
    <col min="4" max="4" width="13.5703125" style="105" customWidth="1"/>
    <col min="5" max="5" width="13.28515625" bestFit="1" customWidth="1"/>
    <col min="6" max="6" width="7.7109375" style="105" customWidth="1"/>
    <col min="7" max="7" width="13.28515625" bestFit="1" customWidth="1"/>
    <col min="8" max="8" width="6.28515625" style="105" customWidth="1"/>
    <col min="9" max="9" width="10.85546875" bestFit="1" customWidth="1"/>
    <col min="10" max="10" width="6.28515625" style="105" customWidth="1"/>
    <col min="11" max="11" width="13.140625" customWidth="1"/>
    <col min="12" max="12" width="10.7109375" style="105" customWidth="1"/>
    <col min="13" max="13" width="9.5703125" style="105" bestFit="1" customWidth="1"/>
    <col min="14" max="14" width="11.28515625" customWidth="1"/>
    <col min="15" max="15" width="11.42578125" style="105"/>
    <col min="16" max="16" width="10.5703125" style="105" bestFit="1" customWidth="1"/>
  </cols>
  <sheetData>
    <row r="1" spans="1:16" ht="15.75" thickBot="1" x14ac:dyDescent="0.3">
      <c r="A1" s="7" t="s">
        <v>19</v>
      </c>
    </row>
    <row r="2" spans="1:16" x14ac:dyDescent="0.2">
      <c r="A2" s="8" t="s">
        <v>20</v>
      </c>
      <c r="C2" s="181" t="s">
        <v>501</v>
      </c>
      <c r="D2" s="307" t="s">
        <v>154</v>
      </c>
      <c r="E2" s="599" t="s">
        <v>575</v>
      </c>
      <c r="F2" s="600"/>
      <c r="G2" s="600"/>
      <c r="H2" s="600"/>
      <c r="I2" s="600"/>
      <c r="J2" s="600"/>
      <c r="K2" s="600"/>
      <c r="L2" s="600"/>
      <c r="M2" s="601"/>
      <c r="N2" s="597" t="s">
        <v>574</v>
      </c>
      <c r="O2" s="598"/>
      <c r="P2" s="492"/>
    </row>
    <row r="3" spans="1:16" x14ac:dyDescent="0.2">
      <c r="C3" s="174">
        <v>1</v>
      </c>
      <c r="D3" s="165"/>
      <c r="E3" s="165">
        <v>2</v>
      </c>
      <c r="F3" s="95"/>
      <c r="G3" s="95">
        <v>3</v>
      </c>
      <c r="H3" s="96" t="s">
        <v>39</v>
      </c>
      <c r="I3" s="95">
        <v>4</v>
      </c>
      <c r="J3" s="96" t="s">
        <v>40</v>
      </c>
      <c r="K3" s="95">
        <v>5</v>
      </c>
      <c r="L3" s="95"/>
      <c r="M3" s="166" t="s">
        <v>41</v>
      </c>
      <c r="N3" s="95" t="s">
        <v>42</v>
      </c>
      <c r="O3" s="96" t="s">
        <v>43</v>
      </c>
      <c r="P3" s="308" t="s">
        <v>368</v>
      </c>
    </row>
    <row r="4" spans="1:16" ht="25.5" x14ac:dyDescent="0.2">
      <c r="A4" s="1"/>
      <c r="B4" s="2" t="s">
        <v>12</v>
      </c>
      <c r="C4" s="175" t="s">
        <v>13</v>
      </c>
      <c r="D4" s="127" t="s">
        <v>460</v>
      </c>
      <c r="E4" s="127" t="s">
        <v>14</v>
      </c>
      <c r="F4" s="97" t="s">
        <v>461</v>
      </c>
      <c r="G4" s="97" t="s">
        <v>15</v>
      </c>
      <c r="H4" s="97" t="s">
        <v>18</v>
      </c>
      <c r="I4" s="97" t="s">
        <v>16</v>
      </c>
      <c r="J4" s="97" t="s">
        <v>18</v>
      </c>
      <c r="K4" s="97" t="s">
        <v>17</v>
      </c>
      <c r="L4" s="97" t="s">
        <v>462</v>
      </c>
      <c r="M4" s="128" t="s">
        <v>18</v>
      </c>
      <c r="N4" s="97" t="s">
        <v>17</v>
      </c>
      <c r="O4" s="12" t="s">
        <v>18</v>
      </c>
      <c r="P4" s="157" t="s">
        <v>538</v>
      </c>
    </row>
    <row r="5" spans="1:16" ht="15" customHeight="1" x14ac:dyDescent="0.2">
      <c r="A5" s="21">
        <v>1</v>
      </c>
      <c r="B5" s="21" t="s">
        <v>0</v>
      </c>
      <c r="C5" s="176">
        <v>355786464.55000001</v>
      </c>
      <c r="D5" s="300">
        <f>C5/C17</f>
        <v>0.13949312918635584</v>
      </c>
      <c r="E5" s="167">
        <v>354780861.64999998</v>
      </c>
      <c r="F5" s="302">
        <f>E5/E17</f>
        <v>0.13617981143999605</v>
      </c>
      <c r="G5" s="153">
        <v>256859587.94</v>
      </c>
      <c r="H5" s="49">
        <f t="shared" ref="H5:H10" si="0">+G5/E5</f>
        <v>0.72399505076290804</v>
      </c>
      <c r="I5" s="153">
        <v>256447525.22999999</v>
      </c>
      <c r="J5" s="49">
        <f t="shared" ref="J5:J17" si="1">+I5/E5</f>
        <v>0.72283359377764789</v>
      </c>
      <c r="K5" s="153">
        <v>256345881.74000001</v>
      </c>
      <c r="L5" s="302">
        <f>K5/K17</f>
        <v>0.14571962019130508</v>
      </c>
      <c r="M5" s="170">
        <f t="shared" ref="M5:M17" si="2">+K5/E5</f>
        <v>0.72254709723573396</v>
      </c>
      <c r="N5" s="153">
        <v>255681527.19999999</v>
      </c>
      <c r="O5" s="170">
        <v>0.73451304860225786</v>
      </c>
      <c r="P5" s="158">
        <f>+K5/N5-1</f>
        <v>2.5983673802150165E-3</v>
      </c>
    </row>
    <row r="6" spans="1:16" ht="15" customHeight="1" x14ac:dyDescent="0.2">
      <c r="A6" s="23">
        <v>2</v>
      </c>
      <c r="B6" s="23" t="s">
        <v>1</v>
      </c>
      <c r="C6" s="176">
        <v>603468828.02999997</v>
      </c>
      <c r="D6" s="300">
        <f>C6/C17</f>
        <v>0.2366019047261913</v>
      </c>
      <c r="E6" s="167">
        <v>598583606.37</v>
      </c>
      <c r="F6" s="302">
        <f>E6/E17</f>
        <v>0.22976155553440186</v>
      </c>
      <c r="G6" s="153">
        <v>568603481.02999997</v>
      </c>
      <c r="H6" s="321">
        <f t="shared" si="0"/>
        <v>0.94991489071708968</v>
      </c>
      <c r="I6" s="153">
        <v>554117160.17999995</v>
      </c>
      <c r="J6" s="321">
        <f t="shared" si="1"/>
        <v>0.9257138924006646</v>
      </c>
      <c r="K6" s="153">
        <v>324911756.97000003</v>
      </c>
      <c r="L6" s="489">
        <f>K6/K17</f>
        <v>0.18469583946497312</v>
      </c>
      <c r="M6" s="196">
        <f t="shared" si="2"/>
        <v>0.5428009613232937</v>
      </c>
      <c r="N6" s="150">
        <v>314671119.73000002</v>
      </c>
      <c r="O6" s="196">
        <v>0.55779688933999261</v>
      </c>
      <c r="P6" s="159">
        <f t="shared" ref="P6:P15" si="3">+K6/N6-1</f>
        <v>3.2543937456945171E-2</v>
      </c>
    </row>
    <row r="7" spans="1:16" ht="15" customHeight="1" x14ac:dyDescent="0.2">
      <c r="A7" s="23">
        <v>3</v>
      </c>
      <c r="B7" s="23" t="s">
        <v>2</v>
      </c>
      <c r="C7" s="176">
        <v>34707752.200000003</v>
      </c>
      <c r="D7" s="300">
        <f>C7/C17</f>
        <v>1.3607861579349748E-2</v>
      </c>
      <c r="E7" s="167">
        <v>34707752.200000003</v>
      </c>
      <c r="F7" s="302">
        <f>E7/E17</f>
        <v>1.3322294579590124E-2</v>
      </c>
      <c r="G7" s="153">
        <v>18894495.460000001</v>
      </c>
      <c r="H7" s="321">
        <f t="shared" si="0"/>
        <v>0.54438833581392232</v>
      </c>
      <c r="I7" s="153">
        <v>18894495.460000001</v>
      </c>
      <c r="J7" s="321">
        <f t="shared" si="1"/>
        <v>0.54438833581392232</v>
      </c>
      <c r="K7" s="153">
        <v>18894495.460000001</v>
      </c>
      <c r="L7" s="489">
        <f>K7/K17</f>
        <v>1.0740561476739791E-2</v>
      </c>
      <c r="M7" s="196">
        <f t="shared" si="2"/>
        <v>0.54438833581392232</v>
      </c>
      <c r="N7" s="150">
        <v>25249860.07</v>
      </c>
      <c r="O7" s="196">
        <v>0.63707011045602724</v>
      </c>
      <c r="P7" s="159">
        <f t="shared" si="3"/>
        <v>-0.25169900317788174</v>
      </c>
    </row>
    <row r="8" spans="1:16" ht="15" customHeight="1" x14ac:dyDescent="0.2">
      <c r="A8" s="23">
        <v>4</v>
      </c>
      <c r="B8" s="23" t="s">
        <v>3</v>
      </c>
      <c r="C8" s="176">
        <v>995669824.77999997</v>
      </c>
      <c r="D8" s="420">
        <f>C8/C17</f>
        <v>0.39037207239083771</v>
      </c>
      <c r="E8" s="167">
        <v>1030646426.25</v>
      </c>
      <c r="F8" s="489">
        <f>E8/E17</f>
        <v>0.39560543185808228</v>
      </c>
      <c r="G8" s="153">
        <v>903187114.17999995</v>
      </c>
      <c r="H8" s="321">
        <f t="shared" si="0"/>
        <v>0.87633070971413551</v>
      </c>
      <c r="I8" s="153">
        <v>896940254.58000004</v>
      </c>
      <c r="J8" s="321">
        <f t="shared" si="1"/>
        <v>0.87026960142239185</v>
      </c>
      <c r="K8" s="153">
        <v>723172086.74000001</v>
      </c>
      <c r="L8" s="489">
        <f>K8/K17</f>
        <v>0.41108661897517373</v>
      </c>
      <c r="M8" s="509">
        <f t="shared" si="2"/>
        <v>0.70166845614674733</v>
      </c>
      <c r="N8" s="150">
        <v>677626522.39999998</v>
      </c>
      <c r="O8" s="196">
        <v>0.70914077317146029</v>
      </c>
      <c r="P8" s="159">
        <f t="shared" si="3"/>
        <v>6.721337319957299E-2</v>
      </c>
    </row>
    <row r="9" spans="1:16" ht="15" customHeight="1" x14ac:dyDescent="0.2">
      <c r="A9" s="59">
        <v>5</v>
      </c>
      <c r="B9" s="59" t="s">
        <v>486</v>
      </c>
      <c r="C9" s="176">
        <v>6477736.8899999997</v>
      </c>
      <c r="D9" s="421">
        <f>C9/C17</f>
        <v>2.5397250285360603E-3</v>
      </c>
      <c r="E9" s="167">
        <v>307259</v>
      </c>
      <c r="F9" s="306" t="s">
        <v>135</v>
      </c>
      <c r="G9" s="153">
        <v>0</v>
      </c>
      <c r="H9" s="86" t="s">
        <v>135</v>
      </c>
      <c r="I9" s="153">
        <v>0</v>
      </c>
      <c r="J9" s="86" t="s">
        <v>135</v>
      </c>
      <c r="K9" s="153">
        <v>0</v>
      </c>
      <c r="L9" s="306" t="s">
        <v>135</v>
      </c>
      <c r="M9" s="190" t="s">
        <v>135</v>
      </c>
      <c r="N9" s="60">
        <v>0</v>
      </c>
      <c r="O9" s="190">
        <v>0</v>
      </c>
      <c r="P9" s="183" t="s">
        <v>135</v>
      </c>
    </row>
    <row r="10" spans="1:16" ht="15" customHeight="1" x14ac:dyDescent="0.2">
      <c r="A10" s="9"/>
      <c r="B10" s="2" t="s">
        <v>4</v>
      </c>
      <c r="C10" s="179">
        <f>SUM(C5:C9)</f>
        <v>1996110606.45</v>
      </c>
      <c r="D10" s="299">
        <f>C10/C17</f>
        <v>0.78261469291127073</v>
      </c>
      <c r="E10" s="169">
        <f>SUM(E5:E9)</f>
        <v>2019025905.47</v>
      </c>
      <c r="F10" s="303">
        <f>E10/E17</f>
        <v>0.77498703233495547</v>
      </c>
      <c r="G10" s="92">
        <f>SUM(G5:G9)</f>
        <v>1747544678.6100001</v>
      </c>
      <c r="H10" s="98">
        <f t="shared" si="0"/>
        <v>0.86553851234672341</v>
      </c>
      <c r="I10" s="92">
        <f>SUM(I5:I9)</f>
        <v>1726399435.45</v>
      </c>
      <c r="J10" s="98">
        <f t="shared" si="1"/>
        <v>0.85506551984934498</v>
      </c>
      <c r="K10" s="92">
        <f>SUM(K5:K8)</f>
        <v>1323324220.9100001</v>
      </c>
      <c r="L10" s="303">
        <f>K10/K17</f>
        <v>0.75224264010819175</v>
      </c>
      <c r="M10" s="188">
        <f t="shared" si="2"/>
        <v>0.65542706377605853</v>
      </c>
      <c r="N10" s="92">
        <f>SUM(N5:N9)</f>
        <v>1273229029.4000001</v>
      </c>
      <c r="O10" s="98">
        <v>0.66700000000000004</v>
      </c>
      <c r="P10" s="161">
        <f t="shared" si="3"/>
        <v>3.934499634649935E-2</v>
      </c>
    </row>
    <row r="11" spans="1:16" ht="15" customHeight="1" x14ac:dyDescent="0.2">
      <c r="A11" s="21">
        <v>6</v>
      </c>
      <c r="B11" s="21" t="s">
        <v>5</v>
      </c>
      <c r="C11" s="176">
        <v>352109003.55000001</v>
      </c>
      <c r="D11" s="300">
        <f>C11/C17</f>
        <v>0.13805130777530356</v>
      </c>
      <c r="E11" s="167">
        <v>370168383.23000002</v>
      </c>
      <c r="F11" s="302">
        <f>E11/E17</f>
        <v>0.14208618918976459</v>
      </c>
      <c r="G11" s="153">
        <v>306963862.56999999</v>
      </c>
      <c r="H11" s="49">
        <f t="shared" ref="H11:H17" si="4">+G11/E11</f>
        <v>0.82925467564654598</v>
      </c>
      <c r="I11" s="153">
        <v>301845649.91000003</v>
      </c>
      <c r="J11" s="49">
        <f t="shared" si="1"/>
        <v>0.81542796085437574</v>
      </c>
      <c r="K11" s="153">
        <v>246313053.34999999</v>
      </c>
      <c r="L11" s="302">
        <f>K11/K17</f>
        <v>0.14001646657513672</v>
      </c>
      <c r="M11" s="170">
        <f t="shared" si="2"/>
        <v>0.66540813453794112</v>
      </c>
      <c r="N11" s="153">
        <v>173065290.56999999</v>
      </c>
      <c r="O11" s="170">
        <v>0.42522562711414041</v>
      </c>
      <c r="P11" s="158">
        <f t="shared" si="3"/>
        <v>0.42323774188778396</v>
      </c>
    </row>
    <row r="12" spans="1:16" ht="15" customHeight="1" x14ac:dyDescent="0.2">
      <c r="A12" s="25">
        <v>7</v>
      </c>
      <c r="B12" s="25" t="s">
        <v>6</v>
      </c>
      <c r="C12" s="176">
        <v>21741338.550000001</v>
      </c>
      <c r="D12" s="301">
        <f>C12/C17</f>
        <v>8.5241223295981858E-3</v>
      </c>
      <c r="E12" s="167">
        <v>35438739.159999996</v>
      </c>
      <c r="F12" s="304">
        <f>E12/E17</f>
        <v>1.3602878109138286E-2</v>
      </c>
      <c r="G12" s="153">
        <v>26136608.670000002</v>
      </c>
      <c r="H12" s="457">
        <f t="shared" si="4"/>
        <v>0.73751519635045626</v>
      </c>
      <c r="I12" s="153">
        <v>25936608.670000002</v>
      </c>
      <c r="J12" s="457">
        <f t="shared" si="1"/>
        <v>0.73187165471380178</v>
      </c>
      <c r="K12" s="153">
        <v>19929560.550000001</v>
      </c>
      <c r="L12" s="304">
        <f>K12/K17</f>
        <v>1.1328943434601935E-2</v>
      </c>
      <c r="M12" s="459">
        <f t="shared" si="2"/>
        <v>0.56236652382076457</v>
      </c>
      <c r="N12" s="154">
        <v>15603574.109999999</v>
      </c>
      <c r="O12" s="459">
        <v>0.12141342373402787</v>
      </c>
      <c r="P12" s="158">
        <f t="shared" si="3"/>
        <v>0.27724330397018271</v>
      </c>
    </row>
    <row r="13" spans="1:16" ht="15" customHeight="1" x14ac:dyDescent="0.2">
      <c r="A13" s="9"/>
      <c r="B13" s="2" t="s">
        <v>7</v>
      </c>
      <c r="C13" s="179">
        <f>SUM(C11:C12)</f>
        <v>373850342.10000002</v>
      </c>
      <c r="D13" s="299">
        <f>C13/C17</f>
        <v>0.14657543010490173</v>
      </c>
      <c r="E13" s="169">
        <f>SUM(E11:E12)</f>
        <v>405607122.38999999</v>
      </c>
      <c r="F13" s="303">
        <f>E13/E17</f>
        <v>0.15568906729890286</v>
      </c>
      <c r="G13" s="92">
        <f>SUM(G11:G12)</f>
        <v>333100471.24000001</v>
      </c>
      <c r="H13" s="98">
        <f t="shared" si="4"/>
        <v>0.82123920624775604</v>
      </c>
      <c r="I13" s="92">
        <f>SUM(I11:I12)</f>
        <v>327782258.58000004</v>
      </c>
      <c r="J13" s="98">
        <f t="shared" si="1"/>
        <v>0.80812747233967541</v>
      </c>
      <c r="K13" s="92">
        <f>SUM(K11:K12)</f>
        <v>266242613.90000001</v>
      </c>
      <c r="L13" s="303">
        <f>K13/K17</f>
        <v>0.15134541000973867</v>
      </c>
      <c r="M13" s="188">
        <f t="shared" si="2"/>
        <v>0.65640517437463042</v>
      </c>
      <c r="N13" s="92">
        <f>SUM(N11:N12)</f>
        <v>188668864.68000001</v>
      </c>
      <c r="O13" s="98">
        <v>0.35199999999999998</v>
      </c>
      <c r="P13" s="161">
        <f>+K13/N13-1</f>
        <v>0.4111634919284235</v>
      </c>
    </row>
    <row r="14" spans="1:16" ht="15" customHeight="1" x14ac:dyDescent="0.2">
      <c r="A14" s="21">
        <v>8</v>
      </c>
      <c r="B14" s="21" t="s">
        <v>8</v>
      </c>
      <c r="C14" s="176">
        <v>21421544.140000001</v>
      </c>
      <c r="D14" s="300">
        <f>C14/C17</f>
        <v>8.3987405981609704E-3</v>
      </c>
      <c r="E14" s="167">
        <v>21421544.140000001</v>
      </c>
      <c r="F14" s="302">
        <f>E14/E17</f>
        <v>8.2224893083906649E-3</v>
      </c>
      <c r="G14" s="153">
        <v>16312694.66</v>
      </c>
      <c r="H14" s="49">
        <f t="shared" si="4"/>
        <v>0.76150881343514576</v>
      </c>
      <c r="I14" s="153">
        <v>16312694.66</v>
      </c>
      <c r="J14" s="49">
        <f t="shared" si="1"/>
        <v>0.76150881343514576</v>
      </c>
      <c r="K14" s="153">
        <v>16312694.66</v>
      </c>
      <c r="L14" s="302">
        <f>K14/K17</f>
        <v>9.2729387888622079E-3</v>
      </c>
      <c r="M14" s="170">
        <f t="shared" si="2"/>
        <v>0.76150881343514576</v>
      </c>
      <c r="N14" s="153">
        <v>9821444.1400000006</v>
      </c>
      <c r="O14" s="170">
        <v>8.4389323266429853E-2</v>
      </c>
      <c r="P14" s="158">
        <f>+K14/N14-1</f>
        <v>0.66092627799642489</v>
      </c>
    </row>
    <row r="15" spans="1:16" ht="15" customHeight="1" x14ac:dyDescent="0.2">
      <c r="A15" s="25">
        <v>9</v>
      </c>
      <c r="B15" s="25" t="s">
        <v>9</v>
      </c>
      <c r="C15" s="176">
        <v>159183736.81</v>
      </c>
      <c r="D15" s="301">
        <f>C15/C17</f>
        <v>6.2411136385666637E-2</v>
      </c>
      <c r="E15" s="167">
        <v>159183736.81</v>
      </c>
      <c r="F15" s="304">
        <f>E15/E17</f>
        <v>6.1101411057751062E-2</v>
      </c>
      <c r="G15" s="153">
        <v>153292512.03999999</v>
      </c>
      <c r="H15" s="457">
        <f t="shared" si="4"/>
        <v>0.962991038606967</v>
      </c>
      <c r="I15" s="153">
        <v>153292512.03999999</v>
      </c>
      <c r="J15" s="457">
        <f t="shared" si="1"/>
        <v>0.962991038606967</v>
      </c>
      <c r="K15" s="153">
        <v>153292512.03999999</v>
      </c>
      <c r="L15" s="304">
        <f>K15/K17</f>
        <v>8.7139011093207278E-2</v>
      </c>
      <c r="M15" s="459">
        <f t="shared" si="2"/>
        <v>0.962991038606967</v>
      </c>
      <c r="N15" s="154">
        <v>125351069.81</v>
      </c>
      <c r="O15" s="459">
        <v>0.95326735464772883</v>
      </c>
      <c r="P15" s="160">
        <f t="shared" si="3"/>
        <v>0.22290549472255838</v>
      </c>
    </row>
    <row r="16" spans="1:16" ht="15" customHeight="1" thickBot="1" x14ac:dyDescent="0.25">
      <c r="A16" s="9"/>
      <c r="B16" s="2" t="s">
        <v>10</v>
      </c>
      <c r="C16" s="179">
        <f>SUM(C14:C15)</f>
        <v>180605280.94999999</v>
      </c>
      <c r="D16" s="299">
        <f>C16/C17</f>
        <v>7.0809876983827597E-2</v>
      </c>
      <c r="E16" s="169">
        <f>SUM(E14:E15)</f>
        <v>180605280.94999999</v>
      </c>
      <c r="F16" s="303">
        <f>E16/E17</f>
        <v>6.9323900366141722E-2</v>
      </c>
      <c r="G16" s="92">
        <f>SUM(G14:G15)</f>
        <v>169605206.69999999</v>
      </c>
      <c r="H16" s="98">
        <f t="shared" si="4"/>
        <v>0.93909328568833306</v>
      </c>
      <c r="I16" s="92">
        <f>SUM(I14:I15)</f>
        <v>169605206.69999999</v>
      </c>
      <c r="J16" s="98">
        <f t="shared" si="1"/>
        <v>0.93909328568833306</v>
      </c>
      <c r="K16" s="92">
        <f>SUM(K14:K15)</f>
        <v>169605206.69999999</v>
      </c>
      <c r="L16" s="303">
        <f>K16/K17</f>
        <v>9.6411949882069484E-2</v>
      </c>
      <c r="M16" s="188">
        <f t="shared" si="2"/>
        <v>0.93909328568833306</v>
      </c>
      <c r="N16" s="92">
        <f>SUM(N14:N15)</f>
        <v>135172513.94999999</v>
      </c>
      <c r="O16" s="98">
        <v>0.54500000000000004</v>
      </c>
      <c r="P16" s="161">
        <f>+K16/N16-1</f>
        <v>0.25473146680349945</v>
      </c>
    </row>
    <row r="17" spans="1:16" s="6" customFormat="1" ht="19.5" customHeight="1" thickBot="1" x14ac:dyDescent="0.25">
      <c r="A17" s="5"/>
      <c r="B17" s="4" t="s">
        <v>11</v>
      </c>
      <c r="C17" s="180">
        <f>+C10+C13+C16</f>
        <v>2550566229.5</v>
      </c>
      <c r="D17" s="487"/>
      <c r="E17" s="171">
        <f>+E10+E13+E16</f>
        <v>2605238308.8099999</v>
      </c>
      <c r="F17" s="305"/>
      <c r="G17" s="172">
        <f>+G10+G13+G16</f>
        <v>2250250356.5500002</v>
      </c>
      <c r="H17" s="199">
        <f t="shared" si="4"/>
        <v>0.86374069847677459</v>
      </c>
      <c r="I17" s="172">
        <f>+I10+I13+I16</f>
        <v>2223786900.73</v>
      </c>
      <c r="J17" s="199">
        <f t="shared" si="1"/>
        <v>0.85358291147874443</v>
      </c>
      <c r="K17" s="172">
        <f>+K10+K13+K16</f>
        <v>1759172041.5100002</v>
      </c>
      <c r="L17" s="305"/>
      <c r="M17" s="191">
        <f t="shared" si="2"/>
        <v>0.67524419380795186</v>
      </c>
      <c r="N17" s="164">
        <f>N10+N13+N16</f>
        <v>1597070408.0300002</v>
      </c>
      <c r="O17" s="491">
        <v>0.59299999999999997</v>
      </c>
      <c r="P17" s="163">
        <f>+K17/N17-1</f>
        <v>0.10149936575429619</v>
      </c>
    </row>
    <row r="18" spans="1:16" x14ac:dyDescent="0.2">
      <c r="E18" s="47"/>
      <c r="G18" s="47"/>
      <c r="I18" s="47"/>
      <c r="K18" s="47"/>
    </row>
    <row r="19" spans="1:16" x14ac:dyDescent="0.2">
      <c r="A19" s="8" t="s">
        <v>577</v>
      </c>
      <c r="E19" s="294"/>
      <c r="F19" s="490"/>
      <c r="G19" s="294"/>
      <c r="H19" s="490"/>
      <c r="K19" s="596"/>
      <c r="L19" s="596"/>
    </row>
    <row r="20" spans="1:16" x14ac:dyDescent="0.2">
      <c r="C20" s="14"/>
      <c r="D20" s="14"/>
      <c r="E20" s="14"/>
      <c r="F20" s="15"/>
      <c r="G20" s="14"/>
      <c r="H20" s="15"/>
      <c r="I20" s="14"/>
      <c r="J20" s="15"/>
      <c r="N20" s="95"/>
      <c r="O20" s="96"/>
    </row>
    <row r="21" spans="1:16" ht="38.25" x14ac:dyDescent="0.2">
      <c r="A21" s="1"/>
      <c r="B21" s="2" t="s">
        <v>12</v>
      </c>
      <c r="C21" s="3" t="s">
        <v>567</v>
      </c>
      <c r="D21" s="3" t="s">
        <v>474</v>
      </c>
      <c r="E21" s="3" t="s">
        <v>359</v>
      </c>
      <c r="F21" s="3"/>
      <c r="G21" s="3" t="s">
        <v>360</v>
      </c>
      <c r="H21" s="3"/>
      <c r="I21" s="3" t="s">
        <v>361</v>
      </c>
      <c r="J21" s="3"/>
      <c r="K21" s="97" t="s">
        <v>441</v>
      </c>
      <c r="L21" s="97" t="s">
        <v>467</v>
      </c>
      <c r="M21" s="97" t="s">
        <v>417</v>
      </c>
      <c r="N21" s="62"/>
      <c r="O21" s="97" t="s">
        <v>362</v>
      </c>
      <c r="P21" s="97" t="s">
        <v>18</v>
      </c>
    </row>
    <row r="22" spans="1:16" x14ac:dyDescent="0.2">
      <c r="A22" s="21">
        <v>1</v>
      </c>
      <c r="B22" s="21" t="s">
        <v>0</v>
      </c>
      <c r="C22" s="22">
        <v>91000</v>
      </c>
      <c r="D22" s="153">
        <v>0</v>
      </c>
      <c r="E22" s="150">
        <v>28450761.780000001</v>
      </c>
      <c r="F22" s="49"/>
      <c r="G22" s="150">
        <v>29547364.68</v>
      </c>
      <c r="H22" s="49"/>
      <c r="I22" s="22">
        <v>0</v>
      </c>
      <c r="J22" s="49"/>
      <c r="K22" s="31">
        <v>0</v>
      </c>
      <c r="L22" s="31">
        <v>0</v>
      </c>
      <c r="M22" s="31">
        <v>0</v>
      </c>
      <c r="N22" s="387"/>
      <c r="O22" s="150">
        <v>-1005602.9</v>
      </c>
      <c r="P22" s="49">
        <f t="shared" ref="P22:P34" si="5">O22/C5</f>
        <v>-2.8264225882563862E-3</v>
      </c>
    </row>
    <row r="23" spans="1:16" x14ac:dyDescent="0.2">
      <c r="A23" s="23">
        <v>2</v>
      </c>
      <c r="B23" s="23" t="s">
        <v>1</v>
      </c>
      <c r="C23" s="24">
        <v>1526745.6</v>
      </c>
      <c r="D23" s="150">
        <v>0</v>
      </c>
      <c r="E23" s="24">
        <v>4492267.01</v>
      </c>
      <c r="F23" s="321"/>
      <c r="G23" s="150">
        <v>13133784.710000001</v>
      </c>
      <c r="H23" s="321"/>
      <c r="I23" s="24">
        <v>2229550.44</v>
      </c>
      <c r="J23" s="321"/>
      <c r="K23" s="33">
        <v>0</v>
      </c>
      <c r="L23" s="33">
        <v>0</v>
      </c>
      <c r="M23" s="33">
        <v>0</v>
      </c>
      <c r="N23" s="150"/>
      <c r="O23" s="150">
        <v>-4885221.66</v>
      </c>
      <c r="P23" s="49">
        <f t="shared" si="5"/>
        <v>-8.0952344729181992E-3</v>
      </c>
    </row>
    <row r="24" spans="1:16" x14ac:dyDescent="0.2">
      <c r="A24" s="23">
        <v>3</v>
      </c>
      <c r="B24" s="23" t="s">
        <v>2</v>
      </c>
      <c r="C24" s="24"/>
      <c r="D24" s="150"/>
      <c r="F24" s="321"/>
      <c r="G24" s="24"/>
      <c r="H24" s="321"/>
      <c r="I24" s="24"/>
      <c r="J24" s="321"/>
      <c r="K24" s="33"/>
      <c r="L24" s="33"/>
      <c r="M24" s="33"/>
      <c r="N24" s="150"/>
      <c r="O24" s="150"/>
      <c r="P24" s="49">
        <f t="shared" si="5"/>
        <v>0</v>
      </c>
    </row>
    <row r="25" spans="1:16" x14ac:dyDescent="0.2">
      <c r="A25" s="23">
        <v>4</v>
      </c>
      <c r="B25" s="23" t="s">
        <v>3</v>
      </c>
      <c r="C25" s="150">
        <v>5567538.5300000003</v>
      </c>
      <c r="D25" s="150">
        <v>0</v>
      </c>
      <c r="E25" s="150">
        <v>57117398.149999999</v>
      </c>
      <c r="F25" s="321"/>
      <c r="G25" s="150">
        <v>29838412.350000001</v>
      </c>
      <c r="H25" s="321"/>
      <c r="I25" s="150">
        <v>2130077.14</v>
      </c>
      <c r="J25" s="321"/>
      <c r="K25" s="33">
        <v>0</v>
      </c>
      <c r="L25" s="33">
        <v>0</v>
      </c>
      <c r="M25" s="561">
        <v>0</v>
      </c>
      <c r="N25" s="534"/>
      <c r="O25" s="150">
        <v>34976601.469999999</v>
      </c>
      <c r="P25" s="321">
        <f t="shared" si="5"/>
        <v>3.5128714961034715E-2</v>
      </c>
    </row>
    <row r="26" spans="1:16" x14ac:dyDescent="0.2">
      <c r="A26" s="59">
        <v>5</v>
      </c>
      <c r="B26" s="59" t="s">
        <v>486</v>
      </c>
      <c r="C26" s="60">
        <v>0</v>
      </c>
      <c r="D26" s="60">
        <v>0</v>
      </c>
      <c r="E26" s="150">
        <v>0</v>
      </c>
      <c r="F26" s="86"/>
      <c r="G26" s="153">
        <v>6170477.8899999997</v>
      </c>
      <c r="H26" s="86"/>
      <c r="I26" s="60">
        <v>0</v>
      </c>
      <c r="J26" s="86"/>
      <c r="K26" s="198">
        <v>0</v>
      </c>
      <c r="L26" s="198">
        <v>0</v>
      </c>
      <c r="M26" s="562">
        <v>0</v>
      </c>
      <c r="N26" s="388"/>
      <c r="O26" s="153">
        <v>-6170477.8899999997</v>
      </c>
      <c r="P26" s="86">
        <f t="shared" si="5"/>
        <v>-0.95256692187138214</v>
      </c>
    </row>
    <row r="27" spans="1:16" x14ac:dyDescent="0.2">
      <c r="A27" s="9"/>
      <c r="B27" s="2" t="s">
        <v>4</v>
      </c>
      <c r="C27" s="19">
        <f>SUM(C22:C26)</f>
        <v>7185284.1300000008</v>
      </c>
      <c r="D27" s="19">
        <f>SUM(D22:D26)</f>
        <v>0</v>
      </c>
      <c r="E27" s="19">
        <f>SUM(E22:E26)</f>
        <v>90060426.939999998</v>
      </c>
      <c r="F27" s="45"/>
      <c r="G27" s="19">
        <f>SUM(G22:G26)</f>
        <v>78690039.63000001</v>
      </c>
      <c r="H27" s="45"/>
      <c r="I27" s="19">
        <f>SUM(I22:I26)</f>
        <v>4359627.58</v>
      </c>
      <c r="J27" s="45"/>
      <c r="K27" s="563">
        <f>SUM(K22:K26)</f>
        <v>0</v>
      </c>
      <c r="L27" s="563">
        <f>SUM(L22:L26)</f>
        <v>0</v>
      </c>
      <c r="M27" s="563">
        <f>SUM(M22:M26)</f>
        <v>0</v>
      </c>
      <c r="N27" s="139"/>
      <c r="O27" s="92">
        <f>+C27+D27+E27-G27+I27+K27-M27+L27</f>
        <v>22915299.019999981</v>
      </c>
      <c r="P27" s="98">
        <f t="shared" si="5"/>
        <v>1.1479974579541908E-2</v>
      </c>
    </row>
    <row r="28" spans="1:16" x14ac:dyDescent="0.2">
      <c r="A28" s="21">
        <v>6</v>
      </c>
      <c r="B28" s="21" t="s">
        <v>5</v>
      </c>
      <c r="C28" s="22">
        <v>14651829.25</v>
      </c>
      <c r="D28" s="153">
        <v>0</v>
      </c>
      <c r="E28" s="150">
        <v>83458031.219999999</v>
      </c>
      <c r="F28" s="49"/>
      <c r="G28" s="150">
        <v>107239995.83</v>
      </c>
      <c r="H28" s="49"/>
      <c r="I28" s="22">
        <v>5039515.04</v>
      </c>
      <c r="J28" s="49"/>
      <c r="K28" s="198">
        <v>19250000</v>
      </c>
      <c r="L28" s="198">
        <v>2900000</v>
      </c>
      <c r="M28" s="31">
        <v>0</v>
      </c>
      <c r="N28" s="153"/>
      <c r="O28" s="150">
        <v>18059379.68</v>
      </c>
      <c r="P28" s="49">
        <f t="shared" si="5"/>
        <v>5.1289173233071104E-2</v>
      </c>
    </row>
    <row r="29" spans="1:16" x14ac:dyDescent="0.2">
      <c r="A29" s="25">
        <v>7</v>
      </c>
      <c r="B29" s="25" t="s">
        <v>6</v>
      </c>
      <c r="C29" s="26">
        <v>0</v>
      </c>
      <c r="D29" s="154">
        <v>0</v>
      </c>
      <c r="E29" s="60">
        <v>19933211.010000002</v>
      </c>
      <c r="F29" s="457"/>
      <c r="G29" s="60">
        <v>7521633.71</v>
      </c>
      <c r="H29" s="457"/>
      <c r="I29" s="26">
        <v>1285823.31</v>
      </c>
      <c r="J29" s="457"/>
      <c r="K29" s="35">
        <v>0</v>
      </c>
      <c r="L29" s="35">
        <v>0</v>
      </c>
      <c r="M29" s="562">
        <v>0</v>
      </c>
      <c r="N29" s="388"/>
      <c r="O29" s="150">
        <v>13697400.609999999</v>
      </c>
      <c r="P29" s="304">
        <f t="shared" si="5"/>
        <v>0.63001643521162132</v>
      </c>
    </row>
    <row r="30" spans="1:16" x14ac:dyDescent="0.2">
      <c r="A30" s="9"/>
      <c r="B30" s="2" t="s">
        <v>7</v>
      </c>
      <c r="C30" s="19">
        <f>SUM(C28:C29)</f>
        <v>14651829.25</v>
      </c>
      <c r="D30" s="19">
        <f>SUM(D28:D29)</f>
        <v>0</v>
      </c>
      <c r="E30" s="19">
        <f>SUM(E28:E29)</f>
        <v>103391242.23</v>
      </c>
      <c r="F30" s="45"/>
      <c r="G30" s="19">
        <f>SUM(G28:G29)</f>
        <v>114761629.53999999</v>
      </c>
      <c r="H30" s="45"/>
      <c r="I30" s="19">
        <f>SUM(I28:I29)</f>
        <v>6325338.3499999996</v>
      </c>
      <c r="J30" s="45"/>
      <c r="K30" s="563">
        <f>SUM(K28:K29)</f>
        <v>19250000</v>
      </c>
      <c r="L30" s="563">
        <f>SUM(L28:L29)</f>
        <v>2900000</v>
      </c>
      <c r="M30" s="563">
        <f>SUM(M28:M29)</f>
        <v>0</v>
      </c>
      <c r="N30" s="139"/>
      <c r="O30" s="92">
        <f>+C30+D30+E30-G30+I30+K30-M30+L30</f>
        <v>31756780.290000014</v>
      </c>
      <c r="P30" s="98">
        <f t="shared" si="5"/>
        <v>8.4945168463977205E-2</v>
      </c>
    </row>
    <row r="31" spans="1:16" x14ac:dyDescent="0.2">
      <c r="A31" s="21">
        <v>8</v>
      </c>
      <c r="B31" s="21" t="s">
        <v>8</v>
      </c>
      <c r="C31" s="22"/>
      <c r="D31" s="153"/>
      <c r="E31" s="22"/>
      <c r="F31" s="49"/>
      <c r="G31" s="22"/>
      <c r="H31" s="49"/>
      <c r="I31" s="22"/>
      <c r="J31" s="49"/>
      <c r="K31" s="31">
        <v>0</v>
      </c>
      <c r="L31" s="31">
        <v>0</v>
      </c>
      <c r="M31" s="31">
        <v>0</v>
      </c>
      <c r="N31" s="153"/>
      <c r="O31" s="394"/>
      <c r="P31" s="49">
        <f t="shared" si="5"/>
        <v>0</v>
      </c>
    </row>
    <row r="32" spans="1:16" x14ac:dyDescent="0.2">
      <c r="A32" s="25">
        <v>9</v>
      </c>
      <c r="B32" s="25" t="s">
        <v>9</v>
      </c>
      <c r="C32" s="26"/>
      <c r="D32" s="154"/>
      <c r="E32" s="26"/>
      <c r="F32" s="457"/>
      <c r="G32" s="26"/>
      <c r="H32" s="457"/>
      <c r="I32" s="26"/>
      <c r="J32" s="457"/>
      <c r="K32" s="562"/>
      <c r="L32" s="562"/>
      <c r="M32" s="562"/>
      <c r="N32" s="35"/>
      <c r="O32" s="488"/>
      <c r="P32" s="457">
        <f t="shared" si="5"/>
        <v>0</v>
      </c>
    </row>
    <row r="33" spans="1:16" ht="13.5" thickBot="1" x14ac:dyDescent="0.25">
      <c r="A33" s="9"/>
      <c r="B33" s="2" t="s">
        <v>10</v>
      </c>
      <c r="C33" s="19">
        <f>SUM(C31:C32)</f>
        <v>0</v>
      </c>
      <c r="D33" s="19">
        <f>SUM(D31:D32)</f>
        <v>0</v>
      </c>
      <c r="E33" s="564">
        <f>SUM(E31:E32)</f>
        <v>0</v>
      </c>
      <c r="F33" s="565"/>
      <c r="G33" s="564">
        <f>SUM(G31:G32)</f>
        <v>0</v>
      </c>
      <c r="H33" s="565"/>
      <c r="I33" s="564">
        <f>SUM(I31:I32)</f>
        <v>0</v>
      </c>
      <c r="J33" s="565"/>
      <c r="K33" s="563">
        <f>SUM(K31:K32)</f>
        <v>0</v>
      </c>
      <c r="L33" s="563">
        <f>SUM(L31:L32)</f>
        <v>0</v>
      </c>
      <c r="M33" s="563">
        <f>SUM(M31:M32)</f>
        <v>0</v>
      </c>
      <c r="N33" s="563"/>
      <c r="O33" s="566">
        <f>+C33+D33+E33-G33+I33+K33-M33+N33+L33</f>
        <v>0</v>
      </c>
      <c r="P33" s="98">
        <f t="shared" si="5"/>
        <v>0</v>
      </c>
    </row>
    <row r="34" spans="1:16" ht="13.5" thickBot="1" x14ac:dyDescent="0.25">
      <c r="A34" s="5"/>
      <c r="B34" s="4" t="s">
        <v>11</v>
      </c>
      <c r="C34" s="20">
        <f>+C27+C30+C33</f>
        <v>21837113.380000003</v>
      </c>
      <c r="D34" s="20">
        <f>+D27+D30+D33</f>
        <v>0</v>
      </c>
      <c r="E34" s="20">
        <f>+E27+E30+E33</f>
        <v>193451669.17000002</v>
      </c>
      <c r="F34" s="46"/>
      <c r="G34" s="20">
        <f>+G27+G30+G33</f>
        <v>193451669.17000002</v>
      </c>
      <c r="H34" s="46"/>
      <c r="I34" s="20">
        <f>+I27+I30+I33</f>
        <v>10684965.93</v>
      </c>
      <c r="J34" s="46"/>
      <c r="K34" s="567">
        <f>+K27+K30+K33</f>
        <v>19250000</v>
      </c>
      <c r="L34" s="567">
        <f>+L27+L30+L33</f>
        <v>2900000</v>
      </c>
      <c r="M34" s="567">
        <f>+M27+M30+M33</f>
        <v>0</v>
      </c>
      <c r="N34" s="567"/>
      <c r="O34" s="20">
        <f>O27+O30+O33</f>
        <v>54672079.309999995</v>
      </c>
      <c r="P34" s="46">
        <f t="shared" si="5"/>
        <v>2.143527138313818E-2</v>
      </c>
    </row>
    <row r="36" spans="1:16" x14ac:dyDescent="0.2">
      <c r="N36" s="47"/>
    </row>
  </sheetData>
  <mergeCells count="3">
    <mergeCell ref="K19:L19"/>
    <mergeCell ref="N2:O2"/>
    <mergeCell ref="E2:M2"/>
  </mergeCells>
  <printOptions horizontalCentered="1"/>
  <pageMargins left="0.51181102362204722" right="0.51181102362204722" top="0.94488188976377963" bottom="0.74803149606299213" header="0.31496062992125984" footer="0.31496062992125984"/>
  <pageSetup paperSize="9" scale="74" orientation="landscape" r:id="rId1"/>
  <headerFooter>
    <oddHeader>&amp;L&amp;"Arial,Negreta"&amp;8&amp;K03+000Ajuntament de Barcelona&amp;C&amp;"Arial,Negreta"&amp;8&amp;K03+000Pressupost 2015
Execució Pressupostària a Setembre&amp;R&amp;"Arial,Negreta"&amp;8&amp;K03+000Direcció de Pressupostos i Política Fiscal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56"/>
  <sheetViews>
    <sheetView zoomScaleNormal="100" workbookViewId="0">
      <selection activeCell="K20" sqref="K20"/>
    </sheetView>
  </sheetViews>
  <sheetFormatPr defaultColWidth="11.42578125" defaultRowHeight="12.75" x14ac:dyDescent="0.2"/>
  <cols>
    <col min="1" max="1" width="2.7109375" customWidth="1"/>
    <col min="2" max="2" width="32.7109375" customWidth="1"/>
    <col min="3" max="3" width="13.42578125" bestFit="1" customWidth="1"/>
    <col min="4" max="4" width="13.5703125" style="105" customWidth="1"/>
    <col min="5" max="5" width="13.28515625" bestFit="1" customWidth="1"/>
    <col min="6" max="6" width="7.7109375" style="105" customWidth="1"/>
    <col min="7" max="7" width="13.28515625" bestFit="1" customWidth="1"/>
    <col min="8" max="8" width="6.28515625" style="105" customWidth="1"/>
    <col min="9" max="9" width="10.85546875" bestFit="1" customWidth="1"/>
    <col min="10" max="10" width="6.28515625" style="105" customWidth="1"/>
    <col min="11" max="11" width="13.140625" customWidth="1"/>
    <col min="12" max="12" width="10.7109375" style="105" customWidth="1"/>
    <col min="13" max="13" width="9.5703125" style="105" bestFit="1" customWidth="1"/>
    <col min="14" max="14" width="11.28515625" customWidth="1"/>
    <col min="15" max="15" width="11.42578125" style="105"/>
    <col min="16" max="16" width="10.5703125" style="105" bestFit="1" customWidth="1"/>
  </cols>
  <sheetData>
    <row r="2" spans="2:16" ht="15" x14ac:dyDescent="0.25">
      <c r="B2" s="7" t="s">
        <v>19</v>
      </c>
      <c r="D2"/>
      <c r="F2"/>
      <c r="H2"/>
      <c r="J2"/>
      <c r="L2"/>
      <c r="M2"/>
      <c r="O2"/>
      <c r="P2"/>
    </row>
    <row r="3" spans="2:16" x14ac:dyDescent="0.2">
      <c r="D3"/>
      <c r="F3"/>
      <c r="H3"/>
      <c r="J3"/>
      <c r="L3"/>
      <c r="M3"/>
      <c r="O3"/>
      <c r="P3"/>
    </row>
    <row r="4" spans="2:16" x14ac:dyDescent="0.2">
      <c r="D4"/>
      <c r="F4"/>
      <c r="H4"/>
      <c r="J4"/>
      <c r="L4"/>
      <c r="M4"/>
      <c r="O4"/>
      <c r="P4"/>
    </row>
    <row r="5" spans="2:16" ht="15" customHeight="1" x14ac:dyDescent="0.2">
      <c r="D5"/>
      <c r="F5"/>
      <c r="H5"/>
      <c r="J5"/>
      <c r="L5"/>
      <c r="M5"/>
      <c r="O5"/>
      <c r="P5"/>
    </row>
    <row r="6" spans="2:16" ht="15" customHeight="1" x14ac:dyDescent="0.2">
      <c r="D6"/>
      <c r="F6"/>
      <c r="H6"/>
      <c r="J6"/>
      <c r="L6"/>
      <c r="M6"/>
      <c r="O6"/>
      <c r="P6"/>
    </row>
    <row r="7" spans="2:16" ht="15" customHeight="1" x14ac:dyDescent="0.2">
      <c r="D7"/>
      <c r="F7"/>
      <c r="H7"/>
      <c r="J7"/>
      <c r="L7"/>
      <c r="M7"/>
      <c r="O7"/>
      <c r="P7"/>
    </row>
    <row r="8" spans="2:16" ht="15" customHeight="1" x14ac:dyDescent="0.2">
      <c r="D8"/>
      <c r="F8"/>
      <c r="H8"/>
      <c r="J8"/>
      <c r="L8"/>
      <c r="M8"/>
      <c r="O8"/>
      <c r="P8"/>
    </row>
    <row r="9" spans="2:16" ht="15" customHeight="1" x14ac:dyDescent="0.2">
      <c r="D9"/>
      <c r="F9"/>
      <c r="H9"/>
      <c r="J9"/>
      <c r="L9"/>
      <c r="M9"/>
      <c r="O9"/>
      <c r="P9"/>
    </row>
    <row r="10" spans="2:16" ht="15" customHeight="1" x14ac:dyDescent="0.2">
      <c r="D10"/>
      <c r="F10"/>
      <c r="H10"/>
      <c r="J10"/>
      <c r="L10"/>
      <c r="M10"/>
      <c r="O10"/>
      <c r="P10"/>
    </row>
    <row r="11" spans="2:16" ht="15" customHeight="1" x14ac:dyDescent="0.2">
      <c r="D11"/>
      <c r="F11"/>
      <c r="H11"/>
      <c r="J11"/>
      <c r="L11"/>
      <c r="M11"/>
      <c r="O11"/>
      <c r="P11"/>
    </row>
    <row r="12" spans="2:16" ht="15" customHeight="1" x14ac:dyDescent="0.2">
      <c r="D12"/>
      <c r="F12"/>
      <c r="H12"/>
      <c r="J12"/>
      <c r="L12"/>
      <c r="M12"/>
      <c r="O12"/>
      <c r="P12"/>
    </row>
    <row r="13" spans="2:16" ht="15" customHeight="1" x14ac:dyDescent="0.2">
      <c r="D13"/>
      <c r="F13"/>
      <c r="H13"/>
      <c r="J13"/>
      <c r="L13"/>
      <c r="M13"/>
      <c r="O13"/>
      <c r="P13"/>
    </row>
    <row r="14" spans="2:16" ht="15" customHeight="1" x14ac:dyDescent="0.2">
      <c r="D14"/>
      <c r="F14"/>
      <c r="H14"/>
      <c r="J14"/>
      <c r="L14"/>
      <c r="M14"/>
      <c r="O14"/>
      <c r="P14"/>
    </row>
    <row r="15" spans="2:16" ht="15" customHeight="1" x14ac:dyDescent="0.2">
      <c r="D15"/>
      <c r="F15"/>
      <c r="H15"/>
      <c r="J15"/>
      <c r="L15"/>
      <c r="M15"/>
      <c r="O15"/>
      <c r="P15"/>
    </row>
    <row r="16" spans="2:16" ht="15" customHeight="1" x14ac:dyDescent="0.2">
      <c r="D16"/>
      <c r="F16"/>
      <c r="H16"/>
      <c r="J16"/>
      <c r="L16"/>
      <c r="M16"/>
      <c r="O16"/>
      <c r="P16"/>
    </row>
    <row r="17" spans="4:16" ht="19.5" customHeight="1" x14ac:dyDescent="0.2">
      <c r="D17"/>
      <c r="F17"/>
      <c r="H17"/>
      <c r="J17"/>
      <c r="L17"/>
      <c r="M17"/>
      <c r="O17"/>
      <c r="P17"/>
    </row>
    <row r="18" spans="4:16" x14ac:dyDescent="0.2">
      <c r="D18"/>
      <c r="F18"/>
      <c r="H18"/>
      <c r="J18"/>
      <c r="L18"/>
      <c r="M18"/>
      <c r="O18"/>
      <c r="P18"/>
    </row>
    <row r="19" spans="4:16" x14ac:dyDescent="0.2">
      <c r="D19"/>
      <c r="F19"/>
      <c r="H19"/>
      <c r="J19"/>
      <c r="L19"/>
      <c r="M19"/>
      <c r="O19"/>
      <c r="P19"/>
    </row>
    <row r="20" spans="4:16" x14ac:dyDescent="0.2">
      <c r="D20"/>
      <c r="F20"/>
      <c r="H20"/>
      <c r="J20"/>
      <c r="L20"/>
      <c r="M20"/>
      <c r="O20"/>
      <c r="P20"/>
    </row>
    <row r="21" spans="4:16" x14ac:dyDescent="0.2">
      <c r="D21"/>
      <c r="F21"/>
      <c r="H21"/>
      <c r="J21"/>
      <c r="L21"/>
      <c r="M21"/>
      <c r="O21"/>
      <c r="P21"/>
    </row>
    <row r="22" spans="4:16" x14ac:dyDescent="0.2">
      <c r="D22"/>
      <c r="F22"/>
      <c r="H22"/>
      <c r="J22"/>
      <c r="L22"/>
      <c r="M22"/>
      <c r="O22"/>
      <c r="P22"/>
    </row>
    <row r="23" spans="4:16" x14ac:dyDescent="0.2">
      <c r="D23"/>
      <c r="F23"/>
      <c r="H23"/>
      <c r="J23"/>
      <c r="L23"/>
      <c r="M23"/>
      <c r="O23"/>
      <c r="P23"/>
    </row>
    <row r="24" spans="4:16" x14ac:dyDescent="0.2">
      <c r="D24"/>
      <c r="F24"/>
      <c r="H24"/>
      <c r="J24"/>
      <c r="L24"/>
      <c r="M24"/>
      <c r="O24"/>
      <c r="P24"/>
    </row>
    <row r="25" spans="4:16" x14ac:dyDescent="0.2">
      <c r="D25"/>
      <c r="F25"/>
      <c r="H25"/>
      <c r="J25"/>
      <c r="L25"/>
      <c r="M25"/>
      <c r="O25"/>
      <c r="P25"/>
    </row>
    <row r="26" spans="4:16" x14ac:dyDescent="0.2">
      <c r="D26"/>
      <c r="F26"/>
      <c r="H26"/>
      <c r="J26"/>
      <c r="L26"/>
      <c r="M26"/>
      <c r="O26"/>
      <c r="P26"/>
    </row>
    <row r="27" spans="4:16" x14ac:dyDescent="0.2">
      <c r="D27"/>
      <c r="F27"/>
      <c r="H27"/>
      <c r="J27"/>
      <c r="L27"/>
      <c r="M27"/>
      <c r="O27"/>
      <c r="P27"/>
    </row>
    <row r="28" spans="4:16" x14ac:dyDescent="0.2">
      <c r="D28"/>
      <c r="F28"/>
      <c r="H28"/>
      <c r="J28"/>
      <c r="L28"/>
      <c r="M28"/>
      <c r="O28"/>
      <c r="P28"/>
    </row>
    <row r="29" spans="4:16" x14ac:dyDescent="0.2">
      <c r="D29"/>
      <c r="F29"/>
      <c r="H29"/>
      <c r="J29"/>
      <c r="L29"/>
      <c r="M29"/>
      <c r="O29"/>
      <c r="P29"/>
    </row>
    <row r="30" spans="4:16" x14ac:dyDescent="0.2">
      <c r="D30"/>
      <c r="F30"/>
      <c r="H30"/>
      <c r="J30"/>
      <c r="L30"/>
      <c r="M30"/>
      <c r="O30"/>
      <c r="P30"/>
    </row>
    <row r="31" spans="4:16" x14ac:dyDescent="0.2">
      <c r="D31"/>
      <c r="F31"/>
      <c r="H31"/>
      <c r="J31"/>
      <c r="L31"/>
      <c r="M31"/>
      <c r="O31"/>
      <c r="P31"/>
    </row>
    <row r="32" spans="4:16" x14ac:dyDescent="0.2">
      <c r="D32"/>
      <c r="F32"/>
      <c r="H32"/>
      <c r="J32"/>
      <c r="L32"/>
      <c r="M32"/>
      <c r="O32"/>
      <c r="P32"/>
    </row>
    <row r="33" spans="4:16" x14ac:dyDescent="0.2">
      <c r="D33"/>
      <c r="F33"/>
      <c r="H33"/>
      <c r="J33"/>
      <c r="L33"/>
      <c r="M33"/>
      <c r="O33"/>
      <c r="P33"/>
    </row>
    <row r="34" spans="4:16" x14ac:dyDescent="0.2">
      <c r="D34"/>
      <c r="F34"/>
      <c r="H34"/>
      <c r="J34"/>
      <c r="L34"/>
      <c r="M34"/>
      <c r="O34"/>
      <c r="P34"/>
    </row>
    <row r="35" spans="4:16" x14ac:dyDescent="0.2">
      <c r="D35"/>
      <c r="F35"/>
      <c r="H35"/>
      <c r="J35"/>
      <c r="L35"/>
      <c r="M35"/>
      <c r="O35"/>
      <c r="P35"/>
    </row>
    <row r="36" spans="4:16" x14ac:dyDescent="0.2">
      <c r="D36"/>
      <c r="F36"/>
      <c r="H36"/>
      <c r="J36"/>
      <c r="L36"/>
      <c r="M36"/>
      <c r="O36"/>
      <c r="P36"/>
    </row>
    <row r="37" spans="4:16" x14ac:dyDescent="0.2">
      <c r="D37"/>
      <c r="F37"/>
      <c r="H37"/>
      <c r="J37"/>
      <c r="L37"/>
      <c r="M37"/>
      <c r="O37"/>
      <c r="P37"/>
    </row>
    <row r="38" spans="4:16" x14ac:dyDescent="0.2">
      <c r="D38"/>
      <c r="F38"/>
      <c r="H38"/>
      <c r="J38"/>
      <c r="L38"/>
      <c r="M38"/>
      <c r="O38"/>
      <c r="P38"/>
    </row>
    <row r="39" spans="4:16" x14ac:dyDescent="0.2">
      <c r="D39"/>
      <c r="F39"/>
      <c r="H39"/>
      <c r="J39"/>
      <c r="L39"/>
      <c r="M39"/>
      <c r="O39"/>
      <c r="P39"/>
    </row>
    <row r="40" spans="4:16" x14ac:dyDescent="0.2">
      <c r="D40"/>
      <c r="F40"/>
      <c r="H40"/>
      <c r="J40"/>
      <c r="L40"/>
      <c r="M40"/>
      <c r="O40"/>
      <c r="P40"/>
    </row>
    <row r="41" spans="4:16" x14ac:dyDescent="0.2">
      <c r="D41"/>
      <c r="F41"/>
      <c r="H41"/>
      <c r="J41"/>
      <c r="L41"/>
      <c r="M41"/>
      <c r="O41"/>
      <c r="P41"/>
    </row>
    <row r="42" spans="4:16" x14ac:dyDescent="0.2">
      <c r="D42"/>
      <c r="F42"/>
      <c r="H42"/>
      <c r="J42"/>
      <c r="L42"/>
      <c r="M42"/>
      <c r="O42"/>
      <c r="P42"/>
    </row>
    <row r="43" spans="4:16" x14ac:dyDescent="0.2">
      <c r="D43"/>
      <c r="F43"/>
      <c r="H43"/>
      <c r="J43"/>
      <c r="L43"/>
      <c r="M43"/>
      <c r="O43"/>
      <c r="P43"/>
    </row>
    <row r="44" spans="4:16" x14ac:dyDescent="0.2">
      <c r="D44"/>
      <c r="F44"/>
      <c r="H44"/>
      <c r="J44"/>
      <c r="L44"/>
      <c r="M44"/>
      <c r="O44"/>
      <c r="P44"/>
    </row>
    <row r="45" spans="4:16" x14ac:dyDescent="0.2">
      <c r="D45"/>
      <c r="F45"/>
      <c r="H45"/>
      <c r="J45"/>
      <c r="L45"/>
      <c r="M45"/>
      <c r="O45"/>
      <c r="P45"/>
    </row>
    <row r="46" spans="4:16" x14ac:dyDescent="0.2">
      <c r="D46"/>
      <c r="F46"/>
      <c r="H46"/>
      <c r="J46"/>
      <c r="L46"/>
      <c r="M46"/>
      <c r="O46"/>
      <c r="P46"/>
    </row>
    <row r="47" spans="4:16" x14ac:dyDescent="0.2">
      <c r="D47"/>
      <c r="F47"/>
      <c r="H47"/>
      <c r="J47"/>
      <c r="L47"/>
      <c r="M47"/>
      <c r="O47"/>
      <c r="P47"/>
    </row>
    <row r="48" spans="4:16" x14ac:dyDescent="0.2">
      <c r="D48"/>
      <c r="F48"/>
      <c r="H48"/>
      <c r="J48"/>
      <c r="L48"/>
      <c r="M48"/>
      <c r="O48"/>
      <c r="P48"/>
    </row>
    <row r="49" spans="4:16" x14ac:dyDescent="0.2">
      <c r="D49"/>
      <c r="F49"/>
      <c r="H49"/>
      <c r="J49"/>
      <c r="L49"/>
      <c r="M49"/>
      <c r="O49"/>
      <c r="P49"/>
    </row>
    <row r="50" spans="4:16" x14ac:dyDescent="0.2">
      <c r="D50"/>
      <c r="F50"/>
      <c r="H50"/>
      <c r="J50"/>
      <c r="L50"/>
      <c r="M50"/>
      <c r="O50"/>
      <c r="P50"/>
    </row>
    <row r="51" spans="4:16" x14ac:dyDescent="0.2">
      <c r="D51"/>
      <c r="F51"/>
      <c r="H51"/>
      <c r="J51"/>
      <c r="L51"/>
      <c r="M51"/>
      <c r="O51"/>
      <c r="P51"/>
    </row>
    <row r="52" spans="4:16" x14ac:dyDescent="0.2">
      <c r="D52"/>
      <c r="F52"/>
      <c r="H52"/>
      <c r="J52"/>
      <c r="L52"/>
      <c r="M52"/>
      <c r="O52"/>
      <c r="P52"/>
    </row>
    <row r="53" spans="4:16" x14ac:dyDescent="0.2">
      <c r="D53"/>
      <c r="F53"/>
      <c r="H53"/>
      <c r="J53"/>
      <c r="L53"/>
      <c r="M53"/>
      <c r="O53"/>
      <c r="P53"/>
    </row>
    <row r="54" spans="4:16" x14ac:dyDescent="0.2">
      <c r="D54"/>
      <c r="F54"/>
      <c r="H54"/>
      <c r="J54"/>
      <c r="L54"/>
      <c r="M54"/>
      <c r="O54"/>
      <c r="P54"/>
    </row>
    <row r="55" spans="4:16" x14ac:dyDescent="0.2">
      <c r="D55"/>
      <c r="F55"/>
      <c r="H55"/>
      <c r="J55"/>
      <c r="L55"/>
      <c r="M55"/>
      <c r="O55"/>
      <c r="P55"/>
    </row>
    <row r="56" spans="4:16" x14ac:dyDescent="0.2">
      <c r="D56"/>
      <c r="F56"/>
      <c r="H56"/>
      <c r="J56"/>
      <c r="L56"/>
      <c r="M56"/>
      <c r="O56"/>
      <c r="P56"/>
    </row>
  </sheetData>
  <printOptions horizontalCentered="1"/>
  <pageMargins left="0.51181102362204722" right="0.51181102362204722" top="0.94488188976377963" bottom="0.74803149606299213" header="0.31496062992125984" footer="0.31496062992125984"/>
  <pageSetup paperSize="9" scale="95" orientation="landscape" r:id="rId1"/>
  <headerFooter>
    <oddHeader>&amp;L&amp;"Arial,Negreta"&amp;8&amp;K03+000Ajuntament de Barcelona&amp;C&amp;"Arial,Negreta"&amp;8&amp;K03+000Pressupost 2015
Execució Pressupostària a Setembre&amp;R&amp;"Arial,Negreta"&amp;8&amp;K03+000Direcció de Pressupostos i Política Fiscal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38</vt:i4>
      </vt:variant>
      <vt:variant>
        <vt:lpstr>Intervals amb nom</vt:lpstr>
      </vt:variant>
      <vt:variant>
        <vt:i4>28</vt:i4>
      </vt:variant>
    </vt:vector>
  </HeadingPairs>
  <TitlesOfParts>
    <vt:vector size="66" baseType="lpstr">
      <vt:lpstr>Indicadors</vt:lpstr>
      <vt:lpstr>ICap </vt:lpstr>
      <vt:lpstr>Gràfics 1</vt:lpstr>
      <vt:lpstr>IDetallCorrent</vt:lpstr>
      <vt:lpstr>Gràfics 2</vt:lpstr>
      <vt:lpstr>IDetallCapital</vt:lpstr>
      <vt:lpstr>Gràfics 3</vt:lpstr>
      <vt:lpstr>DCap</vt:lpstr>
      <vt:lpstr>Gràfics 4</vt:lpstr>
      <vt:lpstr>DDetallCorrent</vt:lpstr>
      <vt:lpstr>Gràfics 5</vt:lpstr>
      <vt:lpstr>DProg</vt:lpstr>
      <vt:lpstr>Gràfics 6</vt:lpstr>
      <vt:lpstr>DOrg</vt:lpstr>
      <vt:lpstr>Gràfics 7</vt:lpstr>
      <vt:lpstr>DCap 01</vt:lpstr>
      <vt:lpstr>Gràfics 8</vt:lpstr>
      <vt:lpstr>DCap 02</vt:lpstr>
      <vt:lpstr>Gràfics 9</vt:lpstr>
      <vt:lpstr>DCap 04</vt:lpstr>
      <vt:lpstr>Gràfics 10</vt:lpstr>
      <vt:lpstr>DCap 0501</vt:lpstr>
      <vt:lpstr>Gràfics 11</vt:lpstr>
      <vt:lpstr>DCap 0502</vt:lpstr>
      <vt:lpstr>Gràfics 12</vt:lpstr>
      <vt:lpstr>DCap 0503</vt:lpstr>
      <vt:lpstr>Gràfics 13</vt:lpstr>
      <vt:lpstr>DCap 0504</vt:lpstr>
      <vt:lpstr>Gràfics 14</vt:lpstr>
      <vt:lpstr>DCap 07</vt:lpstr>
      <vt:lpstr>Gràfics 15</vt:lpstr>
      <vt:lpstr>DCap 0703</vt:lpstr>
      <vt:lpstr>Gràfics 16</vt:lpstr>
      <vt:lpstr>DCap 08</vt:lpstr>
      <vt:lpstr>Gràfics 17</vt:lpstr>
      <vt:lpstr>DCap 06</vt:lpstr>
      <vt:lpstr>Gràfics 18</vt:lpstr>
      <vt:lpstr>Full de control</vt:lpstr>
      <vt:lpstr>DDetallCorrent!Àrea_d'impressió</vt:lpstr>
      <vt:lpstr>DOrg!Àrea_d'impressió</vt:lpstr>
      <vt:lpstr>DProg!Àrea_d'impressió</vt:lpstr>
      <vt:lpstr>'Gràfics 2'!Àrea_d'impressió</vt:lpstr>
      <vt:lpstr>'Gràfics 3'!Àrea_d'impressió</vt:lpstr>
      <vt:lpstr>'Gràfics 5'!Àrea_d'impressió</vt:lpstr>
      <vt:lpstr>'Gràfics 6'!Àrea_d'impressió</vt:lpstr>
      <vt:lpstr>'Gràfics 7'!Àrea_d'impressió</vt:lpstr>
      <vt:lpstr>IDetallCapital!Àrea_d'impressió</vt:lpstr>
      <vt:lpstr>IDetallCorrent!Àrea_d'impressió</vt:lpstr>
      <vt:lpstr>Indicadors!Àrea_d'impressió</vt:lpstr>
      <vt:lpstr>DCap!Print_Area</vt:lpstr>
      <vt:lpstr>'DCap 0503'!Print_Area</vt:lpstr>
      <vt:lpstr>'DCap 0504'!Print_Area</vt:lpstr>
      <vt:lpstr>DDetallCorrent!Print_Area</vt:lpstr>
      <vt:lpstr>DProg!Print_Area</vt:lpstr>
      <vt:lpstr>'Gràfics 1'!Print_Area</vt:lpstr>
      <vt:lpstr>'Gràfics 13'!Print_Area</vt:lpstr>
      <vt:lpstr>'Gràfics 14'!Print_Area</vt:lpstr>
      <vt:lpstr>'Gràfics 2'!Print_Area</vt:lpstr>
      <vt:lpstr>'Gràfics 3'!Print_Area</vt:lpstr>
      <vt:lpstr>'Gràfics 4'!Print_Area</vt:lpstr>
      <vt:lpstr>'Gràfics 5'!Print_Area</vt:lpstr>
      <vt:lpstr>'Gràfics 6'!Print_Area</vt:lpstr>
      <vt:lpstr>'ICap '!Print_Area</vt:lpstr>
      <vt:lpstr>IDetallCapital!Print_Area</vt:lpstr>
      <vt:lpstr>IDetallCorrent!Print_Area</vt:lpstr>
      <vt:lpstr>Indicadors!Print_Area</vt:lpstr>
    </vt:vector>
  </TitlesOfParts>
  <Company>Ajuntament de Barcelona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PBR</dc:creator>
  <cp:lastModifiedBy>Ajuntament de Barcelona</cp:lastModifiedBy>
  <cp:lastPrinted>2015-11-03T12:38:25Z</cp:lastPrinted>
  <dcterms:created xsi:type="dcterms:W3CDTF">2011-01-04T08:57:13Z</dcterms:created>
  <dcterms:modified xsi:type="dcterms:W3CDTF">2015-12-14T14:36:39Z</dcterms:modified>
</cp:coreProperties>
</file>