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8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9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1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2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4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5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6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17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8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9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5" yWindow="0" windowWidth="17400" windowHeight="6030" tabRatio="931" firstSheet="1" activeTab="13"/>
  </bookViews>
  <sheets>
    <sheet name="Indicadors" sheetId="14" r:id="rId1"/>
    <sheet name="ICap " sheetId="15" r:id="rId2"/>
    <sheet name="Gràfics 1" sheetId="49" r:id="rId3"/>
    <sheet name="IDetallCorrent" sheetId="43" r:id="rId4"/>
    <sheet name="Gràfics 2" sheetId="50" r:id="rId5"/>
    <sheet name="IDetallCapital" sheetId="44" r:id="rId6"/>
    <sheet name="Gràfics 3" sheetId="51" r:id="rId7"/>
    <sheet name="DCap" sheetId="1" r:id="rId8"/>
    <sheet name="Gràfics 4" sheetId="52" r:id="rId9"/>
    <sheet name="DDetallCorrent" sheetId="45" r:id="rId10"/>
    <sheet name="Gràfics 5" sheetId="53" r:id="rId11"/>
    <sheet name="DProg" sheetId="16" r:id="rId12"/>
    <sheet name="Gràfics 6" sheetId="54" r:id="rId13"/>
    <sheet name="DOrg" sheetId="13" r:id="rId14"/>
    <sheet name="Gràfics 7" sheetId="55" r:id="rId15"/>
    <sheet name="DCap 01" sheetId="20" r:id="rId16"/>
    <sheet name="Gràfics 8" sheetId="56" r:id="rId17"/>
    <sheet name="DCap 02" sheetId="24" r:id="rId18"/>
    <sheet name="Gràfics 9" sheetId="57" r:id="rId19"/>
    <sheet name="DCap 04" sheetId="26" r:id="rId20"/>
    <sheet name="Gràfics 10" sheetId="58" r:id="rId21"/>
    <sheet name="DCap 0501" sheetId="27" r:id="rId22"/>
    <sheet name="Gràfics 11" sheetId="59" r:id="rId23"/>
    <sheet name="DCap 0502" sheetId="25" r:id="rId24"/>
    <sheet name="Gràfics 12" sheetId="60" r:id="rId25"/>
    <sheet name="DCap 0503" sheetId="46" r:id="rId26"/>
    <sheet name="Gràfics 13" sheetId="61" r:id="rId27"/>
    <sheet name="DCap 0504" sheetId="47" r:id="rId28"/>
    <sheet name="Gràfics 14" sheetId="62" r:id="rId29"/>
    <sheet name="DCap 07" sheetId="21" r:id="rId30"/>
    <sheet name="Gràfics 15" sheetId="63" r:id="rId31"/>
    <sheet name="DCap 0703" sheetId="23" r:id="rId32"/>
    <sheet name="Gràfics 16" sheetId="64" r:id="rId33"/>
    <sheet name="DCap 08" sheetId="22" r:id="rId34"/>
    <sheet name="Gràfics 17" sheetId="66" r:id="rId35"/>
    <sheet name="DCap 06" sheetId="28" r:id="rId36"/>
    <sheet name="Gràfics 18" sheetId="65" r:id="rId37"/>
    <sheet name="Full de control" sheetId="42" r:id="rId38"/>
  </sheets>
  <definedNames>
    <definedName name="__FPMExcelClient_CellBasedFunctionStatus" localSheetId="7" hidden="1">"2_2_2_2_2"</definedName>
    <definedName name="__FPMExcelClient_CellBasedFunctionStatus" localSheetId="15" hidden="1">"2_2_2_2_2"</definedName>
    <definedName name="__FPMExcelClient_CellBasedFunctionStatus" localSheetId="17" hidden="1">"2_2_2_2_2"</definedName>
    <definedName name="__FPMExcelClient_CellBasedFunctionStatus" localSheetId="19" hidden="1">"2_2_2_2_2"</definedName>
    <definedName name="__FPMExcelClient_CellBasedFunctionStatus" localSheetId="21" hidden="1">"2_2_2_2_2"</definedName>
    <definedName name="__FPMExcelClient_CellBasedFunctionStatus" localSheetId="23" hidden="1">"2_2_2_2_2"</definedName>
    <definedName name="__FPMExcelClient_CellBasedFunctionStatus" localSheetId="25" hidden="1">"2_2_2_2_2"</definedName>
    <definedName name="__FPMExcelClient_CellBasedFunctionStatus" localSheetId="27" hidden="1">"2_2_2_2_2"</definedName>
    <definedName name="__FPMExcelClient_CellBasedFunctionStatus" localSheetId="35" hidden="1">"2_2_2_2_2"</definedName>
    <definedName name="__FPMExcelClient_CellBasedFunctionStatus" localSheetId="29" hidden="1">"2_2_2_2_2"</definedName>
    <definedName name="__FPMExcelClient_CellBasedFunctionStatus" localSheetId="31" hidden="1">"2_2_2_2_2"</definedName>
    <definedName name="__FPMExcelClient_CellBasedFunctionStatus" localSheetId="33" hidden="1">"2_2_2_2_2"</definedName>
    <definedName name="__FPMExcelClient_CellBasedFunctionStatus" localSheetId="9" hidden="1">"2_2_2_2_2"</definedName>
    <definedName name="__FPMExcelClient_CellBasedFunctionStatus" localSheetId="13" hidden="1">"2_2_2_2_2"</definedName>
    <definedName name="__FPMExcelClient_CellBasedFunctionStatus" localSheetId="11" hidden="1">"2_2_2_2_2"</definedName>
    <definedName name="__FPMExcelClient_CellBasedFunctionStatus" localSheetId="37" hidden="1">"2_2_2_2_2"</definedName>
    <definedName name="__FPMExcelClient_CellBasedFunctionStatus" localSheetId="2" hidden="1">"2_2_2_2_2"</definedName>
    <definedName name="__FPMExcelClient_CellBasedFunctionStatus" localSheetId="20" hidden="1">"2_2_2_2_2"</definedName>
    <definedName name="__FPMExcelClient_CellBasedFunctionStatus" localSheetId="22" hidden="1">"2_2_2_2_2"</definedName>
    <definedName name="__FPMExcelClient_CellBasedFunctionStatus" localSheetId="24" hidden="1">"2_2_2_2_2"</definedName>
    <definedName name="__FPMExcelClient_CellBasedFunctionStatus" localSheetId="26" hidden="1">"2_2_2_2_2"</definedName>
    <definedName name="__FPMExcelClient_CellBasedFunctionStatus" localSheetId="28" hidden="1">"2_2_2_2_2"</definedName>
    <definedName name="__FPMExcelClient_CellBasedFunctionStatus" localSheetId="30" hidden="1">"2_2_2_2_2"</definedName>
    <definedName name="__FPMExcelClient_CellBasedFunctionStatus" localSheetId="32" hidden="1">"2_2_2_2_2"</definedName>
    <definedName name="__FPMExcelClient_CellBasedFunctionStatus" localSheetId="34" hidden="1">"2_2_2_2_2"</definedName>
    <definedName name="__FPMExcelClient_CellBasedFunctionStatus" localSheetId="36" hidden="1">"2_2_2_2_2"</definedName>
    <definedName name="__FPMExcelClient_CellBasedFunctionStatus" localSheetId="4" hidden="1">"2_2_2_2_2"</definedName>
    <definedName name="__FPMExcelClient_CellBasedFunctionStatus" localSheetId="6" hidden="1">"2_2_2_2_2"</definedName>
    <definedName name="__FPMExcelClient_CellBasedFunctionStatus" localSheetId="8" hidden="1">"2_2_2_2_2"</definedName>
    <definedName name="__FPMExcelClient_CellBasedFunctionStatus" localSheetId="10" hidden="1">"2_2_2_2_2"</definedName>
    <definedName name="__FPMExcelClient_CellBasedFunctionStatus" localSheetId="12" hidden="1">"2_2_2_2_2"</definedName>
    <definedName name="__FPMExcelClient_CellBasedFunctionStatus" localSheetId="14" hidden="1">"2_2_2_2_2"</definedName>
    <definedName name="__FPMExcelClient_CellBasedFunctionStatus" localSheetId="16" hidden="1">"2_2_2_2_2"</definedName>
    <definedName name="__FPMExcelClient_CellBasedFunctionStatus" localSheetId="18" hidden="1">"2_2_2_2_2"</definedName>
    <definedName name="__FPMExcelClient_CellBasedFunctionStatus" localSheetId="1" hidden="1">"2_2_2_2_2"</definedName>
    <definedName name="__FPMExcelClient_CellBasedFunctionStatus" localSheetId="5" hidden="1">"2_2_2_2_2"</definedName>
    <definedName name="__FPMExcelClient_CellBasedFunctionStatus" localSheetId="3" hidden="1">"2_2_2_2_2"</definedName>
    <definedName name="__FPMExcelClient_CellBasedFunctionStatus" localSheetId="0" hidden="1">"2_2_2_2_2"</definedName>
    <definedName name="_xlnm.Print_Area" localSheetId="9">DDetallCorrent!$A$1:$M$129</definedName>
    <definedName name="_xlnm.Print_Area" localSheetId="13">DOrg!$A$1:$M$56</definedName>
    <definedName name="_xlnm.Print_Area" localSheetId="11">DProg!$A$1:$M$155</definedName>
    <definedName name="_xlnm.Print_Area" localSheetId="4">'Gràfics 2'!$A$1:$I$33</definedName>
    <definedName name="_xlnm.Print_Area" localSheetId="6">'Gràfics 3'!$A$1:$K$31</definedName>
    <definedName name="_xlnm.Print_Area" localSheetId="10">'Gràfics 5'!$A$1:$M$46</definedName>
    <definedName name="_xlnm.Print_Area" localSheetId="12">'Gràfics 6'!$A$1:$M$35</definedName>
    <definedName name="_xlnm.Print_Area" localSheetId="14">'Gràfics 7'!$A$1:$M$31</definedName>
    <definedName name="_xlnm.Print_Area" localSheetId="5">IDetallCapital!$A$1:$K$32</definedName>
    <definedName name="_xlnm.Print_Area" localSheetId="3">IDetallCorrent!$A$1:$K$68</definedName>
    <definedName name="_xlnm.Print_Area" localSheetId="0">Indicadors!$A$1:$J$37</definedName>
    <definedName name="DATA1" localSheetId="27">#REF!</definedName>
    <definedName name="DATA1" localSheetId="9">#REF!</definedName>
    <definedName name="DATA1" localSheetId="2">#REF!</definedName>
    <definedName name="DATA1" localSheetId="20">#REF!</definedName>
    <definedName name="DATA1" localSheetId="22">#REF!</definedName>
    <definedName name="DATA1" localSheetId="24">#REF!</definedName>
    <definedName name="DATA1" localSheetId="26">#REF!</definedName>
    <definedName name="DATA1" localSheetId="28">#REF!</definedName>
    <definedName name="DATA1" localSheetId="30">#REF!</definedName>
    <definedName name="DATA1" localSheetId="32">#REF!</definedName>
    <definedName name="DATA1" localSheetId="34">#REF!</definedName>
    <definedName name="DATA1" localSheetId="36">#REF!</definedName>
    <definedName name="DATA1" localSheetId="4">#REF!</definedName>
    <definedName name="DATA1" localSheetId="6">#REF!</definedName>
    <definedName name="DATA1" localSheetId="8">#REF!</definedName>
    <definedName name="DATA1" localSheetId="10">#REF!</definedName>
    <definedName name="DATA1" localSheetId="12">#REF!</definedName>
    <definedName name="DATA1" localSheetId="14">#REF!</definedName>
    <definedName name="DATA1" localSheetId="16">#REF!</definedName>
    <definedName name="DATA1" localSheetId="18">#REF!</definedName>
    <definedName name="DATA1" localSheetId="5">#REF!</definedName>
    <definedName name="DATA1" localSheetId="3">#REF!</definedName>
    <definedName name="DATA1">#REF!</definedName>
    <definedName name="DATA10" localSheetId="27">#REF!</definedName>
    <definedName name="DATA10" localSheetId="9">#REF!</definedName>
    <definedName name="DATA10" localSheetId="2">#REF!</definedName>
    <definedName name="DATA10" localSheetId="20">#REF!</definedName>
    <definedName name="DATA10" localSheetId="22">#REF!</definedName>
    <definedName name="DATA10" localSheetId="24">#REF!</definedName>
    <definedName name="DATA10" localSheetId="26">#REF!</definedName>
    <definedName name="DATA10" localSheetId="28">#REF!</definedName>
    <definedName name="DATA10" localSheetId="30">#REF!</definedName>
    <definedName name="DATA10" localSheetId="32">#REF!</definedName>
    <definedName name="DATA10" localSheetId="34">#REF!</definedName>
    <definedName name="DATA10" localSheetId="36">#REF!</definedName>
    <definedName name="DATA10" localSheetId="4">#REF!</definedName>
    <definedName name="DATA10" localSheetId="6">#REF!</definedName>
    <definedName name="DATA10" localSheetId="8">#REF!</definedName>
    <definedName name="DATA10" localSheetId="10">#REF!</definedName>
    <definedName name="DATA10" localSheetId="12">#REF!</definedName>
    <definedName name="DATA10" localSheetId="14">#REF!</definedName>
    <definedName name="DATA10" localSheetId="16">#REF!</definedName>
    <definedName name="DATA10" localSheetId="18">#REF!</definedName>
    <definedName name="DATA10" localSheetId="5">#REF!</definedName>
    <definedName name="DATA10" localSheetId="3">#REF!</definedName>
    <definedName name="DATA10">#REF!</definedName>
    <definedName name="DATA11" localSheetId="27">#REF!</definedName>
    <definedName name="DATA11" localSheetId="9">#REF!</definedName>
    <definedName name="DATA11" localSheetId="2">#REF!</definedName>
    <definedName name="DATA11" localSheetId="20">#REF!</definedName>
    <definedName name="DATA11" localSheetId="22">#REF!</definedName>
    <definedName name="DATA11" localSheetId="24">#REF!</definedName>
    <definedName name="DATA11" localSheetId="26">#REF!</definedName>
    <definedName name="DATA11" localSheetId="28">#REF!</definedName>
    <definedName name="DATA11" localSheetId="30">#REF!</definedName>
    <definedName name="DATA11" localSheetId="32">#REF!</definedName>
    <definedName name="DATA11" localSheetId="34">#REF!</definedName>
    <definedName name="DATA11" localSheetId="36">#REF!</definedName>
    <definedName name="DATA11" localSheetId="4">#REF!</definedName>
    <definedName name="DATA11" localSheetId="6">#REF!</definedName>
    <definedName name="DATA11" localSheetId="8">#REF!</definedName>
    <definedName name="DATA11" localSheetId="10">#REF!</definedName>
    <definedName name="DATA11" localSheetId="12">#REF!</definedName>
    <definedName name="DATA11" localSheetId="14">#REF!</definedName>
    <definedName name="DATA11" localSheetId="16">#REF!</definedName>
    <definedName name="DATA11" localSheetId="18">#REF!</definedName>
    <definedName name="DATA11" localSheetId="5">#REF!</definedName>
    <definedName name="DATA11" localSheetId="3">#REF!</definedName>
    <definedName name="DATA11">#REF!</definedName>
    <definedName name="DATA12" localSheetId="27">#REF!</definedName>
    <definedName name="DATA12" localSheetId="9">#REF!</definedName>
    <definedName name="DATA12" localSheetId="2">#REF!</definedName>
    <definedName name="DATA12" localSheetId="20">#REF!</definedName>
    <definedName name="DATA12" localSheetId="22">#REF!</definedName>
    <definedName name="DATA12" localSheetId="24">#REF!</definedName>
    <definedName name="DATA12" localSheetId="26">#REF!</definedName>
    <definedName name="DATA12" localSheetId="28">#REF!</definedName>
    <definedName name="DATA12" localSheetId="30">#REF!</definedName>
    <definedName name="DATA12" localSheetId="32">#REF!</definedName>
    <definedName name="DATA12" localSheetId="34">#REF!</definedName>
    <definedName name="DATA12" localSheetId="36">#REF!</definedName>
    <definedName name="DATA12" localSheetId="4">#REF!</definedName>
    <definedName name="DATA12" localSheetId="6">#REF!</definedName>
    <definedName name="DATA12" localSheetId="8">#REF!</definedName>
    <definedName name="DATA12" localSheetId="10">#REF!</definedName>
    <definedName name="DATA12" localSheetId="12">#REF!</definedName>
    <definedName name="DATA12" localSheetId="14">#REF!</definedName>
    <definedName name="DATA12" localSheetId="16">#REF!</definedName>
    <definedName name="DATA12" localSheetId="18">#REF!</definedName>
    <definedName name="DATA12" localSheetId="5">#REF!</definedName>
    <definedName name="DATA12" localSheetId="3">#REF!</definedName>
    <definedName name="DATA12">#REF!</definedName>
    <definedName name="DATA13" localSheetId="27">#REF!</definedName>
    <definedName name="DATA13" localSheetId="9">#REF!</definedName>
    <definedName name="DATA13" localSheetId="2">#REF!</definedName>
    <definedName name="DATA13" localSheetId="20">#REF!</definedName>
    <definedName name="DATA13" localSheetId="22">#REF!</definedName>
    <definedName name="DATA13" localSheetId="24">#REF!</definedName>
    <definedName name="DATA13" localSheetId="26">#REF!</definedName>
    <definedName name="DATA13" localSheetId="28">#REF!</definedName>
    <definedName name="DATA13" localSheetId="30">#REF!</definedName>
    <definedName name="DATA13" localSheetId="32">#REF!</definedName>
    <definedName name="DATA13" localSheetId="34">#REF!</definedName>
    <definedName name="DATA13" localSheetId="36">#REF!</definedName>
    <definedName name="DATA13" localSheetId="4">#REF!</definedName>
    <definedName name="DATA13" localSheetId="6">#REF!</definedName>
    <definedName name="DATA13" localSheetId="8">#REF!</definedName>
    <definedName name="DATA13" localSheetId="10">#REF!</definedName>
    <definedName name="DATA13" localSheetId="12">#REF!</definedName>
    <definedName name="DATA13" localSheetId="14">#REF!</definedName>
    <definedName name="DATA13" localSheetId="16">#REF!</definedName>
    <definedName name="DATA13" localSheetId="18">#REF!</definedName>
    <definedName name="DATA13" localSheetId="5">#REF!</definedName>
    <definedName name="DATA13" localSheetId="3">#REF!</definedName>
    <definedName name="DATA13">#REF!</definedName>
    <definedName name="DATA14" localSheetId="27">#REF!</definedName>
    <definedName name="DATA14" localSheetId="9">#REF!</definedName>
    <definedName name="DATA14" localSheetId="2">#REF!</definedName>
    <definedName name="DATA14" localSheetId="20">#REF!</definedName>
    <definedName name="DATA14" localSheetId="22">#REF!</definedName>
    <definedName name="DATA14" localSheetId="24">#REF!</definedName>
    <definedName name="DATA14" localSheetId="26">#REF!</definedName>
    <definedName name="DATA14" localSheetId="28">#REF!</definedName>
    <definedName name="DATA14" localSheetId="30">#REF!</definedName>
    <definedName name="DATA14" localSheetId="32">#REF!</definedName>
    <definedName name="DATA14" localSheetId="34">#REF!</definedName>
    <definedName name="DATA14" localSheetId="36">#REF!</definedName>
    <definedName name="DATA14" localSheetId="4">#REF!</definedName>
    <definedName name="DATA14" localSheetId="6">#REF!</definedName>
    <definedName name="DATA14" localSheetId="8">#REF!</definedName>
    <definedName name="DATA14" localSheetId="10">#REF!</definedName>
    <definedName name="DATA14" localSheetId="12">#REF!</definedName>
    <definedName name="DATA14" localSheetId="14">#REF!</definedName>
    <definedName name="DATA14" localSheetId="16">#REF!</definedName>
    <definedName name="DATA14" localSheetId="18">#REF!</definedName>
    <definedName name="DATA14" localSheetId="5">#REF!</definedName>
    <definedName name="DATA14" localSheetId="3">#REF!</definedName>
    <definedName name="DATA14">#REF!</definedName>
    <definedName name="DATA2" localSheetId="27">#REF!</definedName>
    <definedName name="DATA2" localSheetId="9">#REF!</definedName>
    <definedName name="DATA2" localSheetId="2">#REF!</definedName>
    <definedName name="DATA2" localSheetId="20">#REF!</definedName>
    <definedName name="DATA2" localSheetId="22">#REF!</definedName>
    <definedName name="DATA2" localSheetId="24">#REF!</definedName>
    <definedName name="DATA2" localSheetId="26">#REF!</definedName>
    <definedName name="DATA2" localSheetId="28">#REF!</definedName>
    <definedName name="DATA2" localSheetId="30">#REF!</definedName>
    <definedName name="DATA2" localSheetId="32">#REF!</definedName>
    <definedName name="DATA2" localSheetId="34">#REF!</definedName>
    <definedName name="DATA2" localSheetId="36">#REF!</definedName>
    <definedName name="DATA2" localSheetId="4">#REF!</definedName>
    <definedName name="DATA2" localSheetId="6">#REF!</definedName>
    <definedName name="DATA2" localSheetId="8">#REF!</definedName>
    <definedName name="DATA2" localSheetId="10">#REF!</definedName>
    <definedName name="DATA2" localSheetId="12">#REF!</definedName>
    <definedName name="DATA2" localSheetId="14">#REF!</definedName>
    <definedName name="DATA2" localSheetId="16">#REF!</definedName>
    <definedName name="DATA2" localSheetId="18">#REF!</definedName>
    <definedName name="DATA2" localSheetId="5">#REF!</definedName>
    <definedName name="DATA2" localSheetId="3">#REF!</definedName>
    <definedName name="DATA2">#REF!</definedName>
    <definedName name="DATA3" localSheetId="27">#REF!</definedName>
    <definedName name="DATA3" localSheetId="9">#REF!</definedName>
    <definedName name="DATA3" localSheetId="2">#REF!</definedName>
    <definedName name="DATA3" localSheetId="20">#REF!</definedName>
    <definedName name="DATA3" localSheetId="22">#REF!</definedName>
    <definedName name="DATA3" localSheetId="24">#REF!</definedName>
    <definedName name="DATA3" localSheetId="26">#REF!</definedName>
    <definedName name="DATA3" localSheetId="28">#REF!</definedName>
    <definedName name="DATA3" localSheetId="30">#REF!</definedName>
    <definedName name="DATA3" localSheetId="32">#REF!</definedName>
    <definedName name="DATA3" localSheetId="34">#REF!</definedName>
    <definedName name="DATA3" localSheetId="36">#REF!</definedName>
    <definedName name="DATA3" localSheetId="4">#REF!</definedName>
    <definedName name="DATA3" localSheetId="6">#REF!</definedName>
    <definedName name="DATA3" localSheetId="8">#REF!</definedName>
    <definedName name="DATA3" localSheetId="10">#REF!</definedName>
    <definedName name="DATA3" localSheetId="12">#REF!</definedName>
    <definedName name="DATA3" localSheetId="14">#REF!</definedName>
    <definedName name="DATA3" localSheetId="16">#REF!</definedName>
    <definedName name="DATA3" localSheetId="18">#REF!</definedName>
    <definedName name="DATA3" localSheetId="5">#REF!</definedName>
    <definedName name="DATA3" localSheetId="3">#REF!</definedName>
    <definedName name="DATA3">#REF!</definedName>
    <definedName name="DATA4" localSheetId="27">#REF!</definedName>
    <definedName name="DATA4" localSheetId="9">#REF!</definedName>
    <definedName name="DATA4" localSheetId="2">#REF!</definedName>
    <definedName name="DATA4" localSheetId="20">#REF!</definedName>
    <definedName name="DATA4" localSheetId="22">#REF!</definedName>
    <definedName name="DATA4" localSheetId="24">#REF!</definedName>
    <definedName name="DATA4" localSheetId="26">#REF!</definedName>
    <definedName name="DATA4" localSheetId="28">#REF!</definedName>
    <definedName name="DATA4" localSheetId="30">#REF!</definedName>
    <definedName name="DATA4" localSheetId="32">#REF!</definedName>
    <definedName name="DATA4" localSheetId="34">#REF!</definedName>
    <definedName name="DATA4" localSheetId="36">#REF!</definedName>
    <definedName name="DATA4" localSheetId="4">#REF!</definedName>
    <definedName name="DATA4" localSheetId="6">#REF!</definedName>
    <definedName name="DATA4" localSheetId="8">#REF!</definedName>
    <definedName name="DATA4" localSheetId="10">#REF!</definedName>
    <definedName name="DATA4" localSheetId="12">#REF!</definedName>
    <definedName name="DATA4" localSheetId="14">#REF!</definedName>
    <definedName name="DATA4" localSheetId="16">#REF!</definedName>
    <definedName name="DATA4" localSheetId="18">#REF!</definedName>
    <definedName name="DATA4" localSheetId="5">#REF!</definedName>
    <definedName name="DATA4" localSheetId="3">#REF!</definedName>
    <definedName name="DATA4">#REF!</definedName>
    <definedName name="DATA5" localSheetId="27">#REF!</definedName>
    <definedName name="DATA5" localSheetId="9">#REF!</definedName>
    <definedName name="DATA5" localSheetId="2">#REF!</definedName>
    <definedName name="DATA5" localSheetId="20">#REF!</definedName>
    <definedName name="DATA5" localSheetId="22">#REF!</definedName>
    <definedName name="DATA5" localSheetId="24">#REF!</definedName>
    <definedName name="DATA5" localSheetId="26">#REF!</definedName>
    <definedName name="DATA5" localSheetId="28">#REF!</definedName>
    <definedName name="DATA5" localSheetId="30">#REF!</definedName>
    <definedName name="DATA5" localSheetId="32">#REF!</definedName>
    <definedName name="DATA5" localSheetId="34">#REF!</definedName>
    <definedName name="DATA5" localSheetId="36">#REF!</definedName>
    <definedName name="DATA5" localSheetId="4">#REF!</definedName>
    <definedName name="DATA5" localSheetId="6">#REF!</definedName>
    <definedName name="DATA5" localSheetId="8">#REF!</definedName>
    <definedName name="DATA5" localSheetId="10">#REF!</definedName>
    <definedName name="DATA5" localSheetId="12">#REF!</definedName>
    <definedName name="DATA5" localSheetId="14">#REF!</definedName>
    <definedName name="DATA5" localSheetId="16">#REF!</definedName>
    <definedName name="DATA5" localSheetId="18">#REF!</definedName>
    <definedName name="DATA5" localSheetId="5">#REF!</definedName>
    <definedName name="DATA5" localSheetId="3">#REF!</definedName>
    <definedName name="DATA5">#REF!</definedName>
    <definedName name="DATA6" localSheetId="27">#REF!</definedName>
    <definedName name="DATA6" localSheetId="9">#REF!</definedName>
    <definedName name="DATA6" localSheetId="2">#REF!</definedName>
    <definedName name="DATA6" localSheetId="20">#REF!</definedName>
    <definedName name="DATA6" localSheetId="22">#REF!</definedName>
    <definedName name="DATA6" localSheetId="24">#REF!</definedName>
    <definedName name="DATA6" localSheetId="26">#REF!</definedName>
    <definedName name="DATA6" localSheetId="28">#REF!</definedName>
    <definedName name="DATA6" localSheetId="30">#REF!</definedName>
    <definedName name="DATA6" localSheetId="32">#REF!</definedName>
    <definedName name="DATA6" localSheetId="34">#REF!</definedName>
    <definedName name="DATA6" localSheetId="36">#REF!</definedName>
    <definedName name="DATA6" localSheetId="4">#REF!</definedName>
    <definedName name="DATA6" localSheetId="6">#REF!</definedName>
    <definedName name="DATA6" localSheetId="8">#REF!</definedName>
    <definedName name="DATA6" localSheetId="10">#REF!</definedName>
    <definedName name="DATA6" localSheetId="12">#REF!</definedName>
    <definedName name="DATA6" localSheetId="14">#REF!</definedName>
    <definedName name="DATA6" localSheetId="16">#REF!</definedName>
    <definedName name="DATA6" localSheetId="18">#REF!</definedName>
    <definedName name="DATA6" localSheetId="5">#REF!</definedName>
    <definedName name="DATA6" localSheetId="3">#REF!</definedName>
    <definedName name="DATA6">#REF!</definedName>
    <definedName name="DATA7" localSheetId="27">#REF!</definedName>
    <definedName name="DATA7" localSheetId="9">#REF!</definedName>
    <definedName name="DATA7" localSheetId="2">#REF!</definedName>
    <definedName name="DATA7" localSheetId="20">#REF!</definedName>
    <definedName name="DATA7" localSheetId="22">#REF!</definedName>
    <definedName name="DATA7" localSheetId="24">#REF!</definedName>
    <definedName name="DATA7" localSheetId="26">#REF!</definedName>
    <definedName name="DATA7" localSheetId="28">#REF!</definedName>
    <definedName name="DATA7" localSheetId="30">#REF!</definedName>
    <definedName name="DATA7" localSheetId="32">#REF!</definedName>
    <definedName name="DATA7" localSheetId="34">#REF!</definedName>
    <definedName name="DATA7" localSheetId="36">#REF!</definedName>
    <definedName name="DATA7" localSheetId="4">#REF!</definedName>
    <definedName name="DATA7" localSheetId="6">#REF!</definedName>
    <definedName name="DATA7" localSheetId="8">#REF!</definedName>
    <definedName name="DATA7" localSheetId="10">#REF!</definedName>
    <definedName name="DATA7" localSheetId="12">#REF!</definedName>
    <definedName name="DATA7" localSheetId="14">#REF!</definedName>
    <definedName name="DATA7" localSheetId="16">#REF!</definedName>
    <definedName name="DATA7" localSheetId="18">#REF!</definedName>
    <definedName name="DATA7" localSheetId="5">#REF!</definedName>
    <definedName name="DATA7" localSheetId="3">#REF!</definedName>
    <definedName name="DATA7">#REF!</definedName>
    <definedName name="DATA8" localSheetId="27">#REF!</definedName>
    <definedName name="DATA8" localSheetId="9">#REF!</definedName>
    <definedName name="DATA8" localSheetId="2">#REF!</definedName>
    <definedName name="DATA8" localSheetId="20">#REF!</definedName>
    <definedName name="DATA8" localSheetId="22">#REF!</definedName>
    <definedName name="DATA8" localSheetId="24">#REF!</definedName>
    <definedName name="DATA8" localSheetId="26">#REF!</definedName>
    <definedName name="DATA8" localSheetId="28">#REF!</definedName>
    <definedName name="DATA8" localSheetId="30">#REF!</definedName>
    <definedName name="DATA8" localSheetId="32">#REF!</definedName>
    <definedName name="DATA8" localSheetId="34">#REF!</definedName>
    <definedName name="DATA8" localSheetId="36">#REF!</definedName>
    <definedName name="DATA8" localSheetId="4">#REF!</definedName>
    <definedName name="DATA8" localSheetId="6">#REF!</definedName>
    <definedName name="DATA8" localSheetId="8">#REF!</definedName>
    <definedName name="DATA8" localSheetId="10">#REF!</definedName>
    <definedName name="DATA8" localSheetId="12">#REF!</definedName>
    <definedName name="DATA8" localSheetId="14">#REF!</definedName>
    <definedName name="DATA8" localSheetId="16">#REF!</definedName>
    <definedName name="DATA8" localSheetId="18">#REF!</definedName>
    <definedName name="DATA8" localSheetId="5">#REF!</definedName>
    <definedName name="DATA8" localSheetId="3">#REF!</definedName>
    <definedName name="DATA8">#REF!</definedName>
    <definedName name="DATA9" localSheetId="27">#REF!</definedName>
    <definedName name="DATA9" localSheetId="9">#REF!</definedName>
    <definedName name="DATA9" localSheetId="2">#REF!</definedName>
    <definedName name="DATA9" localSheetId="20">#REF!</definedName>
    <definedName name="DATA9" localSheetId="22">#REF!</definedName>
    <definedName name="DATA9" localSheetId="24">#REF!</definedName>
    <definedName name="DATA9" localSheetId="26">#REF!</definedName>
    <definedName name="DATA9" localSheetId="28">#REF!</definedName>
    <definedName name="DATA9" localSheetId="30">#REF!</definedName>
    <definedName name="DATA9" localSheetId="32">#REF!</definedName>
    <definedName name="DATA9" localSheetId="34">#REF!</definedName>
    <definedName name="DATA9" localSheetId="36">#REF!</definedName>
    <definedName name="DATA9" localSheetId="4">#REF!</definedName>
    <definedName name="DATA9" localSheetId="6">#REF!</definedName>
    <definedName name="DATA9" localSheetId="8">#REF!</definedName>
    <definedName name="DATA9" localSheetId="10">#REF!</definedName>
    <definedName name="DATA9" localSheetId="12">#REF!</definedName>
    <definedName name="DATA9" localSheetId="14">#REF!</definedName>
    <definedName name="DATA9" localSheetId="16">#REF!</definedName>
    <definedName name="DATA9" localSheetId="18">#REF!</definedName>
    <definedName name="DATA9" localSheetId="5">#REF!</definedName>
    <definedName name="DATA9" localSheetId="3">#REF!</definedName>
    <definedName name="DATA9">#REF!</definedName>
    <definedName name="Print_Area" localSheetId="7">DCap!$A$1:$P$34</definedName>
    <definedName name="Print_Area" localSheetId="25">'DCap 0503'!$A$1:$M$16</definedName>
    <definedName name="Print_Area" localSheetId="27">'DCap 0504'!$A$1:$M$16</definedName>
    <definedName name="Print_Area" localSheetId="9">DDetallCorrent!$A$1:$M$129</definedName>
    <definedName name="Print_Area" localSheetId="11">DProg!$A$1:$M$154</definedName>
    <definedName name="Print_Area" localSheetId="2">'Gràfics 1'!$A$1:$N$19</definedName>
    <definedName name="Print_Area" localSheetId="26">'Gràfics 13'!$A$3:$M$17</definedName>
    <definedName name="Print_Area" localSheetId="28">'Gràfics 14'!$A$2:$M$18</definedName>
    <definedName name="Print_Area" localSheetId="4">'Gràfics 2'!$A$1:$I$33</definedName>
    <definedName name="Print_Area" localSheetId="6">'Gràfics 3'!$A$1:$K$31</definedName>
    <definedName name="Print_Area" localSheetId="8">'Gràfics 4'!$A$1:$P$34</definedName>
    <definedName name="Print_Area" localSheetId="10">'Gràfics 5'!$A$1:$M$46</definedName>
    <definedName name="Print_Area" localSheetId="12">'Gràfics 6'!$A$1:$M$35</definedName>
    <definedName name="Print_Area" localSheetId="1">'ICap '!$A$1:$N$19</definedName>
    <definedName name="Print_Area" localSheetId="5">IDetallCapital!$A$1:$K$32</definedName>
    <definedName name="Print_Area" localSheetId="3">IDetallCorrent!$A$1:$K$68</definedName>
    <definedName name="Print_Area" localSheetId="0">Indicadors!$A$1:$J$36</definedName>
    <definedName name="TEST0" localSheetId="27">#REF!</definedName>
    <definedName name="TEST0" localSheetId="9">#REF!</definedName>
    <definedName name="TEST0" localSheetId="2">#REF!</definedName>
    <definedName name="TEST0" localSheetId="20">#REF!</definedName>
    <definedName name="TEST0" localSheetId="22">#REF!</definedName>
    <definedName name="TEST0" localSheetId="24">#REF!</definedName>
    <definedName name="TEST0" localSheetId="26">#REF!</definedName>
    <definedName name="TEST0" localSheetId="28">#REF!</definedName>
    <definedName name="TEST0" localSheetId="30">#REF!</definedName>
    <definedName name="TEST0" localSheetId="32">#REF!</definedName>
    <definedName name="TEST0" localSheetId="34">#REF!</definedName>
    <definedName name="TEST0" localSheetId="36">#REF!</definedName>
    <definedName name="TEST0" localSheetId="4">#REF!</definedName>
    <definedName name="TEST0" localSheetId="6">#REF!</definedName>
    <definedName name="TEST0" localSheetId="8">#REF!</definedName>
    <definedName name="TEST0" localSheetId="10">#REF!</definedName>
    <definedName name="TEST0" localSheetId="12">#REF!</definedName>
    <definedName name="TEST0" localSheetId="14">#REF!</definedName>
    <definedName name="TEST0" localSheetId="16">#REF!</definedName>
    <definedName name="TEST0" localSheetId="18">#REF!</definedName>
    <definedName name="TEST0" localSheetId="5">#REF!</definedName>
    <definedName name="TEST0" localSheetId="3">#REF!</definedName>
    <definedName name="TEST0">#REF!</definedName>
    <definedName name="TESTHKEY" localSheetId="27">#REF!</definedName>
    <definedName name="TESTHKEY" localSheetId="9">#REF!</definedName>
    <definedName name="TESTHKEY" localSheetId="2">#REF!</definedName>
    <definedName name="TESTHKEY" localSheetId="20">#REF!</definedName>
    <definedName name="TESTHKEY" localSheetId="22">#REF!</definedName>
    <definedName name="TESTHKEY" localSheetId="24">#REF!</definedName>
    <definedName name="TESTHKEY" localSheetId="26">#REF!</definedName>
    <definedName name="TESTHKEY" localSheetId="28">#REF!</definedName>
    <definedName name="TESTHKEY" localSheetId="30">#REF!</definedName>
    <definedName name="TESTHKEY" localSheetId="32">#REF!</definedName>
    <definedName name="TESTHKEY" localSheetId="34">#REF!</definedName>
    <definedName name="TESTHKEY" localSheetId="36">#REF!</definedName>
    <definedName name="TESTHKEY" localSheetId="4">#REF!</definedName>
    <definedName name="TESTHKEY" localSheetId="6">#REF!</definedName>
    <definedName name="TESTHKEY" localSheetId="8">#REF!</definedName>
    <definedName name="TESTHKEY" localSheetId="10">#REF!</definedName>
    <definedName name="TESTHKEY" localSheetId="12">#REF!</definedName>
    <definedName name="TESTHKEY" localSheetId="14">#REF!</definedName>
    <definedName name="TESTHKEY" localSheetId="16">#REF!</definedName>
    <definedName name="TESTHKEY" localSheetId="18">#REF!</definedName>
    <definedName name="TESTHKEY" localSheetId="5">#REF!</definedName>
    <definedName name="TESTHKEY" localSheetId="3">#REF!</definedName>
    <definedName name="TESTHKEY">#REF!</definedName>
    <definedName name="TESTKEYS" localSheetId="27">#REF!</definedName>
    <definedName name="TESTKEYS" localSheetId="9">#REF!</definedName>
    <definedName name="TESTKEYS" localSheetId="2">#REF!</definedName>
    <definedName name="TESTKEYS" localSheetId="20">#REF!</definedName>
    <definedName name="TESTKEYS" localSheetId="22">#REF!</definedName>
    <definedName name="TESTKEYS" localSheetId="24">#REF!</definedName>
    <definedName name="TESTKEYS" localSheetId="26">#REF!</definedName>
    <definedName name="TESTKEYS" localSheetId="28">#REF!</definedName>
    <definedName name="TESTKEYS" localSheetId="30">#REF!</definedName>
    <definedName name="TESTKEYS" localSheetId="32">#REF!</definedName>
    <definedName name="TESTKEYS" localSheetId="34">#REF!</definedName>
    <definedName name="TESTKEYS" localSheetId="36">#REF!</definedName>
    <definedName name="TESTKEYS" localSheetId="4">#REF!</definedName>
    <definedName name="TESTKEYS" localSheetId="6">#REF!</definedName>
    <definedName name="TESTKEYS" localSheetId="8">#REF!</definedName>
    <definedName name="TESTKEYS" localSheetId="10">#REF!</definedName>
    <definedName name="TESTKEYS" localSheetId="12">#REF!</definedName>
    <definedName name="TESTKEYS" localSheetId="14">#REF!</definedName>
    <definedName name="TESTKEYS" localSheetId="16">#REF!</definedName>
    <definedName name="TESTKEYS" localSheetId="18">#REF!</definedName>
    <definedName name="TESTKEYS" localSheetId="5">#REF!</definedName>
    <definedName name="TESTKEYS" localSheetId="3">#REF!</definedName>
    <definedName name="TESTKEYS">#REF!</definedName>
    <definedName name="TESTVKEY" localSheetId="27">#REF!</definedName>
    <definedName name="TESTVKEY" localSheetId="9">#REF!</definedName>
    <definedName name="TESTVKEY" localSheetId="2">#REF!</definedName>
    <definedName name="TESTVKEY" localSheetId="20">#REF!</definedName>
    <definedName name="TESTVKEY" localSheetId="22">#REF!</definedName>
    <definedName name="TESTVKEY" localSheetId="24">#REF!</definedName>
    <definedName name="TESTVKEY" localSheetId="26">#REF!</definedName>
    <definedName name="TESTVKEY" localSheetId="28">#REF!</definedName>
    <definedName name="TESTVKEY" localSheetId="30">#REF!</definedName>
    <definedName name="TESTVKEY" localSheetId="32">#REF!</definedName>
    <definedName name="TESTVKEY" localSheetId="34">#REF!</definedName>
    <definedName name="TESTVKEY" localSheetId="36">#REF!</definedName>
    <definedName name="TESTVKEY" localSheetId="4">#REF!</definedName>
    <definedName name="TESTVKEY" localSheetId="6">#REF!</definedName>
    <definedName name="TESTVKEY" localSheetId="8">#REF!</definedName>
    <definedName name="TESTVKEY" localSheetId="10">#REF!</definedName>
    <definedName name="TESTVKEY" localSheetId="12">#REF!</definedName>
    <definedName name="TESTVKEY" localSheetId="14">#REF!</definedName>
    <definedName name="TESTVKEY" localSheetId="16">#REF!</definedName>
    <definedName name="TESTVKEY" localSheetId="18">#REF!</definedName>
    <definedName name="TESTVKEY" localSheetId="5">#REF!</definedName>
    <definedName name="TESTVKEY" localSheetId="3">#REF!</definedName>
    <definedName name="TESTVKEY">#REF!</definedName>
  </definedNames>
  <calcPr calcId="145621"/>
</workbook>
</file>

<file path=xl/calcChain.xml><?xml version="1.0" encoding="utf-8"?>
<calcChain xmlns="http://schemas.openxmlformats.org/spreadsheetml/2006/main">
  <c r="E14" i="15" l="1"/>
  <c r="F51" i="43" l="1"/>
  <c r="F46" i="43"/>
  <c r="F47" i="43"/>
  <c r="F45" i="43"/>
  <c r="F52" i="43"/>
  <c r="M52" i="16" l="1"/>
  <c r="H5" i="28" l="1"/>
  <c r="D10" i="23"/>
  <c r="E10" i="23"/>
  <c r="I130" i="16" l="1"/>
  <c r="H25" i="44"/>
  <c r="H28" i="44"/>
  <c r="H29" i="44"/>
  <c r="H23" i="44"/>
  <c r="F11" i="44"/>
  <c r="F53" i="43"/>
  <c r="M6" i="21" l="1"/>
  <c r="M5" i="21"/>
  <c r="M12" i="13"/>
  <c r="M13" i="13"/>
  <c r="M14" i="13"/>
  <c r="M5" i="20"/>
  <c r="F23" i="43" l="1"/>
  <c r="H23" i="43"/>
  <c r="M11" i="27" l="1"/>
  <c r="M11" i="20"/>
  <c r="N11" i="15"/>
  <c r="K15" i="13"/>
  <c r="K61" i="16"/>
  <c r="K34" i="16"/>
  <c r="I37" i="43"/>
  <c r="G12" i="25" l="1"/>
  <c r="I9" i="47" l="1"/>
  <c r="G9" i="47"/>
  <c r="E9" i="47"/>
  <c r="D9" i="47"/>
  <c r="C9" i="47"/>
  <c r="F8" i="47"/>
  <c r="H8" i="47"/>
  <c r="J8" i="47"/>
  <c r="H10" i="25"/>
  <c r="H8" i="25"/>
  <c r="J93" i="45"/>
  <c r="H93" i="45"/>
  <c r="F93" i="45"/>
  <c r="M27" i="1"/>
  <c r="L27" i="1"/>
  <c r="K27" i="1"/>
  <c r="F12" i="24" l="1"/>
  <c r="F23" i="44" l="1"/>
  <c r="H9" i="44"/>
  <c r="G8" i="44"/>
  <c r="D8" i="44"/>
  <c r="E8" i="44"/>
  <c r="H7" i="44"/>
  <c r="H5" i="44"/>
  <c r="H34" i="43"/>
  <c r="K14" i="15" l="1"/>
  <c r="M12" i="23" l="1"/>
  <c r="M11" i="23"/>
  <c r="M6" i="23"/>
  <c r="M8" i="46"/>
  <c r="M6" i="46"/>
  <c r="M8" i="20" l="1"/>
  <c r="M118" i="16" l="1"/>
  <c r="M93" i="45" l="1"/>
  <c r="K5" i="44"/>
  <c r="K35" i="43"/>
  <c r="H8" i="27" l="1"/>
  <c r="H100" i="45" l="1"/>
  <c r="F100" i="45"/>
  <c r="J88" i="45"/>
  <c r="K14" i="44" l="1"/>
  <c r="H15" i="44"/>
  <c r="F15" i="44"/>
  <c r="H14" i="44"/>
  <c r="H13" i="44"/>
  <c r="H6" i="44"/>
  <c r="H57" i="43" l="1"/>
  <c r="H53" i="43"/>
  <c r="H44" i="43" l="1"/>
  <c r="I14" i="15" l="1"/>
  <c r="M11" i="28" l="1"/>
  <c r="M10" i="21"/>
  <c r="M10" i="47" l="1"/>
  <c r="M8" i="47"/>
  <c r="M6" i="47"/>
  <c r="M6" i="25" l="1"/>
  <c r="M10" i="27"/>
  <c r="M8" i="27"/>
  <c r="M10" i="26"/>
  <c r="M8" i="26"/>
  <c r="M10" i="20"/>
  <c r="M115" i="16" l="1"/>
  <c r="M69" i="16"/>
  <c r="M59" i="16"/>
  <c r="M51" i="16"/>
  <c r="M38" i="16"/>
  <c r="M36" i="16"/>
  <c r="M23" i="16"/>
  <c r="M45" i="16" l="1"/>
  <c r="M25" i="45" l="1"/>
  <c r="L13" i="15"/>
  <c r="M40" i="16" l="1"/>
  <c r="J51" i="16"/>
  <c r="J48" i="16"/>
  <c r="J40" i="16"/>
  <c r="J41" i="16"/>
  <c r="J42" i="16"/>
  <c r="M146" i="16"/>
  <c r="M128" i="16"/>
  <c r="M113" i="16"/>
  <c r="M122" i="16" l="1"/>
  <c r="J111" i="45"/>
  <c r="M47" i="45" l="1"/>
  <c r="M24" i="45"/>
  <c r="M22" i="45"/>
  <c r="K10" i="44"/>
  <c r="K12" i="44"/>
  <c r="F14" i="44"/>
  <c r="F12" i="44"/>
  <c r="F9" i="44"/>
  <c r="H35" i="43" l="1"/>
  <c r="F43" i="43" l="1"/>
  <c r="F44" i="43"/>
  <c r="F48" i="43"/>
  <c r="F56" i="43"/>
  <c r="F57" i="43"/>
  <c r="F58" i="43"/>
  <c r="F59" i="43"/>
  <c r="I5" i="15" l="1"/>
  <c r="K5" i="15"/>
  <c r="N5" i="15"/>
  <c r="I6" i="15"/>
  <c r="K6" i="15"/>
  <c r="N6" i="15"/>
  <c r="I7" i="15"/>
  <c r="K7" i="15"/>
  <c r="N7" i="15"/>
  <c r="I8" i="15"/>
  <c r="K8" i="15"/>
  <c r="N8" i="15"/>
  <c r="I9" i="15"/>
  <c r="K9" i="15"/>
  <c r="N9" i="15"/>
  <c r="C10" i="15"/>
  <c r="E10" i="15"/>
  <c r="G10" i="15"/>
  <c r="J10" i="15"/>
  <c r="L10" i="15"/>
  <c r="I11" i="15"/>
  <c r="K11" i="15"/>
  <c r="I12" i="15"/>
  <c r="K12" i="15"/>
  <c r="N12" i="15"/>
  <c r="C13" i="15"/>
  <c r="E13" i="15"/>
  <c r="G13" i="15"/>
  <c r="N13" i="15" s="1"/>
  <c r="J13" i="15"/>
  <c r="I15" i="15"/>
  <c r="K15" i="15"/>
  <c r="N15" i="15"/>
  <c r="C16" i="15"/>
  <c r="E16" i="15"/>
  <c r="G16" i="15"/>
  <c r="J16" i="15"/>
  <c r="L16" i="15"/>
  <c r="C18" i="15" l="1"/>
  <c r="D5" i="15" s="1"/>
  <c r="N16" i="15"/>
  <c r="G18" i="15"/>
  <c r="K13" i="15"/>
  <c r="J18" i="15"/>
  <c r="K18" i="15" s="1"/>
  <c r="K16" i="15"/>
  <c r="K10" i="15"/>
  <c r="I16" i="15"/>
  <c r="D13" i="15"/>
  <c r="I13" i="15"/>
  <c r="N10" i="15"/>
  <c r="I10" i="15"/>
  <c r="E18" i="15"/>
  <c r="F10" i="15" s="1"/>
  <c r="L18" i="15"/>
  <c r="N18" i="15" s="1"/>
  <c r="H15" i="15"/>
  <c r="D15" i="15"/>
  <c r="D14" i="15"/>
  <c r="H11" i="15"/>
  <c r="D11" i="15"/>
  <c r="H16" i="15"/>
  <c r="D16" i="15"/>
  <c r="H12" i="15"/>
  <c r="D12" i="15"/>
  <c r="H9" i="15"/>
  <c r="D9" i="15"/>
  <c r="H8" i="15"/>
  <c r="D8" i="15"/>
  <c r="H7" i="15"/>
  <c r="D7" i="15"/>
  <c r="H6" i="15"/>
  <c r="D6" i="15"/>
  <c r="D10" i="15" l="1"/>
  <c r="H5" i="15"/>
  <c r="H14" i="15"/>
  <c r="H10" i="15"/>
  <c r="H13" i="15"/>
  <c r="F5" i="15"/>
  <c r="F14" i="15"/>
  <c r="F7" i="15"/>
  <c r="F9" i="15"/>
  <c r="F15" i="15"/>
  <c r="F16" i="15"/>
  <c r="F6" i="15"/>
  <c r="F8" i="15"/>
  <c r="F12" i="15"/>
  <c r="F11" i="15"/>
  <c r="I18" i="15"/>
  <c r="F13" i="15"/>
  <c r="M125" i="45" l="1"/>
  <c r="M117" i="45"/>
  <c r="M118" i="45"/>
  <c r="M119" i="45"/>
  <c r="M115" i="45"/>
  <c r="M104" i="45"/>
  <c r="M83" i="45"/>
  <c r="M84" i="45"/>
  <c r="M87" i="45"/>
  <c r="M91" i="45"/>
  <c r="M96" i="45"/>
  <c r="M75" i="45"/>
  <c r="M76" i="45"/>
  <c r="M77" i="45"/>
  <c r="M78" i="45"/>
  <c r="M79" i="45"/>
  <c r="M68" i="45"/>
  <c r="M73" i="45"/>
  <c r="K98" i="45"/>
  <c r="M59" i="45"/>
  <c r="M60" i="45"/>
  <c r="M38" i="45"/>
  <c r="M39" i="45"/>
  <c r="M40" i="45"/>
  <c r="M41" i="45"/>
  <c r="M42" i="45"/>
  <c r="M43" i="45"/>
  <c r="M44" i="45"/>
  <c r="M45" i="45"/>
  <c r="M46" i="45"/>
  <c r="M48" i="45"/>
  <c r="M49" i="45"/>
  <c r="M50" i="45"/>
  <c r="M51" i="45"/>
  <c r="M52" i="45"/>
  <c r="M53" i="45"/>
  <c r="M54" i="45"/>
  <c r="M55" i="45"/>
  <c r="M31" i="45"/>
  <c r="M32" i="45"/>
  <c r="M33" i="45"/>
  <c r="M34" i="45"/>
  <c r="M35" i="45"/>
  <c r="M15" i="45"/>
  <c r="M16" i="45"/>
  <c r="M17" i="45"/>
  <c r="M18" i="45"/>
  <c r="M19" i="45"/>
  <c r="K50" i="43"/>
  <c r="K53" i="43"/>
  <c r="K56" i="43"/>
  <c r="K57" i="43"/>
  <c r="K58" i="43"/>
  <c r="K59" i="43"/>
  <c r="K43" i="43"/>
  <c r="K44" i="43"/>
  <c r="K48" i="43"/>
  <c r="K21" i="43"/>
  <c r="J11" i="28" l="1"/>
  <c r="H11" i="28"/>
  <c r="F11" i="28"/>
  <c r="J8" i="24"/>
  <c r="H8" i="24"/>
  <c r="F122" i="45" l="1"/>
  <c r="H111" i="45"/>
  <c r="H112" i="45"/>
  <c r="H113" i="45"/>
  <c r="F88" i="45"/>
  <c r="H88" i="45"/>
  <c r="F58" i="45" l="1"/>
  <c r="H58" i="45"/>
  <c r="F39" i="45"/>
  <c r="F40" i="45"/>
  <c r="J36" i="45"/>
  <c r="H36" i="45"/>
  <c r="F36" i="45"/>
  <c r="H56" i="43"/>
  <c r="H58" i="43"/>
  <c r="H63" i="43"/>
  <c r="H31" i="43"/>
  <c r="H32" i="43"/>
  <c r="H33" i="43"/>
  <c r="H28" i="43"/>
  <c r="H25" i="43"/>
  <c r="H24" i="43"/>
  <c r="H19" i="43"/>
  <c r="H20" i="43"/>
  <c r="H21" i="43"/>
  <c r="H22" i="43"/>
  <c r="H18" i="43"/>
  <c r="H8" i="43"/>
  <c r="H10" i="43"/>
  <c r="H6" i="43"/>
  <c r="H7" i="43"/>
  <c r="H5" i="43"/>
  <c r="K9" i="26" l="1"/>
  <c r="M111" i="45" l="1"/>
  <c r="C9" i="25" l="1"/>
  <c r="I9" i="20"/>
  <c r="G9" i="46"/>
  <c r="G10" i="24"/>
  <c r="E10" i="24"/>
  <c r="D10" i="24"/>
  <c r="C10" i="24"/>
  <c r="C83" i="16"/>
  <c r="D83" i="16"/>
  <c r="E83" i="16"/>
  <c r="M142" i="16" l="1"/>
  <c r="M46" i="16"/>
  <c r="M92" i="16" l="1"/>
  <c r="M42" i="16"/>
  <c r="M35" i="16"/>
  <c r="M17" i="16"/>
  <c r="M15" i="16"/>
  <c r="M12" i="16"/>
  <c r="E15" i="13"/>
  <c r="G13" i="1"/>
  <c r="G10" i="1"/>
  <c r="F116" i="16"/>
  <c r="J116" i="16"/>
  <c r="H116" i="16"/>
  <c r="C130" i="16"/>
  <c r="D130" i="16"/>
  <c r="E130" i="16"/>
  <c r="F125" i="16"/>
  <c r="H125" i="16"/>
  <c r="J125" i="16"/>
  <c r="M119" i="16"/>
  <c r="M112" i="16"/>
  <c r="J119" i="16"/>
  <c r="H119" i="16"/>
  <c r="F119" i="16"/>
  <c r="J112" i="16"/>
  <c r="H112" i="16"/>
  <c r="F112" i="16"/>
  <c r="D104" i="16"/>
  <c r="C104" i="16"/>
  <c r="F92" i="16"/>
  <c r="H92" i="16"/>
  <c r="J92" i="16"/>
  <c r="E104" i="16"/>
  <c r="C152" i="16"/>
  <c r="D111" i="16"/>
  <c r="C111" i="16"/>
  <c r="K104" i="16"/>
  <c r="I104" i="16"/>
  <c r="G104" i="16"/>
  <c r="E75" i="16"/>
  <c r="E61" i="16"/>
  <c r="E53" i="16"/>
  <c r="E34" i="16"/>
  <c r="E27" i="16"/>
  <c r="E6" i="16"/>
  <c r="K75" i="16"/>
  <c r="I75" i="16"/>
  <c r="G75" i="16"/>
  <c r="D75" i="16"/>
  <c r="D61" i="16"/>
  <c r="K53" i="16"/>
  <c r="I53" i="16"/>
  <c r="G53" i="16"/>
  <c r="D53" i="16"/>
  <c r="I34" i="16"/>
  <c r="G34" i="16"/>
  <c r="D34" i="16"/>
  <c r="I27" i="16"/>
  <c r="G27" i="16"/>
  <c r="D27" i="16"/>
  <c r="C34" i="16"/>
  <c r="C53" i="16"/>
  <c r="C61" i="16"/>
  <c r="C75" i="16"/>
  <c r="C27" i="16"/>
  <c r="J17" i="16"/>
  <c r="H17" i="16"/>
  <c r="F17" i="16"/>
  <c r="F51" i="16"/>
  <c r="F48" i="16"/>
  <c r="H51" i="16"/>
  <c r="H48" i="16"/>
  <c r="H40" i="16"/>
  <c r="H41" i="16"/>
  <c r="H42" i="16"/>
  <c r="F40" i="16"/>
  <c r="F41" i="16"/>
  <c r="F42" i="16"/>
  <c r="M74" i="16"/>
  <c r="J74" i="16"/>
  <c r="H74" i="16"/>
  <c r="F74" i="16"/>
  <c r="F117" i="16"/>
  <c r="H117" i="16"/>
  <c r="J117" i="16"/>
  <c r="M117" i="16"/>
  <c r="F118" i="16"/>
  <c r="H118" i="16"/>
  <c r="J118" i="16"/>
  <c r="J89" i="16"/>
  <c r="M89" i="16"/>
  <c r="J87" i="16"/>
  <c r="H89" i="16"/>
  <c r="H87" i="16"/>
  <c r="F89" i="16"/>
  <c r="F87" i="16"/>
  <c r="J102" i="16"/>
  <c r="H102" i="16"/>
  <c r="F102" i="16"/>
  <c r="F94" i="16"/>
  <c r="H94" i="16"/>
  <c r="J94" i="16"/>
  <c r="M94" i="16"/>
  <c r="E76" i="16" l="1"/>
  <c r="J35" i="16"/>
  <c r="H35" i="16"/>
  <c r="F35" i="16"/>
  <c r="F25" i="16"/>
  <c r="J25" i="16"/>
  <c r="H25" i="16"/>
  <c r="J15" i="16"/>
  <c r="H15" i="16"/>
  <c r="F15" i="16"/>
  <c r="J10" i="16"/>
  <c r="J11" i="16"/>
  <c r="J12" i="16"/>
  <c r="F12" i="16"/>
  <c r="F10" i="16"/>
  <c r="H12" i="16"/>
  <c r="H10" i="16"/>
  <c r="F57" i="16" l="1"/>
  <c r="H57" i="16"/>
  <c r="J57" i="16"/>
  <c r="M57" i="16"/>
  <c r="F46" i="16"/>
  <c r="H46" i="16"/>
  <c r="J46" i="16"/>
  <c r="F39" i="16"/>
  <c r="H39" i="16"/>
  <c r="J39" i="16"/>
  <c r="F43" i="16"/>
  <c r="H43" i="16"/>
  <c r="J43" i="16"/>
  <c r="M43" i="16"/>
  <c r="F37" i="16"/>
  <c r="H37" i="16"/>
  <c r="J37" i="16"/>
  <c r="M37" i="16"/>
  <c r="H53" i="16" l="1"/>
  <c r="J53" i="16"/>
  <c r="F53" i="16"/>
  <c r="M53" i="16"/>
  <c r="F111" i="45" l="1"/>
  <c r="J22" i="45" l="1"/>
  <c r="D27" i="1"/>
  <c r="C27" i="1"/>
  <c r="H12" i="43" l="1"/>
  <c r="G7" i="14" l="1"/>
  <c r="G10" i="14" s="1"/>
  <c r="G13" i="14" s="1"/>
  <c r="F7" i="14"/>
  <c r="F10" i="14" s="1"/>
  <c r="F13" i="14" s="1"/>
  <c r="E7" i="14"/>
  <c r="E10" i="14" s="1"/>
  <c r="E13" i="14" s="1"/>
  <c r="D7" i="14"/>
  <c r="D10" i="14" s="1"/>
  <c r="D13" i="14" s="1"/>
  <c r="C7" i="14"/>
  <c r="C10" i="14" s="1"/>
  <c r="C13" i="14" s="1"/>
  <c r="J96" i="45" l="1"/>
  <c r="H96" i="45"/>
  <c r="F96" i="45"/>
  <c r="G9" i="20" l="1"/>
  <c r="P22" i="1" l="1"/>
  <c r="P23" i="1"/>
  <c r="P24" i="1"/>
  <c r="P25" i="1"/>
  <c r="P26" i="1"/>
  <c r="M5" i="47" l="1"/>
  <c r="M40" i="13"/>
  <c r="M11" i="13"/>
  <c r="M120" i="16"/>
  <c r="M121" i="16"/>
  <c r="M123" i="16"/>
  <c r="M126" i="16"/>
  <c r="M127" i="16"/>
  <c r="M44" i="16"/>
  <c r="M49" i="16"/>
  <c r="M50" i="16"/>
  <c r="M19" i="16"/>
  <c r="M20" i="16"/>
  <c r="M22" i="16"/>
  <c r="M24" i="16"/>
  <c r="M26" i="16"/>
  <c r="M116" i="45"/>
  <c r="H59" i="43" l="1"/>
  <c r="H52" i="43"/>
  <c r="H43" i="43"/>
  <c r="M113" i="45" l="1"/>
  <c r="J104" i="45"/>
  <c r="J105" i="45"/>
  <c r="J106" i="45"/>
  <c r="J107" i="45"/>
  <c r="J108" i="45"/>
  <c r="J109" i="45"/>
  <c r="I27" i="1" l="1"/>
  <c r="E27" i="1"/>
  <c r="G27" i="1"/>
  <c r="J5" i="20" l="1"/>
  <c r="J6" i="20"/>
  <c r="J8" i="20"/>
  <c r="J10" i="20"/>
  <c r="J11" i="20"/>
  <c r="M10" i="28" l="1"/>
  <c r="M11" i="22"/>
  <c r="J10" i="21"/>
  <c r="H10" i="21"/>
  <c r="F10" i="21"/>
  <c r="F11" i="20"/>
  <c r="H11" i="20"/>
  <c r="H10" i="20"/>
  <c r="J39" i="45"/>
  <c r="J40" i="45"/>
  <c r="H39" i="45"/>
  <c r="H40" i="45"/>
  <c r="J46" i="45"/>
  <c r="J47" i="45"/>
  <c r="H46" i="45"/>
  <c r="H47" i="45"/>
  <c r="F46" i="45"/>
  <c r="F47" i="45"/>
  <c r="M71" i="45" l="1"/>
  <c r="M27" i="45"/>
  <c r="M28" i="45"/>
  <c r="M23" i="45"/>
  <c r="M21" i="45"/>
  <c r="M121" i="45"/>
  <c r="P12" i="1"/>
  <c r="K15" i="28" l="1"/>
  <c r="K12" i="28"/>
  <c r="K9" i="28"/>
  <c r="K15" i="22"/>
  <c r="K12" i="22"/>
  <c r="K9" i="22"/>
  <c r="K16" i="23"/>
  <c r="K13" i="23"/>
  <c r="K10" i="23"/>
  <c r="K15" i="21"/>
  <c r="K12" i="21"/>
  <c r="K9" i="21"/>
  <c r="K15" i="46"/>
  <c r="K12" i="46"/>
  <c r="K9" i="46"/>
  <c r="K15" i="25"/>
  <c r="K12" i="25"/>
  <c r="K9" i="25"/>
  <c r="K15" i="27"/>
  <c r="K12" i="27"/>
  <c r="K9" i="27"/>
  <c r="K15" i="26"/>
  <c r="K12" i="26"/>
  <c r="K16" i="24"/>
  <c r="K13" i="24"/>
  <c r="K10" i="24"/>
  <c r="K15" i="20"/>
  <c r="K12" i="20"/>
  <c r="K9" i="20"/>
  <c r="K127" i="45"/>
  <c r="K61" i="45"/>
  <c r="K57" i="45"/>
  <c r="K11" i="45"/>
  <c r="K16" i="21" l="1"/>
  <c r="K16" i="28"/>
  <c r="K16" i="22"/>
  <c r="K16" i="25"/>
  <c r="K16" i="26"/>
  <c r="K17" i="24"/>
  <c r="K16" i="20"/>
  <c r="K128" i="45"/>
  <c r="K129" i="45" s="1"/>
  <c r="K17" i="23"/>
  <c r="K16" i="46"/>
  <c r="K16" i="27"/>
  <c r="M131" i="16"/>
  <c r="M54" i="16"/>
  <c r="M32" i="16"/>
  <c r="M39" i="13" l="1"/>
  <c r="M10" i="13"/>
  <c r="H8" i="1" l="1"/>
  <c r="M5" i="46" l="1"/>
  <c r="M137" i="16"/>
  <c r="K6" i="16"/>
  <c r="K27" i="16"/>
  <c r="N16" i="1"/>
  <c r="I12" i="14" s="1"/>
  <c r="N13" i="1"/>
  <c r="I9" i="14" s="1"/>
  <c r="N10" i="1"/>
  <c r="I6" i="14" s="1"/>
  <c r="I31" i="44"/>
  <c r="I16" i="44"/>
  <c r="I8" i="44"/>
  <c r="K8" i="44" s="1"/>
  <c r="I67" i="43"/>
  <c r="I60" i="43"/>
  <c r="I14" i="43"/>
  <c r="I11" i="43"/>
  <c r="K76" i="16" l="1"/>
  <c r="I68" i="43"/>
  <c r="N17" i="1"/>
  <c r="I17" i="44"/>
  <c r="G10" i="23"/>
  <c r="I10" i="23"/>
  <c r="C10" i="23"/>
  <c r="I10" i="24"/>
  <c r="E10" i="1"/>
  <c r="C44" i="13"/>
  <c r="C55" i="13"/>
  <c r="H136" i="16"/>
  <c r="J136" i="16"/>
  <c r="F136" i="16"/>
  <c r="M109" i="16"/>
  <c r="E127" i="45"/>
  <c r="D127" i="45"/>
  <c r="C127" i="45"/>
  <c r="I127" i="45"/>
  <c r="G127" i="45"/>
  <c r="C10" i="1"/>
  <c r="C56" i="13" l="1"/>
  <c r="I10" i="1" l="1"/>
  <c r="M147" i="16" l="1"/>
  <c r="M60" i="16" l="1"/>
  <c r="F5" i="27" l="1"/>
  <c r="P5" i="1" l="1"/>
  <c r="F73" i="45" l="1"/>
  <c r="F74" i="45"/>
  <c r="F16" i="45"/>
  <c r="G16" i="1"/>
  <c r="G30" i="1"/>
  <c r="G33" i="1"/>
  <c r="G34" i="1" l="1"/>
  <c r="G31" i="44"/>
  <c r="E31" i="44"/>
  <c r="F5" i="44" l="1"/>
  <c r="G16" i="44" l="1"/>
  <c r="F5" i="43"/>
  <c r="D11" i="43"/>
  <c r="D14" i="43"/>
  <c r="G17" i="44" l="1"/>
  <c r="P31" i="1" l="1"/>
  <c r="P32" i="1"/>
  <c r="J8" i="46" l="1"/>
  <c r="H8" i="46"/>
  <c r="F8" i="46"/>
  <c r="J59" i="16"/>
  <c r="H59" i="16"/>
  <c r="F59" i="16"/>
  <c r="P14" i="1"/>
  <c r="M13" i="16" l="1"/>
  <c r="M5" i="25" l="1"/>
  <c r="M14" i="23" l="1"/>
  <c r="M8" i="25"/>
  <c r="K5" i="43"/>
  <c r="D98" i="45" l="1"/>
  <c r="D67" i="43"/>
  <c r="E67" i="43"/>
  <c r="E14" i="43"/>
  <c r="E37" i="43"/>
  <c r="H29" i="43"/>
  <c r="E11" i="43"/>
  <c r="D128" i="45" l="1"/>
  <c r="H99" i="45"/>
  <c r="F99" i="45"/>
  <c r="D60" i="43"/>
  <c r="J5" i="47" l="1"/>
  <c r="H5" i="47"/>
  <c r="F5" i="47"/>
  <c r="J6" i="46"/>
  <c r="H6" i="46"/>
  <c r="F6" i="46"/>
  <c r="J10" i="47" l="1"/>
  <c r="H10" i="47"/>
  <c r="F10" i="47"/>
  <c r="J6" i="47"/>
  <c r="H6" i="47"/>
  <c r="F6" i="47"/>
  <c r="J40" i="13"/>
  <c r="H40" i="13"/>
  <c r="F40" i="13"/>
  <c r="J11" i="13"/>
  <c r="H11" i="13"/>
  <c r="F11" i="13"/>
  <c r="K15" i="47" l="1"/>
  <c r="I15" i="47"/>
  <c r="G15" i="47"/>
  <c r="E15" i="47"/>
  <c r="D15" i="47"/>
  <c r="C15" i="47"/>
  <c r="K12" i="47"/>
  <c r="I12" i="47"/>
  <c r="G12" i="47"/>
  <c r="E12" i="47"/>
  <c r="D12" i="47"/>
  <c r="C12" i="47"/>
  <c r="C16" i="47" s="1"/>
  <c r="K9" i="47"/>
  <c r="M9" i="47" l="1"/>
  <c r="M12" i="47"/>
  <c r="F12" i="47"/>
  <c r="J12" i="47"/>
  <c r="H12" i="47"/>
  <c r="K16" i="47"/>
  <c r="G16" i="47"/>
  <c r="E16" i="47"/>
  <c r="I16" i="47"/>
  <c r="J9" i="47"/>
  <c r="D16" i="47"/>
  <c r="F9" i="47"/>
  <c r="H9" i="47"/>
  <c r="H36" i="13"/>
  <c r="M16" i="47" l="1"/>
  <c r="F16" i="47"/>
  <c r="J16" i="47"/>
  <c r="H16" i="47"/>
  <c r="F13" i="44" l="1"/>
  <c r="H35" i="13" l="1"/>
  <c r="H32" i="45" l="1"/>
  <c r="L33" i="1" l="1"/>
  <c r="L30" i="1"/>
  <c r="L34" i="1" l="1"/>
  <c r="G83" i="16" l="1"/>
  <c r="G6" i="16"/>
  <c r="M72" i="45" l="1"/>
  <c r="H8" i="28" l="1"/>
  <c r="M15" i="23" l="1"/>
  <c r="M6" i="24"/>
  <c r="M38" i="13"/>
  <c r="M9" i="13"/>
  <c r="K24" i="43"/>
  <c r="J11" i="24" l="1"/>
  <c r="J11" i="27"/>
  <c r="H11" i="27"/>
  <c r="F11" i="27"/>
  <c r="H11" i="24" l="1"/>
  <c r="F11" i="24"/>
  <c r="P15" i="1" l="1"/>
  <c r="M103" i="16" l="1"/>
  <c r="J39" i="13" l="1"/>
  <c r="H39" i="13"/>
  <c r="F39" i="13"/>
  <c r="M8" i="13"/>
  <c r="M7" i="13"/>
  <c r="J10" i="13"/>
  <c r="H10" i="13"/>
  <c r="F10" i="13"/>
  <c r="I15" i="46"/>
  <c r="G15" i="46"/>
  <c r="E15" i="46"/>
  <c r="D15" i="46"/>
  <c r="C15" i="46"/>
  <c r="I12" i="46"/>
  <c r="G12" i="46"/>
  <c r="E12" i="46"/>
  <c r="D12" i="46"/>
  <c r="C12" i="46"/>
  <c r="I9" i="46"/>
  <c r="M9" i="46" s="1"/>
  <c r="E9" i="46"/>
  <c r="D9" i="46"/>
  <c r="C9" i="46"/>
  <c r="J5" i="46"/>
  <c r="H5" i="46"/>
  <c r="F5" i="46"/>
  <c r="C16" i="46" l="1"/>
  <c r="D16" i="46"/>
  <c r="H9" i="46"/>
  <c r="F9" i="46"/>
  <c r="E16" i="46"/>
  <c r="G16" i="46"/>
  <c r="I16" i="46"/>
  <c r="M16" i="46" s="1"/>
  <c r="J9" i="46"/>
  <c r="H16" i="46" l="1"/>
  <c r="F16" i="46"/>
  <c r="J16" i="46"/>
  <c r="K10" i="43" l="1"/>
  <c r="K8" i="43"/>
  <c r="K152" i="16" l="1"/>
  <c r="I152" i="16"/>
  <c r="G152" i="16"/>
  <c r="E152" i="16"/>
  <c r="D152" i="16"/>
  <c r="M151" i="16"/>
  <c r="J151" i="16"/>
  <c r="H151" i="16"/>
  <c r="F151" i="16"/>
  <c r="M150" i="16"/>
  <c r="J150" i="16"/>
  <c r="H150" i="16"/>
  <c r="F150" i="16"/>
  <c r="M149" i="16"/>
  <c r="J149" i="16"/>
  <c r="H149" i="16"/>
  <c r="F149" i="16"/>
  <c r="M148" i="16"/>
  <c r="J148" i="16"/>
  <c r="H148" i="16"/>
  <c r="F148" i="16"/>
  <c r="J147" i="16"/>
  <c r="H147" i="16"/>
  <c r="F147" i="16"/>
  <c r="J146" i="16"/>
  <c r="H146" i="16"/>
  <c r="F146" i="16"/>
  <c r="M145" i="16"/>
  <c r="J145" i="16"/>
  <c r="H145" i="16"/>
  <c r="F145" i="16"/>
  <c r="M144" i="16"/>
  <c r="J144" i="16"/>
  <c r="H144" i="16"/>
  <c r="F144" i="16"/>
  <c r="M143" i="16"/>
  <c r="J143" i="16"/>
  <c r="H143" i="16"/>
  <c r="F143" i="16"/>
  <c r="J142" i="16"/>
  <c r="H142" i="16"/>
  <c r="F142" i="16"/>
  <c r="M141" i="16"/>
  <c r="J141" i="16"/>
  <c r="H141" i="16"/>
  <c r="F141" i="16"/>
  <c r="M140" i="16"/>
  <c r="J140" i="16"/>
  <c r="H140" i="16"/>
  <c r="F140" i="16"/>
  <c r="M139" i="16"/>
  <c r="J139" i="16"/>
  <c r="H139" i="16"/>
  <c r="F139" i="16"/>
  <c r="K138" i="16"/>
  <c r="I138" i="16"/>
  <c r="G138" i="16"/>
  <c r="E138" i="16"/>
  <c r="D138" i="16"/>
  <c r="J137" i="16"/>
  <c r="H137" i="16"/>
  <c r="F137" i="16"/>
  <c r="M135" i="16"/>
  <c r="J135" i="16"/>
  <c r="H135" i="16"/>
  <c r="F135" i="16"/>
  <c r="M134" i="16"/>
  <c r="J134" i="16"/>
  <c r="H134" i="16"/>
  <c r="F134" i="16"/>
  <c r="M133" i="16"/>
  <c r="J133" i="16"/>
  <c r="H133" i="16"/>
  <c r="F133" i="16"/>
  <c r="M132" i="16"/>
  <c r="J132" i="16"/>
  <c r="H132" i="16"/>
  <c r="F132" i="16"/>
  <c r="J131" i="16"/>
  <c r="H131" i="16"/>
  <c r="F131" i="16"/>
  <c r="C138" i="16"/>
  <c r="K130" i="16"/>
  <c r="G130" i="16"/>
  <c r="H129" i="16"/>
  <c r="F129" i="16"/>
  <c r="J128" i="16"/>
  <c r="H128" i="16"/>
  <c r="F128" i="16"/>
  <c r="J127" i="16"/>
  <c r="H127" i="16"/>
  <c r="F127" i="16"/>
  <c r="J126" i="16"/>
  <c r="H126" i="16"/>
  <c r="F126" i="16"/>
  <c r="J124" i="16"/>
  <c r="H124" i="16"/>
  <c r="F124" i="16"/>
  <c r="J123" i="16"/>
  <c r="H123" i="16"/>
  <c r="F123" i="16"/>
  <c r="J122" i="16"/>
  <c r="H122" i="16"/>
  <c r="F122" i="16"/>
  <c r="J121" i="16"/>
  <c r="H121" i="16"/>
  <c r="F121" i="16"/>
  <c r="J120" i="16"/>
  <c r="H120" i="16"/>
  <c r="F120" i="16"/>
  <c r="J115" i="16"/>
  <c r="H115" i="16"/>
  <c r="F115" i="16"/>
  <c r="M114" i="16"/>
  <c r="J114" i="16"/>
  <c r="H114" i="16"/>
  <c r="F114" i="16"/>
  <c r="J113" i="16"/>
  <c r="H113" i="16"/>
  <c r="F113" i="16"/>
  <c r="K111" i="16"/>
  <c r="I111" i="16"/>
  <c r="G111" i="16"/>
  <c r="E111" i="16"/>
  <c r="J109" i="16"/>
  <c r="H109" i="16"/>
  <c r="F109" i="16"/>
  <c r="M108" i="16"/>
  <c r="J108" i="16"/>
  <c r="H108" i="16"/>
  <c r="F108" i="16"/>
  <c r="M107" i="16"/>
  <c r="J107" i="16"/>
  <c r="H107" i="16"/>
  <c r="F107" i="16"/>
  <c r="M106" i="16"/>
  <c r="J106" i="16"/>
  <c r="H106" i="16"/>
  <c r="F106" i="16"/>
  <c r="M105" i="16"/>
  <c r="J105" i="16"/>
  <c r="H105" i="16"/>
  <c r="F105" i="16"/>
  <c r="J103" i="16"/>
  <c r="H103" i="16"/>
  <c r="F103" i="16"/>
  <c r="J101" i="16"/>
  <c r="H101" i="16"/>
  <c r="F101" i="16"/>
  <c r="J100" i="16"/>
  <c r="H100" i="16"/>
  <c r="F100" i="16"/>
  <c r="J99" i="16"/>
  <c r="H99" i="16"/>
  <c r="F99" i="16"/>
  <c r="J97" i="16"/>
  <c r="H97" i="16"/>
  <c r="F97" i="16"/>
  <c r="J96" i="16"/>
  <c r="H96" i="16"/>
  <c r="F96" i="16"/>
  <c r="J95" i="16"/>
  <c r="H95" i="16"/>
  <c r="F95" i="16"/>
  <c r="M93" i="16"/>
  <c r="J93" i="16"/>
  <c r="H93" i="16"/>
  <c r="F93" i="16"/>
  <c r="M91" i="16"/>
  <c r="J91" i="16"/>
  <c r="H91" i="16"/>
  <c r="F91" i="16"/>
  <c r="M90" i="16"/>
  <c r="J90" i="16"/>
  <c r="H90" i="16"/>
  <c r="F90" i="16"/>
  <c r="J88" i="16"/>
  <c r="H88" i="16"/>
  <c r="F88" i="16"/>
  <c r="M86" i="16"/>
  <c r="M85" i="16"/>
  <c r="J85" i="16"/>
  <c r="H85" i="16"/>
  <c r="F85" i="16"/>
  <c r="M84" i="16"/>
  <c r="J84" i="16"/>
  <c r="H84" i="16"/>
  <c r="F84" i="16"/>
  <c r="K83" i="16"/>
  <c r="I83" i="16"/>
  <c r="M82" i="16"/>
  <c r="J82" i="16"/>
  <c r="H82" i="16"/>
  <c r="F82" i="16"/>
  <c r="I61" i="16"/>
  <c r="G61" i="16"/>
  <c r="G76" i="16" s="1"/>
  <c r="J54" i="16"/>
  <c r="H54" i="16"/>
  <c r="F54" i="16"/>
  <c r="J52" i="16"/>
  <c r="H52" i="16"/>
  <c r="F52" i="16"/>
  <c r="J47" i="16"/>
  <c r="H47" i="16"/>
  <c r="F47" i="16"/>
  <c r="J38" i="16"/>
  <c r="H38" i="16"/>
  <c r="F38" i="16"/>
  <c r="J32" i="16"/>
  <c r="H32" i="16"/>
  <c r="F32" i="16"/>
  <c r="K153" i="16" l="1"/>
  <c r="J83" i="16"/>
  <c r="F111" i="16"/>
  <c r="G153" i="16"/>
  <c r="I153" i="16"/>
  <c r="F34" i="16"/>
  <c r="J111" i="16"/>
  <c r="H111" i="16"/>
  <c r="H34" i="16"/>
  <c r="J34" i="16"/>
  <c r="F83" i="16"/>
  <c r="M152" i="16"/>
  <c r="M138" i="16"/>
  <c r="M130" i="16"/>
  <c r="F104" i="16"/>
  <c r="M104" i="16"/>
  <c r="M111" i="16"/>
  <c r="J152" i="16"/>
  <c r="J138" i="16"/>
  <c r="J130" i="16"/>
  <c r="H104" i="16"/>
  <c r="M83" i="16"/>
  <c r="D153" i="16"/>
  <c r="H83" i="16"/>
  <c r="E153" i="16"/>
  <c r="F130" i="16"/>
  <c r="H130" i="16"/>
  <c r="F138" i="16"/>
  <c r="H138" i="16"/>
  <c r="F152" i="16"/>
  <c r="H152" i="16"/>
  <c r="J104" i="16"/>
  <c r="C153" i="16" l="1"/>
  <c r="J5" i="16"/>
  <c r="J7" i="16"/>
  <c r="J8" i="16"/>
  <c r="J13" i="16"/>
  <c r="J14" i="16"/>
  <c r="J16" i="16"/>
  <c r="J18" i="16"/>
  <c r="J19" i="16"/>
  <c r="J20" i="16"/>
  <c r="J49" i="16" l="1"/>
  <c r="H49" i="16"/>
  <c r="F49" i="16"/>
  <c r="I5" i="14"/>
  <c r="I7" i="14" s="1"/>
  <c r="I8" i="14"/>
  <c r="I11" i="14"/>
  <c r="I10" i="14" l="1"/>
  <c r="I13" i="14" s="1"/>
  <c r="F5" i="45" l="1"/>
  <c r="H5" i="45"/>
  <c r="J5" i="45"/>
  <c r="F6" i="45"/>
  <c r="H6" i="45"/>
  <c r="J6" i="45"/>
  <c r="F7" i="45"/>
  <c r="H7" i="45"/>
  <c r="J7" i="45"/>
  <c r="F8" i="45"/>
  <c r="H8" i="45"/>
  <c r="J8" i="45"/>
  <c r="F10" i="45"/>
  <c r="H10" i="45"/>
  <c r="J10" i="45"/>
  <c r="F9" i="45"/>
  <c r="H9" i="45"/>
  <c r="J9" i="45"/>
  <c r="C31" i="44" l="1"/>
  <c r="D31" i="44"/>
  <c r="F31" i="44" l="1"/>
  <c r="M106" i="45"/>
  <c r="J10" i="26" l="1"/>
  <c r="H10" i="26"/>
  <c r="F10" i="26"/>
  <c r="F60" i="45" l="1"/>
  <c r="M67" i="45" l="1"/>
  <c r="K30" i="43" l="1"/>
  <c r="H26" i="43" l="1"/>
  <c r="C14" i="43"/>
  <c r="E15" i="21" l="1"/>
  <c r="M109" i="45" l="1"/>
  <c r="M33" i="1" l="1"/>
  <c r="K33" i="1"/>
  <c r="M30" i="1"/>
  <c r="M34" i="1" l="1"/>
  <c r="M8" i="28" l="1"/>
  <c r="M6" i="28"/>
  <c r="M5" i="28"/>
  <c r="I15" i="28" l="1"/>
  <c r="G15" i="28"/>
  <c r="E15" i="28"/>
  <c r="D15" i="28"/>
  <c r="C15" i="28"/>
  <c r="I12" i="28"/>
  <c r="M12" i="28" s="1"/>
  <c r="G12" i="28"/>
  <c r="E12" i="28"/>
  <c r="D12" i="28"/>
  <c r="C12" i="28"/>
  <c r="J10" i="28"/>
  <c r="H10" i="28"/>
  <c r="F10" i="28"/>
  <c r="I9" i="28"/>
  <c r="G9" i="28"/>
  <c r="E9" i="28"/>
  <c r="D9" i="28"/>
  <c r="C9" i="28"/>
  <c r="J8" i="28"/>
  <c r="F8" i="28"/>
  <c r="J6" i="28"/>
  <c r="H6" i="28"/>
  <c r="F6" i="28"/>
  <c r="J5" i="28"/>
  <c r="F5" i="28"/>
  <c r="I16" i="23"/>
  <c r="G16" i="23"/>
  <c r="E16" i="23"/>
  <c r="D16" i="23"/>
  <c r="C16" i="23"/>
  <c r="G16" i="28" l="1"/>
  <c r="D16" i="28"/>
  <c r="M16" i="23"/>
  <c r="F9" i="28"/>
  <c r="M9" i="28"/>
  <c r="J12" i="28"/>
  <c r="I16" i="28"/>
  <c r="F12" i="28"/>
  <c r="H12" i="28"/>
  <c r="C16" i="28"/>
  <c r="H9" i="28"/>
  <c r="J9" i="28"/>
  <c r="J16" i="23"/>
  <c r="H16" i="23"/>
  <c r="F16" i="23"/>
  <c r="J15" i="23"/>
  <c r="H15" i="23"/>
  <c r="F15" i="23"/>
  <c r="J14" i="23"/>
  <c r="H14" i="23"/>
  <c r="F14" i="23"/>
  <c r="I13" i="23"/>
  <c r="M13" i="23" s="1"/>
  <c r="G13" i="23"/>
  <c r="E13" i="23"/>
  <c r="D13" i="23"/>
  <c r="C13" i="23"/>
  <c r="H16" i="28" l="1"/>
  <c r="J16" i="28"/>
  <c r="H13" i="23"/>
  <c r="M16" i="28"/>
  <c r="J13" i="23"/>
  <c r="F13" i="23"/>
  <c r="J12" i="23"/>
  <c r="H12" i="23"/>
  <c r="F12" i="23"/>
  <c r="J11" i="23"/>
  <c r="H11" i="23"/>
  <c r="F11" i="23"/>
  <c r="I17" i="23"/>
  <c r="G17" i="23"/>
  <c r="E17" i="23"/>
  <c r="D17" i="23"/>
  <c r="M8" i="23"/>
  <c r="J8" i="23"/>
  <c r="H8" i="23"/>
  <c r="F8" i="23"/>
  <c r="M7" i="23"/>
  <c r="J7" i="23"/>
  <c r="H7" i="23"/>
  <c r="F7" i="23"/>
  <c r="J6" i="23"/>
  <c r="H6" i="23"/>
  <c r="F6" i="23"/>
  <c r="M5" i="23"/>
  <c r="J5" i="23"/>
  <c r="H5" i="23"/>
  <c r="F5" i="23"/>
  <c r="I15" i="22"/>
  <c r="G15" i="22"/>
  <c r="E15" i="22"/>
  <c r="D15" i="22"/>
  <c r="C15" i="22"/>
  <c r="I12" i="22"/>
  <c r="M12" i="22" s="1"/>
  <c r="G12" i="22"/>
  <c r="E12" i="22"/>
  <c r="D12" i="22"/>
  <c r="C12" i="22"/>
  <c r="J11" i="22"/>
  <c r="H11" i="22"/>
  <c r="F11" i="22"/>
  <c r="I9" i="22"/>
  <c r="G9" i="22"/>
  <c r="E9" i="22"/>
  <c r="D9" i="22"/>
  <c r="C9" i="22"/>
  <c r="M8" i="22"/>
  <c r="J8" i="22"/>
  <c r="H8" i="22"/>
  <c r="F8" i="22"/>
  <c r="M5" i="22"/>
  <c r="J5" i="22"/>
  <c r="H5" i="22"/>
  <c r="F5" i="22"/>
  <c r="I15" i="21"/>
  <c r="G15" i="21"/>
  <c r="D15" i="21"/>
  <c r="C15" i="21"/>
  <c r="I12" i="21"/>
  <c r="M12" i="21" s="1"/>
  <c r="G12" i="21"/>
  <c r="E12" i="21"/>
  <c r="D12" i="21"/>
  <c r="C12" i="21"/>
  <c r="I9" i="21"/>
  <c r="G9" i="21"/>
  <c r="E9" i="21"/>
  <c r="D9" i="21"/>
  <c r="C9" i="21"/>
  <c r="M8" i="21"/>
  <c r="J8" i="21"/>
  <c r="H8" i="21"/>
  <c r="F8" i="21"/>
  <c r="J6" i="21"/>
  <c r="H6" i="21"/>
  <c r="F6" i="21"/>
  <c r="J5" i="21"/>
  <c r="H5" i="21"/>
  <c r="F5" i="21"/>
  <c r="I15" i="27"/>
  <c r="G15" i="27"/>
  <c r="E15" i="27"/>
  <c r="D15" i="27"/>
  <c r="C15" i="27"/>
  <c r="I12" i="27"/>
  <c r="M12" i="27" s="1"/>
  <c r="G12" i="27"/>
  <c r="E12" i="27"/>
  <c r="D12" i="27"/>
  <c r="C12" i="27"/>
  <c r="J10" i="27"/>
  <c r="H10" i="27"/>
  <c r="F10" i="27"/>
  <c r="I9" i="27"/>
  <c r="G9" i="27"/>
  <c r="E9" i="27"/>
  <c r="D9" i="27"/>
  <c r="C9" i="27"/>
  <c r="J8" i="27"/>
  <c r="F8" i="27"/>
  <c r="M6" i="27"/>
  <c r="J6" i="27"/>
  <c r="H6" i="27"/>
  <c r="F6" i="27"/>
  <c r="M5" i="27"/>
  <c r="J5" i="27"/>
  <c r="H5" i="27"/>
  <c r="I15" i="26"/>
  <c r="G15" i="26"/>
  <c r="E15" i="26"/>
  <c r="D15" i="26"/>
  <c r="C15" i="26"/>
  <c r="I12" i="26"/>
  <c r="M12" i="26" s="1"/>
  <c r="G12" i="26"/>
  <c r="E12" i="26"/>
  <c r="D12" i="26"/>
  <c r="C12" i="26"/>
  <c r="I9" i="26"/>
  <c r="G9" i="26"/>
  <c r="E9" i="26"/>
  <c r="D9" i="26"/>
  <c r="C9" i="26"/>
  <c r="J8" i="26"/>
  <c r="H8" i="26"/>
  <c r="F8" i="26"/>
  <c r="M6" i="26"/>
  <c r="J6" i="26"/>
  <c r="H6" i="26"/>
  <c r="F6" i="26"/>
  <c r="M5" i="26"/>
  <c r="J5" i="26"/>
  <c r="H5" i="26"/>
  <c r="F5" i="26"/>
  <c r="I15" i="25"/>
  <c r="G15" i="25"/>
  <c r="E15" i="25"/>
  <c r="D15" i="25"/>
  <c r="C15" i="25"/>
  <c r="I12" i="25"/>
  <c r="M12" i="25" s="1"/>
  <c r="E12" i="25"/>
  <c r="D12" i="25"/>
  <c r="C12" i="25"/>
  <c r="J10" i="25"/>
  <c r="F10" i="25"/>
  <c r="I9" i="25"/>
  <c r="G9" i="25"/>
  <c r="E9" i="25"/>
  <c r="D9" i="25"/>
  <c r="J8" i="25"/>
  <c r="F8" i="25"/>
  <c r="J6" i="25"/>
  <c r="H6" i="25"/>
  <c r="F6" i="25"/>
  <c r="J5" i="25"/>
  <c r="H5" i="25"/>
  <c r="F5" i="25"/>
  <c r="I16" i="24"/>
  <c r="G16" i="24"/>
  <c r="E16" i="24"/>
  <c r="D16" i="24"/>
  <c r="C16" i="24"/>
  <c r="I13" i="24"/>
  <c r="M13" i="24" s="1"/>
  <c r="G13" i="24"/>
  <c r="E13" i="24"/>
  <c r="D13" i="24"/>
  <c r="C13" i="24"/>
  <c r="M8" i="24"/>
  <c r="F8" i="24"/>
  <c r="J6" i="24"/>
  <c r="H6" i="24"/>
  <c r="F6" i="24"/>
  <c r="M5" i="24"/>
  <c r="J5" i="24"/>
  <c r="H5" i="24"/>
  <c r="F5" i="24"/>
  <c r="I15" i="20"/>
  <c r="G15" i="20"/>
  <c r="E15" i="20"/>
  <c r="D15" i="20"/>
  <c r="C15" i="20"/>
  <c r="I12" i="20"/>
  <c r="M12" i="20" s="1"/>
  <c r="G12" i="20"/>
  <c r="E12" i="20"/>
  <c r="D12" i="20"/>
  <c r="C12" i="20"/>
  <c r="F10" i="20"/>
  <c r="E9" i="20"/>
  <c r="D9" i="20"/>
  <c r="C9" i="20"/>
  <c r="H8" i="20"/>
  <c r="F8" i="20"/>
  <c r="M6" i="20"/>
  <c r="H6" i="20"/>
  <c r="F6" i="20"/>
  <c r="H5" i="20"/>
  <c r="F5" i="20"/>
  <c r="K55" i="13"/>
  <c r="I55" i="13"/>
  <c r="G55" i="13"/>
  <c r="E55" i="13"/>
  <c r="D55" i="13"/>
  <c r="H13" i="24" l="1"/>
  <c r="F12" i="21"/>
  <c r="J12" i="21"/>
  <c r="H12" i="21"/>
  <c r="D16" i="20"/>
  <c r="E16" i="22"/>
  <c r="D13" i="42" s="1"/>
  <c r="E16" i="27"/>
  <c r="D11" i="42" s="1"/>
  <c r="F13" i="24"/>
  <c r="I16" i="20"/>
  <c r="H7" i="42" s="1"/>
  <c r="G16" i="20"/>
  <c r="E16" i="20"/>
  <c r="F16" i="20" s="1"/>
  <c r="J13" i="24"/>
  <c r="M9" i="25"/>
  <c r="J12" i="25"/>
  <c r="F12" i="26"/>
  <c r="H12" i="26"/>
  <c r="J12" i="26"/>
  <c r="F9" i="21"/>
  <c r="E16" i="26"/>
  <c r="D16" i="26"/>
  <c r="F55" i="13"/>
  <c r="M55" i="13"/>
  <c r="F12" i="20"/>
  <c r="I16" i="26"/>
  <c r="J16" i="26" s="1"/>
  <c r="F12" i="25"/>
  <c r="J12" i="22"/>
  <c r="D16" i="21"/>
  <c r="C12" i="42" s="1"/>
  <c r="H12" i="20"/>
  <c r="J12" i="20"/>
  <c r="M17" i="23"/>
  <c r="M10" i="23"/>
  <c r="D14" i="42"/>
  <c r="F17" i="23"/>
  <c r="C17" i="23"/>
  <c r="B14" i="42" s="1"/>
  <c r="C14" i="42"/>
  <c r="J17" i="23"/>
  <c r="H17" i="23"/>
  <c r="F10" i="23"/>
  <c r="H10" i="23"/>
  <c r="J10" i="23"/>
  <c r="M9" i="22"/>
  <c r="J9" i="22"/>
  <c r="F12" i="22"/>
  <c r="H12" i="22"/>
  <c r="D16" i="22"/>
  <c r="F9" i="22"/>
  <c r="H9" i="22"/>
  <c r="M9" i="21"/>
  <c r="C16" i="21"/>
  <c r="E16" i="21"/>
  <c r="H9" i="21"/>
  <c r="J9" i="21"/>
  <c r="M9" i="27"/>
  <c r="J12" i="27"/>
  <c r="J9" i="27"/>
  <c r="F12" i="27"/>
  <c r="H12" i="27"/>
  <c r="D16" i="27"/>
  <c r="F9" i="27"/>
  <c r="H9" i="27"/>
  <c r="M9" i="26"/>
  <c r="C16" i="26"/>
  <c r="D10" i="42"/>
  <c r="J9" i="26"/>
  <c r="F9" i="26"/>
  <c r="H9" i="26"/>
  <c r="J9" i="25"/>
  <c r="F9" i="25"/>
  <c r="H9" i="25"/>
  <c r="M10" i="24"/>
  <c r="J10" i="24"/>
  <c r="F10" i="24"/>
  <c r="H10" i="24"/>
  <c r="J9" i="20"/>
  <c r="M9" i="20"/>
  <c r="F9" i="20"/>
  <c r="H9" i="20"/>
  <c r="J55" i="13"/>
  <c r="H55" i="13"/>
  <c r="M54" i="13"/>
  <c r="J54" i="13"/>
  <c r="H54" i="13"/>
  <c r="F54" i="13"/>
  <c r="M53" i="13"/>
  <c r="J53" i="13"/>
  <c r="H53" i="13"/>
  <c r="F53" i="13"/>
  <c r="M52" i="13"/>
  <c r="J52" i="13"/>
  <c r="H52" i="13"/>
  <c r="F52" i="13"/>
  <c r="M51" i="13"/>
  <c r="J51" i="13"/>
  <c r="H51" i="13"/>
  <c r="F51" i="13"/>
  <c r="M50" i="13"/>
  <c r="J50" i="13"/>
  <c r="H50" i="13"/>
  <c r="F50" i="13"/>
  <c r="M49" i="13"/>
  <c r="J49" i="13"/>
  <c r="H49" i="13"/>
  <c r="F49" i="13"/>
  <c r="M48" i="13"/>
  <c r="J48" i="13"/>
  <c r="H48" i="13"/>
  <c r="F48" i="13"/>
  <c r="M47" i="13"/>
  <c r="J47" i="13"/>
  <c r="H47" i="13"/>
  <c r="F47" i="13"/>
  <c r="M46" i="13"/>
  <c r="J46" i="13"/>
  <c r="H46" i="13"/>
  <c r="F46" i="13"/>
  <c r="M45" i="13"/>
  <c r="J45" i="13"/>
  <c r="H45" i="13"/>
  <c r="F45" i="13"/>
  <c r="I44" i="13"/>
  <c r="I56" i="13" s="1"/>
  <c r="G44" i="13"/>
  <c r="G56" i="13" s="1"/>
  <c r="E44" i="13"/>
  <c r="D44" i="13"/>
  <c r="D56" i="13" s="1"/>
  <c r="M42" i="13"/>
  <c r="J42" i="13"/>
  <c r="H42" i="13"/>
  <c r="F42" i="13"/>
  <c r="J43" i="13"/>
  <c r="H43" i="13"/>
  <c r="F43" i="13"/>
  <c r="M41" i="13"/>
  <c r="J41" i="13"/>
  <c r="H41" i="13"/>
  <c r="F41" i="13"/>
  <c r="M37" i="13"/>
  <c r="J37" i="13"/>
  <c r="H37" i="13"/>
  <c r="F37" i="13"/>
  <c r="M36" i="13"/>
  <c r="J36" i="13"/>
  <c r="F36" i="13"/>
  <c r="J38" i="13"/>
  <c r="H38" i="13"/>
  <c r="F38" i="13"/>
  <c r="M35" i="13"/>
  <c r="J35" i="13"/>
  <c r="F35" i="13"/>
  <c r="M34" i="13"/>
  <c r="J34" i="13"/>
  <c r="H34" i="13"/>
  <c r="F34" i="13"/>
  <c r="K26" i="13"/>
  <c r="I26" i="13"/>
  <c r="G26" i="13"/>
  <c r="F15" i="42" s="1"/>
  <c r="E26" i="13"/>
  <c r="D26" i="13"/>
  <c r="C15" i="42" s="1"/>
  <c r="C26" i="13"/>
  <c r="M25" i="13"/>
  <c r="J25" i="13"/>
  <c r="H25" i="13"/>
  <c r="F25" i="13"/>
  <c r="M24" i="13"/>
  <c r="J24" i="13"/>
  <c r="H24" i="13"/>
  <c r="F24" i="13"/>
  <c r="M23" i="13"/>
  <c r="J23" i="13"/>
  <c r="H23" i="13"/>
  <c r="F23" i="13"/>
  <c r="M22" i="13"/>
  <c r="J22" i="13"/>
  <c r="H22" i="13"/>
  <c r="F22" i="13"/>
  <c r="M21" i="13"/>
  <c r="J21" i="13"/>
  <c r="H21" i="13"/>
  <c r="F21" i="13"/>
  <c r="M20" i="13"/>
  <c r="J20" i="13"/>
  <c r="H20" i="13"/>
  <c r="F20" i="13"/>
  <c r="M19" i="13"/>
  <c r="J19" i="13"/>
  <c r="H19" i="13"/>
  <c r="F19" i="13"/>
  <c r="M18" i="13"/>
  <c r="J18" i="13"/>
  <c r="H18" i="13"/>
  <c r="F18" i="13"/>
  <c r="M17" i="13"/>
  <c r="J17" i="13"/>
  <c r="H17" i="13"/>
  <c r="F17" i="13"/>
  <c r="M16" i="13"/>
  <c r="J16" i="13"/>
  <c r="H16" i="13"/>
  <c r="F16" i="13"/>
  <c r="K27" i="13"/>
  <c r="I15" i="13"/>
  <c r="G15" i="13"/>
  <c r="E27" i="13"/>
  <c r="D15" i="13"/>
  <c r="C15" i="13"/>
  <c r="J13" i="13"/>
  <c r="H13" i="13"/>
  <c r="F13" i="13"/>
  <c r="J14" i="13"/>
  <c r="H14" i="13"/>
  <c r="F14" i="13"/>
  <c r="J12" i="13"/>
  <c r="H12" i="13"/>
  <c r="F12" i="13"/>
  <c r="J8" i="13"/>
  <c r="H8" i="13"/>
  <c r="F8" i="13"/>
  <c r="J7" i="13"/>
  <c r="H7" i="13"/>
  <c r="F7" i="13"/>
  <c r="J9" i="13"/>
  <c r="H9" i="13"/>
  <c r="F9" i="13"/>
  <c r="M6" i="13"/>
  <c r="J6" i="13"/>
  <c r="H6" i="13"/>
  <c r="F6" i="13"/>
  <c r="M5" i="13"/>
  <c r="J5" i="13"/>
  <c r="H5" i="13"/>
  <c r="F5" i="13"/>
  <c r="C10" i="42" l="1"/>
  <c r="H10" i="42"/>
  <c r="D7" i="42"/>
  <c r="F7" i="42"/>
  <c r="M16" i="20"/>
  <c r="F16" i="26"/>
  <c r="F44" i="13"/>
  <c r="M16" i="26"/>
  <c r="B10" i="42"/>
  <c r="B12" i="42"/>
  <c r="I27" i="13"/>
  <c r="B15" i="42"/>
  <c r="H14" i="42" s="1"/>
  <c r="F14" i="42" s="1"/>
  <c r="C16" i="22"/>
  <c r="B13" i="42" s="1"/>
  <c r="C13" i="42"/>
  <c r="F16" i="22"/>
  <c r="D12" i="42"/>
  <c r="F16" i="21"/>
  <c r="C16" i="27"/>
  <c r="B11" i="42" s="1"/>
  <c r="C11" i="42"/>
  <c r="F16" i="27"/>
  <c r="C16" i="20"/>
  <c r="B7" i="42" s="1"/>
  <c r="J16" i="20"/>
  <c r="H16" i="20"/>
  <c r="C7" i="42"/>
  <c r="J15" i="13"/>
  <c r="M15" i="13"/>
  <c r="G27" i="13"/>
  <c r="J56" i="13"/>
  <c r="H56" i="13"/>
  <c r="H44" i="13"/>
  <c r="J44" i="13"/>
  <c r="F26" i="13"/>
  <c r="H26" i="13"/>
  <c r="J26" i="13"/>
  <c r="D27" i="13"/>
  <c r="F15" i="13"/>
  <c r="H15" i="13"/>
  <c r="M27" i="13" l="1"/>
  <c r="K44" i="13"/>
  <c r="C27" i="13"/>
  <c r="J27" i="13"/>
  <c r="H27" i="13"/>
  <c r="F27" i="13"/>
  <c r="M73" i="16"/>
  <c r="J73" i="16"/>
  <c r="H73" i="16"/>
  <c r="F73" i="16"/>
  <c r="M72" i="16"/>
  <c r="J72" i="16"/>
  <c r="H72" i="16"/>
  <c r="F72" i="16"/>
  <c r="M71" i="16"/>
  <c r="J71" i="16"/>
  <c r="H71" i="16"/>
  <c r="F71" i="16"/>
  <c r="M70" i="16"/>
  <c r="J70" i="16"/>
  <c r="H70" i="16"/>
  <c r="F70" i="16"/>
  <c r="J69" i="16"/>
  <c r="H69" i="16"/>
  <c r="F69" i="16"/>
  <c r="M68" i="16"/>
  <c r="J68" i="16"/>
  <c r="H68" i="16"/>
  <c r="F68" i="16"/>
  <c r="M67" i="16"/>
  <c r="J67" i="16"/>
  <c r="H67" i="16"/>
  <c r="F67" i="16"/>
  <c r="M66" i="16"/>
  <c r="J66" i="16"/>
  <c r="H66" i="16"/>
  <c r="F66" i="16"/>
  <c r="M65" i="16"/>
  <c r="J65" i="16"/>
  <c r="H65" i="16"/>
  <c r="F65" i="16"/>
  <c r="M64" i="16"/>
  <c r="J64" i="16"/>
  <c r="H64" i="16"/>
  <c r="F64" i="16"/>
  <c r="M63" i="16"/>
  <c r="J63" i="16"/>
  <c r="H63" i="16"/>
  <c r="F63" i="16"/>
  <c r="M62" i="16"/>
  <c r="J62" i="16"/>
  <c r="H62" i="16"/>
  <c r="F62" i="16"/>
  <c r="J60" i="16"/>
  <c r="H60" i="16"/>
  <c r="F60" i="16"/>
  <c r="M58" i="16"/>
  <c r="J58" i="16"/>
  <c r="H58" i="16"/>
  <c r="F58" i="16"/>
  <c r="M56" i="16"/>
  <c r="J56" i="16"/>
  <c r="H56" i="16"/>
  <c r="F56" i="16"/>
  <c r="M55" i="16"/>
  <c r="J55" i="16"/>
  <c r="H55" i="16"/>
  <c r="F55" i="16"/>
  <c r="J50" i="16"/>
  <c r="H50" i="16"/>
  <c r="F50" i="16"/>
  <c r="J45" i="16"/>
  <c r="H45" i="16"/>
  <c r="F45" i="16"/>
  <c r="J44" i="16"/>
  <c r="H44" i="16"/>
  <c r="F44" i="16"/>
  <c r="J36" i="16"/>
  <c r="H36" i="16"/>
  <c r="F36" i="16"/>
  <c r="M31" i="16"/>
  <c r="J31" i="16"/>
  <c r="H31" i="16"/>
  <c r="F31" i="16"/>
  <c r="M30" i="16"/>
  <c r="J30" i="16"/>
  <c r="H30" i="16"/>
  <c r="F30" i="16"/>
  <c r="M29" i="16"/>
  <c r="J29" i="16"/>
  <c r="H29" i="16"/>
  <c r="F29" i="16"/>
  <c r="M28" i="16"/>
  <c r="J28" i="16"/>
  <c r="H28" i="16"/>
  <c r="F28" i="16"/>
  <c r="J26" i="16"/>
  <c r="H26" i="16"/>
  <c r="F26" i="16"/>
  <c r="J24" i="16"/>
  <c r="H24" i="16"/>
  <c r="F24" i="16"/>
  <c r="J23" i="16"/>
  <c r="H23" i="16"/>
  <c r="F23" i="16"/>
  <c r="J22" i="16"/>
  <c r="H22" i="16"/>
  <c r="F22" i="16"/>
  <c r="H20" i="16"/>
  <c r="F20" i="16"/>
  <c r="H19" i="16"/>
  <c r="F19" i="16"/>
  <c r="H18" i="16"/>
  <c r="F18" i="16"/>
  <c r="M16" i="16"/>
  <c r="H16" i="16"/>
  <c r="F16" i="16"/>
  <c r="M14" i="16"/>
  <c r="H14" i="16"/>
  <c r="F14" i="16"/>
  <c r="H13" i="16"/>
  <c r="F13" i="16"/>
  <c r="H11" i="16"/>
  <c r="F11" i="16"/>
  <c r="M9" i="16"/>
  <c r="M8" i="16"/>
  <c r="H8" i="16"/>
  <c r="F8" i="16"/>
  <c r="M7" i="16"/>
  <c r="H7" i="16"/>
  <c r="F7" i="16"/>
  <c r="I6" i="16"/>
  <c r="I76" i="16" s="1"/>
  <c r="M76" i="16" s="1"/>
  <c r="D6" i="16"/>
  <c r="D76" i="16" s="1"/>
  <c r="C6" i="16"/>
  <c r="C76" i="16" s="1"/>
  <c r="M5" i="16"/>
  <c r="H5" i="16"/>
  <c r="F5" i="16"/>
  <c r="K56" i="13" l="1"/>
  <c r="M56" i="13" s="1"/>
  <c r="M43" i="13"/>
  <c r="J6" i="16"/>
  <c r="F75" i="16"/>
  <c r="M26" i="13"/>
  <c r="M44" i="13"/>
  <c r="F27" i="16"/>
  <c r="F6" i="16"/>
  <c r="M6" i="16"/>
  <c r="M27" i="16"/>
  <c r="M153" i="16"/>
  <c r="J75" i="16"/>
  <c r="J61" i="16"/>
  <c r="M61" i="16"/>
  <c r="M34" i="16"/>
  <c r="J27" i="16"/>
  <c r="H75" i="16"/>
  <c r="F61" i="16"/>
  <c r="H61" i="16"/>
  <c r="H27" i="16"/>
  <c r="H6" i="16"/>
  <c r="J125" i="45"/>
  <c r="H125" i="45"/>
  <c r="F125" i="45"/>
  <c r="M124" i="45"/>
  <c r="J124" i="45"/>
  <c r="H124" i="45"/>
  <c r="F124" i="45"/>
  <c r="J123" i="45"/>
  <c r="H123" i="45"/>
  <c r="F123" i="45"/>
  <c r="M122" i="45"/>
  <c r="J122" i="45"/>
  <c r="H122" i="45"/>
  <c r="J121" i="45"/>
  <c r="H121" i="45"/>
  <c r="F121" i="45"/>
  <c r="J116" i="45"/>
  <c r="H116" i="45"/>
  <c r="F116" i="45"/>
  <c r="J118" i="45"/>
  <c r="H118" i="45"/>
  <c r="F118" i="45"/>
  <c r="J117" i="45"/>
  <c r="H117" i="45"/>
  <c r="F117" i="45"/>
  <c r="J112" i="45"/>
  <c r="F112" i="45"/>
  <c r="J115" i="45"/>
  <c r="H115" i="45"/>
  <c r="F115" i="45"/>
  <c r="J113" i="45"/>
  <c r="F113" i="45"/>
  <c r="M120" i="45"/>
  <c r="J120" i="45"/>
  <c r="H120" i="45"/>
  <c r="F120" i="45"/>
  <c r="J119" i="45"/>
  <c r="H119" i="45"/>
  <c r="F119" i="45"/>
  <c r="H109" i="45"/>
  <c r="F109" i="45"/>
  <c r="M108" i="45"/>
  <c r="H108" i="45"/>
  <c r="F108" i="45"/>
  <c r="H107" i="45"/>
  <c r="F107" i="45"/>
  <c r="H106" i="45"/>
  <c r="F106" i="45"/>
  <c r="H105" i="45"/>
  <c r="F105" i="45"/>
  <c r="H104" i="45"/>
  <c r="F104" i="45"/>
  <c r="F76" i="16" l="1"/>
  <c r="J76" i="16"/>
  <c r="H76" i="16"/>
  <c r="F127" i="45"/>
  <c r="M75" i="16"/>
  <c r="M127" i="45"/>
  <c r="J127" i="45"/>
  <c r="H127" i="45"/>
  <c r="I98" i="45" l="1"/>
  <c r="G98" i="45"/>
  <c r="G128" i="45" s="1"/>
  <c r="E98" i="45"/>
  <c r="E128" i="45" s="1"/>
  <c r="C98" i="45"/>
  <c r="C128" i="45" s="1"/>
  <c r="J95" i="45"/>
  <c r="H95" i="45"/>
  <c r="F95" i="45"/>
  <c r="J87" i="45"/>
  <c r="H87" i="45"/>
  <c r="F87" i="45"/>
  <c r="J84" i="45"/>
  <c r="H84" i="45"/>
  <c r="F84" i="45"/>
  <c r="J83" i="45"/>
  <c r="H83" i="45"/>
  <c r="F83" i="45"/>
  <c r="J82" i="45"/>
  <c r="H82" i="45"/>
  <c r="F82" i="45"/>
  <c r="M81" i="45"/>
  <c r="J81" i="45"/>
  <c r="H81" i="45"/>
  <c r="F81" i="45"/>
  <c r="M80" i="45"/>
  <c r="J80" i="45"/>
  <c r="H80" i="45"/>
  <c r="F80" i="45"/>
  <c r="J79" i="45"/>
  <c r="H79" i="45"/>
  <c r="F79" i="45"/>
  <c r="F128" i="45" l="1"/>
  <c r="I128" i="45"/>
  <c r="M98" i="45"/>
  <c r="H128" i="45"/>
  <c r="F98" i="45"/>
  <c r="H98" i="45"/>
  <c r="J98" i="45"/>
  <c r="J78" i="45"/>
  <c r="H78" i="45"/>
  <c r="F78" i="45"/>
  <c r="J77" i="45"/>
  <c r="H77" i="45"/>
  <c r="F77" i="45"/>
  <c r="J76" i="45"/>
  <c r="H76" i="45"/>
  <c r="F76" i="45"/>
  <c r="J75" i="45"/>
  <c r="H75" i="45"/>
  <c r="F75" i="45"/>
  <c r="M74" i="45"/>
  <c r="J74" i="45"/>
  <c r="H74" i="45"/>
  <c r="J73" i="45"/>
  <c r="H73" i="45"/>
  <c r="J72" i="45"/>
  <c r="H72" i="45"/>
  <c r="F72" i="45"/>
  <c r="J71" i="45"/>
  <c r="H71" i="45"/>
  <c r="F71" i="45"/>
  <c r="M70" i="45"/>
  <c r="J70" i="45"/>
  <c r="H70" i="45"/>
  <c r="F70" i="45"/>
  <c r="M69" i="45"/>
  <c r="J69" i="45"/>
  <c r="H69" i="45"/>
  <c r="F69" i="45"/>
  <c r="J68" i="45"/>
  <c r="H68" i="45"/>
  <c r="F68" i="45"/>
  <c r="J67" i="45"/>
  <c r="H67" i="45"/>
  <c r="F67" i="45"/>
  <c r="M128" i="45" l="1"/>
  <c r="J128" i="45"/>
  <c r="I61" i="45"/>
  <c r="M61" i="45" s="1"/>
  <c r="G61" i="45"/>
  <c r="E61" i="45"/>
  <c r="D61" i="45"/>
  <c r="C61" i="45"/>
  <c r="J60" i="45"/>
  <c r="H60" i="45"/>
  <c r="F61" i="45" l="1"/>
  <c r="J61" i="45"/>
  <c r="H61" i="45"/>
  <c r="J59" i="45"/>
  <c r="H59" i="45"/>
  <c r="F59" i="45"/>
  <c r="M58" i="45"/>
  <c r="J58" i="45"/>
  <c r="I57" i="45"/>
  <c r="G57" i="45"/>
  <c r="E57" i="45"/>
  <c r="D57" i="45"/>
  <c r="C57" i="45"/>
  <c r="J55" i="45"/>
  <c r="H55" i="45"/>
  <c r="F55" i="45"/>
  <c r="J54" i="45"/>
  <c r="H54" i="45"/>
  <c r="F54" i="45"/>
  <c r="J53" i="45"/>
  <c r="H53" i="45"/>
  <c r="F53" i="45"/>
  <c r="J52" i="45"/>
  <c r="H52" i="45"/>
  <c r="F52" i="45"/>
  <c r="J50" i="45"/>
  <c r="H50" i="45"/>
  <c r="F50" i="45"/>
  <c r="J51" i="45"/>
  <c r="H51" i="45"/>
  <c r="F51" i="45"/>
  <c r="J48" i="45"/>
  <c r="H48" i="45"/>
  <c r="F48" i="45"/>
  <c r="J41" i="45"/>
  <c r="H41" i="45"/>
  <c r="F41" i="45"/>
  <c r="J45" i="45"/>
  <c r="H45" i="45"/>
  <c r="F45" i="45"/>
  <c r="J49" i="45"/>
  <c r="H49" i="45"/>
  <c r="F49" i="45"/>
  <c r="J44" i="45"/>
  <c r="H44" i="45"/>
  <c r="F44" i="45"/>
  <c r="J43" i="45"/>
  <c r="H43" i="45"/>
  <c r="F43" i="45"/>
  <c r="J42" i="45"/>
  <c r="H42" i="45"/>
  <c r="F42" i="45"/>
  <c r="J38" i="45"/>
  <c r="H38" i="45"/>
  <c r="F38" i="45"/>
  <c r="J35" i="45"/>
  <c r="H35" i="45"/>
  <c r="F35" i="45"/>
  <c r="J34" i="45"/>
  <c r="H34" i="45"/>
  <c r="F34" i="45"/>
  <c r="J33" i="45"/>
  <c r="H33" i="45"/>
  <c r="F33" i="45"/>
  <c r="J32" i="45"/>
  <c r="F32" i="45"/>
  <c r="J31" i="45"/>
  <c r="H31" i="45"/>
  <c r="F31" i="45"/>
  <c r="M30" i="45"/>
  <c r="J30" i="45"/>
  <c r="H30" i="45"/>
  <c r="F30" i="45"/>
  <c r="M29" i="45"/>
  <c r="J29" i="45"/>
  <c r="H29" i="45"/>
  <c r="F29" i="45"/>
  <c r="J28" i="45"/>
  <c r="H28" i="45"/>
  <c r="F28" i="45"/>
  <c r="J27" i="45"/>
  <c r="H27" i="45"/>
  <c r="F27" i="45"/>
  <c r="M26" i="45"/>
  <c r="J26" i="45"/>
  <c r="H26" i="45"/>
  <c r="F26" i="45"/>
  <c r="J25" i="45"/>
  <c r="H25" i="45"/>
  <c r="F25" i="45"/>
  <c r="J24" i="45"/>
  <c r="H24" i="45"/>
  <c r="F24" i="45"/>
  <c r="J23" i="45"/>
  <c r="H23" i="45"/>
  <c r="F23" i="45"/>
  <c r="H22" i="45"/>
  <c r="F22" i="45"/>
  <c r="J21" i="45"/>
  <c r="H21" i="45"/>
  <c r="F21" i="45"/>
  <c r="M20" i="45"/>
  <c r="J20" i="45"/>
  <c r="H20" i="45"/>
  <c r="F20" i="45"/>
  <c r="J19" i="45"/>
  <c r="H19" i="45"/>
  <c r="F19" i="45"/>
  <c r="J18" i="45"/>
  <c r="H18" i="45"/>
  <c r="F18" i="45"/>
  <c r="J16" i="45"/>
  <c r="H16" i="45"/>
  <c r="J17" i="45"/>
  <c r="H17" i="45"/>
  <c r="F17" i="45"/>
  <c r="J15" i="45"/>
  <c r="H15" i="45"/>
  <c r="F15" i="45"/>
  <c r="M14" i="45"/>
  <c r="J14" i="45"/>
  <c r="H14" i="45"/>
  <c r="F14" i="45"/>
  <c r="M13" i="45"/>
  <c r="J13" i="45"/>
  <c r="H13" i="45"/>
  <c r="F13" i="45"/>
  <c r="M12" i="45"/>
  <c r="J12" i="45"/>
  <c r="H12" i="45"/>
  <c r="F12" i="45"/>
  <c r="I11" i="45"/>
  <c r="G11" i="45"/>
  <c r="E11" i="45"/>
  <c r="D11" i="45"/>
  <c r="C11" i="45"/>
  <c r="M9" i="45"/>
  <c r="M10" i="45"/>
  <c r="M8" i="45"/>
  <c r="M7" i="45"/>
  <c r="M6" i="45"/>
  <c r="M5" i="45"/>
  <c r="I33" i="1"/>
  <c r="E33" i="1"/>
  <c r="D33" i="1"/>
  <c r="C33" i="1"/>
  <c r="I30" i="1"/>
  <c r="E30" i="1"/>
  <c r="D30" i="1"/>
  <c r="C30" i="1"/>
  <c r="K16" i="1"/>
  <c r="H12" i="14" s="1"/>
  <c r="J12" i="14" s="1"/>
  <c r="I16" i="1"/>
  <c r="E16" i="1"/>
  <c r="C16" i="1"/>
  <c r="M15" i="1"/>
  <c r="J15" i="1"/>
  <c r="H15" i="1"/>
  <c r="M14" i="1"/>
  <c r="J14" i="1"/>
  <c r="H14" i="1"/>
  <c r="K13" i="1"/>
  <c r="H9" i="14" s="1"/>
  <c r="J9" i="14" s="1"/>
  <c r="I13" i="1"/>
  <c r="E13" i="1"/>
  <c r="C13" i="1"/>
  <c r="M12" i="1"/>
  <c r="J12" i="1"/>
  <c r="H12" i="1"/>
  <c r="P11" i="1"/>
  <c r="M11" i="1"/>
  <c r="J11" i="1"/>
  <c r="H11" i="1"/>
  <c r="K10" i="1"/>
  <c r="G17" i="1"/>
  <c r="P8" i="1"/>
  <c r="M8" i="1"/>
  <c r="J8" i="1"/>
  <c r="P7" i="1"/>
  <c r="M7" i="1"/>
  <c r="J7" i="1"/>
  <c r="H7" i="1"/>
  <c r="P6" i="1"/>
  <c r="M6" i="1"/>
  <c r="J6" i="1"/>
  <c r="H6" i="1"/>
  <c r="M5" i="1"/>
  <c r="J5" i="1"/>
  <c r="H5" i="1"/>
  <c r="H6" i="14" l="1"/>
  <c r="J6" i="14" s="1"/>
  <c r="M10" i="1"/>
  <c r="O27" i="1"/>
  <c r="C129" i="45"/>
  <c r="O33" i="1"/>
  <c r="P33" i="1" s="1"/>
  <c r="D129" i="45"/>
  <c r="E129" i="45"/>
  <c r="P16" i="1"/>
  <c r="E17" i="1"/>
  <c r="C17" i="1"/>
  <c r="D9" i="1" s="1"/>
  <c r="H16" i="1"/>
  <c r="H13" i="1"/>
  <c r="G129" i="45"/>
  <c r="K17" i="1"/>
  <c r="F57" i="45"/>
  <c r="I17" i="1"/>
  <c r="F5" i="42" s="1"/>
  <c r="J57" i="45"/>
  <c r="M57" i="45"/>
  <c r="M11" i="45"/>
  <c r="H57" i="45"/>
  <c r="F11" i="45"/>
  <c r="H11" i="45"/>
  <c r="J11" i="45"/>
  <c r="M16" i="1"/>
  <c r="P13" i="1"/>
  <c r="M13" i="1"/>
  <c r="P10" i="1"/>
  <c r="P29" i="1"/>
  <c r="P28" i="1"/>
  <c r="J16" i="1"/>
  <c r="J13" i="1"/>
  <c r="H10" i="1"/>
  <c r="J10" i="1"/>
  <c r="K29" i="44"/>
  <c r="F29" i="44"/>
  <c r="K28" i="44"/>
  <c r="F28" i="44"/>
  <c r="L16" i="1" l="1"/>
  <c r="D5" i="1"/>
  <c r="D7" i="1"/>
  <c r="D6" i="1"/>
  <c r="D8" i="1"/>
  <c r="H129" i="45"/>
  <c r="F129" i="45"/>
  <c r="F10" i="1"/>
  <c r="P27" i="1"/>
  <c r="C6" i="42"/>
  <c r="C5" i="42"/>
  <c r="F16" i="1"/>
  <c r="H17" i="1"/>
  <c r="F13" i="1"/>
  <c r="D6" i="42"/>
  <c r="H6" i="42"/>
  <c r="L14" i="1"/>
  <c r="L12" i="1"/>
  <c r="L7" i="1"/>
  <c r="L5" i="1"/>
  <c r="L15" i="1"/>
  <c r="L13" i="1"/>
  <c r="L11" i="1"/>
  <c r="L8" i="1"/>
  <c r="L6" i="1"/>
  <c r="L10" i="1"/>
  <c r="F14" i="1"/>
  <c r="F12" i="1"/>
  <c r="F7" i="1"/>
  <c r="F5" i="1"/>
  <c r="F15" i="1"/>
  <c r="F11" i="1"/>
  <c r="F8" i="1"/>
  <c r="F6" i="1"/>
  <c r="B5" i="42"/>
  <c r="D14" i="1"/>
  <c r="D12" i="1"/>
  <c r="D15" i="1"/>
  <c r="D11" i="1"/>
  <c r="D13" i="1"/>
  <c r="D16" i="1"/>
  <c r="D10" i="1"/>
  <c r="B6" i="42"/>
  <c r="M17" i="1"/>
  <c r="F6" i="42"/>
  <c r="P17" i="1"/>
  <c r="J17" i="1"/>
  <c r="K31" i="44"/>
  <c r="H31" i="44"/>
  <c r="E16" i="44" l="1"/>
  <c r="D16" i="44"/>
  <c r="C16" i="44"/>
  <c r="H8" i="44"/>
  <c r="C8" i="44"/>
  <c r="K16" i="44" l="1"/>
  <c r="H16" i="44"/>
  <c r="D17" i="44"/>
  <c r="F16" i="44"/>
  <c r="E17" i="44"/>
  <c r="F8" i="44"/>
  <c r="C17" i="44"/>
  <c r="K67" i="43"/>
  <c r="G67" i="43"/>
  <c r="C67" i="43"/>
  <c r="K65" i="43"/>
  <c r="H65" i="43"/>
  <c r="F65" i="43"/>
  <c r="K64" i="43"/>
  <c r="H64" i="43"/>
  <c r="F64" i="43"/>
  <c r="K63" i="43"/>
  <c r="F63" i="43"/>
  <c r="K62" i="43"/>
  <c r="H62" i="43"/>
  <c r="F62" i="43"/>
  <c r="K61" i="43"/>
  <c r="H61" i="43"/>
  <c r="F61" i="43"/>
  <c r="G60" i="43"/>
  <c r="E60" i="43"/>
  <c r="E68" i="43" s="1"/>
  <c r="C60" i="43"/>
  <c r="K17" i="44" l="1"/>
  <c r="H17" i="44"/>
  <c r="F17" i="44"/>
  <c r="K60" i="43"/>
  <c r="H67" i="43"/>
  <c r="F67" i="43"/>
  <c r="F60" i="43"/>
  <c r="H60" i="43"/>
  <c r="H48" i="43"/>
  <c r="G37" i="43" l="1"/>
  <c r="D37" i="43" l="1"/>
  <c r="F37" i="43" s="1"/>
  <c r="C37" i="43"/>
  <c r="K36" i="43"/>
  <c r="H36" i="43"/>
  <c r="F36" i="43"/>
  <c r="K33" i="43"/>
  <c r="F33" i="43"/>
  <c r="K32" i="43"/>
  <c r="F32" i="43"/>
  <c r="K31" i="43"/>
  <c r="F31" i="43"/>
  <c r="H30" i="43"/>
  <c r="F30" i="43"/>
  <c r="K29" i="43"/>
  <c r="F29" i="43"/>
  <c r="K28" i="43"/>
  <c r="F28" i="43"/>
  <c r="K26" i="43"/>
  <c r="K37" i="43" l="1"/>
  <c r="H37" i="43"/>
  <c r="F26" i="43"/>
  <c r="K25" i="43"/>
  <c r="F25" i="43"/>
  <c r="F24" i="43"/>
  <c r="K23" i="43"/>
  <c r="K22" i="43"/>
  <c r="F22" i="43"/>
  <c r="F21" i="43"/>
  <c r="K20" i="43"/>
  <c r="F20" i="43"/>
  <c r="K19" i="43"/>
  <c r="F19" i="43"/>
  <c r="K18" i="43"/>
  <c r="F18" i="43"/>
  <c r="G14" i="43"/>
  <c r="K13" i="43"/>
  <c r="H13" i="43"/>
  <c r="F13" i="43"/>
  <c r="K12" i="43"/>
  <c r="F12" i="43"/>
  <c r="G11" i="43"/>
  <c r="H11" i="43" s="1"/>
  <c r="D68" i="43"/>
  <c r="C11" i="43"/>
  <c r="F10" i="43"/>
  <c r="F8" i="43"/>
  <c r="K7" i="43"/>
  <c r="F7" i="43"/>
  <c r="K6" i="43"/>
  <c r="F6" i="43"/>
  <c r="K68" i="43" l="1"/>
  <c r="G68" i="43"/>
  <c r="H68" i="43" s="1"/>
  <c r="C68" i="43"/>
  <c r="K14" i="43"/>
  <c r="F14" i="43"/>
  <c r="H14" i="43"/>
  <c r="F11" i="43"/>
  <c r="K11" i="43"/>
  <c r="F68" i="43"/>
  <c r="H11" i="14"/>
  <c r="J11" i="14" s="1"/>
  <c r="H8" i="14" l="1"/>
  <c r="J8" i="14" s="1"/>
  <c r="H5" i="14"/>
  <c r="H7" i="14" l="1"/>
  <c r="J5" i="14"/>
  <c r="F17" i="14"/>
  <c r="J7" i="14" l="1"/>
  <c r="H10" i="14"/>
  <c r="C4" i="42"/>
  <c r="E17" i="14"/>
  <c r="H17" i="14"/>
  <c r="E18" i="14"/>
  <c r="G18" i="14"/>
  <c r="D17" i="14"/>
  <c r="H13" i="14" l="1"/>
  <c r="J13" i="14" s="1"/>
  <c r="J10" i="14"/>
  <c r="I18" i="14"/>
  <c r="I17" i="14"/>
  <c r="G17" i="14"/>
  <c r="D18" i="14"/>
  <c r="C17" i="14"/>
  <c r="F18" i="14"/>
  <c r="H18" i="14" l="1"/>
  <c r="C18" i="14"/>
  <c r="H15" i="42"/>
  <c r="B4" i="42"/>
  <c r="D34" i="1" l="1"/>
  <c r="E34" i="1"/>
  <c r="C34" i="1"/>
  <c r="I34" i="1"/>
  <c r="I129" i="45" l="1"/>
  <c r="J129" i="45" l="1"/>
  <c r="M129" i="45"/>
  <c r="D5" i="42"/>
  <c r="H5" i="42" l="1"/>
  <c r="J153" i="16" l="1"/>
  <c r="F153" i="16" l="1"/>
  <c r="H153" i="16"/>
  <c r="E56" i="13"/>
  <c r="D17" i="24"/>
  <c r="E17" i="24"/>
  <c r="I17" i="24"/>
  <c r="G17" i="24"/>
  <c r="C8" i="42"/>
  <c r="C17" i="24"/>
  <c r="B8" i="42" s="1"/>
  <c r="F8" i="42" l="1"/>
  <c r="D8" i="42"/>
  <c r="F56" i="13"/>
  <c r="J17" i="24"/>
  <c r="H8" i="42"/>
  <c r="M17" i="24"/>
  <c r="H17" i="24"/>
  <c r="F17" i="24"/>
  <c r="D16" i="25"/>
  <c r="C9" i="42" s="1"/>
  <c r="E16" i="25"/>
  <c r="D9" i="42" s="1"/>
  <c r="I16" i="25"/>
  <c r="M16" i="25" s="1"/>
  <c r="G16" i="25"/>
  <c r="F9" i="42" s="1"/>
  <c r="C16" i="25"/>
  <c r="B9" i="42" s="1"/>
  <c r="J16" i="25" l="1"/>
  <c r="H9" i="42"/>
  <c r="H16" i="25"/>
  <c r="F16" i="25"/>
  <c r="G16" i="26"/>
  <c r="G16" i="27"/>
  <c r="H16" i="27" s="1"/>
  <c r="I16" i="27"/>
  <c r="J16" i="27" l="1"/>
  <c r="H16" i="26"/>
  <c r="H11" i="42"/>
  <c r="F10" i="42"/>
  <c r="F11" i="42"/>
  <c r="M16" i="27"/>
  <c r="G16" i="21"/>
  <c r="H16" i="21" s="1"/>
  <c r="I16" i="21"/>
  <c r="J16" i="21" s="1"/>
  <c r="G16" i="22"/>
  <c r="H16" i="22" s="1"/>
  <c r="I16" i="22"/>
  <c r="J16" i="22" s="1"/>
  <c r="E16" i="28"/>
  <c r="D15" i="42" l="1"/>
  <c r="H13" i="42"/>
  <c r="F13" i="42"/>
  <c r="H12" i="42"/>
  <c r="F16" i="28"/>
  <c r="M16" i="22"/>
  <c r="F12" i="42"/>
  <c r="M16" i="21"/>
  <c r="K30" i="1"/>
  <c r="O30" i="1" s="1"/>
  <c r="P30" i="1" l="1"/>
  <c r="O34" i="1"/>
  <c r="K34" i="1"/>
  <c r="P34" i="1" l="1"/>
</calcChain>
</file>

<file path=xl/comments1.xml><?xml version="1.0" encoding="utf-8"?>
<comments xmlns="http://schemas.openxmlformats.org/spreadsheetml/2006/main">
  <authors>
    <author>Ajuntament de Barcelona</author>
  </authors>
  <commentList>
    <comment ref="C4" authorId="0">
      <text>
        <r>
          <rPr>
            <b/>
            <sz val="8"/>
            <color indexed="81"/>
            <rFont val="Tahoma"/>
            <family val="2"/>
          </rPr>
          <t>Ajuntament de Barcelona:</t>
        </r>
        <r>
          <rPr>
            <sz val="8"/>
            <color indexed="81"/>
            <rFont val="Tahoma"/>
            <family val="2"/>
          </rPr>
          <t xml:space="preserve">
adaptat a nova estructura pressupostària 2013</t>
        </r>
      </text>
    </comment>
    <comment ref="B56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58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59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60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65" authorId="0">
      <text>
        <r>
          <rPr>
            <sz val="9"/>
            <color indexed="81"/>
            <rFont val="Tahoma"/>
            <family val="2"/>
          </rPr>
          <t>Canvi codificacions programes 2015: incoporació d'una part de l'antic 926 (padró habitants)</t>
        </r>
      </text>
    </comment>
    <comment ref="B68" authorId="0">
      <text>
        <r>
          <rPr>
            <sz val="9"/>
            <color indexed="81"/>
            <rFont val="Tahoma"/>
            <family val="2"/>
          </rPr>
          <t xml:space="preserve">Canvi codificacions programes 2015: incorporació </t>
        </r>
      </text>
    </comment>
    <comment ref="B74" authorId="0">
      <text>
        <r>
          <rPr>
            <sz val="9"/>
            <color indexed="81"/>
            <rFont val="Tahoma"/>
            <family val="2"/>
          </rPr>
          <t>Canvi codificacions programes 2015: l'antic grup 942 passa a ser el nou 943</t>
        </r>
      </text>
    </comment>
    <comment ref="C81" authorId="0">
      <text>
        <r>
          <rPr>
            <b/>
            <sz val="8"/>
            <color indexed="81"/>
            <rFont val="Tahoma"/>
            <family val="2"/>
          </rPr>
          <t>Ajuntament de Barcelona:</t>
        </r>
        <r>
          <rPr>
            <sz val="8"/>
            <color indexed="81"/>
            <rFont val="Tahoma"/>
            <family val="2"/>
          </rPr>
          <t xml:space="preserve">
adaptat a nova estructura pressupostària 2013</t>
        </r>
      </text>
    </comment>
    <comment ref="B91" authorId="0">
      <text>
        <r>
          <rPr>
            <sz val="9"/>
            <color indexed="81"/>
            <rFont val="Tahoma"/>
            <family val="2"/>
          </rPr>
          <t>Canvi codificació programes 2015: modificació nom del grup i incorporació del grup 459</t>
        </r>
      </text>
    </comment>
    <comment ref="B94" authorId="0">
      <text>
        <r>
          <rPr>
            <sz val="9"/>
            <color indexed="81"/>
            <rFont val="Tahoma"/>
            <family val="2"/>
          </rPr>
          <t>Canvi codificació programes 2015: sanejament xarxa de clavegueram passa del grup 161 (2014) al 160</t>
        </r>
      </text>
    </comment>
    <comment ref="B102" authorId="0">
      <text>
        <r>
          <rPr>
            <sz val="9"/>
            <color indexed="81"/>
            <rFont val="Tahoma"/>
            <family val="2"/>
          </rPr>
          <t>Canvi codificació programes 2015: una part del grup 179 (any 2014) passa a formar part del 172</t>
        </r>
      </text>
    </comment>
    <comment ref="B107" authorId="0">
      <text>
        <r>
          <rPr>
            <sz val="9"/>
            <color indexed="81"/>
            <rFont val="Tahoma"/>
            <family val="2"/>
          </rPr>
          <t xml:space="preserve">Canvi codificació programes 2015: incorporació al grup alguna partida del grup 231 i 169
</t>
        </r>
      </text>
    </comment>
    <comment ref="B112" authorId="0">
      <text>
        <r>
          <rPr>
            <sz val="9"/>
            <color indexed="81"/>
            <rFont val="Tahoma"/>
            <family val="2"/>
          </rPr>
          <t>Canvi codificació programes 2015: l'antic grup 313 ara passa a formar part del 311</t>
        </r>
      </text>
    </comment>
    <comment ref="B115" authorId="0">
      <text>
        <r>
          <rPr>
            <sz val="9"/>
            <color indexed="81"/>
            <rFont val="Tahoma"/>
            <family val="2"/>
          </rPr>
          <t>Canvi codificació programes 2015: PART de l'antic grup 321 i 325 passa a ser el grup 323</t>
        </r>
      </text>
    </comment>
    <comment ref="B116" authorId="0">
      <text>
        <r>
          <rPr>
            <sz val="9"/>
            <color indexed="81"/>
            <rFont val="Tahoma"/>
            <family val="2"/>
          </rPr>
          <t>Canvi codificació programes 2015: l'antic grup 322 passa a ser el nou 324</t>
        </r>
      </text>
    </comment>
    <comment ref="B117" authorId="0">
      <text>
        <r>
          <rPr>
            <sz val="9"/>
            <color indexed="81"/>
            <rFont val="Tahoma"/>
            <family val="2"/>
          </rPr>
          <t xml:space="preserve">Canvi codificació programa 2015: es compara amb els grups 323 i 324 dels anys anteriors
</t>
        </r>
      </text>
    </comment>
    <comment ref="B118" authorId="0">
      <text>
        <r>
          <rPr>
            <sz val="9"/>
            <color indexed="81"/>
            <rFont val="Tahoma"/>
            <family val="2"/>
          </rPr>
          <t>Canvi codificació programes 2015: l'antic grup 325 passa a ser el 328</t>
        </r>
      </text>
    </comment>
    <comment ref="B119" authorId="0">
      <text>
        <r>
          <rPr>
            <sz val="9"/>
            <color indexed="81"/>
            <rFont val="Tahoma"/>
            <family val="2"/>
          </rPr>
          <t>Canvi codificació programes 2015: la part bressol de l'antic compte 321 passa al nou grup 329</t>
        </r>
      </text>
    </comment>
    <comment ref="B122" authorId="0">
      <text>
        <r>
          <rPr>
            <sz val="9"/>
            <color indexed="81"/>
            <rFont val="Tahoma"/>
            <family val="2"/>
          </rPr>
          <t>Canvi codificacions programes 2015: incoporació de l'antic grup 335</t>
        </r>
      </text>
    </comment>
    <comment ref="B125" authorId="0">
      <text>
        <r>
          <rPr>
            <sz val="9"/>
            <color indexed="81"/>
            <rFont val="Tahoma"/>
            <family val="2"/>
          </rPr>
          <t>Canvi codificacions programes 2015: aquest grup incorpora els centres cívics inclosos en l'antic grup 334</t>
        </r>
      </text>
    </comment>
    <comment ref="B133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5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6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7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42" authorId="0">
      <text>
        <r>
          <rPr>
            <sz val="9"/>
            <color indexed="81"/>
            <rFont val="Tahoma"/>
            <family val="2"/>
          </rPr>
          <t>Canvi codificacions programes 2015: incoporació d'una part de l'antic 926 (padró habitants)</t>
        </r>
      </text>
    </comment>
    <comment ref="B151" authorId="0">
      <text>
        <r>
          <rPr>
            <sz val="9"/>
            <color indexed="81"/>
            <rFont val="Tahoma"/>
            <family val="2"/>
          </rPr>
          <t>Canvi codificacions programes 2015: l'antic grup 942 passa a ser el nou 943</t>
        </r>
      </text>
    </comment>
  </commentList>
</comments>
</file>

<file path=xl/sharedStrings.xml><?xml version="1.0" encoding="utf-8"?>
<sst xmlns="http://schemas.openxmlformats.org/spreadsheetml/2006/main" count="1908" uniqueCount="578">
  <si>
    <t>Despeses de personal</t>
  </si>
  <si>
    <t>Despeses en béns corrents i serveis</t>
  </si>
  <si>
    <t>Despeses financeres</t>
  </si>
  <si>
    <t>Transferències corrents</t>
  </si>
  <si>
    <t>Operacions corrents</t>
  </si>
  <si>
    <t>Inversions reals</t>
  </si>
  <si>
    <t>Transferències de capital</t>
  </si>
  <si>
    <t>Operacions de capital</t>
  </si>
  <si>
    <t>Actius financers</t>
  </si>
  <si>
    <t>Passius financers</t>
  </si>
  <si>
    <t>Operacions financeres</t>
  </si>
  <si>
    <t>Despeses Totals</t>
  </si>
  <si>
    <t>Capítols</t>
  </si>
  <si>
    <t>Crèdit inicial</t>
  </si>
  <si>
    <t>Crèdit Actual</t>
  </si>
  <si>
    <t>Autoritzat</t>
  </si>
  <si>
    <t>Disposat</t>
  </si>
  <si>
    <t>Obligat</t>
  </si>
  <si>
    <t>%</t>
  </si>
  <si>
    <t>Execució de despeses. Ajuntament de Barcelona</t>
  </si>
  <si>
    <t>Resum per capítols</t>
  </si>
  <si>
    <t>Resum per orgànics</t>
  </si>
  <si>
    <t>Orgànics</t>
  </si>
  <si>
    <t>Serveis Urbans i Medi Ambient</t>
  </si>
  <si>
    <t>Prevenció, Seguretat i Mobilitat</t>
  </si>
  <si>
    <t>Urbanisme i Infraestructures</t>
  </si>
  <si>
    <t>Serveis Centrals</t>
  </si>
  <si>
    <t>Total Sectors</t>
  </si>
  <si>
    <t>Ciutat Vella</t>
  </si>
  <si>
    <t>Eixample</t>
  </si>
  <si>
    <t>Sants-Montjuïc</t>
  </si>
  <si>
    <t>Les Corts</t>
  </si>
  <si>
    <t>Sarrià-Sant Gervasi</t>
  </si>
  <si>
    <t>Gràcia</t>
  </si>
  <si>
    <t>Horta-Guinardó</t>
  </si>
  <si>
    <t>Nou Barris</t>
  </si>
  <si>
    <t>Sant Andreu</t>
  </si>
  <si>
    <t>Sant Martí</t>
  </si>
  <si>
    <t>Total Districtes</t>
  </si>
  <si>
    <t>=3/2</t>
  </si>
  <si>
    <t>=4/2</t>
  </si>
  <si>
    <t>=5/2</t>
  </si>
  <si>
    <t>5'</t>
  </si>
  <si>
    <t>=5'/2'</t>
  </si>
  <si>
    <t>Execució d'ingressos. Ajuntament de Barcelona</t>
  </si>
  <si>
    <t>Ingressos patrimonials</t>
  </si>
  <si>
    <t>Venda d'inversions reals</t>
  </si>
  <si>
    <t>Previsió inicial</t>
  </si>
  <si>
    <t>Previsió Actual</t>
  </si>
  <si>
    <t>=4/3</t>
  </si>
  <si>
    <t>3'</t>
  </si>
  <si>
    <t>=3'/2'</t>
  </si>
  <si>
    <t>Impostos directes</t>
  </si>
  <si>
    <t>Impostos indirectes</t>
  </si>
  <si>
    <t>Taxes, preus públics i altres ingressos</t>
  </si>
  <si>
    <t>Ingressos Totals</t>
  </si>
  <si>
    <t>011</t>
  </si>
  <si>
    <t>130</t>
  </si>
  <si>
    <t>132</t>
  </si>
  <si>
    <t>133</t>
  </si>
  <si>
    <t>135</t>
  </si>
  <si>
    <t>150</t>
  </si>
  <si>
    <t>151</t>
  </si>
  <si>
    <t>153</t>
  </si>
  <si>
    <t>161</t>
  </si>
  <si>
    <t>162</t>
  </si>
  <si>
    <t>163</t>
  </si>
  <si>
    <t>164</t>
  </si>
  <si>
    <t>165</t>
  </si>
  <si>
    <t>169</t>
  </si>
  <si>
    <t>171</t>
  </si>
  <si>
    <t>179</t>
  </si>
  <si>
    <t>211</t>
  </si>
  <si>
    <t>230</t>
  </si>
  <si>
    <t>231</t>
  </si>
  <si>
    <t>232</t>
  </si>
  <si>
    <t>312</t>
  </si>
  <si>
    <t>320</t>
  </si>
  <si>
    <t>324</t>
  </si>
  <si>
    <t>332</t>
  </si>
  <si>
    <t>333</t>
  </si>
  <si>
    <t>334</t>
  </si>
  <si>
    <t>341</t>
  </si>
  <si>
    <t>431</t>
  </si>
  <si>
    <t>432</t>
  </si>
  <si>
    <t>433</t>
  </si>
  <si>
    <t>441</t>
  </si>
  <si>
    <t>493</t>
  </si>
  <si>
    <t>912</t>
  </si>
  <si>
    <t>920</t>
  </si>
  <si>
    <t>922</t>
  </si>
  <si>
    <t>923</t>
  </si>
  <si>
    <t>924</t>
  </si>
  <si>
    <t>925</t>
  </si>
  <si>
    <t>926</t>
  </si>
  <si>
    <t>929</t>
  </si>
  <si>
    <t>932</t>
  </si>
  <si>
    <t>933</t>
  </si>
  <si>
    <t>934</t>
  </si>
  <si>
    <t>Deute Públic</t>
  </si>
  <si>
    <t>Urbanisme</t>
  </si>
  <si>
    <t>Vies Públiques</t>
  </si>
  <si>
    <t>Neteja Viària</t>
  </si>
  <si>
    <t>Enllumenat Públic</t>
  </si>
  <si>
    <t>Pensions</t>
  </si>
  <si>
    <t>Promoció Social</t>
  </si>
  <si>
    <t>Promoció Cultural</t>
  </si>
  <si>
    <t>Comerç</t>
  </si>
  <si>
    <t>Desenvolupament Empresarial</t>
  </si>
  <si>
    <t>Participació Ciutadana</t>
  </si>
  <si>
    <t>Seguretat i Ordre Públic</t>
  </si>
  <si>
    <t>Gestió del Sistema Tributari</t>
  </si>
  <si>
    <t>Gestió del Patrimoni</t>
  </si>
  <si>
    <t>Parcs i Jardins</t>
  </si>
  <si>
    <t>Biblioteques i Arxius</t>
  </si>
  <si>
    <t>Informació Bàsica i Estadística</t>
  </si>
  <si>
    <t>Altres Serveis de Benestar Comunitari</t>
  </si>
  <si>
    <t>Òrgans de Govern</t>
  </si>
  <si>
    <t>Serveis Complementaris d'Educació</t>
  </si>
  <si>
    <t>Promoció i Foment de l'Esport</t>
  </si>
  <si>
    <t>Coordinació i Organització institucional</t>
  </si>
  <si>
    <t>Gestió del deute i de la Tresoreria</t>
  </si>
  <si>
    <t>Imprevistos i Funcions no Classificades</t>
  </si>
  <si>
    <t>Transferències a Entitats Locals Territorials</t>
  </si>
  <si>
    <t>Atenció als Ciutadans</t>
  </si>
  <si>
    <t>Recollida, Eliminació i Tractament de Residus</t>
  </si>
  <si>
    <t>Ordenació del Tràfic i de l'Estacionament</t>
  </si>
  <si>
    <t>Actuacions de caràcter econòmic</t>
  </si>
  <si>
    <t>Béns públics de caràcter preferent</t>
  </si>
  <si>
    <t>Actuacions de protecció i promoció social</t>
  </si>
  <si>
    <t>Serveis públics bàsics</t>
  </si>
  <si>
    <t>Execució de despeses. Serveis Urbans i Medi ambient</t>
  </si>
  <si>
    <t>Execució de despeses. Prevenció, Seguretat i Mobilitat</t>
  </si>
  <si>
    <t>Execució de despeses. Serveis Centrals</t>
  </si>
  <si>
    <t>Execució de despeses. Districtes</t>
  </si>
  <si>
    <t>-</t>
  </si>
  <si>
    <t>Despeses Corrents</t>
  </si>
  <si>
    <t>Altres Actuacions relacionades amb el Medi Ambient</t>
  </si>
  <si>
    <t>Hospitals, Serveis Assistencials i Centres de Salut</t>
  </si>
  <si>
    <t>Drets Liquidats</t>
  </si>
  <si>
    <t>Check-list:</t>
  </si>
  <si>
    <t>Ingressos - Despeses</t>
  </si>
  <si>
    <t>Programes:</t>
  </si>
  <si>
    <t>Orgànics:</t>
  </si>
  <si>
    <t>- SSGG</t>
  </si>
  <si>
    <t>- ASC</t>
  </si>
  <si>
    <t>- MA</t>
  </si>
  <si>
    <t>- PSM</t>
  </si>
  <si>
    <t>- U</t>
  </si>
  <si>
    <t>- PE</t>
  </si>
  <si>
    <t>- ECB</t>
  </si>
  <si>
    <t>- SC</t>
  </si>
  <si>
    <t>- Districtes</t>
  </si>
  <si>
    <t>Controls</t>
  </si>
  <si>
    <t xml:space="preserve"> </t>
  </si>
  <si>
    <t>Detall per conceptes</t>
  </si>
  <si>
    <t>Conceptes</t>
  </si>
  <si>
    <t>IBI</t>
  </si>
  <si>
    <t>IIVTNU (Plusvàlua)</t>
  </si>
  <si>
    <t>IVTM (Vehicles)</t>
  </si>
  <si>
    <t>IAE</t>
  </si>
  <si>
    <t>ICIO</t>
  </si>
  <si>
    <t>Impostos locals</t>
  </si>
  <si>
    <t>CTE</t>
  </si>
  <si>
    <t>FCF</t>
  </si>
  <si>
    <t>Participació Tributs de l'Estat</t>
  </si>
  <si>
    <t>Grua i parany</t>
  </si>
  <si>
    <t>Cementiris</t>
  </si>
  <si>
    <t>Clavegueram</t>
  </si>
  <si>
    <t>Codi concepte</t>
  </si>
  <si>
    <t>113-114</t>
  </si>
  <si>
    <t>100-210-220</t>
  </si>
  <si>
    <t>Parquímetres</t>
  </si>
  <si>
    <t>Llicències urbanístiques</t>
  </si>
  <si>
    <t>Guals</t>
  </si>
  <si>
    <t>Participació ingressos bruts</t>
  </si>
  <si>
    <t>332-333-338</t>
  </si>
  <si>
    <t>Taxes ocupació via pública</t>
  </si>
  <si>
    <t>Altres taxes</t>
  </si>
  <si>
    <t>30-32-33 (-) anteriors</t>
  </si>
  <si>
    <t>Recollida comercial residus</t>
  </si>
  <si>
    <t>Serveis especials de neteja</t>
  </si>
  <si>
    <t>Resta preus públics</t>
  </si>
  <si>
    <t>Vendes Recollida selectiva residus</t>
  </si>
  <si>
    <t>Resta de vendes de serveis</t>
  </si>
  <si>
    <t>Reintegraments</t>
  </si>
  <si>
    <t>36 (-) 36500</t>
  </si>
  <si>
    <t>Multes</t>
  </si>
  <si>
    <t>Recàrrecs</t>
  </si>
  <si>
    <t>Interessos de demora</t>
  </si>
  <si>
    <t>Altres ingressos</t>
  </si>
  <si>
    <t>Taxes i altres ingressos</t>
  </si>
  <si>
    <t>42010-42011</t>
  </si>
  <si>
    <t>Aportacions de l'Estat (Excepte FCF)</t>
  </si>
  <si>
    <t>42 (-) 42010-42011</t>
  </si>
  <si>
    <t>Aportacions del Grup Ajuntament</t>
  </si>
  <si>
    <t>GC_Fons Cooperació Local</t>
  </si>
  <si>
    <t>GC_Finalistes per Educació</t>
  </si>
  <si>
    <t>GC_Finalistes per IM Discapacitats</t>
  </si>
  <si>
    <t>GC_Acció Social</t>
  </si>
  <si>
    <t>GC_Llei de Barris (Corrent)</t>
  </si>
  <si>
    <t>GC_Resta aportacions</t>
  </si>
  <si>
    <t>Aportacions de la Diputació</t>
  </si>
  <si>
    <t>Fons Europeus</t>
  </si>
  <si>
    <t>Resta aportacions corrents</t>
  </si>
  <si>
    <t>AMB_TMTR</t>
  </si>
  <si>
    <t>AMB_Cànon dipòsit residus</t>
  </si>
  <si>
    <t>41-44</t>
  </si>
  <si>
    <t>GC_Finalistes ocupació</t>
  </si>
  <si>
    <t>45 (-) resta 45</t>
  </si>
  <si>
    <t>Transferències corrents (exc. FCF)</t>
  </si>
  <si>
    <t>Ingressos corrents</t>
  </si>
  <si>
    <t>Ingressos financers</t>
  </si>
  <si>
    <t>50-52</t>
  </si>
  <si>
    <t>Rendes béns immobles</t>
  </si>
  <si>
    <t>Aparcaments</t>
  </si>
  <si>
    <t>Altres concessions administratives</t>
  </si>
  <si>
    <t>Drets de superfície</t>
  </si>
  <si>
    <t>552-553</t>
  </si>
  <si>
    <t>Dividends, cànons i rendiments empreses</t>
  </si>
  <si>
    <t>53-555</t>
  </si>
  <si>
    <t>Vendes solars</t>
  </si>
  <si>
    <t>Vendes places aparcaments</t>
  </si>
  <si>
    <t>Altres vendes</t>
  </si>
  <si>
    <t>Vendes Inversions reals</t>
  </si>
  <si>
    <t>De l'Estat</t>
  </si>
  <si>
    <t>GC-Escoles Bressol</t>
  </si>
  <si>
    <t>GC-Llei de Barris</t>
  </si>
  <si>
    <t>GC-Altres</t>
  </si>
  <si>
    <t>De la Diputació de Barcelona</t>
  </si>
  <si>
    <t>Altres transferències de capital</t>
  </si>
  <si>
    <t>6 (-) 60-61901</t>
  </si>
  <si>
    <t>75 (-) 75031-75070</t>
  </si>
  <si>
    <t>Resta 7</t>
  </si>
  <si>
    <t>Execució d'ingressos corrents. Ajuntament de Barcelona</t>
  </si>
  <si>
    <t>Execució d'ingressos de capital. Ajuntament de Barcelona</t>
  </si>
  <si>
    <t>Fiances per guals</t>
  </si>
  <si>
    <t>Fiances urbanístiques</t>
  </si>
  <si>
    <t>Execució d'ingressos financers. Ajuntament de Barcelona</t>
  </si>
  <si>
    <t>Execució de despeses corrents. Ajuntament de Barcelona</t>
  </si>
  <si>
    <t>Òrgans de govern i personal directiu</t>
  </si>
  <si>
    <t>Personal eventual</t>
  </si>
  <si>
    <t>Funcionaris</t>
  </si>
  <si>
    <t>Laborals</t>
  </si>
  <si>
    <t>Quotes Socials</t>
  </si>
  <si>
    <t>Incentius al rendiment</t>
  </si>
  <si>
    <t>Béns corrents i serveis</t>
  </si>
  <si>
    <t>Deute</t>
  </si>
  <si>
    <t>Resta 9</t>
  </si>
  <si>
    <t>Arrendaments</t>
  </si>
  <si>
    <t>Manteniment, reparació i conservació</t>
  </si>
  <si>
    <t>Material d'oficina</t>
  </si>
  <si>
    <t>Gas</t>
  </si>
  <si>
    <t>Energia elèctrica-edificis</t>
  </si>
  <si>
    <t>Energia elèctrica-via pública</t>
  </si>
  <si>
    <t>Aigua-edificis</t>
  </si>
  <si>
    <t>Aigua-via pública</t>
  </si>
  <si>
    <t>22102-22122</t>
  </si>
  <si>
    <t>Altres subministraments</t>
  </si>
  <si>
    <t>Resta 221</t>
  </si>
  <si>
    <t>Telèfons</t>
  </si>
  <si>
    <t>Altres comunicacions</t>
  </si>
  <si>
    <t>Resta 222</t>
  </si>
  <si>
    <t>Transports</t>
  </si>
  <si>
    <t>Primes d'assegurances</t>
  </si>
  <si>
    <t>Tributs</t>
  </si>
  <si>
    <t>Publicitat i propaganda</t>
  </si>
  <si>
    <t>Atencions protocolàries</t>
  </si>
  <si>
    <t>Reunions, conferències i cursos</t>
  </si>
  <si>
    <t>Despeses compra de serveis</t>
  </si>
  <si>
    <t>Altres despeses diverses</t>
  </si>
  <si>
    <t>Resta 226</t>
  </si>
  <si>
    <t>Neteja edificis i locals</t>
  </si>
  <si>
    <t>Treballs tècnics</t>
  </si>
  <si>
    <t>Estudis i informes</t>
  </si>
  <si>
    <t>22706-22707</t>
  </si>
  <si>
    <t>Serveis de recaptació</t>
  </si>
  <si>
    <t>Manteniment via pública</t>
  </si>
  <si>
    <t>Manteniment xarxa clavegueram</t>
  </si>
  <si>
    <t>Manteniment xarxa aigua potable</t>
  </si>
  <si>
    <t>Manteniment enllumenat públic</t>
  </si>
  <si>
    <t>Manteniment senyalització</t>
  </si>
  <si>
    <t>Manteniment patromoni artístic</t>
  </si>
  <si>
    <t>Manteniment escales mecàniques</t>
  </si>
  <si>
    <t>Manteniment tunels</t>
  </si>
  <si>
    <t>Sistemes control de trànsit</t>
  </si>
  <si>
    <t>Altres contractes de serveis</t>
  </si>
  <si>
    <t>Neteja i recollida de residus</t>
  </si>
  <si>
    <t>Altres contractes neteja viària</t>
  </si>
  <si>
    <t>Contractes d'acció social</t>
  </si>
  <si>
    <t>Resta treballs realitzats per tercers</t>
  </si>
  <si>
    <t>Resta 227</t>
  </si>
  <si>
    <t>Dietes</t>
  </si>
  <si>
    <t>Locomoció</t>
  </si>
  <si>
    <t>Altres indemnitzacions</t>
  </si>
  <si>
    <t>Despeses imprevistes</t>
  </si>
  <si>
    <t>Detall per conceptes (II)</t>
  </si>
  <si>
    <t>Detall per conceptes (I)</t>
  </si>
  <si>
    <t>Despeses corrents</t>
  </si>
  <si>
    <t>IMH</t>
  </si>
  <si>
    <t>IMU</t>
  </si>
  <si>
    <t>IMEB</t>
  </si>
  <si>
    <t>IMI</t>
  </si>
  <si>
    <t>IMSS</t>
  </si>
  <si>
    <t>IMMB</t>
  </si>
  <si>
    <t>IMPUiQV</t>
  </si>
  <si>
    <t>IBE</t>
  </si>
  <si>
    <t>IMPD</t>
  </si>
  <si>
    <t>ICUB</t>
  </si>
  <si>
    <t>IMPJ</t>
  </si>
  <si>
    <t>PMH</t>
  </si>
  <si>
    <t>FMVDR</t>
  </si>
  <si>
    <t>Barcelona Activa</t>
  </si>
  <si>
    <t>ICB</t>
  </si>
  <si>
    <t>BSM</t>
  </si>
  <si>
    <t>BIMSA</t>
  </si>
  <si>
    <t>FCV</t>
  </si>
  <si>
    <t>ProEixample</t>
  </si>
  <si>
    <t>Pro Nou Barris</t>
  </si>
  <si>
    <t>BAGURSA</t>
  </si>
  <si>
    <t>Agèncial del Carmel</t>
  </si>
  <si>
    <t>22@</t>
  </si>
  <si>
    <t>Cementiris de Barcelona</t>
  </si>
  <si>
    <t>TERSA</t>
  </si>
  <si>
    <t>SIRESA</t>
  </si>
  <si>
    <t>AMB-MMAMB</t>
  </si>
  <si>
    <t>AMB-EMSHTR (TMTR)</t>
  </si>
  <si>
    <t>AMB-EMT (Targeta Rosa)</t>
  </si>
  <si>
    <t>Resta organismes AMB</t>
  </si>
  <si>
    <t>Consell Comarcal Barcelonès-Rondes</t>
  </si>
  <si>
    <t>ATM</t>
  </si>
  <si>
    <t>Consorci d'Educació de Barcelona</t>
  </si>
  <si>
    <t>Consorci de Serveis Socials</t>
  </si>
  <si>
    <t>Consorci de l'Habitatge</t>
  </si>
  <si>
    <t>Resta 464</t>
  </si>
  <si>
    <t>Agència Ecologia Urbana</t>
  </si>
  <si>
    <t>Agència Local Energia de Barcelona</t>
  </si>
  <si>
    <t>Consorci del Besòs</t>
  </si>
  <si>
    <t>CSB-Agència Salut Pública</t>
  </si>
  <si>
    <t>CSB-PAMEM</t>
  </si>
  <si>
    <t>CSB-IMAS</t>
  </si>
  <si>
    <t>CSB</t>
  </si>
  <si>
    <t>Consorci Comunicació Local</t>
  </si>
  <si>
    <t>Consorci de Turisme</t>
  </si>
  <si>
    <t>Consorci Normalització Lingüística</t>
  </si>
  <si>
    <t>Altres consorcis</t>
  </si>
  <si>
    <t>Resta 467</t>
  </si>
  <si>
    <t>A empreses privades</t>
  </si>
  <si>
    <t>A families i institucions sense afany...</t>
  </si>
  <si>
    <t>A l'exterior</t>
  </si>
  <si>
    <t>Subtotal GEIM</t>
  </si>
  <si>
    <t>Subtotal altres transferències</t>
  </si>
  <si>
    <t>Interessos de préstecs</t>
  </si>
  <si>
    <t>Despeses formalització i altres</t>
  </si>
  <si>
    <t>30-310</t>
  </si>
  <si>
    <t>311-359</t>
  </si>
  <si>
    <t>Crèdit actual</t>
  </si>
  <si>
    <t>resta 349+341+343+344</t>
  </si>
  <si>
    <t>Ingressos capital</t>
  </si>
  <si>
    <t>TC altes</t>
  </si>
  <si>
    <t>TC baixes</t>
  </si>
  <si>
    <t>IRC</t>
  </si>
  <si>
    <t>MC total</t>
  </si>
  <si>
    <t>DIRECTES EXTINGITS</t>
  </si>
  <si>
    <t>87000</t>
  </si>
  <si>
    <t>87010</t>
  </si>
  <si>
    <t>=%3/3'</t>
  </si>
  <si>
    <t>Càrregues urbanístiques</t>
  </si>
  <si>
    <t>=%5/5'</t>
  </si>
  <si>
    <t>Altres subvencions a Societats EELL</t>
  </si>
  <si>
    <t>41000</t>
  </si>
  <si>
    <t>41010</t>
  </si>
  <si>
    <t>41020-41021</t>
  </si>
  <si>
    <t>41050-41051</t>
  </si>
  <si>
    <t>41060</t>
  </si>
  <si>
    <t>41070</t>
  </si>
  <si>
    <t>41080-41081-41082</t>
  </si>
  <si>
    <t>44310</t>
  </si>
  <si>
    <t>44320</t>
  </si>
  <si>
    <t>44330</t>
  </si>
  <si>
    <t>44410</t>
  </si>
  <si>
    <t>44420</t>
  </si>
  <si>
    <t>44430</t>
  </si>
  <si>
    <t>44431</t>
  </si>
  <si>
    <t>44432</t>
  </si>
  <si>
    <t>44433</t>
  </si>
  <si>
    <t>44434</t>
  </si>
  <si>
    <t>44435</t>
  </si>
  <si>
    <t>44436</t>
  </si>
  <si>
    <t>MERCABARNA</t>
  </si>
  <si>
    <t>44440</t>
  </si>
  <si>
    <t>44450</t>
  </si>
  <si>
    <t>44451</t>
  </si>
  <si>
    <t>44452</t>
  </si>
  <si>
    <t>46715</t>
  </si>
  <si>
    <t>46716</t>
  </si>
  <si>
    <t>46717</t>
  </si>
  <si>
    <t>46714</t>
  </si>
  <si>
    <t>46731</t>
  </si>
  <si>
    <t>46735</t>
  </si>
  <si>
    <t>46722</t>
  </si>
  <si>
    <t>46710</t>
  </si>
  <si>
    <t>46713</t>
  </si>
  <si>
    <t>46747</t>
  </si>
  <si>
    <t>Diputació de Barcelona</t>
  </si>
  <si>
    <t>Indicadors Pressupostaris. Ajuntament de Barcelona</t>
  </si>
  <si>
    <t>Resum</t>
  </si>
  <si>
    <t>Indicadors</t>
  </si>
  <si>
    <t>Estalvi brut</t>
  </si>
  <si>
    <t>Ingressos de capital</t>
  </si>
  <si>
    <t>Despeses de capital</t>
  </si>
  <si>
    <t>Superàvit (Dèficit) no financer</t>
  </si>
  <si>
    <t>Resultat Pressupostari</t>
  </si>
  <si>
    <t>Ratis</t>
  </si>
  <si>
    <t>% Estalvi brut/Ingressos corrents</t>
  </si>
  <si>
    <r>
      <t xml:space="preserve">% Capacitat (Necessitat) finançament
</t>
    </r>
    <r>
      <rPr>
        <sz val="8"/>
        <color theme="1"/>
        <rFont val="Arial"/>
        <family val="2"/>
      </rPr>
      <t>(abans d'ajustos CN)</t>
    </r>
  </si>
  <si>
    <t>Transferències d'Ajuntaments</t>
  </si>
  <si>
    <t>BAIXES PER ANUL.</t>
  </si>
  <si>
    <t xml:space="preserve">Rom.tresoreria per despeses amb F. A. </t>
  </si>
  <si>
    <t>Xarxa Audiovisual Local</t>
  </si>
  <si>
    <t>Recaptació líquida</t>
  </si>
  <si>
    <t>Recaptació Líquida</t>
  </si>
  <si>
    <t>Tr. corrent 22@ FEDER Eix 4  Renovació Urbana</t>
  </si>
  <si>
    <t>Cessió per aprofitament urbanístic (10%)</t>
  </si>
  <si>
    <t>559-550 (-) 55000-551</t>
  </si>
  <si>
    <t xml:space="preserve">Transf.en matèria d'ocupació </t>
  </si>
  <si>
    <t>Aportació AMB pel manteniment de rondes</t>
  </si>
  <si>
    <t>Gerència de recursos</t>
  </si>
  <si>
    <t>Qualitat de vida, igualtat i esports</t>
  </si>
  <si>
    <t>0502</t>
  </si>
  <si>
    <t>0501</t>
  </si>
  <si>
    <t>Habitat Urbà</t>
  </si>
  <si>
    <t>Economia, Empresa i Ocupació</t>
  </si>
  <si>
    <t>0703</t>
  </si>
  <si>
    <t>Cultura, coneixement e innovació</t>
  </si>
  <si>
    <t>Execució de despeses. Gerència de recursos</t>
  </si>
  <si>
    <t>Execució de despeses. Qualitat de vida, igualtat i esports</t>
  </si>
  <si>
    <t>Execució de despeses. Habitat Urbà</t>
  </si>
  <si>
    <t>Execució de despeses. Economia, empresa i ocupació</t>
  </si>
  <si>
    <t>Execució de despeses. Cultura, coneixement i innovació</t>
  </si>
  <si>
    <t>Accions BCN Emprèn</t>
  </si>
  <si>
    <t>SUPL.</t>
  </si>
  <si>
    <t>Grup de programes</t>
  </si>
  <si>
    <t>Ajuntaments</t>
  </si>
  <si>
    <t>45040-41-42-44-45-46-47-48</t>
  </si>
  <si>
    <t>44300+44301+44302</t>
  </si>
  <si>
    <t>Festes populars</t>
  </si>
  <si>
    <t>Ap. a la Gen., SM, EPES I OOAA</t>
  </si>
  <si>
    <t>Romanents de tresoreria</t>
  </si>
  <si>
    <t>2013 L</t>
  </si>
  <si>
    <t>Atenció a les persones discapacitades</t>
  </si>
  <si>
    <t>Altres ensenyaments</t>
  </si>
  <si>
    <t>330</t>
  </si>
  <si>
    <t>Patrimoni artístic i històric de la ciutat</t>
  </si>
  <si>
    <t>Esdeveniments esportius</t>
  </si>
  <si>
    <t>Política econòmica i fiscal</t>
  </si>
  <si>
    <t>Resum per grups de programa*</t>
  </si>
  <si>
    <t>% s/ PI total</t>
  </si>
  <si>
    <t>% s/ PA total</t>
  </si>
  <si>
    <t>% s/ DL totals</t>
  </si>
  <si>
    <t>% s/ CI total</t>
  </si>
  <si>
    <t>% s/ CA total</t>
  </si>
  <si>
    <t>% s/ O total</t>
  </si>
  <si>
    <t>0503</t>
  </si>
  <si>
    <t xml:space="preserve">Urbanisme    </t>
  </si>
  <si>
    <t>Execució de despeses. Urbanisme</t>
  </si>
  <si>
    <t>1*</t>
  </si>
  <si>
    <t>CRED. EXTRA.</t>
  </si>
  <si>
    <t>Actius financers*</t>
  </si>
  <si>
    <t>41040-41041</t>
  </si>
  <si>
    <t>Execució de despeses. Infraestructures i coordinació urbana</t>
  </si>
  <si>
    <t>0504</t>
  </si>
  <si>
    <t>Infraestructures i coord.urbana</t>
  </si>
  <si>
    <t>Infraestructures i cooerd.urbana</t>
  </si>
  <si>
    <t>Saldo minitransf.</t>
  </si>
  <si>
    <t>44400-01-02-03-04-05-06</t>
  </si>
  <si>
    <t>467-469-47-48-46405/06/07</t>
  </si>
  <si>
    <t>Bagursa. Ajuts lloguer</t>
  </si>
  <si>
    <t>450-451-453</t>
  </si>
  <si>
    <t>2014 L</t>
  </si>
  <si>
    <t>*S/ Nova estructura de programes 2014</t>
  </si>
  <si>
    <t>2013 P</t>
  </si>
  <si>
    <t>2014 P</t>
  </si>
  <si>
    <t>Venda d'accions</t>
  </si>
  <si>
    <t>Devolució dipòsits constituïts a llarg t</t>
  </si>
  <si>
    <t>84010</t>
  </si>
  <si>
    <t>Fons de contingència</t>
  </si>
  <si>
    <t>Manteniment altres infraestructures</t>
  </si>
  <si>
    <t>22717</t>
  </si>
  <si>
    <t>Manteniment galeries de serveis</t>
  </si>
  <si>
    <t>22718</t>
  </si>
  <si>
    <t>22725</t>
  </si>
  <si>
    <t>Execucions subsidiaries</t>
  </si>
  <si>
    <t>Contractes de serveis d'atenció social</t>
  </si>
  <si>
    <t>22726</t>
  </si>
  <si>
    <t>44439</t>
  </si>
  <si>
    <t>Barcelona Cicle de l'Aigua, S.A.</t>
  </si>
  <si>
    <t>Fons de contingència social</t>
  </si>
  <si>
    <t>Resum per orgànics i despesa corrent (capítols 1 a 5)</t>
  </si>
  <si>
    <t>Resum per grups de programa. D.corrent</t>
  </si>
  <si>
    <t>*No s'inclouen els romanents de tresoreria</t>
  </si>
  <si>
    <t>2015 P</t>
  </si>
  <si>
    <t>Mobilitat urbana</t>
  </si>
  <si>
    <t>Servei de prevenció i extinció d'incendi</t>
  </si>
  <si>
    <t>Habitatge</t>
  </si>
  <si>
    <t>Protecció i millora del medi ambient</t>
  </si>
  <si>
    <t>Protecció de la salubritat pública</t>
  </si>
  <si>
    <t>326</t>
  </si>
  <si>
    <t>Funcionament centres docents ensenyaments</t>
  </si>
  <si>
    <t>Protecció civil</t>
  </si>
  <si>
    <t>Urbanisme: planejament, gestió, execució</t>
  </si>
  <si>
    <t>Vies públiques</t>
  </si>
  <si>
    <t>Abastament domiciliàri d'aigua potable</t>
  </si>
  <si>
    <t>Assistència Social Primària</t>
  </si>
  <si>
    <t>Funcionament centres educació infantil-primària</t>
  </si>
  <si>
    <t>Equipaments culturals i museus</t>
  </si>
  <si>
    <t>Protecció i gestió del patrimoni històric</t>
  </si>
  <si>
    <t>Instal·lacions d'ocupació del temps lliure</t>
  </si>
  <si>
    <t>Festes populars i festejos</t>
  </si>
  <si>
    <t>Instal·lacions esportives</t>
  </si>
  <si>
    <t>Informació i Promoció Turística</t>
  </si>
  <si>
    <t>Transport de viatgers</t>
  </si>
  <si>
    <t>Protecció de consumidors i usuaris</t>
  </si>
  <si>
    <t>Comunicacions internes</t>
  </si>
  <si>
    <t>160</t>
  </si>
  <si>
    <t>Recollida, gesió i tractament de residu</t>
  </si>
  <si>
    <t>Cementiris i Serveis Funeraris</t>
  </si>
  <si>
    <t>172</t>
  </si>
  <si>
    <t>Protecció i millora del Medi Ambient</t>
  </si>
  <si>
    <t>311</t>
  </si>
  <si>
    <t>Funcionament d'escoles bressol municipals</t>
  </si>
  <si>
    <t>329</t>
  </si>
  <si>
    <t>337</t>
  </si>
  <si>
    <t>Societat de la informació</t>
  </si>
  <si>
    <t>943</t>
  </si>
  <si>
    <t>2013 (2012P)</t>
  </si>
  <si>
    <t>2014P</t>
  </si>
  <si>
    <t>2015 L</t>
  </si>
  <si>
    <t>Var. 15/14</t>
  </si>
  <si>
    <t>V.15/14</t>
  </si>
  <si>
    <t>Administració Marçal de la Seguretat i Mobilitat</t>
  </si>
  <si>
    <t>Administració Marçal d'Habitatge i Urbanisme</t>
  </si>
  <si>
    <t>Administració Marçal de Serveis Socials</t>
  </si>
  <si>
    <t>Administració Marçal d'Educació</t>
  </si>
  <si>
    <t>Administració Marçal de Cultura</t>
  </si>
  <si>
    <t>Actuacions de caràcter Marçal</t>
  </si>
  <si>
    <t>Rom.tresoreria per despeses Marçals</t>
  </si>
  <si>
    <t>41030-41031-41032</t>
  </si>
  <si>
    <t>AL 2014 NO</t>
  </si>
  <si>
    <t>135 DEL 2014</t>
  </si>
  <si>
    <t>153 DEL 2014</t>
  </si>
  <si>
    <t>155+157 DEL 2014</t>
  </si>
  <si>
    <t>161 DEL 2014</t>
  </si>
  <si>
    <t>231+233 AL 2014</t>
  </si>
  <si>
    <t>313 AL 2014</t>
  </si>
  <si>
    <t>322+323 AL 2014</t>
  </si>
  <si>
    <t>324 AL 2014</t>
  </si>
  <si>
    <t>325 AL 2014</t>
  </si>
  <si>
    <t>321 AL 2014</t>
  </si>
  <si>
    <t>333+335 AL 2014</t>
  </si>
  <si>
    <t>942 AL 2014</t>
  </si>
  <si>
    <t>135 AL 2014</t>
  </si>
  <si>
    <t>153 AL 2014</t>
  </si>
  <si>
    <t>155+157 AL 2014</t>
  </si>
  <si>
    <t>161 AL 2014</t>
  </si>
  <si>
    <t>Resum per orgànics i despesa corrent</t>
  </si>
  <si>
    <t xml:space="preserve">Contribucions especials </t>
  </si>
  <si>
    <t>Generació ingressos</t>
  </si>
  <si>
    <t>Administració General</t>
  </si>
  <si>
    <t>Administració General de Comerç i Turisme</t>
  </si>
  <si>
    <t>Administració General de Serveis Socials</t>
  </si>
  <si>
    <t>Administració General de Cultura</t>
  </si>
  <si>
    <t>Administració General de la Seguretat i Mobilitat</t>
  </si>
  <si>
    <t>A Octubre</t>
  </si>
  <si>
    <t>Octubre 2014</t>
  </si>
  <si>
    <t>Octubre 2015</t>
  </si>
  <si>
    <t xml:space="preserve">Octubre 2014 </t>
  </si>
  <si>
    <t>Anàlisi modificacions de crèdit per capítols Octubre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</si>
</sst>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0"/>
    <numFmt numFmtId="165" formatCode="0.0%"/>
    <numFmt numFmtId="166" formatCode="_-* #,##0.0\ _€_-;\-* #,##0.0\ _€_-;_-* &quot;-&quot;??\ _€_-;_-@_-"/>
    <numFmt numFmtId="167" formatCode="_-* #,##0\ _€_-;\-* #,##0\ _€_-;_-* &quot;-&quot;??\ _€_-;_-@_-"/>
  </numFmts>
  <fonts count="7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3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8"/>
      <color rgb="FF00B050"/>
      <name val="Arial"/>
      <family val="2"/>
    </font>
    <font>
      <sz val="7"/>
      <color theme="1"/>
      <name val="Arial"/>
      <family val="2"/>
    </font>
    <font>
      <sz val="5.7"/>
      <color theme="1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color theme="3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5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/>
      <top/>
      <bottom style="hair">
        <color theme="3"/>
      </bottom>
      <diagonal/>
    </border>
    <border>
      <left/>
      <right style="medium">
        <color theme="3"/>
      </right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medium">
        <color theme="3"/>
      </right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/>
      <diagonal/>
    </border>
    <border>
      <left/>
      <right style="medium">
        <color theme="3"/>
      </right>
      <top style="hair">
        <color theme="3"/>
      </top>
      <bottom/>
      <diagonal/>
    </border>
    <border>
      <left/>
      <right style="medium">
        <color theme="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3"/>
      </right>
      <top style="hair">
        <color theme="3"/>
      </top>
      <bottom style="thin">
        <color indexed="64"/>
      </bottom>
      <diagonal/>
    </border>
    <border>
      <left/>
      <right/>
      <top style="hair">
        <color theme="3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theme="3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theme="3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theme="3"/>
      </right>
      <top style="hair">
        <color indexed="64"/>
      </top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/>
      <diagonal/>
    </border>
    <border>
      <left/>
      <right style="medium">
        <color theme="3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theme="3"/>
      </right>
      <top/>
      <bottom style="hair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hair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0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hair">
        <color theme="3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/>
      <diagonal/>
    </border>
    <border>
      <left style="medium">
        <color theme="3"/>
      </left>
      <right style="thin">
        <color theme="3"/>
      </right>
      <top/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/>
      <diagonal/>
    </border>
    <border>
      <left/>
      <right style="medium">
        <color theme="3"/>
      </right>
      <top style="medium">
        <color theme="0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0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medium">
        <color theme="0"/>
      </top>
      <bottom style="thin">
        <color theme="3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theme="3"/>
      </bottom>
      <diagonal/>
    </border>
    <border>
      <left/>
      <right style="medium">
        <color auto="1"/>
      </right>
      <top/>
      <bottom style="hair">
        <color theme="3"/>
      </bottom>
      <diagonal/>
    </border>
    <border>
      <left style="medium">
        <color auto="1"/>
      </left>
      <right/>
      <top style="hair">
        <color theme="3"/>
      </top>
      <bottom style="hair">
        <color theme="3"/>
      </bottom>
      <diagonal/>
    </border>
    <border>
      <left/>
      <right style="medium">
        <color auto="1"/>
      </right>
      <top style="hair">
        <color theme="3"/>
      </top>
      <bottom style="hair">
        <color theme="3"/>
      </bottom>
      <diagonal/>
    </border>
    <border>
      <left style="medium">
        <color auto="1"/>
      </left>
      <right/>
      <top style="hair">
        <color theme="3"/>
      </top>
      <bottom/>
      <diagonal/>
    </border>
    <border>
      <left/>
      <right style="medium">
        <color auto="1"/>
      </right>
      <top style="hair">
        <color theme="3"/>
      </top>
      <bottom/>
      <diagonal/>
    </border>
    <border>
      <left style="medium">
        <color auto="1"/>
      </left>
      <right/>
      <top style="medium">
        <color theme="0"/>
      </top>
      <bottom style="medium">
        <color auto="1"/>
      </bottom>
      <diagonal/>
    </border>
    <border>
      <left/>
      <right/>
      <top style="medium">
        <color theme="0"/>
      </top>
      <bottom style="medium">
        <color auto="1"/>
      </bottom>
      <diagonal/>
    </border>
    <border>
      <left/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theme="3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hair">
        <color theme="3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/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theme="3"/>
      </left>
      <right style="thin">
        <color theme="3"/>
      </right>
      <top/>
      <bottom style="thin">
        <color indexed="64"/>
      </bottom>
      <diagonal/>
    </border>
    <border>
      <left style="medium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theme="3"/>
      </top>
      <bottom style="thin">
        <color indexed="64"/>
      </bottom>
      <diagonal/>
    </border>
    <border>
      <left/>
      <right style="medium">
        <color auto="1"/>
      </right>
      <top style="hair">
        <color theme="3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 style="thin">
        <color indexed="64"/>
      </top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indexed="64"/>
      </bottom>
      <diagonal/>
    </border>
    <border>
      <left/>
      <right/>
      <top/>
      <bottom style="thin">
        <color theme="3"/>
      </bottom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thin">
        <color theme="3"/>
      </right>
      <top/>
      <bottom style="hair">
        <color theme="3"/>
      </bottom>
      <diagonal/>
    </border>
    <border>
      <left/>
      <right style="thin">
        <color theme="3"/>
      </right>
      <top style="hair">
        <color theme="3"/>
      </top>
      <bottom style="hair">
        <color theme="3"/>
      </bottom>
      <diagonal/>
    </border>
    <border>
      <left/>
      <right style="thin">
        <color theme="3"/>
      </right>
      <top style="hair">
        <color theme="3"/>
      </top>
      <bottom/>
      <diagonal/>
    </border>
    <border>
      <left/>
      <right style="thin">
        <color theme="3"/>
      </right>
      <top style="medium">
        <color theme="0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medium">
        <color theme="0"/>
      </bottom>
      <diagonal/>
    </border>
    <border>
      <left/>
      <right style="medium">
        <color theme="3"/>
      </right>
      <top style="thin">
        <color indexed="64"/>
      </top>
      <bottom style="hair">
        <color theme="3"/>
      </bottom>
      <diagonal/>
    </border>
    <border>
      <left/>
      <right style="medium">
        <color auto="1"/>
      </right>
      <top style="hair">
        <color theme="3"/>
      </top>
      <bottom style="hair">
        <color auto="1"/>
      </bottom>
      <diagonal/>
    </border>
    <border>
      <left style="medium">
        <color auto="1"/>
      </left>
      <right/>
      <top style="hair">
        <color theme="3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hair">
        <color auto="1"/>
      </bottom>
      <diagonal/>
    </border>
    <border>
      <left/>
      <right/>
      <top style="hair">
        <color theme="3"/>
      </top>
      <bottom style="hair">
        <color auto="1"/>
      </bottom>
      <diagonal/>
    </border>
    <border>
      <left/>
      <right style="medium">
        <color theme="3"/>
      </right>
      <top style="hair">
        <color theme="3"/>
      </top>
      <bottom style="hair">
        <color auto="1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hair">
        <color auto="1"/>
      </bottom>
      <diagonal/>
    </border>
    <border>
      <left style="medium">
        <color theme="3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theme="3"/>
      </right>
      <top/>
      <bottom style="medium">
        <color theme="0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medium">
        <color theme="0"/>
      </bottom>
      <diagonal/>
    </border>
    <border>
      <left style="medium">
        <color auto="1"/>
      </left>
      <right/>
      <top style="medium">
        <color theme="0"/>
      </top>
      <bottom style="thin">
        <color auto="1"/>
      </bottom>
      <diagonal/>
    </border>
    <border>
      <left/>
      <right style="medium">
        <color theme="3"/>
      </right>
      <top style="medium">
        <color theme="0"/>
      </top>
      <bottom style="thin">
        <color auto="1"/>
      </bottom>
      <diagonal/>
    </border>
    <border>
      <left/>
      <right/>
      <top style="thin">
        <color indexed="64"/>
      </top>
      <bottom style="hair">
        <color theme="3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hair">
        <color theme="3"/>
      </bottom>
      <diagonal/>
    </border>
    <border>
      <left style="medium">
        <color theme="3"/>
      </left>
      <right style="thin">
        <color indexed="64"/>
      </right>
      <top/>
      <bottom style="hair">
        <color theme="3"/>
      </bottom>
      <diagonal/>
    </border>
    <border>
      <left style="medium">
        <color theme="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theme="3"/>
      </bottom>
      <diagonal/>
    </border>
    <border>
      <left/>
      <right style="thin">
        <color indexed="64"/>
      </right>
      <top style="thin">
        <color indexed="64"/>
      </top>
      <bottom style="hair">
        <color theme="3"/>
      </bottom>
      <diagonal/>
    </border>
    <border>
      <left/>
      <right style="medium">
        <color theme="3"/>
      </right>
      <top style="medium">
        <color auto="1"/>
      </top>
      <bottom/>
      <diagonal/>
    </border>
    <border>
      <left style="medium">
        <color theme="3"/>
      </left>
      <right style="medium">
        <color auto="1"/>
      </right>
      <top style="medium">
        <color auto="1"/>
      </top>
      <bottom/>
      <diagonal/>
    </border>
    <border>
      <left style="medium">
        <color theme="3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theme="3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/>
      <right style="thin">
        <color theme="3"/>
      </right>
      <top style="hair">
        <color theme="3"/>
      </top>
      <bottom style="hair">
        <color auto="1"/>
      </bottom>
      <diagonal/>
    </border>
    <border>
      <left style="medium">
        <color auto="1"/>
      </left>
      <right/>
      <top style="thin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0"/>
      </bottom>
      <diagonal/>
    </border>
    <border>
      <left style="medium">
        <color theme="3"/>
      </left>
      <right style="medium">
        <color theme="3"/>
      </right>
      <top style="hair">
        <color theme="3"/>
      </top>
      <bottom style="medium">
        <color theme="0"/>
      </bottom>
      <diagonal/>
    </border>
  </borders>
  <cellStyleXfs count="304">
    <xf numFmtId="0" fontId="0" fillId="0" borderId="0"/>
    <xf numFmtId="0" fontId="8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7" fillId="0" borderId="0"/>
    <xf numFmtId="0" fontId="23" fillId="0" borderId="0"/>
    <xf numFmtId="0" fontId="29" fillId="0" borderId="0"/>
    <xf numFmtId="0" fontId="23" fillId="0" borderId="0"/>
    <xf numFmtId="0" fontId="32" fillId="0" borderId="0" applyNumberFormat="0" applyFill="0" applyBorder="0" applyAlignment="0" applyProtection="0"/>
    <xf numFmtId="0" fontId="7" fillId="0" borderId="0"/>
    <xf numFmtId="0" fontId="48" fillId="0" borderId="123" applyNumberFormat="0" applyFill="0" applyAlignment="0" applyProtection="0"/>
    <xf numFmtId="0" fontId="49" fillId="0" borderId="124" applyNumberFormat="0" applyFill="0" applyAlignment="0" applyProtection="0"/>
    <xf numFmtId="0" fontId="8" fillId="0" borderId="125" applyNumberFormat="0" applyFill="0" applyAlignment="0" applyProtection="0"/>
    <xf numFmtId="0" fontId="50" fillId="4" borderId="0" applyNumberFormat="0" applyBorder="0" applyAlignment="0" applyProtection="0"/>
    <xf numFmtId="0" fontId="51" fillId="5" borderId="0" applyNumberFormat="0" applyBorder="0" applyAlignment="0" applyProtection="0"/>
    <xf numFmtId="0" fontId="52" fillId="6" borderId="0" applyNumberFormat="0" applyBorder="0" applyAlignment="0" applyProtection="0"/>
    <xf numFmtId="0" fontId="53" fillId="7" borderId="126" applyNumberFormat="0" applyAlignment="0" applyProtection="0"/>
    <xf numFmtId="0" fontId="54" fillId="8" borderId="127" applyNumberFormat="0" applyAlignment="0" applyProtection="0"/>
    <xf numFmtId="0" fontId="55" fillId="8" borderId="126" applyNumberFormat="0" applyAlignment="0" applyProtection="0"/>
    <xf numFmtId="0" fontId="56" fillId="0" borderId="128" applyNumberFormat="0" applyFill="0" applyAlignment="0" applyProtection="0"/>
    <xf numFmtId="0" fontId="9" fillId="9" borderId="129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" fillId="0" borderId="131" applyNumberFormat="0" applyFill="0" applyAlignment="0" applyProtection="0"/>
    <xf numFmtId="0" fontId="10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0" fillId="34" borderId="0" applyNumberFormat="0" applyBorder="0" applyAlignment="0" applyProtection="0"/>
    <xf numFmtId="0" fontId="23" fillId="0" borderId="0"/>
    <xf numFmtId="0" fontId="17" fillId="10" borderId="130" applyNumberFormat="0" applyFont="0" applyAlignment="0" applyProtection="0"/>
    <xf numFmtId="0" fontId="23" fillId="0" borderId="0"/>
    <xf numFmtId="0" fontId="17" fillId="10" borderId="130" applyNumberFormat="0" applyFont="0" applyAlignment="0" applyProtection="0"/>
    <xf numFmtId="0" fontId="17" fillId="10" borderId="130" applyNumberFormat="0" applyFont="0" applyAlignment="0" applyProtection="0"/>
    <xf numFmtId="0" fontId="17" fillId="10" borderId="130" applyNumberFormat="0" applyFont="0" applyAlignment="0" applyProtection="0"/>
    <xf numFmtId="0" fontId="23" fillId="0" borderId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3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2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130" applyNumberFormat="0" applyFont="0" applyAlignment="0" applyProtection="0"/>
    <xf numFmtId="0" fontId="17" fillId="17" borderId="0" applyNumberFormat="0" applyBorder="0" applyAlignment="0" applyProtection="0"/>
    <xf numFmtId="0" fontId="17" fillId="10" borderId="130" applyNumberFormat="0" applyFont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3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2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7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3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3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3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130" applyNumberFormat="0" applyFont="0" applyAlignment="0" applyProtection="0"/>
    <xf numFmtId="0" fontId="23" fillId="0" borderId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20" borderId="0" applyNumberFormat="0" applyBorder="0" applyAlignment="0" applyProtection="0"/>
    <xf numFmtId="0" fontId="17" fillId="10" borderId="130" applyNumberFormat="0" applyFont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6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7" fillId="10" borderId="130" applyNumberFormat="0" applyFont="0" applyAlignment="0" applyProtection="0"/>
    <xf numFmtId="0" fontId="33" fillId="0" borderId="123" applyNumberFormat="0" applyFill="0" applyAlignment="0" applyProtection="0"/>
    <xf numFmtId="0" fontId="34" fillId="0" borderId="124" applyNumberFormat="0" applyFill="0" applyAlignment="0" applyProtection="0"/>
    <xf numFmtId="0" fontId="35" fillId="0" borderId="125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0" applyNumberFormat="0" applyBorder="0" applyAlignment="0" applyProtection="0"/>
    <xf numFmtId="0" fontId="39" fillId="7" borderId="126" applyNumberFormat="0" applyAlignment="0" applyProtection="0"/>
    <xf numFmtId="0" fontId="40" fillId="8" borderId="127" applyNumberFormat="0" applyAlignment="0" applyProtection="0"/>
    <xf numFmtId="0" fontId="41" fillId="8" borderId="126" applyNumberFormat="0" applyAlignment="0" applyProtection="0"/>
    <xf numFmtId="0" fontId="42" fillId="0" borderId="128" applyNumberFormat="0" applyFill="0" applyAlignment="0" applyProtection="0"/>
    <xf numFmtId="0" fontId="43" fillId="9" borderId="129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31" applyNumberFormat="0" applyFill="0" applyAlignment="0" applyProtection="0"/>
    <xf numFmtId="0" fontId="4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47" fillId="34" borderId="0" applyNumberFormat="0" applyBorder="0" applyAlignment="0" applyProtection="0"/>
    <xf numFmtId="0" fontId="6" fillId="0" borderId="0"/>
    <xf numFmtId="0" fontId="23" fillId="0" borderId="0"/>
    <xf numFmtId="0" fontId="6" fillId="10" borderId="130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9" fillId="0" borderId="0"/>
    <xf numFmtId="0" fontId="33" fillId="0" borderId="123" applyNumberFormat="0" applyFill="0" applyAlignment="0" applyProtection="0"/>
    <xf numFmtId="0" fontId="34" fillId="0" borderId="124" applyNumberFormat="0" applyFill="0" applyAlignment="0" applyProtection="0"/>
    <xf numFmtId="0" fontId="35" fillId="0" borderId="125" applyNumberFormat="0" applyFill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0" applyNumberFormat="0" applyBorder="0" applyAlignment="0" applyProtection="0"/>
    <xf numFmtId="0" fontId="39" fillId="7" borderId="126" applyNumberFormat="0" applyAlignment="0" applyProtection="0"/>
    <xf numFmtId="0" fontId="40" fillId="8" borderId="127" applyNumberFormat="0" applyAlignment="0" applyProtection="0"/>
    <xf numFmtId="0" fontId="41" fillId="8" borderId="126" applyNumberFormat="0" applyAlignment="0" applyProtection="0"/>
    <xf numFmtId="0" fontId="42" fillId="0" borderId="128" applyNumberFormat="0" applyFill="0" applyAlignment="0" applyProtection="0"/>
    <xf numFmtId="0" fontId="43" fillId="9" borderId="129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31" applyNumberFormat="0" applyFill="0" applyAlignment="0" applyProtection="0"/>
    <xf numFmtId="0" fontId="47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7" fillId="34" borderId="0" applyNumberFormat="0" applyBorder="0" applyAlignment="0" applyProtection="0"/>
    <xf numFmtId="0" fontId="5" fillId="0" borderId="0"/>
    <xf numFmtId="0" fontId="5" fillId="10" borderId="130" applyNumberFormat="0" applyFont="0" applyAlignment="0" applyProtection="0"/>
    <xf numFmtId="0" fontId="62" fillId="0" borderId="0"/>
    <xf numFmtId="0" fontId="23" fillId="0" borderId="0"/>
    <xf numFmtId="43" fontId="17" fillId="0" borderId="0" applyFont="0" applyFill="0" applyBorder="0" applyAlignment="0" applyProtection="0"/>
    <xf numFmtId="0" fontId="64" fillId="0" borderId="0"/>
    <xf numFmtId="0" fontId="4" fillId="10" borderId="130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66" fillId="0" borderId="0"/>
    <xf numFmtId="0" fontId="3" fillId="10" borderId="130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10" borderId="130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69" fillId="0" borderId="0"/>
    <xf numFmtId="9" fontId="1" fillId="0" borderId="0" applyFont="0" applyFill="0" applyBorder="0" applyAlignment="0" applyProtection="0"/>
    <xf numFmtId="0" fontId="1" fillId="10" borderId="13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609">
    <xf numFmtId="0" fontId="0" fillId="0" borderId="0" xfId="0"/>
    <xf numFmtId="0" fontId="10" fillId="2" borderId="0" xfId="0" applyFont="1" applyFill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1"/>
    <xf numFmtId="0" fontId="11" fillId="0" borderId="0" xfId="1" applyFont="1"/>
    <xf numFmtId="0" fontId="10" fillId="2" borderId="0" xfId="0" applyFont="1" applyFill="1" applyAlignment="1">
      <alignment vertical="center"/>
    </xf>
    <xf numFmtId="164" fontId="9" fillId="2" borderId="0" xfId="0" applyNumberFormat="1" applyFont="1" applyFill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3" fillId="0" borderId="5" xfId="0" quotePrefix="1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3" fontId="15" fillId="2" borderId="0" xfId="0" applyNumberFormat="1" applyFont="1" applyFill="1" applyAlignment="1">
      <alignment horizontal="right" vertical="center" wrapText="1"/>
    </xf>
    <xf numFmtId="3" fontId="15" fillId="2" borderId="1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vertical="center"/>
    </xf>
    <xf numFmtId="3" fontId="13" fillId="0" borderId="6" xfId="0" applyNumberFormat="1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3" fontId="13" fillId="0" borderId="10" xfId="0" applyNumberFormat="1" applyFont="1" applyBorder="1" applyAlignment="1">
      <alignment horizontal="right" vertical="center"/>
    </xf>
    <xf numFmtId="0" fontId="13" fillId="0" borderId="8" xfId="0" quotePrefix="1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center" vertical="center"/>
    </xf>
    <xf numFmtId="0" fontId="13" fillId="0" borderId="10" xfId="0" quotePrefix="1" applyFont="1" applyBorder="1" applyAlignment="1">
      <alignment horizontal="center" vertical="center"/>
    </xf>
    <xf numFmtId="164" fontId="13" fillId="0" borderId="6" xfId="0" quotePrefix="1" applyNumberFormat="1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164" fontId="13" fillId="0" borderId="8" xfId="0" quotePrefix="1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3" fillId="0" borderId="10" xfId="0" quotePrefix="1" applyNumberFormat="1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164" fontId="13" fillId="0" borderId="8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vertical="center"/>
    </xf>
    <xf numFmtId="164" fontId="13" fillId="0" borderId="6" xfId="0" quotePrefix="1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164" fontId="13" fillId="0" borderId="8" xfId="0" quotePrefix="1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164" fontId="13" fillId="0" borderId="10" xfId="0" quotePrefix="1" applyNumberFormat="1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165" fontId="15" fillId="2" borderId="5" xfId="2" applyNumberFormat="1" applyFont="1" applyFill="1" applyBorder="1" applyAlignment="1">
      <alignment horizontal="center" vertical="center" wrapText="1"/>
    </xf>
    <xf numFmtId="165" fontId="15" fillId="2" borderId="0" xfId="2" applyNumberFormat="1" applyFont="1" applyFill="1" applyAlignment="1">
      <alignment horizontal="center" vertical="center" wrapText="1"/>
    </xf>
    <xf numFmtId="165" fontId="15" fillId="2" borderId="1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9" fillId="2" borderId="0" xfId="0" applyNumberFormat="1" applyFont="1" applyFill="1" applyAlignment="1">
      <alignment horizontal="center" vertical="center" wrapText="1"/>
    </xf>
    <xf numFmtId="165" fontId="13" fillId="0" borderId="6" xfId="2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18" fillId="0" borderId="0" xfId="0" applyFont="1"/>
    <xf numFmtId="165" fontId="13" fillId="0" borderId="7" xfId="2" applyNumberFormat="1" applyFont="1" applyBorder="1" applyAlignment="1">
      <alignment horizontal="center" vertical="center"/>
    </xf>
    <xf numFmtId="165" fontId="0" fillId="0" borderId="0" xfId="2" applyNumberFormat="1" applyFont="1"/>
    <xf numFmtId="165" fontId="13" fillId="0" borderId="9" xfId="2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" fontId="21" fillId="0" borderId="8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13" fillId="0" borderId="0" xfId="0" applyNumberFormat="1" applyFont="1" applyBorder="1" applyAlignment="1">
      <alignment horizontal="right" vertical="center"/>
    </xf>
    <xf numFmtId="165" fontId="13" fillId="0" borderId="5" xfId="2" applyNumberFormat="1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3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13" xfId="0" applyBorder="1" applyAlignment="1">
      <alignment vertical="center"/>
    </xf>
    <xf numFmtId="3" fontId="13" fillId="0" borderId="13" xfId="0" applyNumberFormat="1" applyFont="1" applyBorder="1" applyAlignment="1">
      <alignment horizontal="right" vertical="center"/>
    </xf>
    <xf numFmtId="0" fontId="0" fillId="0" borderId="15" xfId="0" applyBorder="1" applyAlignment="1">
      <alignment vertical="center"/>
    </xf>
    <xf numFmtId="3" fontId="13" fillId="0" borderId="15" xfId="0" applyNumberFormat="1" applyFont="1" applyBorder="1" applyAlignment="1">
      <alignment horizontal="right" vertical="center"/>
    </xf>
    <xf numFmtId="165" fontId="13" fillId="0" borderId="14" xfId="2" applyNumberFormat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3" fontId="13" fillId="0" borderId="17" xfId="0" applyNumberFormat="1" applyFont="1" applyBorder="1" applyAlignment="1">
      <alignment horizontal="right" vertical="center"/>
    </xf>
    <xf numFmtId="165" fontId="13" fillId="0" borderId="16" xfId="2" applyNumberFormat="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3" fontId="13" fillId="0" borderId="18" xfId="0" applyNumberFormat="1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3" fontId="13" fillId="0" borderId="20" xfId="0" applyNumberFormat="1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3" fontId="13" fillId="0" borderId="22" xfId="0" applyNumberFormat="1" applyFont="1" applyBorder="1" applyAlignment="1">
      <alignment horizontal="right" vertical="center"/>
    </xf>
    <xf numFmtId="165" fontId="13" fillId="0" borderId="19" xfId="2" applyNumberFormat="1" applyFont="1" applyBorder="1" applyAlignment="1">
      <alignment horizontal="center" vertical="center"/>
    </xf>
    <xf numFmtId="165" fontId="13" fillId="0" borderId="21" xfId="2" applyNumberFormat="1" applyFont="1" applyBorder="1" applyAlignment="1">
      <alignment horizontal="center" vertical="center"/>
    </xf>
    <xf numFmtId="165" fontId="13" fillId="0" borderId="23" xfId="2" applyNumberFormat="1" applyFont="1" applyBorder="1" applyAlignment="1">
      <alignment horizontal="center" vertical="center"/>
    </xf>
    <xf numFmtId="0" fontId="22" fillId="0" borderId="20" xfId="3" applyBorder="1" applyAlignment="1" applyProtection="1">
      <alignment vertical="center"/>
    </xf>
    <xf numFmtId="0" fontId="23" fillId="3" borderId="15" xfId="0" applyFont="1" applyFill="1" applyBorder="1" applyAlignment="1">
      <alignment vertical="center"/>
    </xf>
    <xf numFmtId="0" fontId="24" fillId="3" borderId="15" xfId="0" applyFont="1" applyFill="1" applyBorder="1" applyAlignment="1">
      <alignment vertical="center"/>
    </xf>
    <xf numFmtId="3" fontId="25" fillId="3" borderId="15" xfId="0" applyNumberFormat="1" applyFont="1" applyFill="1" applyBorder="1" applyAlignment="1">
      <alignment horizontal="right" vertical="center" wrapText="1"/>
    </xf>
    <xf numFmtId="165" fontId="13" fillId="0" borderId="0" xfId="2" applyNumberFormat="1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3" fontId="13" fillId="0" borderId="26" xfId="0" applyNumberFormat="1" applyFont="1" applyBorder="1" applyAlignment="1">
      <alignment horizontal="right" vertical="center"/>
    </xf>
    <xf numFmtId="0" fontId="0" fillId="0" borderId="27" xfId="0" applyBorder="1" applyAlignment="1">
      <alignment vertical="center"/>
    </xf>
    <xf numFmtId="3" fontId="13" fillId="0" borderId="27" xfId="0" applyNumberFormat="1" applyFont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3" fontId="15" fillId="2" borderId="0" xfId="0" applyNumberFormat="1" applyFont="1" applyFill="1" applyBorder="1" applyAlignment="1">
      <alignment horizontal="right" vertical="center" wrapText="1"/>
    </xf>
    <xf numFmtId="165" fontId="15" fillId="2" borderId="0" xfId="2" applyNumberFormat="1" applyFont="1" applyFill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65" fontId="15" fillId="2" borderId="0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13" fillId="0" borderId="30" xfId="0" quotePrefix="1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165" fontId="13" fillId="0" borderId="31" xfId="2" quotePrefix="1" applyNumberFormat="1" applyFont="1" applyBorder="1" applyAlignment="1">
      <alignment horizontal="center" vertical="center"/>
    </xf>
    <xf numFmtId="165" fontId="15" fillId="2" borderId="32" xfId="2" applyNumberFormat="1" applyFont="1" applyFill="1" applyBorder="1" applyAlignment="1">
      <alignment horizontal="center" vertical="center" wrapText="1"/>
    </xf>
    <xf numFmtId="3" fontId="13" fillId="0" borderId="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5" fontId="13" fillId="0" borderId="33" xfId="2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3" fontId="15" fillId="2" borderId="34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13" fillId="0" borderId="5" xfId="0" quotePrefix="1" applyNumberFormat="1" applyFont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 wrapText="1"/>
    </xf>
    <xf numFmtId="165" fontId="13" fillId="0" borderId="7" xfId="0" applyNumberFormat="1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 wrapText="1"/>
    </xf>
    <xf numFmtId="165" fontId="13" fillId="0" borderId="28" xfId="2" applyNumberFormat="1" applyFont="1" applyBorder="1" applyAlignment="1">
      <alignment horizontal="center" vertical="center"/>
    </xf>
    <xf numFmtId="0" fontId="14" fillId="0" borderId="4" xfId="0" applyFont="1" applyBorder="1" applyAlignment="1"/>
    <xf numFmtId="0" fontId="13" fillId="0" borderId="5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16" fillId="2" borderId="0" xfId="0" applyNumberFormat="1" applyFont="1" applyFill="1" applyAlignment="1">
      <alignment horizontal="right" vertical="center" wrapText="1"/>
    </xf>
    <xf numFmtId="3" fontId="16" fillId="2" borderId="4" xfId="0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" xfId="0" applyNumberFormat="1" applyFont="1" applyFill="1" applyBorder="1" applyAlignment="1">
      <alignment horizontal="right" vertical="center" wrapText="1"/>
    </xf>
    <xf numFmtId="3" fontId="16" fillId="2" borderId="36" xfId="0" applyNumberFormat="1" applyFont="1" applyFill="1" applyBorder="1" applyAlignment="1">
      <alignment horizontal="right" vertical="center" wrapText="1"/>
    </xf>
    <xf numFmtId="3" fontId="16" fillId="2" borderId="37" xfId="0" applyNumberFormat="1" applyFont="1" applyFill="1" applyBorder="1" applyAlignment="1">
      <alignment horizontal="right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165" fontId="12" fillId="0" borderId="0" xfId="2" applyNumberFormat="1" applyFont="1" applyAlignment="1">
      <alignment horizontal="center"/>
    </xf>
    <xf numFmtId="165" fontId="12" fillId="0" borderId="41" xfId="2" applyNumberFormat="1" applyFont="1" applyBorder="1" applyAlignment="1">
      <alignment horizontal="center"/>
    </xf>
    <xf numFmtId="165" fontId="12" fillId="0" borderId="42" xfId="2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165" fontId="12" fillId="0" borderId="0" xfId="2" applyNumberFormat="1" applyFont="1" applyAlignment="1">
      <alignment horizontal="center" vertical="center"/>
    </xf>
    <xf numFmtId="165" fontId="12" fillId="0" borderId="43" xfId="2" applyNumberFormat="1" applyFont="1" applyBorder="1" applyAlignment="1">
      <alignment horizontal="center" vertical="center"/>
    </xf>
    <xf numFmtId="165" fontId="12" fillId="0" borderId="44" xfId="2" applyNumberFormat="1" applyFont="1" applyBorder="1" applyAlignment="1">
      <alignment horizontal="center" vertical="center"/>
    </xf>
    <xf numFmtId="0" fontId="0" fillId="2" borderId="0" xfId="0" applyFill="1"/>
    <xf numFmtId="0" fontId="13" fillId="0" borderId="0" xfId="0" applyFont="1" applyFill="1" applyAlignment="1">
      <alignment horizontal="center"/>
    </xf>
    <xf numFmtId="0" fontId="0" fillId="0" borderId="26" xfId="0" applyFill="1" applyBorder="1" applyAlignment="1">
      <alignment vertical="center"/>
    </xf>
    <xf numFmtId="3" fontId="15" fillId="2" borderId="0" xfId="2" applyNumberFormat="1" applyFont="1" applyFill="1" applyBorder="1" applyAlignment="1">
      <alignment horizontal="center" vertical="center" wrapText="1"/>
    </xf>
    <xf numFmtId="3" fontId="19" fillId="0" borderId="6" xfId="0" applyNumberFormat="1" applyFont="1" applyFill="1" applyBorder="1" applyAlignment="1">
      <alignment horizontal="right" vertical="center"/>
    </xf>
    <xf numFmtId="0" fontId="23" fillId="3" borderId="0" xfId="0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3" fontId="25" fillId="3" borderId="0" xfId="0" applyNumberFormat="1" applyFont="1" applyFill="1" applyBorder="1" applyAlignment="1">
      <alignment horizontal="right" vertical="center" wrapText="1"/>
    </xf>
    <xf numFmtId="165" fontId="25" fillId="3" borderId="5" xfId="2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4" fillId="0" borderId="0" xfId="0" applyFont="1" applyFill="1" applyBorder="1" applyAlignment="1"/>
    <xf numFmtId="165" fontId="13" fillId="0" borderId="20" xfId="2" applyNumberFormat="1" applyFont="1" applyBorder="1" applyAlignment="1">
      <alignment horizontal="center" vertical="center"/>
    </xf>
    <xf numFmtId="164" fontId="13" fillId="0" borderId="8" xfId="0" quotePrefix="1" applyNumberFormat="1" applyFont="1" applyBorder="1" applyAlignment="1">
      <alignment horizontal="right" vertical="center"/>
    </xf>
    <xf numFmtId="3" fontId="19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165" fontId="13" fillId="0" borderId="6" xfId="2" applyNumberFormat="1" applyFont="1" applyBorder="1" applyAlignment="1">
      <alignment vertical="center"/>
    </xf>
    <xf numFmtId="165" fontId="13" fillId="0" borderId="10" xfId="2" applyNumberFormat="1" applyFont="1" applyBorder="1" applyAlignment="1">
      <alignment vertical="center"/>
    </xf>
    <xf numFmtId="3" fontId="13" fillId="0" borderId="6" xfId="0" applyNumberFormat="1" applyFont="1" applyBorder="1" applyAlignment="1">
      <alignment horizontal="right" vertical="center"/>
    </xf>
    <xf numFmtId="3" fontId="13" fillId="0" borderId="10" xfId="0" applyNumberFormat="1" applyFont="1" applyBorder="1" applyAlignment="1">
      <alignment horizontal="right" vertical="center"/>
    </xf>
    <xf numFmtId="0" fontId="0" fillId="0" borderId="46" xfId="0" applyBorder="1"/>
    <xf numFmtId="0" fontId="13" fillId="0" borderId="47" xfId="0" quotePrefix="1" applyFont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 wrapText="1"/>
    </xf>
    <xf numFmtId="165" fontId="13" fillId="0" borderId="48" xfId="2" applyNumberFormat="1" applyFont="1" applyBorder="1" applyAlignment="1">
      <alignment horizontal="center" vertical="center"/>
    </xf>
    <xf numFmtId="165" fontId="13" fillId="0" borderId="49" xfId="2" applyNumberFormat="1" applyFont="1" applyBorder="1" applyAlignment="1">
      <alignment horizontal="center" vertical="center"/>
    </xf>
    <xf numFmtId="165" fontId="13" fillId="0" borderId="50" xfId="2" applyNumberFormat="1" applyFont="1" applyBorder="1" applyAlignment="1">
      <alignment horizontal="center" vertical="center"/>
    </xf>
    <xf numFmtId="165" fontId="15" fillId="2" borderId="47" xfId="2" applyNumberFormat="1" applyFont="1" applyFill="1" applyBorder="1" applyAlignment="1">
      <alignment horizontal="center" vertical="center" wrapText="1"/>
    </xf>
    <xf numFmtId="165" fontId="13" fillId="0" borderId="48" xfId="2" quotePrefix="1" applyNumberFormat="1" applyFont="1" applyBorder="1" applyAlignment="1">
      <alignment horizontal="center" vertical="center"/>
    </xf>
    <xf numFmtId="165" fontId="15" fillId="2" borderId="52" xfId="2" applyNumberFormat="1" applyFont="1" applyFill="1" applyBorder="1" applyAlignment="1">
      <alignment horizontal="center" vertical="center" wrapText="1"/>
    </xf>
    <xf numFmtId="3" fontId="15" fillId="2" borderId="54" xfId="0" applyNumberFormat="1" applyFont="1" applyFill="1" applyBorder="1" applyAlignment="1">
      <alignment horizontal="right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42" xfId="0" quotePrefix="1" applyFont="1" applyBorder="1" applyAlignment="1">
      <alignment horizontal="center" vertical="center"/>
    </xf>
    <xf numFmtId="3" fontId="13" fillId="0" borderId="56" xfId="0" applyNumberFormat="1" applyFont="1" applyBorder="1" applyAlignment="1">
      <alignment horizontal="right" vertical="center"/>
    </xf>
    <xf numFmtId="3" fontId="13" fillId="0" borderId="58" xfId="0" applyNumberFormat="1" applyFont="1" applyBorder="1" applyAlignment="1">
      <alignment horizontal="right" vertical="center"/>
    </xf>
    <xf numFmtId="3" fontId="15" fillId="2" borderId="41" xfId="0" applyNumberFormat="1" applyFont="1" applyFill="1" applyBorder="1" applyAlignment="1">
      <alignment horizontal="right" vertical="center" wrapText="1"/>
    </xf>
    <xf numFmtId="165" fontId="13" fillId="0" borderId="57" xfId="2" applyNumberFormat="1" applyFont="1" applyBorder="1" applyAlignment="1">
      <alignment horizontal="center" vertical="center"/>
    </xf>
    <xf numFmtId="3" fontId="15" fillId="2" borderId="62" xfId="0" applyNumberFormat="1" applyFont="1" applyFill="1" applyBorder="1" applyAlignment="1">
      <alignment horizontal="right" vertical="center" wrapText="1"/>
    </xf>
    <xf numFmtId="3" fontId="15" fillId="2" borderId="63" xfId="0" applyNumberFormat="1" applyFont="1" applyFill="1" applyBorder="1" applyAlignment="1">
      <alignment horizontal="right" vertical="center" wrapText="1"/>
    </xf>
    <xf numFmtId="165" fontId="15" fillId="2" borderId="63" xfId="2" applyNumberFormat="1" applyFont="1" applyFill="1" applyBorder="1" applyAlignment="1">
      <alignment horizontal="right" vertical="center" wrapText="1"/>
    </xf>
    <xf numFmtId="0" fontId="13" fillId="0" borderId="66" xfId="0" applyFont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 wrapText="1"/>
    </xf>
    <xf numFmtId="3" fontId="13" fillId="0" borderId="67" xfId="0" applyNumberFormat="1" applyFont="1" applyBorder="1" applyAlignment="1">
      <alignment horizontal="right" vertical="center"/>
    </xf>
    <xf numFmtId="3" fontId="13" fillId="0" borderId="68" xfId="0" applyNumberFormat="1" applyFont="1" applyBorder="1" applyAlignment="1">
      <alignment horizontal="right" vertical="center"/>
    </xf>
    <xf numFmtId="3" fontId="13" fillId="0" borderId="69" xfId="0" applyNumberFormat="1" applyFont="1" applyBorder="1" applyAlignment="1">
      <alignment horizontal="right" vertical="center"/>
    </xf>
    <xf numFmtId="3" fontId="15" fillId="2" borderId="66" xfId="0" applyNumberFormat="1" applyFont="1" applyFill="1" applyBorder="1" applyAlignment="1">
      <alignment horizontal="right" vertical="center" wrapText="1"/>
    </xf>
    <xf numFmtId="3" fontId="15" fillId="2" borderId="70" xfId="0" applyNumberFormat="1" applyFont="1" applyFill="1" applyBorder="1" applyAlignment="1">
      <alignment horizontal="right" vertical="center" wrapText="1"/>
    </xf>
    <xf numFmtId="0" fontId="20" fillId="0" borderId="65" xfId="0" applyFont="1" applyBorder="1" applyAlignment="1">
      <alignment horizontal="center"/>
    </xf>
    <xf numFmtId="165" fontId="13" fillId="0" borderId="71" xfId="2" applyNumberFormat="1" applyFont="1" applyBorder="1" applyAlignment="1">
      <alignment horizontal="center" vertical="center"/>
    </xf>
    <xf numFmtId="165" fontId="13" fillId="0" borderId="47" xfId="2" applyNumberFormat="1" applyFont="1" applyBorder="1" applyAlignment="1">
      <alignment horizontal="center" vertical="center"/>
    </xf>
    <xf numFmtId="3" fontId="15" fillId="2" borderId="76" xfId="0" applyNumberFormat="1" applyFont="1" applyFill="1" applyBorder="1" applyAlignment="1">
      <alignment horizontal="right" vertical="center" wrapText="1"/>
    </xf>
    <xf numFmtId="3" fontId="13" fillId="0" borderId="77" xfId="0" applyNumberFormat="1" applyFont="1" applyBorder="1" applyAlignment="1">
      <alignment horizontal="right" vertical="center"/>
    </xf>
    <xf numFmtId="3" fontId="13" fillId="0" borderId="56" xfId="0" applyNumberFormat="1" applyFont="1" applyFill="1" applyBorder="1" applyAlignment="1">
      <alignment horizontal="right" vertical="center"/>
    </xf>
    <xf numFmtId="3" fontId="15" fillId="2" borderId="43" xfId="0" applyNumberFormat="1" applyFont="1" applyFill="1" applyBorder="1" applyAlignment="1">
      <alignment horizontal="right" vertical="center" wrapText="1"/>
    </xf>
    <xf numFmtId="165" fontId="15" fillId="2" borderId="42" xfId="2" applyNumberFormat="1" applyFont="1" applyFill="1" applyBorder="1" applyAlignment="1">
      <alignment horizontal="center" vertical="center" wrapText="1"/>
    </xf>
    <xf numFmtId="165" fontId="15" fillId="2" borderId="42" xfId="2" quotePrefix="1" applyNumberFormat="1" applyFont="1" applyFill="1" applyBorder="1" applyAlignment="1">
      <alignment horizontal="center" vertical="center" wrapText="1"/>
    </xf>
    <xf numFmtId="165" fontId="13" fillId="0" borderId="42" xfId="2" applyNumberFormat="1" applyFont="1" applyBorder="1" applyAlignment="1">
      <alignment horizontal="center" vertical="center"/>
    </xf>
    <xf numFmtId="165" fontId="15" fillId="2" borderId="64" xfId="2" applyNumberFormat="1" applyFont="1" applyFill="1" applyBorder="1" applyAlignment="1">
      <alignment horizontal="center" vertical="center" wrapText="1"/>
    </xf>
    <xf numFmtId="3" fontId="15" fillId="2" borderId="83" xfId="0" applyNumberFormat="1" applyFont="1" applyFill="1" applyBorder="1" applyAlignment="1">
      <alignment horizontal="right" vertical="center" wrapText="1"/>
    </xf>
    <xf numFmtId="165" fontId="15" fillId="2" borderId="44" xfId="2" applyNumberFormat="1" applyFont="1" applyFill="1" applyBorder="1" applyAlignment="1">
      <alignment horizontal="center" vertical="center" wrapText="1"/>
    </xf>
    <xf numFmtId="3" fontId="13" fillId="0" borderId="66" xfId="0" applyNumberFormat="1" applyFont="1" applyBorder="1" applyAlignment="1">
      <alignment horizontal="right" vertical="center"/>
    </xf>
    <xf numFmtId="3" fontId="13" fillId="0" borderId="84" xfId="0" applyNumberFormat="1" applyFont="1" applyBorder="1" applyAlignment="1">
      <alignment horizontal="right" vertical="center"/>
    </xf>
    <xf numFmtId="165" fontId="13" fillId="0" borderId="59" xfId="2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165" fontId="15" fillId="2" borderId="63" xfId="2" applyNumberFormat="1" applyFont="1" applyFill="1" applyBorder="1" applyAlignment="1">
      <alignment horizontal="center" vertical="center" wrapText="1"/>
    </xf>
    <xf numFmtId="165" fontId="13" fillId="0" borderId="85" xfId="2" applyNumberFormat="1" applyFont="1" applyBorder="1" applyAlignment="1">
      <alignment horizontal="center" vertical="center"/>
    </xf>
    <xf numFmtId="165" fontId="13" fillId="0" borderId="86" xfId="2" applyNumberFormat="1" applyFont="1" applyBorder="1" applyAlignment="1">
      <alignment horizontal="center" vertical="center"/>
    </xf>
    <xf numFmtId="165" fontId="13" fillId="0" borderId="87" xfId="2" applyNumberFormat="1" applyFont="1" applyBorder="1" applyAlignment="1">
      <alignment horizontal="center" vertical="center"/>
    </xf>
    <xf numFmtId="165" fontId="13" fillId="0" borderId="88" xfId="2" applyNumberFormat="1" applyFont="1" applyBorder="1" applyAlignment="1">
      <alignment horizontal="center" vertical="center"/>
    </xf>
    <xf numFmtId="165" fontId="15" fillId="2" borderId="90" xfId="2" applyNumberFormat="1" applyFont="1" applyFill="1" applyBorder="1" applyAlignment="1">
      <alignment horizontal="center" vertical="center" wrapText="1"/>
    </xf>
    <xf numFmtId="165" fontId="15" fillId="2" borderId="91" xfId="2" applyNumberFormat="1" applyFont="1" applyFill="1" applyBorder="1" applyAlignment="1">
      <alignment horizontal="center" vertical="center" wrapText="1"/>
    </xf>
    <xf numFmtId="165" fontId="13" fillId="0" borderId="92" xfId="2" applyNumberFormat="1" applyFont="1" applyBorder="1" applyAlignment="1">
      <alignment horizontal="center" vertical="center"/>
    </xf>
    <xf numFmtId="165" fontId="25" fillId="3" borderId="72" xfId="2" applyNumberFormat="1" applyFont="1" applyFill="1" applyBorder="1" applyAlignment="1">
      <alignment horizontal="center" vertical="center" wrapText="1"/>
    </xf>
    <xf numFmtId="165" fontId="15" fillId="2" borderId="51" xfId="2" applyNumberFormat="1" applyFont="1" applyFill="1" applyBorder="1" applyAlignment="1">
      <alignment horizontal="center" vertical="center" wrapText="1"/>
    </xf>
    <xf numFmtId="3" fontId="13" fillId="0" borderId="93" xfId="0" applyNumberFormat="1" applyFont="1" applyBorder="1" applyAlignment="1">
      <alignment horizontal="right" vertical="center"/>
    </xf>
    <xf numFmtId="3" fontId="13" fillId="0" borderId="94" xfId="0" applyNumberFormat="1" applyFont="1" applyBorder="1" applyAlignment="1">
      <alignment horizontal="right" vertical="center"/>
    </xf>
    <xf numFmtId="3" fontId="13" fillId="0" borderId="95" xfId="0" applyNumberFormat="1" applyFont="1" applyBorder="1" applyAlignment="1">
      <alignment horizontal="right" vertical="center"/>
    </xf>
    <xf numFmtId="3" fontId="13" fillId="0" borderId="96" xfId="0" applyNumberFormat="1" applyFont="1" applyBorder="1" applyAlignment="1">
      <alignment horizontal="right" vertical="center"/>
    </xf>
    <xf numFmtId="3" fontId="15" fillId="2" borderId="97" xfId="0" applyNumberFormat="1" applyFont="1" applyFill="1" applyBorder="1" applyAlignment="1">
      <alignment horizontal="right" vertical="center" wrapText="1"/>
    </xf>
    <xf numFmtId="3" fontId="19" fillId="0" borderId="56" xfId="0" applyNumberFormat="1" applyFont="1" applyFill="1" applyBorder="1" applyAlignment="1">
      <alignment horizontal="right" vertical="center"/>
    </xf>
    <xf numFmtId="3" fontId="13" fillId="0" borderId="100" xfId="0" applyNumberFormat="1" applyFont="1" applyBorder="1" applyAlignment="1">
      <alignment horizontal="right" vertical="center"/>
    </xf>
    <xf numFmtId="3" fontId="13" fillId="0" borderId="102" xfId="0" applyNumberFormat="1" applyFont="1" applyBorder="1" applyAlignment="1">
      <alignment horizontal="right" vertical="center"/>
    </xf>
    <xf numFmtId="3" fontId="13" fillId="0" borderId="104" xfId="0" applyNumberFormat="1" applyFont="1" applyBorder="1" applyAlignment="1">
      <alignment horizontal="right" vertical="center"/>
    </xf>
    <xf numFmtId="3" fontId="13" fillId="0" borderId="106" xfId="0" applyNumberFormat="1" applyFont="1" applyBorder="1" applyAlignment="1">
      <alignment horizontal="right" vertical="center"/>
    </xf>
    <xf numFmtId="3" fontId="25" fillId="3" borderId="66" xfId="0" applyNumberFormat="1" applyFont="1" applyFill="1" applyBorder="1" applyAlignment="1">
      <alignment horizontal="right" vertical="center" wrapText="1"/>
    </xf>
    <xf numFmtId="3" fontId="25" fillId="3" borderId="75" xfId="0" applyNumberFormat="1" applyFont="1" applyFill="1" applyBorder="1" applyAlignment="1">
      <alignment horizontal="right" vertical="center" wrapText="1"/>
    </xf>
    <xf numFmtId="165" fontId="13" fillId="0" borderId="101" xfId="2" applyNumberFormat="1" applyFont="1" applyBorder="1" applyAlignment="1">
      <alignment horizontal="center" vertical="center"/>
    </xf>
    <xf numFmtId="165" fontId="13" fillId="0" borderId="107" xfId="2" applyNumberFormat="1" applyFont="1" applyBorder="1" applyAlignment="1">
      <alignment horizontal="center" vertical="center"/>
    </xf>
    <xf numFmtId="3" fontId="25" fillId="3" borderId="78" xfId="0" applyNumberFormat="1" applyFont="1" applyFill="1" applyBorder="1" applyAlignment="1">
      <alignment horizontal="right" vertical="center" wrapText="1"/>
    </xf>
    <xf numFmtId="0" fontId="0" fillId="0" borderId="46" xfId="0" applyBorder="1" applyAlignment="1">
      <alignment horizontal="center"/>
    </xf>
    <xf numFmtId="3" fontId="13" fillId="0" borderId="67" xfId="0" applyNumberFormat="1" applyFont="1" applyBorder="1" applyAlignment="1">
      <alignment vertical="center"/>
    </xf>
    <xf numFmtId="3" fontId="13" fillId="0" borderId="68" xfId="0" applyNumberFormat="1" applyFont="1" applyBorder="1" applyAlignment="1">
      <alignment vertical="center"/>
    </xf>
    <xf numFmtId="3" fontId="13" fillId="0" borderId="69" xfId="0" applyNumberFormat="1" applyFont="1" applyBorder="1" applyAlignment="1">
      <alignment vertical="center"/>
    </xf>
    <xf numFmtId="3" fontId="15" fillId="2" borderId="66" xfId="0" applyNumberFormat="1" applyFont="1" applyFill="1" applyBorder="1" applyAlignment="1">
      <alignment horizontal="center" vertical="center" wrapText="1"/>
    </xf>
    <xf numFmtId="3" fontId="15" fillId="2" borderId="70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center" vertical="center" wrapText="1"/>
    </xf>
    <xf numFmtId="3" fontId="15" fillId="2" borderId="54" xfId="0" applyNumberFormat="1" applyFont="1" applyFill="1" applyBorder="1" applyAlignment="1">
      <alignment horizontal="center" vertical="center" wrapText="1"/>
    </xf>
    <xf numFmtId="3" fontId="13" fillId="0" borderId="56" xfId="0" applyNumberFormat="1" applyFont="1" applyBorder="1" applyAlignment="1">
      <alignment vertical="center"/>
    </xf>
    <xf numFmtId="3" fontId="13" fillId="0" borderId="58" xfId="0" applyNumberFormat="1" applyFont="1" applyBorder="1" applyAlignment="1">
      <alignment vertical="center"/>
    </xf>
    <xf numFmtId="3" fontId="13" fillId="0" borderId="60" xfId="0" applyNumberFormat="1" applyFont="1" applyBorder="1" applyAlignment="1">
      <alignment vertical="center"/>
    </xf>
    <xf numFmtId="3" fontId="15" fillId="2" borderId="41" xfId="0" applyNumberFormat="1" applyFont="1" applyFill="1" applyBorder="1" applyAlignment="1">
      <alignment horizontal="center" vertical="center" wrapText="1"/>
    </xf>
    <xf numFmtId="3" fontId="15" fillId="2" borderId="62" xfId="0" applyNumberFormat="1" applyFont="1" applyFill="1" applyBorder="1" applyAlignment="1">
      <alignment horizontal="center" vertical="center" wrapText="1"/>
    </xf>
    <xf numFmtId="3" fontId="15" fillId="2" borderId="63" xfId="0" applyNumberFormat="1" applyFont="1" applyFill="1" applyBorder="1" applyAlignment="1">
      <alignment horizontal="center" vertical="center" wrapText="1"/>
    </xf>
    <xf numFmtId="165" fontId="13" fillId="0" borderId="108" xfId="2" applyNumberFormat="1" applyFont="1" applyBorder="1" applyAlignment="1">
      <alignment horizontal="center" vertical="center"/>
    </xf>
    <xf numFmtId="165" fontId="13" fillId="0" borderId="109" xfId="2" applyNumberFormat="1" applyFont="1" applyBorder="1" applyAlignment="1">
      <alignment horizontal="center" vertical="center"/>
    </xf>
    <xf numFmtId="165" fontId="13" fillId="0" borderId="109" xfId="2" quotePrefix="1" applyNumberFormat="1" applyFont="1" applyBorder="1" applyAlignment="1">
      <alignment horizontal="center" vertical="center"/>
    </xf>
    <xf numFmtId="165" fontId="13" fillId="0" borderId="110" xfId="2" applyNumberFormat="1" applyFont="1" applyBorder="1" applyAlignment="1">
      <alignment horizontal="center" vertical="center"/>
    </xf>
    <xf numFmtId="165" fontId="15" fillId="2" borderId="73" xfId="2" applyNumberFormat="1" applyFont="1" applyFill="1" applyBorder="1" applyAlignment="1">
      <alignment horizontal="center" vertical="center" wrapText="1"/>
    </xf>
    <xf numFmtId="0" fontId="13" fillId="0" borderId="108" xfId="0" quotePrefix="1" applyFont="1" applyBorder="1" applyAlignment="1">
      <alignment horizontal="center" vertical="center"/>
    </xf>
    <xf numFmtId="0" fontId="13" fillId="0" borderId="110" xfId="0" quotePrefix="1" applyFont="1" applyBorder="1" applyAlignment="1">
      <alignment horizontal="center" vertical="center"/>
    </xf>
    <xf numFmtId="0" fontId="15" fillId="2" borderId="73" xfId="0" quotePrefix="1" applyFont="1" applyFill="1" applyBorder="1" applyAlignment="1">
      <alignment horizontal="center" vertical="center" wrapText="1"/>
    </xf>
    <xf numFmtId="165" fontId="15" fillId="2" borderId="111" xfId="2" applyNumberFormat="1" applyFont="1" applyFill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 wrapText="1"/>
    </xf>
    <xf numFmtId="3" fontId="13" fillId="0" borderId="41" xfId="0" applyNumberFormat="1" applyFont="1" applyBorder="1" applyAlignment="1">
      <alignment horizontal="center" vertical="center"/>
    </xf>
    <xf numFmtId="3" fontId="9" fillId="2" borderId="41" xfId="0" applyNumberFormat="1" applyFont="1" applyFill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 wrapText="1"/>
    </xf>
    <xf numFmtId="165" fontId="13" fillId="0" borderId="108" xfId="2" quotePrefix="1" applyNumberFormat="1" applyFont="1" applyBorder="1" applyAlignment="1">
      <alignment horizontal="center" vertical="center"/>
    </xf>
    <xf numFmtId="165" fontId="15" fillId="2" borderId="73" xfId="2" quotePrefix="1" applyNumberFormat="1" applyFont="1" applyFill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/>
    </xf>
    <xf numFmtId="0" fontId="13" fillId="0" borderId="61" xfId="0" quotePrefix="1" applyFont="1" applyBorder="1" applyAlignment="1">
      <alignment horizontal="center" vertical="center"/>
    </xf>
    <xf numFmtId="0" fontId="15" fillId="2" borderId="0" xfId="0" quotePrefix="1" applyFont="1" applyFill="1" applyBorder="1" applyAlignment="1">
      <alignment horizontal="center" vertical="center" wrapText="1"/>
    </xf>
    <xf numFmtId="0" fontId="15" fillId="2" borderId="42" xfId="0" quotePrefix="1" applyFont="1" applyFill="1" applyBorder="1" applyAlignment="1">
      <alignment horizontal="center" vertical="center" wrapText="1"/>
    </xf>
    <xf numFmtId="0" fontId="15" fillId="2" borderId="112" xfId="0" quotePrefix="1" applyFont="1" applyFill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/>
    </xf>
    <xf numFmtId="165" fontId="15" fillId="2" borderId="112" xfId="2" applyNumberFormat="1" applyFont="1" applyFill="1" applyBorder="1" applyAlignment="1">
      <alignment horizontal="center" vertical="center" wrapText="1"/>
    </xf>
    <xf numFmtId="9" fontId="15" fillId="2" borderId="0" xfId="2" applyFont="1" applyFill="1" applyBorder="1" applyAlignment="1">
      <alignment horizontal="center" vertical="center" wrapText="1"/>
    </xf>
    <xf numFmtId="0" fontId="26" fillId="0" borderId="101" xfId="6" applyFont="1" applyBorder="1"/>
    <xf numFmtId="0" fontId="23" fillId="0" borderId="105" xfId="10" applyFont="1" applyBorder="1"/>
    <xf numFmtId="0" fontId="0" fillId="0" borderId="117" xfId="0" applyBorder="1" applyAlignment="1">
      <alignment vertical="center"/>
    </xf>
    <xf numFmtId="3" fontId="13" fillId="0" borderId="116" xfId="0" applyNumberFormat="1" applyFont="1" applyBorder="1" applyAlignment="1">
      <alignment horizontal="right" vertical="center"/>
    </xf>
    <xf numFmtId="3" fontId="13" fillId="0" borderId="117" xfId="0" applyNumberFormat="1" applyFont="1" applyBorder="1" applyAlignment="1">
      <alignment horizontal="right" vertical="center"/>
    </xf>
    <xf numFmtId="165" fontId="13" fillId="0" borderId="119" xfId="2" applyNumberFormat="1" applyFont="1" applyBorder="1" applyAlignment="1">
      <alignment horizontal="center" vertical="center"/>
    </xf>
    <xf numFmtId="165" fontId="13" fillId="0" borderId="87" xfId="2" quotePrefix="1" applyNumberFormat="1" applyFont="1" applyBorder="1" applyAlignment="1">
      <alignment horizontal="center" vertical="center"/>
    </xf>
    <xf numFmtId="0" fontId="23" fillId="0" borderId="18" xfId="4" applyBorder="1"/>
    <xf numFmtId="3" fontId="13" fillId="0" borderId="98" xfId="0" applyNumberFormat="1" applyFont="1" applyFill="1" applyBorder="1" applyAlignment="1">
      <alignment horizontal="right" vertical="center"/>
    </xf>
    <xf numFmtId="165" fontId="13" fillId="0" borderId="18" xfId="2" quotePrefix="1" applyNumberFormat="1" applyFont="1" applyBorder="1" applyAlignment="1">
      <alignment horizontal="center" vertical="center"/>
    </xf>
    <xf numFmtId="165" fontId="13" fillId="0" borderId="99" xfId="2" quotePrefix="1" applyNumberFormat="1" applyFont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3" fontId="13" fillId="0" borderId="100" xfId="0" applyNumberFormat="1" applyFont="1" applyFill="1" applyBorder="1" applyAlignment="1">
      <alignment horizontal="right" vertical="center"/>
    </xf>
    <xf numFmtId="165" fontId="19" fillId="0" borderId="27" xfId="2" applyNumberFormat="1" applyFont="1" applyFill="1" applyBorder="1" applyAlignment="1">
      <alignment horizontal="center" vertical="center" wrapText="1"/>
    </xf>
    <xf numFmtId="165" fontId="13" fillId="0" borderId="26" xfId="2" applyNumberFormat="1" applyFont="1" applyBorder="1" applyAlignment="1">
      <alignment horizontal="center" vertical="center"/>
    </xf>
    <xf numFmtId="165" fontId="13" fillId="0" borderId="50" xfId="2" quotePrefix="1" applyNumberFormat="1" applyFont="1" applyBorder="1" applyAlignment="1">
      <alignment horizontal="center" vertical="center"/>
    </xf>
    <xf numFmtId="165" fontId="25" fillId="3" borderId="89" xfId="2" applyNumberFormat="1" applyFont="1" applyFill="1" applyBorder="1" applyAlignment="1">
      <alignment horizontal="center" vertical="center" wrapText="1"/>
    </xf>
    <xf numFmtId="165" fontId="13" fillId="0" borderId="31" xfId="2" applyNumberFormat="1" applyFont="1" applyBorder="1" applyAlignment="1">
      <alignment horizontal="center" vertical="center"/>
    </xf>
    <xf numFmtId="165" fontId="13" fillId="0" borderId="73" xfId="2" applyNumberFormat="1" applyFont="1" applyBorder="1" applyAlignment="1">
      <alignment horizontal="center" vertical="center"/>
    </xf>
    <xf numFmtId="165" fontId="15" fillId="2" borderId="38" xfId="2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9" fillId="2" borderId="47" xfId="0" applyFont="1" applyFill="1" applyBorder="1" applyAlignment="1">
      <alignment horizontal="center" vertical="center" shrinkToFit="1"/>
    </xf>
    <xf numFmtId="3" fontId="13" fillId="0" borderId="120" xfId="2" applyNumberFormat="1" applyFont="1" applyBorder="1" applyAlignment="1">
      <alignment horizontal="right" vertical="center"/>
    </xf>
    <xf numFmtId="0" fontId="9" fillId="2" borderId="66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164" fontId="13" fillId="0" borderId="0" xfId="0" quotePrefix="1" applyNumberFormat="1" applyFont="1" applyBorder="1" applyAlignment="1">
      <alignment horizontal="center" vertical="center"/>
    </xf>
    <xf numFmtId="3" fontId="15" fillId="2" borderId="70" xfId="0" applyNumberFormat="1" applyFont="1" applyFill="1" applyBorder="1" applyAlignment="1">
      <alignment vertical="center" wrapText="1"/>
    </xf>
    <xf numFmtId="165" fontId="13" fillId="0" borderId="5" xfId="2" applyNumberFormat="1" applyFont="1" applyBorder="1" applyAlignment="1">
      <alignment horizontal="center" vertical="center" shrinkToFit="1"/>
    </xf>
    <xf numFmtId="164" fontId="13" fillId="0" borderId="8" xfId="0" quotePrefix="1" applyNumberFormat="1" applyFont="1" applyFill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165" fontId="20" fillId="0" borderId="39" xfId="0" applyNumberFormat="1" applyFont="1" applyBorder="1" applyAlignment="1">
      <alignment horizontal="center"/>
    </xf>
    <xf numFmtId="165" fontId="13" fillId="0" borderId="41" xfId="0" applyNumberFormat="1" applyFont="1" applyBorder="1" applyAlignment="1">
      <alignment horizontal="center" vertical="center"/>
    </xf>
    <xf numFmtId="165" fontId="9" fillId="2" borderId="41" xfId="0" applyNumberFormat="1" applyFont="1" applyFill="1" applyBorder="1" applyAlignment="1">
      <alignment horizontal="center" vertical="center" wrapText="1"/>
    </xf>
    <xf numFmtId="165" fontId="15" fillId="2" borderId="41" xfId="0" applyNumberFormat="1" applyFont="1" applyFill="1" applyBorder="1" applyAlignment="1">
      <alignment horizontal="center" vertical="center" wrapText="1"/>
    </xf>
    <xf numFmtId="165" fontId="13" fillId="0" borderId="56" xfId="0" applyNumberFormat="1" applyFont="1" applyBorder="1" applyAlignment="1">
      <alignment horizontal="center" vertical="center"/>
    </xf>
    <xf numFmtId="165" fontId="13" fillId="0" borderId="60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5" fillId="2" borderId="0" xfId="0" applyNumberFormat="1" applyFont="1" applyFill="1" applyBorder="1" applyAlignment="1">
      <alignment horizontal="center" vertical="center" wrapText="1"/>
    </xf>
    <xf numFmtId="165" fontId="13" fillId="0" borderId="10" xfId="0" applyNumberFormat="1" applyFont="1" applyBorder="1" applyAlignment="1">
      <alignment horizontal="center" vertical="center"/>
    </xf>
    <xf numFmtId="165" fontId="15" fillId="2" borderId="63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/>
    </xf>
    <xf numFmtId="0" fontId="18" fillId="0" borderId="65" xfId="0" quotePrefix="1" applyFont="1" applyBorder="1" applyAlignment="1">
      <alignment horizontal="center"/>
    </xf>
    <xf numFmtId="0" fontId="13" fillId="0" borderId="122" xfId="0" quotePrefix="1" applyFont="1" applyBorder="1" applyAlignment="1">
      <alignment horizontal="center" vertical="center"/>
    </xf>
    <xf numFmtId="165" fontId="13" fillId="0" borderId="0" xfId="2" quotePrefix="1" applyNumberFormat="1" applyFont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3" fontId="25" fillId="0" borderId="0" xfId="0" applyNumberFormat="1" applyFont="1" applyFill="1" applyBorder="1" applyAlignment="1">
      <alignment horizontal="center" vertical="center" wrapText="1"/>
    </xf>
    <xf numFmtId="165" fontId="25" fillId="0" borderId="0" xfId="2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4" fontId="23" fillId="0" borderId="0" xfId="0" applyNumberFormat="1" applyFont="1" applyFill="1" applyAlignment="1">
      <alignment vertical="center"/>
    </xf>
    <xf numFmtId="3" fontId="23" fillId="0" borderId="0" xfId="0" applyNumberFormat="1" applyFont="1" applyFill="1"/>
    <xf numFmtId="4" fontId="13" fillId="0" borderId="0" xfId="0" applyNumberFormat="1" applyFont="1" applyBorder="1" applyAlignment="1">
      <alignment vertical="center"/>
    </xf>
    <xf numFmtId="4" fontId="0" fillId="0" borderId="0" xfId="0" applyNumberFormat="1" applyBorder="1"/>
    <xf numFmtId="9" fontId="15" fillId="2" borderId="42" xfId="2" applyFont="1" applyFill="1" applyBorder="1" applyAlignment="1">
      <alignment horizontal="center" vertical="center" wrapText="1"/>
    </xf>
    <xf numFmtId="165" fontId="13" fillId="0" borderId="105" xfId="2" quotePrefix="1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vertical="center"/>
    </xf>
    <xf numFmtId="165" fontId="13" fillId="0" borderId="8" xfId="2" applyNumberFormat="1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3" fontId="19" fillId="0" borderId="67" xfId="0" applyNumberFormat="1" applyFont="1" applyBorder="1" applyAlignment="1">
      <alignment horizontal="right" vertical="center"/>
    </xf>
    <xf numFmtId="3" fontId="19" fillId="0" borderId="56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 vertical="center"/>
    </xf>
    <xf numFmtId="165" fontId="19" fillId="0" borderId="48" xfId="2" applyNumberFormat="1" applyFont="1" applyBorder="1" applyAlignment="1">
      <alignment horizontal="center" vertical="center"/>
    </xf>
    <xf numFmtId="0" fontId="19" fillId="0" borderId="0" xfId="0" quotePrefix="1" applyFont="1" applyAlignment="1">
      <alignment horizontal="center"/>
    </xf>
    <xf numFmtId="0" fontId="23" fillId="0" borderId="0" xfId="0" applyFont="1"/>
    <xf numFmtId="0" fontId="23" fillId="0" borderId="8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23" fillId="0" borderId="10" xfId="0" applyFont="1" applyBorder="1" applyAlignment="1">
      <alignment vertical="center"/>
    </xf>
    <xf numFmtId="3" fontId="19" fillId="0" borderId="69" xfId="0" applyNumberFormat="1" applyFont="1" applyBorder="1" applyAlignment="1">
      <alignment horizontal="right" vertical="center"/>
    </xf>
    <xf numFmtId="3" fontId="19" fillId="0" borderId="60" xfId="0" applyNumberFormat="1" applyFont="1" applyBorder="1" applyAlignment="1">
      <alignment horizontal="right" vertical="center"/>
    </xf>
    <xf numFmtId="165" fontId="19" fillId="0" borderId="49" xfId="2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right" vertical="center"/>
    </xf>
    <xf numFmtId="165" fontId="19" fillId="0" borderId="50" xfId="2" applyNumberFormat="1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165" fontId="19" fillId="0" borderId="71" xfId="2" applyNumberFormat="1" applyFont="1" applyBorder="1" applyAlignment="1">
      <alignment horizontal="center" vertical="center"/>
    </xf>
    <xf numFmtId="0" fontId="23" fillId="0" borderId="15" xfId="0" applyFont="1" applyBorder="1" applyAlignment="1">
      <alignment vertical="center"/>
    </xf>
    <xf numFmtId="3" fontId="19" fillId="0" borderId="75" xfId="0" applyNumberFormat="1" applyFont="1" applyBorder="1" applyAlignment="1">
      <alignment horizontal="right" vertical="center"/>
    </xf>
    <xf numFmtId="3" fontId="19" fillId="0" borderId="78" xfId="0" applyNumberFormat="1" applyFont="1" applyBorder="1" applyAlignment="1">
      <alignment horizontal="right" vertical="center"/>
    </xf>
    <xf numFmtId="3" fontId="19" fillId="0" borderId="15" xfId="0" applyNumberFormat="1" applyFont="1" applyBorder="1" applyAlignment="1">
      <alignment horizontal="right" vertical="center"/>
    </xf>
    <xf numFmtId="165" fontId="19" fillId="0" borderId="80" xfId="2" applyNumberFormat="1" applyFont="1" applyBorder="1" applyAlignment="1">
      <alignment horizontal="center" vertical="center"/>
    </xf>
    <xf numFmtId="165" fontId="19" fillId="0" borderId="72" xfId="2" quotePrefix="1" applyNumberFormat="1" applyFont="1" applyBorder="1" applyAlignment="1">
      <alignment horizontal="center" vertical="center"/>
    </xf>
    <xf numFmtId="0" fontId="23" fillId="0" borderId="6" xfId="0" applyFont="1" applyFill="1" applyBorder="1" applyAlignment="1">
      <alignment vertical="center"/>
    </xf>
    <xf numFmtId="3" fontId="19" fillId="0" borderId="67" xfId="0" applyNumberFormat="1" applyFont="1" applyFill="1" applyBorder="1" applyAlignment="1">
      <alignment horizontal="right" vertical="center"/>
    </xf>
    <xf numFmtId="0" fontId="23" fillId="0" borderId="114" xfId="5" applyFont="1" applyFill="1" applyBorder="1"/>
    <xf numFmtId="165" fontId="19" fillId="0" borderId="6" xfId="2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3" fontId="19" fillId="0" borderId="117" xfId="0" applyNumberFormat="1" applyFont="1" applyFill="1" applyBorder="1" applyAlignment="1">
      <alignment horizontal="right" vertical="center"/>
    </xf>
    <xf numFmtId="165" fontId="19" fillId="0" borderId="114" xfId="2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right" vertical="center"/>
    </xf>
    <xf numFmtId="165" fontId="19" fillId="0" borderId="47" xfId="2" applyNumberFormat="1" applyFont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165" fontId="19" fillId="0" borderId="57" xfId="2" applyNumberFormat="1" applyFont="1" applyFill="1" applyBorder="1" applyAlignment="1">
      <alignment horizontal="center" vertical="center"/>
    </xf>
    <xf numFmtId="0" fontId="19" fillId="0" borderId="0" xfId="0" quotePrefix="1" applyFont="1" applyFill="1" applyAlignment="1">
      <alignment horizontal="center" shrinkToFit="1"/>
    </xf>
    <xf numFmtId="165" fontId="19" fillId="0" borderId="6" xfId="2" quotePrefix="1" applyNumberFormat="1" applyFont="1" applyFill="1" applyBorder="1" applyAlignment="1">
      <alignment horizontal="center" vertical="center"/>
    </xf>
    <xf numFmtId="0" fontId="19" fillId="0" borderId="0" xfId="0" quotePrefix="1" applyFont="1" applyFill="1" applyAlignment="1">
      <alignment horizontal="center"/>
    </xf>
    <xf numFmtId="0" fontId="23" fillId="0" borderId="17" xfId="0" applyFont="1" applyBorder="1" applyAlignment="1">
      <alignment vertical="center"/>
    </xf>
    <xf numFmtId="3" fontId="19" fillId="0" borderId="17" xfId="0" applyNumberFormat="1" applyFont="1" applyFill="1" applyBorder="1" applyAlignment="1">
      <alignment horizontal="right" vertical="center"/>
    </xf>
    <xf numFmtId="165" fontId="19" fillId="0" borderId="80" xfId="2" applyNumberFormat="1" applyFont="1" applyFill="1" applyBorder="1" applyAlignment="1">
      <alignment horizontal="center" vertical="center"/>
    </xf>
    <xf numFmtId="0" fontId="23" fillId="0" borderId="18" xfId="0" applyFont="1" applyBorder="1" applyAlignment="1">
      <alignment vertical="center"/>
    </xf>
    <xf numFmtId="3" fontId="19" fillId="0" borderId="93" xfId="0" applyNumberFormat="1" applyFont="1" applyBorder="1" applyAlignment="1">
      <alignment horizontal="right" vertical="center"/>
    </xf>
    <xf numFmtId="3" fontId="19" fillId="0" borderId="98" xfId="0" applyNumberFormat="1" applyFont="1" applyBorder="1" applyAlignment="1">
      <alignment horizontal="right" vertical="center"/>
    </xf>
    <xf numFmtId="3" fontId="19" fillId="0" borderId="18" xfId="0" applyNumberFormat="1" applyFont="1" applyBorder="1" applyAlignment="1">
      <alignment horizontal="right" vertical="center"/>
    </xf>
    <xf numFmtId="165" fontId="19" fillId="0" borderId="99" xfId="2" applyNumberFormat="1" applyFont="1" applyBorder="1" applyAlignment="1">
      <alignment horizontal="center" vertical="center"/>
    </xf>
    <xf numFmtId="165" fontId="19" fillId="0" borderId="101" xfId="2" applyNumberFormat="1" applyFont="1" applyBorder="1" applyAlignment="1">
      <alignment horizontal="center" vertical="center"/>
    </xf>
    <xf numFmtId="3" fontId="19" fillId="0" borderId="84" xfId="0" applyNumberFormat="1" applyFont="1" applyBorder="1" applyAlignment="1">
      <alignment horizontal="right" vertical="center"/>
    </xf>
    <xf numFmtId="3" fontId="19" fillId="0" borderId="81" xfId="0" applyNumberFormat="1" applyFont="1" applyBorder="1" applyAlignment="1">
      <alignment horizontal="right" vertical="center"/>
    </xf>
    <xf numFmtId="3" fontId="19" fillId="0" borderId="17" xfId="0" applyNumberFormat="1" applyFont="1" applyBorder="1" applyAlignment="1">
      <alignment horizontal="right" vertical="center"/>
    </xf>
    <xf numFmtId="3" fontId="19" fillId="0" borderId="0" xfId="0" applyNumberFormat="1" applyFont="1" applyBorder="1" applyAlignment="1">
      <alignment horizontal="right" vertical="center"/>
    </xf>
    <xf numFmtId="165" fontId="19" fillId="0" borderId="8" xfId="2" applyNumberFormat="1" applyFont="1" applyBorder="1" applyAlignment="1">
      <alignment horizontal="center" vertical="center"/>
    </xf>
    <xf numFmtId="165" fontId="19" fillId="0" borderId="7" xfId="2" applyNumberFormat="1" applyFont="1" applyFill="1" applyBorder="1" applyAlignment="1">
      <alignment horizontal="center" vertical="center"/>
    </xf>
    <xf numFmtId="165" fontId="13" fillId="0" borderId="11" xfId="2" applyNumberFormat="1" applyFont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60" fillId="0" borderId="0" xfId="0" quotePrefix="1" applyFont="1" applyAlignment="1">
      <alignment horizontal="center"/>
    </xf>
    <xf numFmtId="0" fontId="61" fillId="0" borderId="0" xfId="0" applyFont="1" applyAlignment="1">
      <alignment horizontal="center"/>
    </xf>
    <xf numFmtId="3" fontId="13" fillId="0" borderId="8" xfId="0" applyNumberFormat="1" applyFont="1" applyBorder="1" applyAlignment="1">
      <alignment horizontal="center" vertical="center"/>
    </xf>
    <xf numFmtId="165" fontId="15" fillId="2" borderId="133" xfId="2" applyNumberFormat="1" applyFont="1" applyFill="1" applyBorder="1" applyAlignment="1">
      <alignment horizontal="center" vertical="center" wrapText="1"/>
    </xf>
    <xf numFmtId="3" fontId="15" fillId="2" borderId="134" xfId="0" applyNumberFormat="1" applyFont="1" applyFill="1" applyBorder="1" applyAlignment="1">
      <alignment horizontal="right" vertical="center" wrapText="1"/>
    </xf>
    <xf numFmtId="165" fontId="15" fillId="2" borderId="135" xfId="2" applyNumberFormat="1" applyFont="1" applyFill="1" applyBorder="1" applyAlignment="1">
      <alignment horizontal="center" vertical="center" wrapText="1"/>
    </xf>
    <xf numFmtId="3" fontId="15" fillId="2" borderId="0" xfId="2" applyNumberFormat="1" applyFont="1" applyFill="1" applyBorder="1" applyAlignment="1">
      <alignment horizontal="right" vertical="center" wrapText="1"/>
    </xf>
    <xf numFmtId="3" fontId="15" fillId="2" borderId="132" xfId="0" applyNumberFormat="1" applyFont="1" applyFill="1" applyBorder="1" applyAlignment="1">
      <alignment horizontal="center" vertical="center" wrapText="1"/>
    </xf>
    <xf numFmtId="165" fontId="19" fillId="0" borderId="7" xfId="2" applyNumberFormat="1" applyFont="1" applyBorder="1" applyAlignment="1">
      <alignment horizontal="center" vertical="center"/>
    </xf>
    <xf numFmtId="165" fontId="19" fillId="0" borderId="19" xfId="2" applyNumberFormat="1" applyFont="1" applyBorder="1" applyAlignment="1">
      <alignment horizontal="center" vertical="center"/>
    </xf>
    <xf numFmtId="3" fontId="13" fillId="0" borderId="0" xfId="0" applyNumberFormat="1" applyFont="1" applyBorder="1"/>
    <xf numFmtId="3" fontId="13" fillId="0" borderId="0" xfId="0" applyNumberFormat="1" applyFont="1"/>
    <xf numFmtId="0" fontId="23" fillId="0" borderId="0" xfId="0" applyFont="1" applyBorder="1"/>
    <xf numFmtId="0" fontId="0" fillId="0" borderId="0" xfId="0" applyBorder="1"/>
    <xf numFmtId="3" fontId="19" fillId="0" borderId="136" xfId="0" applyNumberFormat="1" applyFont="1" applyBorder="1" applyAlignment="1">
      <alignment horizontal="right" vertical="center"/>
    </xf>
    <xf numFmtId="0" fontId="23" fillId="0" borderId="0" xfId="10" applyFont="1" applyBorder="1"/>
    <xf numFmtId="3" fontId="13" fillId="0" borderId="6" xfId="0" applyNumberFormat="1" applyFont="1" applyBorder="1" applyAlignment="1">
      <alignment horizontal="center" vertical="center"/>
    </xf>
    <xf numFmtId="165" fontId="13" fillId="0" borderId="118" xfId="2" applyNumberFormat="1" applyFont="1" applyBorder="1" applyAlignment="1">
      <alignment horizontal="center" vertical="center"/>
    </xf>
    <xf numFmtId="165" fontId="13" fillId="0" borderId="25" xfId="2" applyNumberFormat="1" applyFont="1" applyBorder="1" applyAlignment="1">
      <alignment horizontal="center" vertical="center"/>
    </xf>
    <xf numFmtId="43" fontId="0" fillId="0" borderId="0" xfId="247" applyFont="1"/>
    <xf numFmtId="0" fontId="23" fillId="0" borderId="141" xfId="0" applyFont="1" applyBorder="1" applyAlignment="1">
      <alignment vertical="center"/>
    </xf>
    <xf numFmtId="0" fontId="23" fillId="0" borderId="142" xfId="0" applyFont="1" applyBorder="1" applyAlignment="1">
      <alignment vertical="center"/>
    </xf>
    <xf numFmtId="0" fontId="25" fillId="0" borderId="0" xfId="0" applyFont="1" applyFill="1" applyAlignment="1">
      <alignment horizontal="center"/>
    </xf>
    <xf numFmtId="165" fontId="63" fillId="2" borderId="56" xfId="0" applyNumberFormat="1" applyFont="1" applyFill="1" applyBorder="1" applyAlignment="1">
      <alignment horizontal="center" vertical="center"/>
    </xf>
    <xf numFmtId="165" fontId="19" fillId="0" borderId="13" xfId="2" quotePrefix="1" applyNumberFormat="1" applyFont="1" applyBorder="1" applyAlignment="1">
      <alignment horizontal="center" vertical="center"/>
    </xf>
    <xf numFmtId="165" fontId="13" fillId="0" borderId="57" xfId="2" quotePrefix="1" applyNumberFormat="1" applyFont="1" applyBorder="1" applyAlignment="1">
      <alignment horizontal="center" vertical="center"/>
    </xf>
    <xf numFmtId="43" fontId="13" fillId="0" borderId="0" xfId="247" applyFont="1"/>
    <xf numFmtId="166" fontId="13" fillId="0" borderId="0" xfId="247" applyNumberFormat="1" applyFont="1"/>
    <xf numFmtId="167" fontId="13" fillId="0" borderId="0" xfId="247" applyNumberFormat="1" applyFont="1"/>
    <xf numFmtId="167" fontId="13" fillId="0" borderId="0" xfId="0" applyNumberFormat="1" applyFont="1"/>
    <xf numFmtId="165" fontId="13" fillId="0" borderId="12" xfId="2" applyNumberFormat="1" applyFont="1" applyBorder="1" applyAlignment="1">
      <alignment horizontal="center" vertical="center"/>
    </xf>
    <xf numFmtId="43" fontId="0" fillId="0" borderId="0" xfId="0" applyNumberFormat="1"/>
    <xf numFmtId="9" fontId="13" fillId="0" borderId="27" xfId="2" applyNumberFormat="1" applyFont="1" applyBorder="1" applyAlignment="1">
      <alignment horizontal="center" vertical="center"/>
    </xf>
    <xf numFmtId="165" fontId="0" fillId="0" borderId="49" xfId="2" applyNumberFormat="1" applyFont="1" applyBorder="1" applyAlignment="1">
      <alignment horizontal="center" vertical="center"/>
    </xf>
    <xf numFmtId="165" fontId="19" fillId="35" borderId="47" xfId="2" applyNumberFormat="1" applyFont="1" applyFill="1" applyBorder="1" applyAlignment="1">
      <alignment horizontal="center" vertical="center" wrapText="1"/>
    </xf>
    <xf numFmtId="167" fontId="15" fillId="2" borderId="63" xfId="247" applyNumberFormat="1" applyFont="1" applyFill="1" applyBorder="1" applyAlignment="1">
      <alignment horizontal="right" vertical="center" wrapText="1"/>
    </xf>
    <xf numFmtId="165" fontId="19" fillId="0" borderId="57" xfId="2" quotePrefix="1" applyNumberFormat="1" applyFont="1" applyBorder="1" applyAlignment="1">
      <alignment horizontal="center" vertical="center"/>
    </xf>
    <xf numFmtId="165" fontId="19" fillId="0" borderId="80" xfId="2" quotePrefix="1" applyNumberFormat="1" applyFont="1" applyBorder="1" applyAlignment="1">
      <alignment horizontal="center" vertical="center"/>
    </xf>
    <xf numFmtId="165" fontId="19" fillId="0" borderId="42" xfId="2" quotePrefix="1" applyNumberFormat="1" applyFont="1" applyBorder="1" applyAlignment="1">
      <alignment horizontal="center" vertical="center"/>
    </xf>
    <xf numFmtId="4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vertical="center"/>
    </xf>
    <xf numFmtId="165" fontId="13" fillId="0" borderId="58" xfId="0" applyNumberFormat="1" applyFont="1" applyBorder="1" applyAlignment="1">
      <alignment horizontal="center" vertical="center"/>
    </xf>
    <xf numFmtId="165" fontId="13" fillId="0" borderId="69" xfId="0" applyNumberFormat="1" applyFont="1" applyBorder="1" applyAlignment="1">
      <alignment horizontal="center" vertical="center"/>
    </xf>
    <xf numFmtId="165" fontId="19" fillId="0" borderId="15" xfId="2" quotePrefix="1" applyNumberFormat="1" applyFont="1" applyBorder="1" applyAlignment="1">
      <alignment horizontal="center" vertical="center"/>
    </xf>
    <xf numFmtId="165" fontId="13" fillId="0" borderId="27" xfId="2" quotePrefix="1" applyNumberFormat="1" applyFont="1" applyBorder="1" applyAlignment="1">
      <alignment horizontal="center" vertical="center"/>
    </xf>
    <xf numFmtId="165" fontId="25" fillId="0" borderId="89" xfId="2" applyNumberFormat="1" applyFont="1" applyFill="1" applyBorder="1" applyAlignment="1">
      <alignment horizontal="center" vertical="center" wrapText="1"/>
    </xf>
    <xf numFmtId="165" fontId="25" fillId="0" borderId="47" xfId="2" applyNumberFormat="1" applyFont="1" applyFill="1" applyBorder="1" applyAlignment="1">
      <alignment horizontal="center" vertical="center" wrapText="1"/>
    </xf>
    <xf numFmtId="0" fontId="14" fillId="0" borderId="144" xfId="0" applyFont="1" applyBorder="1" applyAlignment="1">
      <alignment horizontal="center"/>
    </xf>
    <xf numFmtId="0" fontId="13" fillId="0" borderId="145" xfId="0" quotePrefix="1" applyFont="1" applyBorder="1" applyAlignment="1">
      <alignment horizontal="center" vertical="center"/>
    </xf>
    <xf numFmtId="165" fontId="19" fillId="0" borderId="146" xfId="2" quotePrefix="1" applyNumberFormat="1" applyFont="1" applyBorder="1" applyAlignment="1">
      <alignment horizontal="center" vertical="center"/>
    </xf>
    <xf numFmtId="165" fontId="15" fillId="2" borderId="61" xfId="2" applyNumberFormat="1" applyFont="1" applyFill="1" applyBorder="1" applyAlignment="1">
      <alignment horizontal="center" vertical="center" wrapText="1"/>
    </xf>
    <xf numFmtId="0" fontId="20" fillId="0" borderId="65" xfId="0" applyFont="1" applyFill="1" applyBorder="1" applyAlignment="1">
      <alignment horizontal="center"/>
    </xf>
    <xf numFmtId="165" fontId="19" fillId="0" borderId="57" xfId="2" applyNumberFormat="1" applyFont="1" applyBorder="1" applyAlignment="1">
      <alignment horizontal="center" vertical="center"/>
    </xf>
    <xf numFmtId="165" fontId="19" fillId="0" borderId="61" xfId="2" quotePrefix="1" applyNumberFormat="1" applyFont="1" applyBorder="1" applyAlignment="1">
      <alignment horizontal="center" vertical="center"/>
    </xf>
    <xf numFmtId="165" fontId="19" fillId="0" borderId="79" xfId="2" applyNumberFormat="1" applyFont="1" applyBorder="1" applyAlignment="1">
      <alignment horizontal="center" vertical="center"/>
    </xf>
    <xf numFmtId="165" fontId="19" fillId="0" borderId="42" xfId="2" quotePrefix="1" applyNumberFormat="1" applyFont="1" applyFill="1" applyBorder="1" applyAlignment="1">
      <alignment horizontal="center" vertical="center"/>
    </xf>
    <xf numFmtId="3" fontId="19" fillId="0" borderId="41" xfId="0" applyNumberFormat="1" applyFont="1" applyBorder="1" applyAlignment="1">
      <alignment horizontal="right" vertical="center"/>
    </xf>
    <xf numFmtId="3" fontId="19" fillId="0" borderId="13" xfId="0" applyNumberFormat="1" applyFont="1" applyFill="1" applyBorder="1" applyAlignment="1">
      <alignment horizontal="right" vertical="center"/>
    </xf>
    <xf numFmtId="3" fontId="19" fillId="0" borderId="147" xfId="0" applyNumberFormat="1" applyFont="1" applyFill="1" applyBorder="1" applyAlignment="1">
      <alignment horizontal="right" vertical="center"/>
    </xf>
    <xf numFmtId="165" fontId="19" fillId="0" borderId="82" xfId="2" applyNumberFormat="1" applyFont="1" applyFill="1" applyBorder="1" applyAlignment="1">
      <alignment horizontal="center" vertical="center"/>
    </xf>
    <xf numFmtId="165" fontId="19" fillId="0" borderId="6" xfId="2" applyNumberFormat="1" applyFont="1" applyBorder="1" applyAlignment="1">
      <alignment horizontal="center" vertical="center"/>
    </xf>
    <xf numFmtId="165" fontId="19" fillId="0" borderId="10" xfId="2" applyNumberFormat="1" applyFont="1" applyBorder="1" applyAlignment="1">
      <alignment horizontal="center" vertical="center"/>
    </xf>
    <xf numFmtId="165" fontId="19" fillId="0" borderId="6" xfId="2" quotePrefix="1" applyNumberFormat="1" applyFont="1" applyBorder="1" applyAlignment="1">
      <alignment horizontal="center" vertical="center"/>
    </xf>
    <xf numFmtId="165" fontId="19" fillId="0" borderId="136" xfId="2" quotePrefix="1" applyNumberFormat="1" applyFont="1" applyBorder="1" applyAlignment="1">
      <alignment horizontal="center" vertical="center"/>
    </xf>
    <xf numFmtId="165" fontId="19" fillId="0" borderId="0" xfId="2" quotePrefix="1" applyNumberFormat="1" applyFont="1" applyFill="1" applyBorder="1" applyAlignment="1">
      <alignment horizontal="center" vertical="center"/>
    </xf>
    <xf numFmtId="165" fontId="15" fillId="2" borderId="83" xfId="2" applyNumberFormat="1" applyFont="1" applyFill="1" applyBorder="1" applyAlignment="1">
      <alignment horizontal="center" vertical="center" wrapText="1"/>
    </xf>
    <xf numFmtId="165" fontId="19" fillId="0" borderId="17" xfId="2" applyNumberFormat="1" applyFont="1" applyFill="1" applyBorder="1" applyAlignment="1">
      <alignment horizontal="center" vertical="center"/>
    </xf>
    <xf numFmtId="165" fontId="19" fillId="0" borderId="18" xfId="2" quotePrefix="1" applyNumberFormat="1" applyFont="1" applyBorder="1" applyAlignment="1">
      <alignment horizontal="center" vertical="center"/>
    </xf>
    <xf numFmtId="165" fontId="19" fillId="0" borderId="17" xfId="2" quotePrefix="1" applyNumberFormat="1" applyFont="1" applyBorder="1" applyAlignment="1">
      <alignment horizontal="center" vertical="center"/>
    </xf>
    <xf numFmtId="165" fontId="19" fillId="0" borderId="0" xfId="2" quotePrefix="1" applyNumberFormat="1" applyFont="1" applyBorder="1" applyAlignment="1">
      <alignment horizontal="center" vertical="center"/>
    </xf>
    <xf numFmtId="165" fontId="59" fillId="0" borderId="0" xfId="2" applyNumberFormat="1" applyFont="1" applyFill="1" applyBorder="1" applyAlignment="1">
      <alignment horizontal="center" vertical="center"/>
    </xf>
    <xf numFmtId="165" fontId="13" fillId="0" borderId="17" xfId="2" applyNumberFormat="1" applyFont="1" applyBorder="1" applyAlignment="1">
      <alignment horizontal="center" vertical="center"/>
    </xf>
    <xf numFmtId="165" fontId="19" fillId="0" borderId="137" xfId="2" applyNumberFormat="1" applyFont="1" applyBorder="1" applyAlignment="1">
      <alignment horizontal="center" vertical="center"/>
    </xf>
    <xf numFmtId="165" fontId="19" fillId="0" borderId="138" xfId="2" applyNumberFormat="1" applyFont="1" applyBorder="1" applyAlignment="1">
      <alignment horizontal="center" vertical="center"/>
    </xf>
    <xf numFmtId="165" fontId="19" fillId="0" borderId="139" xfId="2" applyNumberFormat="1" applyFont="1" applyBorder="1" applyAlignment="1">
      <alignment horizontal="center" vertical="center"/>
    </xf>
    <xf numFmtId="165" fontId="19" fillId="0" borderId="85" xfId="2" applyNumberFormat="1" applyFont="1" applyBorder="1" applyAlignment="1">
      <alignment horizontal="center" vertical="center"/>
    </xf>
    <xf numFmtId="9" fontId="19" fillId="0" borderId="86" xfId="2" applyNumberFormat="1" applyFont="1" applyBorder="1" applyAlignment="1">
      <alignment horizontal="center" vertical="center"/>
    </xf>
    <xf numFmtId="3" fontId="13" fillId="0" borderId="81" xfId="0" applyNumberFormat="1" applyFont="1" applyFill="1" applyBorder="1" applyAlignment="1">
      <alignment horizontal="right" vertical="center"/>
    </xf>
    <xf numFmtId="165" fontId="13" fillId="0" borderId="10" xfId="2" applyNumberFormat="1" applyFont="1" applyBorder="1" applyAlignment="1">
      <alignment horizontal="center" vertical="center"/>
    </xf>
    <xf numFmtId="43" fontId="13" fillId="0" borderId="0" xfId="247" applyFont="1" applyAlignment="1">
      <alignment horizontal="center"/>
    </xf>
    <xf numFmtId="165" fontId="13" fillId="0" borderId="61" xfId="2" applyNumberFormat="1" applyFont="1" applyBorder="1" applyAlignment="1">
      <alignment horizontal="center" vertical="center"/>
    </xf>
    <xf numFmtId="3" fontId="13" fillId="0" borderId="6" xfId="0" applyNumberFormat="1" applyFont="1" applyFill="1" applyBorder="1" applyAlignment="1">
      <alignment vertical="center"/>
    </xf>
    <xf numFmtId="3" fontId="13" fillId="0" borderId="8" xfId="0" applyNumberFormat="1" applyFont="1" applyFill="1" applyBorder="1" applyAlignment="1">
      <alignment vertical="center"/>
    </xf>
    <xf numFmtId="3" fontId="13" fillId="0" borderId="10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3" fontId="13" fillId="0" borderId="20" xfId="0" applyNumberFormat="1" applyFont="1" applyFill="1" applyBorder="1" applyAlignment="1">
      <alignment vertical="center"/>
    </xf>
    <xf numFmtId="3" fontId="13" fillId="0" borderId="26" xfId="0" applyNumberFormat="1" applyFont="1" applyFill="1" applyBorder="1" applyAlignment="1">
      <alignment vertical="center"/>
    </xf>
    <xf numFmtId="165" fontId="13" fillId="0" borderId="9" xfId="2" applyNumberFormat="1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9" fillId="0" borderId="66" xfId="0" applyNumberFormat="1" applyFont="1" applyBorder="1" applyAlignment="1">
      <alignment horizontal="right" vertical="center"/>
    </xf>
    <xf numFmtId="3" fontId="19" fillId="0" borderId="148" xfId="0" applyNumberFormat="1" applyFont="1" applyBorder="1" applyAlignment="1">
      <alignment horizontal="right" vertical="center"/>
    </xf>
    <xf numFmtId="3" fontId="13" fillId="0" borderId="149" xfId="0" applyNumberFormat="1" applyFont="1" applyBorder="1" applyAlignment="1">
      <alignment horizontal="right" vertical="center"/>
    </xf>
    <xf numFmtId="3" fontId="13" fillId="0" borderId="150" xfId="0" applyNumberFormat="1" applyFont="1" applyBorder="1" applyAlignment="1">
      <alignment horizontal="right" vertical="center"/>
    </xf>
    <xf numFmtId="3" fontId="13" fillId="0" borderId="74" xfId="0" applyNumberFormat="1" applyFont="1" applyBorder="1" applyAlignment="1">
      <alignment horizontal="right" vertical="center"/>
    </xf>
    <xf numFmtId="3" fontId="13" fillId="0" borderId="102" xfId="0" applyNumberFormat="1" applyFont="1" applyFill="1" applyBorder="1" applyAlignment="1">
      <alignment horizontal="right" vertical="center"/>
    </xf>
    <xf numFmtId="3" fontId="13" fillId="0" borderId="78" xfId="0" applyNumberFormat="1" applyFont="1" applyBorder="1" applyAlignment="1">
      <alignment horizontal="right" vertical="center"/>
    </xf>
    <xf numFmtId="3" fontId="13" fillId="0" borderId="115" xfId="0" applyNumberFormat="1" applyFont="1" applyBorder="1" applyAlignment="1">
      <alignment vertical="center"/>
    </xf>
    <xf numFmtId="3" fontId="13" fillId="0" borderId="117" xfId="0" applyNumberFormat="1" applyFont="1" applyBorder="1" applyAlignment="1">
      <alignment vertical="center"/>
    </xf>
    <xf numFmtId="3" fontId="19" fillId="0" borderId="10" xfId="0" applyNumberFormat="1" applyFont="1" applyFill="1" applyBorder="1" applyAlignment="1">
      <alignment horizontal="right" vertical="center"/>
    </xf>
    <xf numFmtId="0" fontId="23" fillId="0" borderId="17" xfId="0" applyFont="1" applyFill="1" applyBorder="1" applyAlignment="1">
      <alignment vertical="center"/>
    </xf>
    <xf numFmtId="165" fontId="19" fillId="0" borderId="113" xfId="2" applyNumberFormat="1" applyFont="1" applyBorder="1" applyAlignment="1">
      <alignment horizontal="center" vertical="center"/>
    </xf>
    <xf numFmtId="165" fontId="19" fillId="0" borderId="12" xfId="2" applyNumberFormat="1" applyFont="1" applyBorder="1" applyAlignment="1">
      <alignment horizontal="center" vertical="center"/>
    </xf>
    <xf numFmtId="165" fontId="19" fillId="0" borderId="14" xfId="2" applyNumberFormat="1" applyFont="1" applyBorder="1" applyAlignment="1">
      <alignment horizontal="center" vertical="center"/>
    </xf>
    <xf numFmtId="165" fontId="19" fillId="0" borderId="5" xfId="2" applyNumberFormat="1" applyFont="1" applyBorder="1" applyAlignment="1">
      <alignment horizontal="center" vertical="center"/>
    </xf>
    <xf numFmtId="165" fontId="19" fillId="0" borderId="16" xfId="2" applyNumberFormat="1" applyFont="1" applyBorder="1" applyAlignment="1">
      <alignment horizontal="center" vertical="center"/>
    </xf>
    <xf numFmtId="165" fontId="13" fillId="0" borderId="82" xfId="2" applyNumberFormat="1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165" fontId="15" fillId="2" borderId="62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5" fontId="15" fillId="2" borderId="54" xfId="2" applyNumberFormat="1" applyFont="1" applyFill="1" applyBorder="1" applyAlignment="1">
      <alignment horizontal="center" vertical="center" wrapText="1"/>
    </xf>
    <xf numFmtId="0" fontId="0" fillId="0" borderId="121" xfId="0" applyBorder="1" applyAlignment="1">
      <alignment horizontal="center"/>
    </xf>
    <xf numFmtId="165" fontId="13" fillId="0" borderId="117" xfId="2" applyNumberFormat="1" applyFont="1" applyBorder="1" applyAlignment="1">
      <alignment horizontal="center" vertical="center"/>
    </xf>
    <xf numFmtId="165" fontId="13" fillId="0" borderId="22" xfId="2" applyNumberFormat="1" applyFont="1" applyBorder="1" applyAlignment="1">
      <alignment horizontal="center" vertical="center"/>
    </xf>
    <xf numFmtId="165" fontId="13" fillId="0" borderId="27" xfId="2" applyNumberFormat="1" applyFont="1" applyBorder="1" applyAlignment="1">
      <alignment horizontal="center" vertical="center"/>
    </xf>
    <xf numFmtId="165" fontId="13" fillId="0" borderId="18" xfId="2" applyNumberFormat="1" applyFont="1" applyBorder="1" applyAlignment="1">
      <alignment horizontal="center" vertical="center"/>
    </xf>
    <xf numFmtId="165" fontId="13" fillId="0" borderId="13" xfId="2" applyNumberFormat="1" applyFont="1" applyBorder="1" applyAlignment="1">
      <alignment horizontal="center" vertical="center"/>
    </xf>
    <xf numFmtId="165" fontId="13" fillId="0" borderId="6" xfId="2" quotePrefix="1" applyNumberFormat="1" applyFont="1" applyBorder="1" applyAlignment="1">
      <alignment horizontal="center" vertical="center"/>
    </xf>
    <xf numFmtId="165" fontId="13" fillId="0" borderId="8" xfId="2" quotePrefix="1" applyNumberFormat="1" applyFont="1" applyBorder="1" applyAlignment="1">
      <alignment horizontal="center" vertical="center"/>
    </xf>
    <xf numFmtId="165" fontId="13" fillId="0" borderId="17" xfId="2" quotePrefix="1" applyNumberFormat="1" applyFont="1" applyBorder="1" applyAlignment="1">
      <alignment horizontal="center" vertical="center"/>
    </xf>
    <xf numFmtId="165" fontId="13" fillId="0" borderId="20" xfId="2" quotePrefix="1" applyNumberFormat="1" applyFont="1" applyBorder="1" applyAlignment="1">
      <alignment horizontal="center" vertical="center"/>
    </xf>
    <xf numFmtId="165" fontId="13" fillId="0" borderId="22" xfId="2" quotePrefix="1" applyNumberFormat="1" applyFont="1" applyBorder="1" applyAlignment="1">
      <alignment horizontal="center" vertical="center"/>
    </xf>
    <xf numFmtId="165" fontId="13" fillId="0" borderId="13" xfId="2" quotePrefix="1" applyNumberFormat="1" applyFont="1" applyBorder="1" applyAlignment="1">
      <alignment horizontal="center" vertical="center"/>
    </xf>
    <xf numFmtId="165" fontId="25" fillId="3" borderId="26" xfId="2" applyNumberFormat="1" applyFont="1" applyFill="1" applyBorder="1" applyAlignment="1">
      <alignment horizontal="center" vertical="center" wrapText="1"/>
    </xf>
    <xf numFmtId="165" fontId="13" fillId="0" borderId="15" xfId="2" quotePrefix="1" applyNumberFormat="1" applyFont="1" applyBorder="1" applyAlignment="1">
      <alignment horizontal="center" vertical="center"/>
    </xf>
    <xf numFmtId="165" fontId="25" fillId="3" borderId="15" xfId="2" applyNumberFormat="1" applyFont="1" applyFill="1" applyBorder="1" applyAlignment="1">
      <alignment horizontal="center" vertical="center" wrapText="1"/>
    </xf>
    <xf numFmtId="167" fontId="13" fillId="0" borderId="0" xfId="247" applyNumberFormat="1" applyFont="1" applyAlignment="1">
      <alignment horizontal="center"/>
    </xf>
    <xf numFmtId="165" fontId="25" fillId="3" borderId="0" xfId="2" applyNumberFormat="1" applyFont="1" applyFill="1" applyBorder="1" applyAlignment="1">
      <alignment horizontal="center" vertical="center" wrapText="1"/>
    </xf>
    <xf numFmtId="165" fontId="13" fillId="0" borderId="114" xfId="2" applyNumberFormat="1" applyFont="1" applyBorder="1" applyAlignment="1">
      <alignment horizontal="center" vertical="center"/>
    </xf>
    <xf numFmtId="165" fontId="13" fillId="0" borderId="79" xfId="2" applyNumberFormat="1" applyFont="1" applyBorder="1" applyAlignment="1">
      <alignment horizontal="center" vertical="center"/>
    </xf>
    <xf numFmtId="165" fontId="13" fillId="0" borderId="99" xfId="2" applyNumberFormat="1" applyFont="1" applyBorder="1" applyAlignment="1">
      <alignment horizontal="center" vertical="center"/>
    </xf>
    <xf numFmtId="165" fontId="13" fillId="0" borderId="103" xfId="2" applyNumberFormat="1" applyFont="1" applyBorder="1" applyAlignment="1">
      <alignment horizontal="center" vertical="center"/>
    </xf>
    <xf numFmtId="165" fontId="13" fillId="0" borderId="105" xfId="2" applyNumberFormat="1" applyFont="1" applyBorder="1" applyAlignment="1">
      <alignment horizontal="center" vertical="center"/>
    </xf>
    <xf numFmtId="165" fontId="13" fillId="0" borderId="59" xfId="2" quotePrefix="1" applyNumberFormat="1" applyFont="1" applyBorder="1" applyAlignment="1">
      <alignment horizontal="center" vertical="center"/>
    </xf>
    <xf numFmtId="165" fontId="13" fillId="0" borderId="82" xfId="2" quotePrefix="1" applyNumberFormat="1" applyFont="1" applyBorder="1" applyAlignment="1">
      <alignment horizontal="center" vertical="center"/>
    </xf>
    <xf numFmtId="165" fontId="13" fillId="0" borderId="101" xfId="2" quotePrefix="1" applyNumberFormat="1" applyFont="1" applyBorder="1" applyAlignment="1">
      <alignment horizontal="center" vertical="center"/>
    </xf>
    <xf numFmtId="165" fontId="13" fillId="0" borderId="103" xfId="2" quotePrefix="1" applyNumberFormat="1" applyFont="1" applyBorder="1" applyAlignment="1">
      <alignment horizontal="center" vertical="center"/>
    </xf>
    <xf numFmtId="165" fontId="25" fillId="3" borderId="42" xfId="2" applyNumberFormat="1" applyFont="1" applyFill="1" applyBorder="1" applyAlignment="1">
      <alignment horizontal="center" vertical="center" wrapText="1"/>
    </xf>
    <xf numFmtId="165" fontId="13" fillId="0" borderId="80" xfId="2" quotePrefix="1" applyNumberFormat="1" applyFont="1" applyBorder="1" applyAlignment="1">
      <alignment horizontal="center" vertical="center"/>
    </xf>
    <xf numFmtId="165" fontId="13" fillId="0" borderId="79" xfId="2" quotePrefix="1" applyNumberFormat="1" applyFont="1" applyBorder="1" applyAlignment="1">
      <alignment horizontal="center" vertical="center"/>
    </xf>
    <xf numFmtId="165" fontId="25" fillId="3" borderId="80" xfId="2" applyNumberFormat="1" applyFont="1" applyFill="1" applyBorder="1" applyAlignment="1">
      <alignment horizontal="center" vertical="center" wrapText="1"/>
    </xf>
    <xf numFmtId="165" fontId="13" fillId="0" borderId="24" xfId="2" applyNumberFormat="1" applyFont="1" applyBorder="1" applyAlignment="1">
      <alignment horizontal="center" vertical="center"/>
    </xf>
    <xf numFmtId="165" fontId="13" fillId="0" borderId="85" xfId="2" applyNumberFormat="1" applyFont="1" applyFill="1" applyBorder="1" applyAlignment="1">
      <alignment horizontal="center" vertical="center"/>
    </xf>
    <xf numFmtId="165" fontId="13" fillId="0" borderId="59" xfId="2" applyNumberFormat="1" applyFont="1" applyFill="1" applyBorder="1" applyAlignment="1">
      <alignment horizontal="center" vertical="center"/>
    </xf>
    <xf numFmtId="166" fontId="13" fillId="0" borderId="0" xfId="247" applyNumberFormat="1" applyFont="1" applyAlignment="1">
      <alignment horizontal="center"/>
    </xf>
    <xf numFmtId="43" fontId="0" fillId="0" borderId="0" xfId="247" applyFont="1" applyAlignment="1">
      <alignment horizontal="center"/>
    </xf>
    <xf numFmtId="3" fontId="0" fillId="0" borderId="0" xfId="0" applyNumberFormat="1" applyAlignment="1">
      <alignment horizontal="center"/>
    </xf>
    <xf numFmtId="165" fontId="15" fillId="2" borderId="54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13" fillId="0" borderId="151" xfId="2" applyNumberFormat="1" applyFont="1" applyBorder="1" applyAlignment="1">
      <alignment horizontal="center" vertical="center"/>
    </xf>
    <xf numFmtId="0" fontId="0" fillId="0" borderId="27" xfId="0" applyBorder="1"/>
    <xf numFmtId="3" fontId="23" fillId="0" borderId="0" xfId="0" applyNumberFormat="1" applyFont="1" applyBorder="1"/>
    <xf numFmtId="165" fontId="19" fillId="0" borderId="82" xfId="2" quotePrefix="1" applyNumberFormat="1" applyFont="1" applyBorder="1" applyAlignment="1">
      <alignment horizontal="center" vertical="center"/>
    </xf>
    <xf numFmtId="3" fontId="13" fillId="0" borderId="8" xfId="0" applyNumberFormat="1" applyFont="1" applyBorder="1"/>
    <xf numFmtId="0" fontId="0" fillId="0" borderId="59" xfId="0" applyBorder="1" applyAlignment="1">
      <alignment vertical="center"/>
    </xf>
    <xf numFmtId="165" fontId="13" fillId="0" borderId="72" xfId="2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/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165" fontId="15" fillId="0" borderId="0" xfId="2" applyNumberFormat="1" applyFont="1" applyFill="1" applyBorder="1" applyAlignment="1">
      <alignment horizontal="center" vertical="center" wrapText="1"/>
    </xf>
    <xf numFmtId="165" fontId="63" fillId="0" borderId="0" xfId="2" applyNumberFormat="1" applyFont="1" applyBorder="1" applyAlignment="1">
      <alignment vertical="center"/>
    </xf>
    <xf numFmtId="165" fontId="63" fillId="0" borderId="0" xfId="2" applyNumberFormat="1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3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23" fillId="0" borderId="140" xfId="0" applyFont="1" applyFill="1" applyBorder="1" applyAlignment="1">
      <alignment vertical="center"/>
    </xf>
    <xf numFmtId="0" fontId="67" fillId="0" borderId="0" xfId="1" applyFont="1"/>
    <xf numFmtId="0" fontId="8" fillId="0" borderId="0" xfId="1" applyFont="1"/>
    <xf numFmtId="0" fontId="68" fillId="0" borderId="0" xfId="0" applyFont="1"/>
    <xf numFmtId="3" fontId="13" fillId="0" borderId="10" xfId="0" applyNumberFormat="1" applyFont="1" applyFill="1" applyBorder="1" applyAlignment="1">
      <alignment horizontal="right" vertical="center"/>
    </xf>
    <xf numFmtId="165" fontId="19" fillId="0" borderId="79" xfId="2" applyNumberFormat="1" applyFont="1" applyFill="1" applyBorder="1" applyAlignment="1">
      <alignment horizontal="center" vertical="center"/>
    </xf>
    <xf numFmtId="3" fontId="13" fillId="0" borderId="104" xfId="0" applyNumberFormat="1" applyFont="1" applyFill="1" applyBorder="1" applyAlignment="1">
      <alignment horizontal="right" vertical="center"/>
    </xf>
    <xf numFmtId="3" fontId="25" fillId="3" borderId="106" xfId="0" applyNumberFormat="1" applyFont="1" applyFill="1" applyBorder="1" applyAlignment="1">
      <alignment horizontal="right" vertical="center" wrapText="1"/>
    </xf>
    <xf numFmtId="0" fontId="15" fillId="2" borderId="153" xfId="0" applyFont="1" applyFill="1" applyBorder="1" applyAlignment="1">
      <alignment horizontal="center" vertical="center" wrapText="1"/>
    </xf>
    <xf numFmtId="3" fontId="13" fillId="0" borderId="14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/>
    <xf numFmtId="3" fontId="13" fillId="0" borderId="0" xfId="0" applyNumberFormat="1" applyFont="1" applyAlignment="1"/>
    <xf numFmtId="3" fontId="15" fillId="2" borderId="0" xfId="2" applyNumberFormat="1" applyFont="1" applyFill="1" applyBorder="1" applyAlignment="1">
      <alignment vertical="center" wrapText="1"/>
    </xf>
    <xf numFmtId="3" fontId="15" fillId="2" borderId="0" xfId="0" applyNumberFormat="1" applyFont="1" applyFill="1" applyAlignment="1">
      <alignment vertical="center" wrapText="1"/>
    </xf>
    <xf numFmtId="165" fontId="15" fillId="2" borderId="0" xfId="2" applyNumberFormat="1" applyFont="1" applyFill="1" applyAlignment="1">
      <alignment vertical="center" wrapText="1"/>
    </xf>
    <xf numFmtId="3" fontId="15" fillId="2" borderId="0" xfId="0" applyNumberFormat="1" applyFont="1" applyFill="1" applyBorder="1" applyAlignment="1">
      <alignment vertical="center" wrapText="1"/>
    </xf>
    <xf numFmtId="3" fontId="15" fillId="2" borderId="1" xfId="2" applyNumberFormat="1" applyFont="1" applyFill="1" applyBorder="1" applyAlignment="1">
      <alignment horizontal="right" vertical="center" wrapText="1"/>
    </xf>
    <xf numFmtId="3" fontId="13" fillId="0" borderId="27" xfId="0" applyNumberFormat="1" applyFont="1" applyBorder="1" applyAlignment="1">
      <alignment vertical="center"/>
    </xf>
    <xf numFmtId="3" fontId="13" fillId="0" borderId="20" xfId="0" applyNumberFormat="1" applyFont="1" applyBorder="1" applyAlignment="1">
      <alignment vertical="center"/>
    </xf>
    <xf numFmtId="3" fontId="13" fillId="0" borderId="22" xfId="0" applyNumberFormat="1" applyFont="1" applyBorder="1" applyAlignment="1">
      <alignment vertical="center"/>
    </xf>
    <xf numFmtId="165" fontId="15" fillId="2" borderId="56" xfId="0" applyNumberFormat="1" applyFont="1" applyFill="1" applyBorder="1" applyAlignment="1">
      <alignment horizontal="center" vertical="center"/>
    </xf>
    <xf numFmtId="165" fontId="15" fillId="2" borderId="69" xfId="0" applyNumberFormat="1" applyFont="1" applyFill="1" applyBorder="1" applyAlignment="1">
      <alignment horizontal="center" vertical="center"/>
    </xf>
    <xf numFmtId="165" fontId="15" fillId="2" borderId="154" xfId="2" applyNumberFormat="1" applyFont="1" applyFill="1" applyBorder="1" applyAlignment="1">
      <alignment horizontal="center" vertical="center" wrapText="1"/>
    </xf>
    <xf numFmtId="3" fontId="19" fillId="0" borderId="74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152" xfId="0" quotePrefix="1" applyFont="1" applyFill="1" applyBorder="1" applyAlignment="1">
      <alignment horizontal="center"/>
    </xf>
    <xf numFmtId="0" fontId="14" fillId="0" borderId="45" xfId="0" applyFont="1" applyFill="1" applyBorder="1" applyAlignment="1">
      <alignment horizontal="center"/>
    </xf>
    <xf numFmtId="17" fontId="18" fillId="0" borderId="39" xfId="0" quotePrefix="1" applyNumberFormat="1" applyFont="1" applyFill="1" applyBorder="1" applyAlignment="1">
      <alignment horizontal="center"/>
    </xf>
    <xf numFmtId="17" fontId="18" fillId="0" borderId="55" xfId="0" quotePrefix="1" applyNumberFormat="1" applyFont="1" applyFill="1" applyBorder="1" applyAlignment="1">
      <alignment horizontal="center"/>
    </xf>
    <xf numFmtId="0" fontId="18" fillId="0" borderId="55" xfId="0" applyFont="1" applyFill="1" applyBorder="1" applyAlignment="1">
      <alignment horizontal="center"/>
    </xf>
    <xf numFmtId="0" fontId="18" fillId="0" borderId="40" xfId="0" applyFont="1" applyFill="1" applyBorder="1" applyAlignment="1">
      <alignment horizontal="center"/>
    </xf>
    <xf numFmtId="0" fontId="14" fillId="0" borderId="53" xfId="0" quotePrefix="1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17" fontId="14" fillId="0" borderId="53" xfId="0" quotePrefix="1" applyNumberFormat="1" applyFont="1" applyBorder="1" applyAlignment="1">
      <alignment horizontal="center"/>
    </xf>
    <xf numFmtId="17" fontId="18" fillId="0" borderId="39" xfId="0" quotePrefix="1" applyNumberFormat="1" applyFont="1" applyBorder="1" applyAlignment="1">
      <alignment horizontal="center"/>
    </xf>
    <xf numFmtId="0" fontId="18" fillId="0" borderId="55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39" xfId="0" quotePrefix="1" applyFont="1" applyBorder="1" applyAlignment="1">
      <alignment horizontal="center"/>
    </xf>
    <xf numFmtId="0" fontId="14" fillId="0" borderId="35" xfId="0" quotePrefix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9" xfId="0" quotePrefix="1" applyFont="1" applyBorder="1" applyAlignment="1">
      <alignment horizontal="center"/>
    </xf>
    <xf numFmtId="0" fontId="0" fillId="0" borderId="55" xfId="0" applyBorder="1" applyAlignment="1"/>
    <xf numFmtId="0" fontId="18" fillId="0" borderId="39" xfId="0" quotePrefix="1" applyNumberFormat="1" applyFont="1" applyBorder="1" applyAlignment="1">
      <alignment horizontal="center"/>
    </xf>
    <xf numFmtId="0" fontId="18" fillId="0" borderId="55" xfId="0" applyNumberFormat="1" applyFont="1" applyBorder="1" applyAlignment="1">
      <alignment horizontal="center"/>
    </xf>
    <xf numFmtId="0" fontId="18" fillId="0" borderId="40" xfId="0" applyNumberFormat="1" applyFont="1" applyBorder="1" applyAlignment="1">
      <alignment horizontal="center"/>
    </xf>
    <xf numFmtId="17" fontId="14" fillId="0" borderId="39" xfId="0" quotePrefix="1" applyNumberFormat="1" applyFont="1" applyBorder="1" applyAlignment="1">
      <alignment horizontal="center"/>
    </xf>
    <xf numFmtId="0" fontId="14" fillId="0" borderId="143" xfId="0" applyFont="1" applyBorder="1" applyAlignment="1">
      <alignment horizontal="center"/>
    </xf>
    <xf numFmtId="0" fontId="28" fillId="0" borderId="0" xfId="1" applyFont="1" applyAlignment="1">
      <alignment wrapText="1"/>
    </xf>
    <xf numFmtId="0" fontId="13" fillId="0" borderId="42" xfId="0" applyFont="1" applyBorder="1"/>
    <xf numFmtId="0" fontId="8" fillId="0" borderId="0" xfId="1" applyFont="1" applyAlignment="1">
      <alignment wrapText="1"/>
    </xf>
    <xf numFmtId="0" fontId="68" fillId="0" borderId="0" xfId="0" applyFont="1" applyBorder="1"/>
    <xf numFmtId="0" fontId="11" fillId="0" borderId="0" xfId="1" applyFont="1" applyAlignment="1">
      <alignment wrapText="1"/>
    </xf>
    <xf numFmtId="0" fontId="0" fillId="0" borderId="0" xfId="0" applyAlignment="1">
      <alignment wrapText="1"/>
    </xf>
    <xf numFmtId="0" fontId="11" fillId="0" borderId="0" xfId="1" applyFont="1" applyAlignment="1"/>
    <xf numFmtId="0" fontId="0" fillId="0" borderId="0" xfId="0" applyAlignment="1"/>
  </cellXfs>
  <cellStyles count="304">
    <cellStyle name="20% - Èmfasi1" xfId="220" builtinId="30" customBuiltin="1"/>
    <cellStyle name="20% - Èmfasi1 2" xfId="166"/>
    <cellStyle name="20% - Èmfasi1 2 2" xfId="192"/>
    <cellStyle name="20% - Èmfasi1 3" xfId="30"/>
    <cellStyle name="20% - Èmfasi1 4" xfId="250"/>
    <cellStyle name="20% - Èmfasi1 5" xfId="264"/>
    <cellStyle name="20% - Èmfasi1 6" xfId="277"/>
    <cellStyle name="20% - Èmfasi1 7" xfId="292"/>
    <cellStyle name="20% - Èmfasi2" xfId="224" builtinId="34" customBuiltin="1"/>
    <cellStyle name="20% - Èmfasi2 2" xfId="170"/>
    <cellStyle name="20% - Èmfasi2 2 2" xfId="194"/>
    <cellStyle name="20% - Èmfasi2 3" xfId="34"/>
    <cellStyle name="20% - Èmfasi2 4" xfId="252"/>
    <cellStyle name="20% - Èmfasi2 5" xfId="266"/>
    <cellStyle name="20% - Èmfasi2 6" xfId="279"/>
    <cellStyle name="20% - Èmfasi2 7" xfId="294"/>
    <cellStyle name="20% - Èmfasi3" xfId="228" builtinId="38" customBuiltin="1"/>
    <cellStyle name="20% - Èmfasi3 2" xfId="174"/>
    <cellStyle name="20% - Èmfasi3 2 2" xfId="196"/>
    <cellStyle name="20% - Èmfasi3 3" xfId="38"/>
    <cellStyle name="20% - Èmfasi3 4" xfId="254"/>
    <cellStyle name="20% - Èmfasi3 5" xfId="268"/>
    <cellStyle name="20% - Èmfasi3 6" xfId="281"/>
    <cellStyle name="20% - Èmfasi3 7" xfId="296"/>
    <cellStyle name="20% - Èmfasi4" xfId="232" builtinId="42" customBuiltin="1"/>
    <cellStyle name="20% - Èmfasi4 2" xfId="178"/>
    <cellStyle name="20% - Èmfasi4 2 2" xfId="198"/>
    <cellStyle name="20% - Èmfasi4 3" xfId="42"/>
    <cellStyle name="20% - Èmfasi4 4" xfId="256"/>
    <cellStyle name="20% - Èmfasi4 5" xfId="270"/>
    <cellStyle name="20% - Èmfasi4 6" xfId="283"/>
    <cellStyle name="20% - Èmfasi4 7" xfId="298"/>
    <cellStyle name="20% - Èmfasi5" xfId="236" builtinId="46" customBuiltin="1"/>
    <cellStyle name="20% - Èmfasi5 2" xfId="182"/>
    <cellStyle name="20% - Èmfasi5 2 2" xfId="200"/>
    <cellStyle name="20% - Èmfasi5 3" xfId="46"/>
    <cellStyle name="20% - Èmfasi5 4" xfId="258"/>
    <cellStyle name="20% - Èmfasi5 5" xfId="272"/>
    <cellStyle name="20% - Èmfasi5 6" xfId="285"/>
    <cellStyle name="20% - Èmfasi5 7" xfId="300"/>
    <cellStyle name="20% - Èmfasi6" xfId="240" builtinId="50" customBuiltin="1"/>
    <cellStyle name="20% - Èmfasi6 2" xfId="186"/>
    <cellStyle name="20% - Èmfasi6 2 2" xfId="202"/>
    <cellStyle name="20% - Èmfasi6 3" xfId="50"/>
    <cellStyle name="20% - Èmfasi6 4" xfId="260"/>
    <cellStyle name="20% - Èmfasi6 5" xfId="274"/>
    <cellStyle name="20% - Èmfasi6 6" xfId="287"/>
    <cellStyle name="20% - Èmfasi6 7" xfId="302"/>
    <cellStyle name="20% - Énfasis1 2" xfId="60"/>
    <cellStyle name="20% - Énfasis1 3" xfId="73"/>
    <cellStyle name="20% - Énfasis1 4" xfId="87"/>
    <cellStyle name="20% - Énfasis1 5" xfId="102"/>
    <cellStyle name="20% - Énfasis1 6" xfId="113"/>
    <cellStyle name="20% - Énfasis1 7" xfId="126"/>
    <cellStyle name="20% - Énfasis1 8" xfId="114"/>
    <cellStyle name="20% - Énfasis2 2" xfId="63"/>
    <cellStyle name="20% - Énfasis2 3" xfId="62"/>
    <cellStyle name="20% - Énfasis2 4" xfId="67"/>
    <cellStyle name="20% - Énfasis2 5" xfId="91"/>
    <cellStyle name="20% - Énfasis2 6" xfId="103"/>
    <cellStyle name="20% - Énfasis2 7" xfId="130"/>
    <cellStyle name="20% - Énfasis2 8" xfId="139"/>
    <cellStyle name="20% - Énfasis3 2" xfId="65"/>
    <cellStyle name="20% - Énfasis3 3" xfId="79"/>
    <cellStyle name="20% - Énfasis3 4" xfId="92"/>
    <cellStyle name="20% - Énfasis3 5" xfId="104"/>
    <cellStyle name="20% - Énfasis3 6" xfId="115"/>
    <cellStyle name="20% - Énfasis3 7" xfId="132"/>
    <cellStyle name="20% - Énfasis3 8" xfId="128"/>
    <cellStyle name="20% - Énfasis4 2" xfId="68"/>
    <cellStyle name="20% - Énfasis4 3" xfId="82"/>
    <cellStyle name="20% - Énfasis4 4" xfId="94"/>
    <cellStyle name="20% - Énfasis4 5" xfId="106"/>
    <cellStyle name="20% - Énfasis4 6" xfId="117"/>
    <cellStyle name="20% - Énfasis4 7" xfId="134"/>
    <cellStyle name="20% - Énfasis4 8" xfId="143"/>
    <cellStyle name="20% - Énfasis5 2" xfId="71"/>
    <cellStyle name="20% - Énfasis5 3" xfId="85"/>
    <cellStyle name="20% - Énfasis5 4" xfId="97"/>
    <cellStyle name="20% - Énfasis5 5" xfId="108"/>
    <cellStyle name="20% - Énfasis5 6" xfId="120"/>
    <cellStyle name="20% - Énfasis5 7" xfId="137"/>
    <cellStyle name="20% - Énfasis5 8" xfId="145"/>
    <cellStyle name="20% - Énfasis6 2" xfId="74"/>
    <cellStyle name="20% - Énfasis6 3" xfId="88"/>
    <cellStyle name="20% - Énfasis6 4" xfId="100"/>
    <cellStyle name="20% - Énfasis6 5" xfId="111"/>
    <cellStyle name="20% - Énfasis6 6" xfId="122"/>
    <cellStyle name="20% - Énfasis6 7" xfId="140"/>
    <cellStyle name="20% - Énfasis6 8" xfId="147"/>
    <cellStyle name="40% - Èmfasi1" xfId="221" builtinId="31" customBuiltin="1"/>
    <cellStyle name="40% - Èmfasi1 2" xfId="167"/>
    <cellStyle name="40% - Èmfasi1 2 2" xfId="193"/>
    <cellStyle name="40% - Èmfasi1 3" xfId="31"/>
    <cellStyle name="40% - Èmfasi1 4" xfId="251"/>
    <cellStyle name="40% - Èmfasi1 5" xfId="265"/>
    <cellStyle name="40% - Èmfasi1 6" xfId="278"/>
    <cellStyle name="40% - Èmfasi1 7" xfId="293"/>
    <cellStyle name="40% - Èmfasi2" xfId="225" builtinId="35" customBuiltin="1"/>
    <cellStyle name="40% - Èmfasi2 2" xfId="171"/>
    <cellStyle name="40% - Èmfasi2 2 2" xfId="195"/>
    <cellStyle name="40% - Èmfasi2 3" xfId="35"/>
    <cellStyle name="40% - Èmfasi2 4" xfId="253"/>
    <cellStyle name="40% - Èmfasi2 5" xfId="267"/>
    <cellStyle name="40% - Èmfasi2 6" xfId="280"/>
    <cellStyle name="40% - Èmfasi2 7" xfId="295"/>
    <cellStyle name="40% - Èmfasi3" xfId="229" builtinId="39" customBuiltin="1"/>
    <cellStyle name="40% - Èmfasi3 2" xfId="175"/>
    <cellStyle name="40% - Èmfasi3 2 2" xfId="197"/>
    <cellStyle name="40% - Èmfasi3 3" xfId="39"/>
    <cellStyle name="40% - Èmfasi3 4" xfId="255"/>
    <cellStyle name="40% - Èmfasi3 5" xfId="269"/>
    <cellStyle name="40% - Èmfasi3 6" xfId="282"/>
    <cellStyle name="40% - Èmfasi3 7" xfId="297"/>
    <cellStyle name="40% - Èmfasi4" xfId="233" builtinId="43" customBuiltin="1"/>
    <cellStyle name="40% - Èmfasi4 2" xfId="179"/>
    <cellStyle name="40% - Èmfasi4 2 2" xfId="199"/>
    <cellStyle name="40% - Èmfasi4 3" xfId="43"/>
    <cellStyle name="40% - Èmfasi4 4" xfId="257"/>
    <cellStyle name="40% - Èmfasi4 5" xfId="271"/>
    <cellStyle name="40% - Èmfasi4 6" xfId="284"/>
    <cellStyle name="40% - Èmfasi4 7" xfId="299"/>
    <cellStyle name="40% - Èmfasi5" xfId="237" builtinId="47" customBuiltin="1"/>
    <cellStyle name="40% - Èmfasi5 2" xfId="183"/>
    <cellStyle name="40% - Èmfasi5 2 2" xfId="201"/>
    <cellStyle name="40% - Èmfasi5 3" xfId="47"/>
    <cellStyle name="40% - Èmfasi5 4" xfId="259"/>
    <cellStyle name="40% - Èmfasi5 5" xfId="273"/>
    <cellStyle name="40% - Èmfasi5 6" xfId="286"/>
    <cellStyle name="40% - Èmfasi5 7" xfId="301"/>
    <cellStyle name="40% - Èmfasi6" xfId="241" builtinId="51" customBuiltin="1"/>
    <cellStyle name="40% - Èmfasi6 2" xfId="187"/>
    <cellStyle name="40% - Èmfasi6 2 2" xfId="203"/>
    <cellStyle name="40% - Èmfasi6 3" xfId="51"/>
    <cellStyle name="40% - Èmfasi6 4" xfId="261"/>
    <cellStyle name="40% - Èmfasi6 5" xfId="275"/>
    <cellStyle name="40% - Èmfasi6 6" xfId="288"/>
    <cellStyle name="40% - Èmfasi6 7" xfId="303"/>
    <cellStyle name="40% - Énfasis1 2" xfId="61"/>
    <cellStyle name="40% - Énfasis1 3" xfId="70"/>
    <cellStyle name="40% - Énfasis1 4" xfId="84"/>
    <cellStyle name="40% - Énfasis1 5" xfId="99"/>
    <cellStyle name="40% - Énfasis1 6" xfId="110"/>
    <cellStyle name="40% - Énfasis1 7" xfId="127"/>
    <cellStyle name="40% - Énfasis1 8" xfId="119"/>
    <cellStyle name="40% - Énfasis2 2" xfId="64"/>
    <cellStyle name="40% - Énfasis2 3" xfId="77"/>
    <cellStyle name="40% - Énfasis2 4" xfId="90"/>
    <cellStyle name="40% - Énfasis2 5" xfId="81"/>
    <cellStyle name="40% - Énfasis2 6" xfId="96"/>
    <cellStyle name="40% - Énfasis2 7" xfId="131"/>
    <cellStyle name="40% - Énfasis2 8" xfId="136"/>
    <cellStyle name="40% - Énfasis3 2" xfId="66"/>
    <cellStyle name="40% - Énfasis3 3" xfId="80"/>
    <cellStyle name="40% - Énfasis3 4" xfId="93"/>
    <cellStyle name="40% - Énfasis3 5" xfId="105"/>
    <cellStyle name="40% - Énfasis3 6" xfId="116"/>
    <cellStyle name="40% - Énfasis3 7" xfId="133"/>
    <cellStyle name="40% - Énfasis3 8" xfId="142"/>
    <cellStyle name="40% - Énfasis4 2" xfId="69"/>
    <cellStyle name="40% - Énfasis4 3" xfId="83"/>
    <cellStyle name="40% - Énfasis4 4" xfId="95"/>
    <cellStyle name="40% - Énfasis4 5" xfId="107"/>
    <cellStyle name="40% - Énfasis4 6" xfId="118"/>
    <cellStyle name="40% - Énfasis4 7" xfId="135"/>
    <cellStyle name="40% - Énfasis4 8" xfId="144"/>
    <cellStyle name="40% - Énfasis5 2" xfId="72"/>
    <cellStyle name="40% - Énfasis5 3" xfId="86"/>
    <cellStyle name="40% - Énfasis5 4" xfId="98"/>
    <cellStyle name="40% - Énfasis5 5" xfId="109"/>
    <cellStyle name="40% - Énfasis5 6" xfId="121"/>
    <cellStyle name="40% - Énfasis5 7" xfId="138"/>
    <cellStyle name="40% - Énfasis5 8" xfId="146"/>
    <cellStyle name="40% - Énfasis6 2" xfId="75"/>
    <cellStyle name="40% - Énfasis6 3" xfId="89"/>
    <cellStyle name="40% - Énfasis6 4" xfId="101"/>
    <cellStyle name="40% - Énfasis6 5" xfId="112"/>
    <cellStyle name="40% - Énfasis6 6" xfId="123"/>
    <cellStyle name="40% - Énfasis6 7" xfId="141"/>
    <cellStyle name="40% - Énfasis6 8" xfId="148"/>
    <cellStyle name="60% - Èmfasi1" xfId="222" builtinId="32" customBuiltin="1"/>
    <cellStyle name="60% - Èmfasi1 2" xfId="168"/>
    <cellStyle name="60% - Èmfasi1 3" xfId="32"/>
    <cellStyle name="60% - Èmfasi2" xfId="226" builtinId="36" customBuiltin="1"/>
    <cellStyle name="60% - Èmfasi2 2" xfId="172"/>
    <cellStyle name="60% - Èmfasi2 3" xfId="36"/>
    <cellStyle name="60% - Èmfasi3" xfId="230" builtinId="40" customBuiltin="1"/>
    <cellStyle name="60% - Èmfasi3 2" xfId="176"/>
    <cellStyle name="60% - Èmfasi3 3" xfId="40"/>
    <cellStyle name="60% - Èmfasi4" xfId="234" builtinId="44" customBuiltin="1"/>
    <cellStyle name="60% - Èmfasi4 2" xfId="180"/>
    <cellStyle name="60% - Èmfasi4 3" xfId="44"/>
    <cellStyle name="60% - Èmfasi5" xfId="238" builtinId="48" customBuiltin="1"/>
    <cellStyle name="60% - Èmfasi5 2" xfId="184"/>
    <cellStyle name="60% - Èmfasi5 3" xfId="48"/>
    <cellStyle name="60% - Èmfasi6" xfId="242" builtinId="52" customBuiltin="1"/>
    <cellStyle name="60% - Èmfasi6 2" xfId="188"/>
    <cellStyle name="60% - Èmfasi6 3" xfId="52"/>
    <cellStyle name="Bé" xfId="208" builtinId="26" customBuiltin="1"/>
    <cellStyle name="Bé 2" xfId="154"/>
    <cellStyle name="Bé 3" xfId="18"/>
    <cellStyle name="Càlcul" xfId="213" builtinId="22" customBuiltin="1"/>
    <cellStyle name="Càlcul 2" xfId="159"/>
    <cellStyle name="Càlcul 3" xfId="23"/>
    <cellStyle name="Cel·la de comprovació" xfId="215" builtinId="23" customBuiltin="1"/>
    <cellStyle name="Cel·la de comprovació 2" xfId="161"/>
    <cellStyle name="Cel·la de comprovació 3" xfId="25"/>
    <cellStyle name="Cel·la enllaçada" xfId="214" builtinId="24" customBuiltin="1"/>
    <cellStyle name="Cel·la enllaçada 2" xfId="160"/>
    <cellStyle name="Cel·la enllaçada 3" xfId="24"/>
    <cellStyle name="Coma" xfId="247" builtinId="3"/>
    <cellStyle name="Èmfasi1" xfId="219" builtinId="29" customBuiltin="1"/>
    <cellStyle name="Èmfasi1 2" xfId="165"/>
    <cellStyle name="Èmfasi1 3" xfId="29"/>
    <cellStyle name="Èmfasi2" xfId="223" builtinId="33" customBuiltin="1"/>
    <cellStyle name="Èmfasi2 2" xfId="169"/>
    <cellStyle name="Èmfasi2 3" xfId="33"/>
    <cellStyle name="Èmfasi3" xfId="227" builtinId="37" customBuiltin="1"/>
    <cellStyle name="Èmfasi3 2" xfId="173"/>
    <cellStyle name="Èmfasi3 3" xfId="37"/>
    <cellStyle name="Èmfasi4" xfId="231" builtinId="41" customBuiltin="1"/>
    <cellStyle name="Èmfasi4 2" xfId="177"/>
    <cellStyle name="Èmfasi4 3" xfId="41"/>
    <cellStyle name="Èmfasi5" xfId="235" builtinId="45" customBuiltin="1"/>
    <cellStyle name="Èmfasi5 2" xfId="181"/>
    <cellStyle name="Èmfasi5 3" xfId="45"/>
    <cellStyle name="Èmfasi6" xfId="239" builtinId="49" customBuiltin="1"/>
    <cellStyle name="Èmfasi6 2" xfId="185"/>
    <cellStyle name="Èmfasi6 3" xfId="49"/>
    <cellStyle name="Enllaç" xfId="3" builtinId="8"/>
    <cellStyle name="Entrada" xfId="211" builtinId="20" customBuiltin="1"/>
    <cellStyle name="Entrada 2" xfId="157"/>
    <cellStyle name="Entrada 3" xfId="21"/>
    <cellStyle name="Incorrecte" xfId="209" builtinId="27" customBuiltin="1"/>
    <cellStyle name="Incorrecte 2" xfId="155"/>
    <cellStyle name="Incorrecte 3" xfId="19"/>
    <cellStyle name="Neutral" xfId="210" builtinId="28" customBuiltin="1"/>
    <cellStyle name="Neutral 2" xfId="156"/>
    <cellStyle name="Neutral 3" xfId="20"/>
    <cellStyle name="Normal" xfId="0" builtinId="0"/>
    <cellStyle name="Normal 10" xfId="189"/>
    <cellStyle name="Normal 11" xfId="243"/>
    <cellStyle name="Normal 12" xfId="248"/>
    <cellStyle name="Normal 13" xfId="10"/>
    <cellStyle name="Normal 14" xfId="246"/>
    <cellStyle name="Normal 15" xfId="262"/>
    <cellStyle name="Normal 16" xfId="289"/>
    <cellStyle name="Normal 2" xfId="11"/>
    <cellStyle name="Normal 2 2" xfId="53"/>
    <cellStyle name="Normal 3" xfId="12"/>
    <cellStyle name="Normal 3 2" xfId="245"/>
    <cellStyle name="Normal 4" xfId="55"/>
    <cellStyle name="Normal 5" xfId="59"/>
    <cellStyle name="Normal 6" xfId="7"/>
    <cellStyle name="Normal 6 2" xfId="204"/>
    <cellStyle name="Normal 6 3" xfId="190"/>
    <cellStyle name="Normal 7" xfId="14"/>
    <cellStyle name="Normal 8" xfId="8"/>
    <cellStyle name="Normal 9" xfId="9"/>
    <cellStyle name="Normal 9 2" xfId="125"/>
    <cellStyle name="Normal_D 2011" xfId="4"/>
    <cellStyle name="Normal_Hoja1" xfId="5"/>
    <cellStyle name="Normal_Hoja2" xfId="6"/>
    <cellStyle name="Nota 2" xfId="149"/>
    <cellStyle name="Nota 3" xfId="191"/>
    <cellStyle name="Nota 4" xfId="244"/>
    <cellStyle name="Nota 5" xfId="249"/>
    <cellStyle name="Nota 6" xfId="263"/>
    <cellStyle name="Nota 7" xfId="276"/>
    <cellStyle name="Nota 8" xfId="291"/>
    <cellStyle name="Notas 2" xfId="54"/>
    <cellStyle name="Notas 3" xfId="58"/>
    <cellStyle name="Notas 4" xfId="57"/>
    <cellStyle name="Notas 5" xfId="56"/>
    <cellStyle name="Notas 6" xfId="76"/>
    <cellStyle name="Notas 7" xfId="78"/>
    <cellStyle name="Notas 8" xfId="124"/>
    <cellStyle name="Notas 9" xfId="129"/>
    <cellStyle name="Percentatge" xfId="2" builtinId="5"/>
    <cellStyle name="Percentatge 2" xfId="290"/>
    <cellStyle name="Resultat" xfId="212" builtinId="21" customBuiltin="1"/>
    <cellStyle name="Resultat 2" xfId="158"/>
    <cellStyle name="Resultat 3" xfId="22"/>
    <cellStyle name="Text d'advertiment" xfId="216" builtinId="11" customBuiltin="1"/>
    <cellStyle name="Text d'advertiment 2" xfId="162"/>
    <cellStyle name="Text d'advertiment 3" xfId="26"/>
    <cellStyle name="Text explicatiu" xfId="217" builtinId="53" customBuiltin="1"/>
    <cellStyle name="Text explicatiu 2" xfId="163"/>
    <cellStyle name="Text explicatiu 3" xfId="27"/>
    <cellStyle name="Títol" xfId="13" builtinId="15" customBuiltin="1"/>
    <cellStyle name="Títol 1" xfId="205" builtinId="16" customBuiltin="1"/>
    <cellStyle name="Títol 1 2" xfId="150"/>
    <cellStyle name="Títol 1 3" xfId="15"/>
    <cellStyle name="Títol 2" xfId="206" builtinId="17" customBuiltin="1"/>
    <cellStyle name="Títol 2 2" xfId="151"/>
    <cellStyle name="Títol 2 3" xfId="16"/>
    <cellStyle name="Títol 3" xfId="207" builtinId="18" customBuiltin="1"/>
    <cellStyle name="Títol 3 2" xfId="152"/>
    <cellStyle name="Títol 3 3" xfId="17"/>
    <cellStyle name="Títol 4" xfId="1" builtinId="19" customBuiltin="1"/>
    <cellStyle name="Títol 4 2" xfId="153"/>
    <cellStyle name="Total" xfId="218" builtinId="25" customBuiltin="1"/>
    <cellStyle name="Total 2" xfId="164"/>
    <cellStyle name="Total 3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u="none" cap="small" baseline="0"/>
            </a:pPr>
            <a:r>
              <a:rPr lang="ca-ES" sz="1600" u="none" cap="small" baseline="0"/>
              <a:t>Grau Execució Despeses a OCTUBRE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Operacions Corrents</c:v>
          </c:tx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-1.7897091722595078E-2"/>
                  <c:y val="1.553397741579850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(DCap!$O$10,DCap!$M$10)</c:f>
              <c:numCache>
                <c:formatCode>0.0%</c:formatCode>
                <c:ptCount val="2"/>
                <c:pt idx="0">
                  <c:v>0.74399999999999999</c:v>
                </c:pt>
                <c:pt idx="1">
                  <c:v>0.72021969374432715</c:v>
                </c:pt>
              </c:numCache>
            </c:numRef>
          </c:val>
        </c:ser>
        <c:ser>
          <c:idx val="1"/>
          <c:order val="1"/>
          <c:tx>
            <c:v>Operacions Capital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4914243102162566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914243102162566E-2"/>
                  <c:y val="-3.1067954831597008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(DCap!$O$13,DCap!$M$13)</c:f>
              <c:numCache>
                <c:formatCode>0.0%</c:formatCode>
                <c:ptCount val="2"/>
                <c:pt idx="0">
                  <c:v>0.40500000000000003</c:v>
                </c:pt>
                <c:pt idx="1">
                  <c:v>0.61508278679748574</c:v>
                </c:pt>
              </c:numCache>
            </c:numRef>
          </c:val>
        </c:ser>
        <c:ser>
          <c:idx val="2"/>
          <c:order val="2"/>
          <c:tx>
            <c:v>Operacions Financeres</c:v>
          </c:tx>
          <c:invertIfNegative val="0"/>
          <c:dLbls>
            <c:dLbl>
              <c:idx val="0"/>
              <c:layout>
                <c:manualLayout>
                  <c:x val="-2.9828486204325406E-3"/>
                  <c:y val="-1.553397741579850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(DCap!$O$16,DCap!$M$16)</c:f>
              <c:numCache>
                <c:formatCode>0.0%</c:formatCode>
                <c:ptCount val="2"/>
                <c:pt idx="0">
                  <c:v>0.69099999999999995</c:v>
                </c:pt>
                <c:pt idx="1">
                  <c:v>0.96713428716603655</c:v>
                </c:pt>
              </c:numCache>
            </c:numRef>
          </c:val>
        </c:ser>
        <c:ser>
          <c:idx val="3"/>
          <c:order val="3"/>
          <c:tx>
            <c:v>Total</c:v>
          </c:tx>
          <c:invertIfNegative val="0"/>
          <c:dLbls>
            <c:dLbl>
              <c:idx val="0"/>
              <c:layout>
                <c:manualLayout>
                  <c:x val="0"/>
                  <c:y val="1.553397741579850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(DCap!$O$17,DCap!$M$17)</c:f>
              <c:numCache>
                <c:formatCode>0.0%</c:formatCode>
                <c:ptCount val="2"/>
                <c:pt idx="0">
                  <c:v>0.66800000000000004</c:v>
                </c:pt>
                <c:pt idx="1">
                  <c:v>0.71883705300876732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62422784"/>
        <c:axId val="462424320"/>
      </c:barChart>
      <c:catAx>
        <c:axId val="46242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ca-ES"/>
          </a:p>
        </c:txPr>
        <c:crossAx val="462424320"/>
        <c:crosses val="autoZero"/>
        <c:auto val="1"/>
        <c:lblAlgn val="ctr"/>
        <c:lblOffset val="100"/>
        <c:noMultiLvlLbl val="0"/>
      </c:catAx>
      <c:valAx>
        <c:axId val="46242432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62422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cap="small" baseline="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cap="small" baseline="0"/>
            </a:pPr>
            <a:r>
              <a:rPr lang="ca-ES" sz="2000" cap="small" baseline="0"/>
              <a:t>Despeses per capítols.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(DCap!$B$10,DCap!$B$13,DCap!$B$16)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(DCap!$M$10,DCap!$M$13,DCap!$M$16)</c:f>
              <c:numCache>
                <c:formatCode>0.0%</c:formatCode>
                <c:ptCount val="3"/>
                <c:pt idx="0">
                  <c:v>0.72021969374432715</c:v>
                </c:pt>
                <c:pt idx="1">
                  <c:v>0.61508278679748574</c:v>
                </c:pt>
                <c:pt idx="2">
                  <c:v>0.96713428716603655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3878400"/>
        <c:axId val="523881088"/>
      </c:barChart>
      <c:catAx>
        <c:axId val="5238784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23881088"/>
        <c:crosses val="autoZero"/>
        <c:auto val="1"/>
        <c:lblAlgn val="ctr"/>
        <c:lblOffset val="100"/>
        <c:noMultiLvlLbl val="0"/>
      </c:catAx>
      <c:valAx>
        <c:axId val="5238810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23878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Despeses per capítols. Variació obligat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(DCap!$B$10,DCap!$B$13,DCap!$B$16)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(DCap!$P$10,DCap!$P$13,DCap!$P$16)</c:f>
              <c:numCache>
                <c:formatCode>0.0%</c:formatCode>
                <c:ptCount val="3"/>
                <c:pt idx="0">
                  <c:v>3.7773996111075681E-2</c:v>
                </c:pt>
                <c:pt idx="1">
                  <c:v>0.21314158514685944</c:v>
                </c:pt>
                <c:pt idx="2">
                  <c:v>0.24516824901436074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3926528"/>
        <c:axId val="523932416"/>
      </c:barChart>
      <c:catAx>
        <c:axId val="5239265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23932416"/>
        <c:crosses val="autoZero"/>
        <c:auto val="1"/>
        <c:lblAlgn val="ctr"/>
        <c:lblOffset val="100"/>
        <c:noMultiLvlLbl val="0"/>
      </c:catAx>
      <c:valAx>
        <c:axId val="5239324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23926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Despeses. Obligat/Crèd. Actual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(DCap!$B$5,DCap!$B$6,DCap!$B$7,DCap!$B$8,DCap!$B$9,DCap!$B$11,DCap!$B$12,DCap!$B$14,DCap!$B$15)</c:f>
              <c:strCache>
                <c:ptCount val="9"/>
                <c:pt idx="0">
                  <c:v>Despeses de personal</c:v>
                </c:pt>
                <c:pt idx="1">
                  <c:v>Despeses en 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  <c:pt idx="4">
                  <c:v>Fons de contingència</c:v>
                </c:pt>
                <c:pt idx="5">
                  <c:v>Inversions reals</c:v>
                </c:pt>
                <c:pt idx="6">
                  <c:v>Transferències de capital</c:v>
                </c:pt>
                <c:pt idx="7">
                  <c:v>Actius financers</c:v>
                </c:pt>
                <c:pt idx="8">
                  <c:v>Passius financers</c:v>
                </c:pt>
              </c:strCache>
            </c:strRef>
          </c:cat>
          <c:val>
            <c:numRef>
              <c:f>(DCap!$M$5,DCap!$M$6,DCap!$M$7,DCap!$M$8,DCap!$M$9,DCap!$M$11,DCap!$M$12,DCap!$M$14,DCap!$M$15)</c:f>
              <c:numCache>
                <c:formatCode>0.0%</c:formatCode>
                <c:ptCount val="9"/>
                <c:pt idx="0">
                  <c:v>0.78728601791291031</c:v>
                </c:pt>
                <c:pt idx="1">
                  <c:v>0.62295498943853189</c:v>
                </c:pt>
                <c:pt idx="2">
                  <c:v>0.91582246191245509</c:v>
                </c:pt>
                <c:pt idx="3">
                  <c:v>0.74807417417442112</c:v>
                </c:pt>
                <c:pt idx="4">
                  <c:v>0</c:v>
                </c:pt>
                <c:pt idx="5">
                  <c:v>0.62234121779164164</c:v>
                </c:pt>
                <c:pt idx="6">
                  <c:v>0.5378215934796442</c:v>
                </c:pt>
                <c:pt idx="7">
                  <c:v>0.76150881343514576</c:v>
                </c:pt>
                <c:pt idx="8">
                  <c:v>0.99480555088999489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3977856"/>
        <c:axId val="523979392"/>
      </c:barChart>
      <c:catAx>
        <c:axId val="5239778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523979392"/>
        <c:crosses val="autoZero"/>
        <c:auto val="1"/>
        <c:lblAlgn val="ctr"/>
        <c:lblOffset val="100"/>
        <c:noMultiLvlLbl val="0"/>
      </c:catAx>
      <c:valAx>
        <c:axId val="5239793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23977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Despeses. Variació Obligat (%)  15/14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5555555555555558E-3"/>
                  <c:y val="-1.3887795275590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0.199074074074073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0.12500000000000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(DCap!$B$5,DCap!$B$6,DCap!$B$7,DCap!$B$8,DCap!$B$9,DCap!$B$11,DCap!$B$12,DCap!$B$14,DCap!$B$15)</c:f>
              <c:strCache>
                <c:ptCount val="9"/>
                <c:pt idx="0">
                  <c:v>Despeses de personal</c:v>
                </c:pt>
                <c:pt idx="1">
                  <c:v>Despeses en 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  <c:pt idx="4">
                  <c:v>Fons de contingència</c:v>
                </c:pt>
                <c:pt idx="5">
                  <c:v>Inversions reals</c:v>
                </c:pt>
                <c:pt idx="6">
                  <c:v>Transferències de capital</c:v>
                </c:pt>
                <c:pt idx="7">
                  <c:v>Actius financers</c:v>
                </c:pt>
                <c:pt idx="8">
                  <c:v>Passius financers</c:v>
                </c:pt>
              </c:strCache>
            </c:strRef>
          </c:cat>
          <c:val>
            <c:numRef>
              <c:f>(DCap!$P$5,DCap!$P$6,DCap!$P$7,DCap!$P$8,DCap!$P$9,DCap!$P$11,DCap!$P$12,DCap!$P$14,DCap!$P$15)</c:f>
              <c:numCache>
                <c:formatCode>0.0%</c:formatCode>
                <c:ptCount val="9"/>
                <c:pt idx="0">
                  <c:v>7.4933202370588425E-3</c:v>
                </c:pt>
                <c:pt idx="1">
                  <c:v>3.3173868159684927E-2</c:v>
                </c:pt>
                <c:pt idx="2">
                  <c:v>-0.10027124374366236</c:v>
                </c:pt>
                <c:pt idx="3">
                  <c:v>5.5824211180904193E-2</c:v>
                </c:pt>
                <c:pt idx="4">
                  <c:v>0</c:v>
                </c:pt>
                <c:pt idx="5">
                  <c:v>0.24840783637914243</c:v>
                </c:pt>
                <c:pt idx="6">
                  <c:v>-0.10000725580975434</c:v>
                </c:pt>
                <c:pt idx="7">
                  <c:v>9.6103200962526891E-2</c:v>
                </c:pt>
                <c:pt idx="8">
                  <c:v>0.26285990000698112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4015104"/>
        <c:axId val="524022144"/>
      </c:barChart>
      <c:catAx>
        <c:axId val="5240151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524022144"/>
        <c:crosses val="autoZero"/>
        <c:auto val="1"/>
        <c:lblAlgn val="ctr"/>
        <c:lblOffset val="100"/>
        <c:noMultiLvlLbl val="0"/>
      </c:catAx>
      <c:valAx>
        <c:axId val="5240221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240151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cap="small" baseline="0"/>
            </a:pPr>
            <a:r>
              <a:rPr lang="ca-ES" cap="small" baseline="0"/>
              <a:t>Despesa Corrent.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(DDetallCorrent!$B$11,DDetallCorrent!$B$57,DDetallCorrent!$B$61,DDetallCorrent!$B$128)</c:f>
              <c:strCache>
                <c:ptCount val="4"/>
                <c:pt idx="0">
                  <c:v>Despeses de personal</c:v>
                </c:pt>
                <c:pt idx="1">
                  <c:v>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</c:strCache>
            </c:strRef>
          </c:cat>
          <c:val>
            <c:numRef>
              <c:f>(DDetallCorrent!$J$11,DDetallCorrent!$J$57,DDetallCorrent!$J$61,DDetallCorrent!$J$128)</c:f>
              <c:numCache>
                <c:formatCode>0.0%</c:formatCode>
                <c:ptCount val="4"/>
                <c:pt idx="0">
                  <c:v>0.7872860179129102</c:v>
                </c:pt>
                <c:pt idx="1">
                  <c:v>0.62295498943853156</c:v>
                </c:pt>
                <c:pt idx="2">
                  <c:v>0.91582246191245498</c:v>
                </c:pt>
                <c:pt idx="3">
                  <c:v>0.74799904176123122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2319232"/>
        <c:axId val="572320768"/>
      </c:barChart>
      <c:catAx>
        <c:axId val="5723192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cap="small" baseline="0"/>
            </a:pPr>
            <a:endParaRPr lang="ca-ES"/>
          </a:p>
        </c:txPr>
        <c:crossAx val="572320768"/>
        <c:crosses val="autoZero"/>
        <c:auto val="1"/>
        <c:lblAlgn val="ctr"/>
        <c:lblOffset val="100"/>
        <c:noMultiLvlLbl val="0"/>
      </c:catAx>
      <c:valAx>
        <c:axId val="5723207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2319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Corrent. Variació Obligat 15/14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116411145220519E-2"/>
          <c:y val="0.14066137584668295"/>
          <c:w val="0.96358265563707868"/>
          <c:h val="0.8593386241533170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1.1351695419796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0052539404553416E-3"/>
                  <c:y val="-1.6010872281180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(DDetallCorrent!$B$11,DDetallCorrent!$B$57,DDetallCorrent!$B$61,DDetallCorrent!$B$128)</c:f>
              <c:strCache>
                <c:ptCount val="4"/>
                <c:pt idx="0">
                  <c:v>Despeses de personal</c:v>
                </c:pt>
                <c:pt idx="1">
                  <c:v>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</c:strCache>
            </c:strRef>
          </c:cat>
          <c:val>
            <c:numRef>
              <c:f>(DDetallCorrent!$M$11,DDetallCorrent!$M$57,DDetallCorrent!$M$61,DDetallCorrent!$M$128)</c:f>
              <c:numCache>
                <c:formatCode>0.0%</c:formatCode>
                <c:ptCount val="4"/>
                <c:pt idx="0">
                  <c:v>7.4933202370588425E-3</c:v>
                </c:pt>
                <c:pt idx="1">
                  <c:v>3.3173868159684927E-2</c:v>
                </c:pt>
                <c:pt idx="2">
                  <c:v>-0.10027124374366236</c:v>
                </c:pt>
                <c:pt idx="3">
                  <c:v>5.5824211180904415E-2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00217728"/>
        <c:axId val="501519104"/>
      </c:barChart>
      <c:catAx>
        <c:axId val="5002177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01519104"/>
        <c:crosses val="autoZero"/>
        <c:auto val="1"/>
        <c:lblAlgn val="ctr"/>
        <c:lblOffset val="100"/>
        <c:noMultiLvlLbl val="0"/>
      </c:catAx>
      <c:valAx>
        <c:axId val="5015191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002177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total per Àrees de Despesa de programes. Obligat/Prev. Def.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(DProg!$B$6,DProg!$B$27,DProg!$B$34,DProg!$B$53,DProg!$B$61,DProg!$B$75)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(DProg!$J$6,DProg!$J$27,DProg!$J$34,DProg!$J$53,DProg!$J$61,DProg!$J$75)</c:f>
              <c:numCache>
                <c:formatCode>0.0%</c:formatCode>
                <c:ptCount val="6"/>
                <c:pt idx="0">
                  <c:v>0.96031068192040603</c:v>
                </c:pt>
                <c:pt idx="1">
                  <c:v>0.66317436229610305</c:v>
                </c:pt>
                <c:pt idx="2" formatCode="0%">
                  <c:v>0.69714224392389812</c:v>
                </c:pt>
                <c:pt idx="3">
                  <c:v>0.78891374195825026</c:v>
                </c:pt>
                <c:pt idx="4">
                  <c:v>0.730444906898295</c:v>
                </c:pt>
                <c:pt idx="5">
                  <c:v>0.72264232100346637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0107008"/>
        <c:axId val="570108544"/>
      </c:barChart>
      <c:catAx>
        <c:axId val="5701070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570108544"/>
        <c:crosses val="autoZero"/>
        <c:auto val="1"/>
        <c:lblAlgn val="ctr"/>
        <c:lblOffset val="100"/>
        <c:noMultiLvlLbl val="0"/>
      </c:catAx>
      <c:valAx>
        <c:axId val="5701085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0107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per programes. Variació Obligat 15/14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(DProg!$B$6,DProg!$B$27,DProg!$B$34,DProg!$B$53,DProg!$B$61,DProg!$B$75)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(DProg!$M$6,DProg!$M$27,DProg!$M$34,DProg!$M$53,DProg!$M$61,DProg!$M$75)</c:f>
              <c:numCache>
                <c:formatCode>0.0%</c:formatCode>
                <c:ptCount val="6"/>
                <c:pt idx="0">
                  <c:v>0.1657422025267612</c:v>
                </c:pt>
                <c:pt idx="1">
                  <c:v>7.1108304519310606E-2</c:v>
                </c:pt>
                <c:pt idx="2">
                  <c:v>-7.0984494799966047E-3</c:v>
                </c:pt>
                <c:pt idx="3">
                  <c:v>2.8568005175541478E-2</c:v>
                </c:pt>
                <c:pt idx="4">
                  <c:v>0.18699771857358627</c:v>
                </c:pt>
                <c:pt idx="5">
                  <c:v>7.5880211173783296E-2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0125312"/>
        <c:axId val="571822848"/>
      </c:barChart>
      <c:catAx>
        <c:axId val="5701253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71822848"/>
        <c:crosses val="autoZero"/>
        <c:auto val="1"/>
        <c:lblAlgn val="ctr"/>
        <c:lblOffset val="100"/>
        <c:noMultiLvlLbl val="0"/>
      </c:catAx>
      <c:valAx>
        <c:axId val="5718228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0125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Corrent Total </a:t>
            </a:r>
            <a:r>
              <a:rPr lang="ca-ES" sz="1400" b="1" i="0" u="none" strike="noStrike" cap="small" baseline="0">
                <a:effectLst/>
              </a:rPr>
              <a:t>per Àrees de Despesa de</a:t>
            </a:r>
            <a:r>
              <a:rPr lang="ca-ES" sz="1400" cap="small" baseline="0"/>
              <a:t> programes. Obligat/Prev. Def.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(DProg!$B$83,DProg!$B$104,DProg!$B$111,DProg!$B$130,DProg!$B$138,DProg!$B$152)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(DProg!$J$83,DProg!$J$104,DProg!$J$111,DProg!$J$130,DProg!$J$138,DProg!$J$152)</c:f>
              <c:numCache>
                <c:formatCode>0.0%</c:formatCode>
                <c:ptCount val="6"/>
                <c:pt idx="0">
                  <c:v>0.90614385870861003</c:v>
                </c:pt>
                <c:pt idx="1">
                  <c:v>0.66207797568213367</c:v>
                </c:pt>
                <c:pt idx="2" formatCode="0%">
                  <c:v>0.69726921258350516</c:v>
                </c:pt>
                <c:pt idx="3">
                  <c:v>0.85597936302580924</c:v>
                </c:pt>
                <c:pt idx="4">
                  <c:v>0.7365336528495523</c:v>
                </c:pt>
                <c:pt idx="5">
                  <c:v>0.73990122497636923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3985920"/>
        <c:axId val="573987456"/>
      </c:barChart>
      <c:catAx>
        <c:axId val="5739859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573987456"/>
        <c:crosses val="autoZero"/>
        <c:auto val="1"/>
        <c:lblAlgn val="ctr"/>
        <c:lblOffset val="100"/>
        <c:noMultiLvlLbl val="0"/>
      </c:catAx>
      <c:valAx>
        <c:axId val="57398745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3985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Corrent per programes. Variació Obligat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2.4101379130255238E-3"/>
                  <c:y val="6.9969697528505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(DProg!$B$83,DProg!$B$104,DProg!$B$111,DProg!$B$130,DProg!$B$138,DProg!$B$152)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(DProg!$M$83,DProg!$M$104,DProg!$M$111,DProg!$M$130,DProg!$M$138,DProg!$M$152)</c:f>
              <c:numCache>
                <c:formatCode>0.0%</c:formatCode>
                <c:ptCount val="6"/>
                <c:pt idx="0">
                  <c:v>-7.8223834335969578E-2</c:v>
                </c:pt>
                <c:pt idx="1">
                  <c:v>1.4366035403674537E-2</c:v>
                </c:pt>
                <c:pt idx="2">
                  <c:v>-5.5442567001063869E-3</c:v>
                </c:pt>
                <c:pt idx="3">
                  <c:v>3.3531138474090394E-2</c:v>
                </c:pt>
                <c:pt idx="4">
                  <c:v>0.17251019513786225</c:v>
                </c:pt>
                <c:pt idx="5">
                  <c:v>5.3697475945424067E-2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4014976"/>
        <c:axId val="574017920"/>
      </c:barChart>
      <c:catAx>
        <c:axId val="5740149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74017920"/>
        <c:crosses val="autoZero"/>
        <c:auto val="1"/>
        <c:lblAlgn val="ctr"/>
        <c:lblOffset val="100"/>
        <c:noMultiLvlLbl val="0"/>
      </c:catAx>
      <c:valAx>
        <c:axId val="57401792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4014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Grau Execució Ingressos a OCTUBRE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'ICap '!$B$10</c:f>
              <c:strCache>
                <c:ptCount val="1"/>
                <c:pt idx="0">
                  <c:v>Operacions corrents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'!$M$10,'ICap '!$I$10)</c:f>
              <c:numCache>
                <c:formatCode>0.0%</c:formatCode>
                <c:ptCount val="2"/>
                <c:pt idx="0">
                  <c:v>0.82</c:v>
                </c:pt>
                <c:pt idx="1">
                  <c:v>0.86409552325758499</c:v>
                </c:pt>
              </c:numCache>
            </c:numRef>
          </c:val>
        </c:ser>
        <c:ser>
          <c:idx val="1"/>
          <c:order val="1"/>
          <c:tx>
            <c:strRef>
              <c:f>'ICap '!$B$13</c:f>
              <c:strCache>
                <c:ptCount val="1"/>
                <c:pt idx="0">
                  <c:v>Operacions de capital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'!$M$13,'ICap '!$I$13)</c:f>
              <c:numCache>
                <c:formatCode>0.0%</c:formatCode>
                <c:ptCount val="2"/>
                <c:pt idx="0">
                  <c:v>0.68100000000000005</c:v>
                </c:pt>
                <c:pt idx="1">
                  <c:v>0.51011330071148409</c:v>
                </c:pt>
              </c:numCache>
            </c:numRef>
          </c:val>
        </c:ser>
        <c:ser>
          <c:idx val="2"/>
          <c:order val="2"/>
          <c:tx>
            <c:strRef>
              <c:f>'ICap '!$B$16</c:f>
              <c:strCache>
                <c:ptCount val="1"/>
                <c:pt idx="0">
                  <c:v>Operacions financeres</c:v>
                </c:pt>
              </c:strCache>
            </c:strRef>
          </c:tx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'!$M$16,'ICap '!$I$16)</c:f>
              <c:numCache>
                <c:formatCode>0.0%</c:formatCode>
                <c:ptCount val="2"/>
                <c:pt idx="0">
                  <c:v>5.0000000000000001E-3</c:v>
                </c:pt>
                <c:pt idx="1">
                  <c:v>3.9071229180426298E-2</c:v>
                </c:pt>
              </c:numCache>
            </c:numRef>
          </c:val>
        </c:ser>
        <c:ser>
          <c:idx val="3"/>
          <c:order val="3"/>
          <c:tx>
            <c:strRef>
              <c:f>'ICap '!$B$18</c:f>
              <c:strCache>
                <c:ptCount val="1"/>
                <c:pt idx="0">
                  <c:v>Ingressos Totals</c:v>
                </c:pt>
              </c:strCache>
            </c:strRef>
          </c:tx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'!$M$18,'ICap '!$I$18)</c:f>
              <c:numCache>
                <c:formatCode>0.0%</c:formatCode>
                <c:ptCount val="2"/>
                <c:pt idx="0">
                  <c:v>0.71499999999999997</c:v>
                </c:pt>
                <c:pt idx="1">
                  <c:v>0.76945725066301651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62485760"/>
        <c:axId val="467730432"/>
      </c:barChart>
      <c:catAx>
        <c:axId val="46248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ca-ES"/>
          </a:p>
        </c:txPr>
        <c:crossAx val="467730432"/>
        <c:crosses val="autoZero"/>
        <c:auto val="1"/>
        <c:lblAlgn val="ctr"/>
        <c:lblOffset val="100"/>
        <c:noMultiLvlLbl val="0"/>
      </c:catAx>
      <c:valAx>
        <c:axId val="4677304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62485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cap="small" baseline="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cap="small" baseline="0"/>
            </a:pPr>
            <a:r>
              <a:rPr lang="ca-ES" sz="1700" cap="small" baseline="0"/>
              <a:t>Despesa Total per Orgànics. Obl/Prev. Def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(DOrg!$B$15,DOrg!$B$26)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(DOrg!$J$15,DOrg!$J$26)</c:f>
              <c:numCache>
                <c:formatCode>0.0%</c:formatCode>
                <c:ptCount val="2"/>
                <c:pt idx="0">
                  <c:v>0.72157477311697782</c:v>
                </c:pt>
                <c:pt idx="1">
                  <c:v>0.69882726030016162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4191104"/>
        <c:axId val="574192640"/>
      </c:barChart>
      <c:catAx>
        <c:axId val="5741911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74192640"/>
        <c:crosses val="autoZero"/>
        <c:auto val="1"/>
        <c:lblAlgn val="ctr"/>
        <c:lblOffset val="100"/>
        <c:noMultiLvlLbl val="0"/>
      </c:catAx>
      <c:valAx>
        <c:axId val="5741926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4191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500" cap="small" baseline="0"/>
            </a:pPr>
            <a:r>
              <a:rPr lang="ca-ES" sz="1500" cap="small" baseline="0"/>
              <a:t>Despesa per Orgànics. Variació Obligat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4.2213166519309139E-3"/>
                  <c:y val="0.27215159460954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(DOrg!$B$15,DOrg!$B$26)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(DOrg!$M$15,DOrg!$M$26)</c:f>
              <c:numCache>
                <c:formatCode>0.0%</c:formatCode>
                <c:ptCount val="2"/>
                <c:pt idx="0">
                  <c:v>9.8094845538765352E-2</c:v>
                </c:pt>
                <c:pt idx="1">
                  <c:v>-6.1543625951595904E-2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6690048"/>
        <c:axId val="576692992"/>
      </c:barChart>
      <c:catAx>
        <c:axId val="5766900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</c:spPr>
        <c:txPr>
          <a:bodyPr rot="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76692992"/>
        <c:crosses val="autoZero"/>
        <c:auto val="1"/>
        <c:lblAlgn val="ctr"/>
        <c:lblOffset val="100"/>
        <c:noMultiLvlLbl val="0"/>
      </c:catAx>
      <c:valAx>
        <c:axId val="5766929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6690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Total Corrent per Orgànics. Obligat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(DOrg!$B$44,DOrg!$B$55)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(DOrg!$J$44,DOrg!$J$55)</c:f>
              <c:numCache>
                <c:formatCode>0.0%</c:formatCode>
                <c:ptCount val="2"/>
                <c:pt idx="0">
                  <c:v>0.71902127672407556</c:v>
                </c:pt>
                <c:pt idx="1">
                  <c:v>0.72736518538120487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6709760"/>
        <c:axId val="576711296"/>
      </c:barChart>
      <c:catAx>
        <c:axId val="5767097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76711296"/>
        <c:crosses val="autoZero"/>
        <c:auto val="1"/>
        <c:lblAlgn val="ctr"/>
        <c:lblOffset val="100"/>
        <c:noMultiLvlLbl val="0"/>
      </c:catAx>
      <c:valAx>
        <c:axId val="5767112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6709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Corrent per Orgànics. Variació Obligat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(DOrg!$B$44,DOrg!$B$55)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(DOrg!$M$44,DOrg!$M$55)</c:f>
              <c:numCache>
                <c:formatCode>0.0%</c:formatCode>
                <c:ptCount val="2"/>
                <c:pt idx="0">
                  <c:v>4.674698413506384E-2</c:v>
                </c:pt>
                <c:pt idx="1">
                  <c:v>-1.2138009786704318E-2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6998400"/>
        <c:axId val="577016576"/>
      </c:barChart>
      <c:catAx>
        <c:axId val="5769984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77016576"/>
        <c:crosses val="autoZero"/>
        <c:auto val="1"/>
        <c:lblAlgn val="ctr"/>
        <c:lblOffset val="100"/>
        <c:noMultiLvlLbl val="0"/>
      </c:catAx>
      <c:valAx>
        <c:axId val="5770165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6998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Sector de Recursos (Cap. 2 i 4)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01'!$B$6,'DCap 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01'!$J$6,'DCap 01'!$J$8)</c:f>
              <c:numCache>
                <c:formatCode>0.0%</c:formatCode>
                <c:ptCount val="2"/>
                <c:pt idx="0">
                  <c:v>0.67266150899439836</c:v>
                </c:pt>
                <c:pt idx="1">
                  <c:v>0.76665680720837426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5551360"/>
        <c:axId val="575552896"/>
      </c:barChart>
      <c:catAx>
        <c:axId val="5755513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75552896"/>
        <c:crosses val="autoZero"/>
        <c:auto val="1"/>
        <c:lblAlgn val="ctr"/>
        <c:lblOffset val="100"/>
        <c:noMultiLvlLbl val="0"/>
      </c:catAx>
      <c:valAx>
        <c:axId val="5755528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5551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Sector de Recursos (Cap. 2 i 4) Var. Obligat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01'!$B$6,'DCap 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01'!$M$6,'DCap 01'!$M$8)</c:f>
              <c:numCache>
                <c:formatCode>0.0%</c:formatCode>
                <c:ptCount val="2"/>
                <c:pt idx="0">
                  <c:v>7.8238866978343813E-2</c:v>
                </c:pt>
                <c:pt idx="1">
                  <c:v>0.14938924034840761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5573376"/>
        <c:axId val="575587456"/>
      </c:barChart>
      <c:catAx>
        <c:axId val="5755733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75587456"/>
        <c:crosses val="autoZero"/>
        <c:auto val="1"/>
        <c:lblAlgn val="ctr"/>
        <c:lblOffset val="100"/>
        <c:noMultiLvlLbl val="0"/>
      </c:catAx>
      <c:valAx>
        <c:axId val="57558745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5573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Sector de Recursos (Cap. 6 i 7)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01'!$B$10,'DCap 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01'!$J$10,'DCap 01'!$J$11)</c:f>
              <c:numCache>
                <c:formatCode>0.0%</c:formatCode>
                <c:ptCount val="2"/>
                <c:pt idx="0">
                  <c:v>0.80949707955459527</c:v>
                </c:pt>
                <c:pt idx="1">
                  <c:v>0.70748046822697785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5481344"/>
        <c:axId val="575482880"/>
      </c:barChart>
      <c:catAx>
        <c:axId val="5754813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75482880"/>
        <c:crosses val="autoZero"/>
        <c:auto val="1"/>
        <c:lblAlgn val="ctr"/>
        <c:lblOffset val="100"/>
        <c:noMultiLvlLbl val="0"/>
      </c:catAx>
      <c:valAx>
        <c:axId val="57548288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5481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Sector de Recursos (Cap. 6 i 7) Var. Obligat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01'!$B$10,'DCap 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01'!$M$10,'DCap 01'!$M$11)</c:f>
              <c:numCache>
                <c:formatCode>0.0%</c:formatCode>
                <c:ptCount val="2"/>
                <c:pt idx="0">
                  <c:v>-0.25029756283157067</c:v>
                </c:pt>
                <c:pt idx="1">
                  <c:v>9.1265452133841851E-2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0133888"/>
        <c:axId val="571839616"/>
      </c:barChart>
      <c:catAx>
        <c:axId val="5701338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71839616"/>
        <c:crosses val="autoZero"/>
        <c:auto val="1"/>
        <c:lblAlgn val="ctr"/>
        <c:lblOffset val="100"/>
        <c:noMultiLvlLbl val="0"/>
      </c:catAx>
      <c:valAx>
        <c:axId val="5718396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0133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QVIiE (Cap. 2 i 4) 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02'!$B$6,'DCap 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02'!$J$6,'DCap 02'!$J$8)</c:f>
              <c:numCache>
                <c:formatCode>0.0%</c:formatCode>
                <c:ptCount val="2"/>
                <c:pt idx="0">
                  <c:v>0.62410921752373105</c:v>
                </c:pt>
                <c:pt idx="1">
                  <c:v>0.67011389716662617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5613184"/>
        <c:axId val="575651840"/>
      </c:barChart>
      <c:catAx>
        <c:axId val="575613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75651840"/>
        <c:crosses val="autoZero"/>
        <c:auto val="1"/>
        <c:lblAlgn val="ctr"/>
        <c:lblOffset val="100"/>
        <c:noMultiLvlLbl val="0"/>
      </c:catAx>
      <c:valAx>
        <c:axId val="5756518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5613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a-ES" sz="2000" b="1" i="0" cap="small" baseline="0">
                <a:effectLst/>
              </a:rPr>
              <a:t>Despesa Sector QVIiE (Cap. 2 i 4) Var. Obligat 15/14 (%)</a:t>
            </a:r>
            <a:endParaRPr lang="ca-ES" sz="20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02'!$B$6,'DCap 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02'!$M$6,'DCap 02'!$M$8)</c:f>
              <c:numCache>
                <c:formatCode>0.0%</c:formatCode>
                <c:ptCount val="2"/>
                <c:pt idx="0">
                  <c:v>3.6341733180075941E-2</c:v>
                </c:pt>
                <c:pt idx="1">
                  <c:v>0.11506484127330174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7585536"/>
        <c:axId val="577587072"/>
      </c:barChart>
      <c:catAx>
        <c:axId val="5775855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77587072"/>
        <c:crosses val="autoZero"/>
        <c:auto val="1"/>
        <c:lblAlgn val="ctr"/>
        <c:lblOffset val="100"/>
        <c:noMultiLvlLbl val="0"/>
      </c:catAx>
      <c:valAx>
        <c:axId val="5775870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7585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Ingressos. Drets liquidats/Prev.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normalizeH="0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'!$B$5:$B$9,'ICap '!$B$11:$B$12,'ICap '!$B$14:$B$15)</c:f>
              <c:strCache>
                <c:ptCount val="9"/>
                <c:pt idx="0">
                  <c:v>Impostos directes</c:v>
                </c:pt>
                <c:pt idx="1">
                  <c:v>Impostos indirectes</c:v>
                </c:pt>
                <c:pt idx="2">
                  <c:v>Taxes, preus públics i altres ingressos</c:v>
                </c:pt>
                <c:pt idx="3">
                  <c:v>Transferències corrents</c:v>
                </c:pt>
                <c:pt idx="4">
                  <c:v>Ingressos patrimonials</c:v>
                </c:pt>
                <c:pt idx="5">
                  <c:v>Venda d'inversions reals</c:v>
                </c:pt>
                <c:pt idx="6">
                  <c:v>Transferències de capital</c:v>
                </c:pt>
                <c:pt idx="7">
                  <c:v>Actius financers*</c:v>
                </c:pt>
                <c:pt idx="8">
                  <c:v>Passius financers</c:v>
                </c:pt>
              </c:strCache>
            </c:strRef>
          </c:cat>
          <c:val>
            <c:numRef>
              <c:f>('ICap '!$I$5:$I$9,'ICap '!$I$11:$I$12,'ICap '!$I$14:$I$15)</c:f>
              <c:numCache>
                <c:formatCode>0.0%</c:formatCode>
                <c:ptCount val="9"/>
                <c:pt idx="0">
                  <c:v>0.85829057603944159</c:v>
                </c:pt>
                <c:pt idx="1">
                  <c:v>0.88161856699370522</c:v>
                </c:pt>
                <c:pt idx="2">
                  <c:v>0.76020087779250234</c:v>
                </c:pt>
                <c:pt idx="3">
                  <c:v>0.89865491145530796</c:v>
                </c:pt>
                <c:pt idx="4">
                  <c:v>0.74169215321313942</c:v>
                </c:pt>
                <c:pt idx="5">
                  <c:v>5.2392909134538472</c:v>
                </c:pt>
                <c:pt idx="6">
                  <c:v>0.45973408554990303</c:v>
                </c:pt>
                <c:pt idx="7">
                  <c:v>1.0482202</c:v>
                </c:pt>
                <c:pt idx="8">
                  <c:v>7.8378967502321269E-3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69856256"/>
        <c:axId val="469858944"/>
      </c:barChart>
      <c:catAx>
        <c:axId val="46985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469858944"/>
        <c:crosses val="autoZero"/>
        <c:auto val="1"/>
        <c:lblAlgn val="ctr"/>
        <c:lblOffset val="100"/>
        <c:noMultiLvlLbl val="0"/>
      </c:catAx>
      <c:valAx>
        <c:axId val="4698589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69856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QVIiE (Cap. 6 i 7) Obligat/Crèdit Actual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02'!$B$11,'DCap 02'!$B$12)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02'!$J$11,'DCap 02'!$J$12)</c:f>
              <c:numCache>
                <c:formatCode>0.0%</c:formatCode>
                <c:ptCount val="2"/>
                <c:pt idx="0">
                  <c:v>0.39459473720159799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7607936"/>
        <c:axId val="577617920"/>
      </c:barChart>
      <c:catAx>
        <c:axId val="5776079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ysClr val="windowText" lastClr="000000"/>
                </a:solidFill>
              </a:defRPr>
            </a:pPr>
            <a:endParaRPr lang="ca-ES"/>
          </a:p>
        </c:txPr>
        <c:crossAx val="577617920"/>
        <c:crosses val="autoZero"/>
        <c:auto val="1"/>
        <c:lblAlgn val="ctr"/>
        <c:lblOffset val="100"/>
        <c:noMultiLvlLbl val="0"/>
      </c:catAx>
      <c:valAx>
        <c:axId val="57761792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7607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Despesa Sector QVIiE (Cap. 6 i 7) Var. Obligat 15/14 (%)</a:t>
            </a:r>
          </a:p>
        </c:rich>
      </c:tx>
      <c:layout>
        <c:manualLayout>
          <c:xMode val="edge"/>
          <c:yMode val="edge"/>
          <c:x val="0.13676924612611344"/>
          <c:y val="2.777788578896773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02'!$B$11,'DCap 02'!$B$12)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02'!$M$11,'DCap 02'!$M$12)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9363200"/>
        <c:axId val="579364736"/>
      </c:barChart>
      <c:catAx>
        <c:axId val="5793632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579364736"/>
        <c:crosses val="autoZero"/>
        <c:auto val="1"/>
        <c:lblAlgn val="ctr"/>
        <c:lblOffset val="100"/>
        <c:noMultiLvlLbl val="0"/>
      </c:catAx>
      <c:valAx>
        <c:axId val="57936473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93632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Sector Prev. Seg. i Mob. (Cap. 2 i 4) Obligat/</a:t>
            </a:r>
            <a:r>
              <a:rPr lang="ca-ES" sz="1400" b="1" i="0" u="none" strike="noStrike" cap="small" baseline="0">
                <a:effectLst/>
              </a:rPr>
              <a:t>Crèdit Actual </a:t>
            </a:r>
            <a:r>
              <a:rPr lang="ca-ES" sz="1400" b="1" i="0" cap="small" baseline="0">
                <a:effectLst/>
              </a:rPr>
              <a:t>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04'!$B$6,'DCap 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04'!$J$6,'DCap 04'!$J$8)</c:f>
              <c:numCache>
                <c:formatCode>0.0%</c:formatCode>
                <c:ptCount val="2"/>
                <c:pt idx="0">
                  <c:v>0.51031638459697637</c:v>
                </c:pt>
                <c:pt idx="1">
                  <c:v>0.80630696731946472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8554880"/>
        <c:axId val="578560768"/>
      </c:barChart>
      <c:catAx>
        <c:axId val="5785548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78560768"/>
        <c:crosses val="autoZero"/>
        <c:auto val="1"/>
        <c:lblAlgn val="ctr"/>
        <c:lblOffset val="100"/>
        <c:noMultiLvlLbl val="0"/>
      </c:catAx>
      <c:valAx>
        <c:axId val="5785607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8554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Sector Prev. Seg. i Mob. (Cap. 2 i 4) Var. Obligat 15/14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4464831804281346E-2"/>
                  <c:y val="0.566667506561679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04'!$B$6,'DCap 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04'!$M$6,'DCap 04'!$M$8)</c:f>
              <c:numCache>
                <c:formatCode>0.0%</c:formatCode>
                <c:ptCount val="2"/>
                <c:pt idx="0">
                  <c:v>-0.11752964266975252</c:v>
                </c:pt>
                <c:pt idx="1">
                  <c:v>7.0813921281098535E-2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8567552"/>
        <c:axId val="578590976"/>
      </c:barChart>
      <c:catAx>
        <c:axId val="5785675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78590976"/>
        <c:crosses val="autoZero"/>
        <c:auto val="1"/>
        <c:lblAlgn val="ctr"/>
        <c:lblOffset val="100"/>
        <c:noMultiLvlLbl val="0"/>
      </c:catAx>
      <c:valAx>
        <c:axId val="5785909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8567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Prev. Seg. i Mob. 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04'!$B$10,'DCap 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04'!$J$10,'DCap 04'!$J$11)</c:f>
              <c:numCache>
                <c:formatCode>0.0%</c:formatCode>
                <c:ptCount val="2"/>
                <c:pt idx="0">
                  <c:v>0.20686376260399608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8628224"/>
        <c:axId val="578630016"/>
      </c:barChart>
      <c:catAx>
        <c:axId val="5786282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78630016"/>
        <c:crosses val="autoZero"/>
        <c:auto val="1"/>
        <c:lblAlgn val="ctr"/>
        <c:lblOffset val="100"/>
        <c:noMultiLvlLbl val="0"/>
      </c:catAx>
      <c:valAx>
        <c:axId val="5786300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8628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Prev. Seg. i Mob.       (Cap. 6 i 7)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8096738003906189E-17"/>
                  <c:y val="3.0418250950570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8390804597701149E-2"/>
                  <c:y val="0.288973384030418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04'!$B$10,'DCap 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04'!$M$10,'DCap 04'!$M$11)</c:f>
              <c:numCache>
                <c:formatCode>General</c:formatCode>
                <c:ptCount val="2"/>
                <c:pt idx="0" formatCode="0.0%">
                  <c:v>-0.44136250502156771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8649088"/>
        <c:axId val="578672512"/>
      </c:barChart>
      <c:catAx>
        <c:axId val="5786490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78672512"/>
        <c:crosses val="autoZero"/>
        <c:auto val="1"/>
        <c:lblAlgn val="ctr"/>
        <c:lblOffset val="100"/>
        <c:noMultiLvlLbl val="0"/>
      </c:catAx>
      <c:valAx>
        <c:axId val="57867251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8649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Hàbitat Urbà (Cap. 2 i 4) Obligat/</a:t>
            </a:r>
            <a:r>
              <a:rPr lang="ca-ES" sz="1600" b="1" i="0" u="none" strike="noStrike" cap="small" baseline="0">
                <a:effectLst/>
              </a:rPr>
              <a:t>Crèdit Actual</a:t>
            </a:r>
            <a:r>
              <a:rPr lang="ca-ES" sz="1600" b="1" i="0" cap="small" baseline="0">
                <a:effectLst/>
              </a:rPr>
              <a:t>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0501'!$B$6,'DCap 0501'!$B$8)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0501'!$J$6,'DCap 0501'!$J$8)</c:f>
              <c:numCache>
                <c:formatCode>0.0%</c:formatCode>
                <c:ptCount val="2"/>
                <c:pt idx="0">
                  <c:v>0.56937992740462606</c:v>
                </c:pt>
                <c:pt idx="1">
                  <c:v>0.72109189668699603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0701184"/>
        <c:axId val="580989696"/>
      </c:barChart>
      <c:catAx>
        <c:axId val="580701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80989696"/>
        <c:crosses val="autoZero"/>
        <c:auto val="1"/>
        <c:lblAlgn val="ctr"/>
        <c:lblOffset val="100"/>
        <c:noMultiLvlLbl val="0"/>
      </c:catAx>
      <c:valAx>
        <c:axId val="5809896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0701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Gerència Hàbitat Urbà (Cap. 2 i 4)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892263195950805E-3"/>
                  <c:y val="1.6616177523264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909090909090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0501'!$B$6,'DCap 0501'!$B$8)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0501'!$M$6,'DCap 0501'!$M$8)</c:f>
              <c:numCache>
                <c:formatCode>0.0%</c:formatCode>
                <c:ptCount val="2"/>
                <c:pt idx="0">
                  <c:v>0.13341553502531123</c:v>
                </c:pt>
                <c:pt idx="1">
                  <c:v>0.39814900529008379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0996480"/>
        <c:axId val="581003520"/>
      </c:barChart>
      <c:catAx>
        <c:axId val="5809964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81003520"/>
        <c:crosses val="autoZero"/>
        <c:auto val="1"/>
        <c:lblAlgn val="ctr"/>
        <c:lblOffset val="100"/>
        <c:noMultiLvlLbl val="0"/>
      </c:catAx>
      <c:valAx>
        <c:axId val="58100352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099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Gerència Hàbitat Urbà (Cap. 6 i 7) 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0501'!$B$10,'DCap 0501'!$B$11)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0501'!$J$10,'DCap 0501'!$J$11)</c:f>
              <c:numCache>
                <c:formatCode>0.0%</c:formatCode>
                <c:ptCount val="2"/>
                <c:pt idx="0">
                  <c:v>0.5696573156539585</c:v>
                </c:pt>
                <c:pt idx="1">
                  <c:v>0.42656357303581188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1040768"/>
        <c:axId val="580927872"/>
      </c:barChart>
      <c:catAx>
        <c:axId val="581040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80927872"/>
        <c:crosses val="autoZero"/>
        <c:auto val="1"/>
        <c:lblAlgn val="ctr"/>
        <c:lblOffset val="100"/>
        <c:noMultiLvlLbl val="0"/>
      </c:catAx>
      <c:valAx>
        <c:axId val="5809278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1040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Hàbitat Urbà (Cap. 6 i 7)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0501'!$B$10,'DCap 0501'!$B$11)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0501'!$M$10,'DCap 0501'!$M$11)</c:f>
              <c:numCache>
                <c:formatCode>0.0%</c:formatCode>
                <c:ptCount val="2"/>
                <c:pt idx="0">
                  <c:v>0.16933980783349556</c:v>
                </c:pt>
                <c:pt idx="1">
                  <c:v>1.1985835075624776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0965120"/>
        <c:axId val="580966656"/>
      </c:barChart>
      <c:catAx>
        <c:axId val="5809651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80966656"/>
        <c:crosses val="autoZero"/>
        <c:auto val="1"/>
        <c:lblAlgn val="ctr"/>
        <c:lblOffset val="100"/>
        <c:noMultiLvlLbl val="0"/>
      </c:catAx>
      <c:valAx>
        <c:axId val="58096665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0965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Ingressos. Variació DL (%) 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2"/>
              <c:layout>
                <c:manualLayout>
                  <c:x val="0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2.4073910761154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5.3333333333333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'!$B$5:$B$9,'ICap '!$B$11:$B$12,'ICap '!$B$14:$B$15)</c:f>
              <c:strCache>
                <c:ptCount val="9"/>
                <c:pt idx="0">
                  <c:v>Impostos directes</c:v>
                </c:pt>
                <c:pt idx="1">
                  <c:v>Impostos indirectes</c:v>
                </c:pt>
                <c:pt idx="2">
                  <c:v>Taxes, preus públics i altres ingressos</c:v>
                </c:pt>
                <c:pt idx="3">
                  <c:v>Transferències corrents</c:v>
                </c:pt>
                <c:pt idx="4">
                  <c:v>Ingressos patrimonials</c:v>
                </c:pt>
                <c:pt idx="5">
                  <c:v>Venda d'inversions reals</c:v>
                </c:pt>
                <c:pt idx="6">
                  <c:v>Transferències de capital</c:v>
                </c:pt>
                <c:pt idx="7">
                  <c:v>Actius financers*</c:v>
                </c:pt>
                <c:pt idx="8">
                  <c:v>Passius financers</c:v>
                </c:pt>
              </c:strCache>
            </c:strRef>
          </c:cat>
          <c:val>
            <c:numRef>
              <c:f>('ICap '!$N$5:$N$9,'ICap '!$N$11:$N$12,'ICap '!$N$14:$N$15)</c:f>
              <c:numCache>
                <c:formatCode>0.0%</c:formatCode>
                <c:ptCount val="9"/>
                <c:pt idx="0">
                  <c:v>7.3749267671353369E-2</c:v>
                </c:pt>
                <c:pt idx="1">
                  <c:v>3.5473189939275285E-2</c:v>
                </c:pt>
                <c:pt idx="2">
                  <c:v>1.8948143219745806E-3</c:v>
                </c:pt>
                <c:pt idx="3">
                  <c:v>7.9257436790212799E-2</c:v>
                </c:pt>
                <c:pt idx="4">
                  <c:v>0.35906820694677477</c:v>
                </c:pt>
                <c:pt idx="5">
                  <c:v>-0.72396327159336937</c:v>
                </c:pt>
                <c:pt idx="6">
                  <c:v>1.281230328046485</c:v>
                </c:pt>
                <c:pt idx="7">
                  <c:v>0</c:v>
                </c:pt>
                <c:pt idx="8">
                  <c:v>-5.6192337299748596E-3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69874176"/>
        <c:axId val="472732032"/>
      </c:barChart>
      <c:catAx>
        <c:axId val="46987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72732032"/>
        <c:crosses val="autoZero"/>
        <c:auto val="1"/>
        <c:lblAlgn val="ctr"/>
        <c:lblOffset val="100"/>
        <c:noMultiLvlLbl val="0"/>
      </c:catAx>
      <c:valAx>
        <c:axId val="4727320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69874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a-ES" sz="1200" b="1" i="0" cap="small" baseline="0">
                <a:effectLst/>
              </a:rPr>
              <a:t>Despesa Gerència Medi Ambient i Serv. Urbans (Cap. 2 i 4) Obligat</a:t>
            </a:r>
            <a:r>
              <a:rPr lang="ca-ES" sz="1200" b="1" i="0" u="none" strike="noStrike" cap="small" baseline="0">
                <a:effectLst/>
              </a:rPr>
              <a:t>/Crèdit Actual </a:t>
            </a:r>
            <a:r>
              <a:rPr lang="ca-ES" sz="1200" b="1" i="0" cap="small" baseline="0">
                <a:effectLst/>
              </a:rPr>
              <a:t>(%)</a:t>
            </a:r>
            <a:endParaRPr lang="ca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0502'!$B$6,'DCap 0502'!$B$8)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0502'!$J$6,'DCap 0502'!$J$8)</c:f>
              <c:numCache>
                <c:formatCode>0.0%</c:formatCode>
                <c:ptCount val="2"/>
                <c:pt idx="0">
                  <c:v>0.6316749320475421</c:v>
                </c:pt>
                <c:pt idx="1">
                  <c:v>0.81581772713423029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5344000"/>
        <c:axId val="575345792"/>
      </c:barChart>
      <c:catAx>
        <c:axId val="5753440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75345792"/>
        <c:crosses val="autoZero"/>
        <c:auto val="1"/>
        <c:lblAlgn val="ctr"/>
        <c:lblOffset val="100"/>
        <c:noMultiLvlLbl val="0"/>
      </c:catAx>
      <c:valAx>
        <c:axId val="5753457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5344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</a:t>
            </a:r>
            <a:r>
              <a:rPr lang="ca-ES" sz="1400" b="1" i="0" u="none" strike="noStrike" cap="small" baseline="0">
                <a:effectLst/>
              </a:rPr>
              <a:t>Gerència Medi Ambient i Serv. Urbans </a:t>
            </a:r>
            <a:r>
              <a:rPr lang="ca-ES" sz="1400" b="1" i="0" cap="small" baseline="0">
                <a:effectLst/>
              </a:rPr>
              <a:t>(Cap. 2 i 4) Var. Obligat 15/14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6.2597809076682318E-3"/>
                  <c:y val="1.7157634707426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0502'!$B$6,'DCap 0502'!$B$8)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0502'!$M$6,'DCap 0502'!$M$8)</c:f>
              <c:numCache>
                <c:formatCode>0.0%</c:formatCode>
                <c:ptCount val="2"/>
                <c:pt idx="0">
                  <c:v>4.9233016359820025E-2</c:v>
                </c:pt>
                <c:pt idx="1">
                  <c:v>-3.7921470392800027E-2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1640192"/>
        <c:axId val="581642880"/>
      </c:barChart>
      <c:catAx>
        <c:axId val="5816401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81642880"/>
        <c:crosses val="autoZero"/>
        <c:auto val="1"/>
        <c:lblAlgn val="ctr"/>
        <c:lblOffset val="100"/>
        <c:noMultiLvlLbl val="0"/>
      </c:catAx>
      <c:valAx>
        <c:axId val="58164288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1640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Medi Ambient i Serv. Urbans 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0502'!$B$10,'DCap 0502'!$B$11)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0502'!$J$10,'DCap 0502'!$J$11)</c:f>
              <c:numCache>
                <c:formatCode>General</c:formatCode>
                <c:ptCount val="2"/>
                <c:pt idx="0" formatCode="0.0%">
                  <c:v>0.27549229394300978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1667840"/>
        <c:axId val="582230784"/>
      </c:barChart>
      <c:catAx>
        <c:axId val="581667840"/>
        <c:scaling>
          <c:orientation val="minMax"/>
        </c:scaling>
        <c:delete val="0"/>
        <c:axPos val="b"/>
        <c:majorTickMark val="none"/>
        <c:minorTickMark val="none"/>
        <c:tickLblPos val="nextTo"/>
        <c:crossAx val="582230784"/>
        <c:crosses val="autoZero"/>
        <c:auto val="1"/>
        <c:lblAlgn val="ctr"/>
        <c:lblOffset val="100"/>
        <c:noMultiLvlLbl val="0"/>
      </c:catAx>
      <c:valAx>
        <c:axId val="5822307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1667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Medi Ambient i Serv. Urbans (Cap. 6 i 7)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0502'!$B$10,'DCap 0502'!$B$11)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0502'!$M$10,'DCap 0502'!$M$11)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2263936"/>
        <c:axId val="582265472"/>
      </c:barChart>
      <c:catAx>
        <c:axId val="5822639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582265472"/>
        <c:crosses val="autoZero"/>
        <c:auto val="1"/>
        <c:lblAlgn val="ctr"/>
        <c:lblOffset val="100"/>
        <c:noMultiLvlLbl val="0"/>
      </c:catAx>
      <c:valAx>
        <c:axId val="5822654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22639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Urbanisme (Cap. 2 i 4) Obligat</a:t>
            </a:r>
            <a:r>
              <a:rPr lang="ca-ES" sz="1400" b="1" i="0" u="none" strike="noStrike" cap="small" baseline="0">
                <a:effectLst/>
              </a:rPr>
              <a:t>/Crèdit Actual </a:t>
            </a:r>
            <a:r>
              <a:rPr lang="ca-ES" sz="1400" b="1" i="0" cap="small" baseline="0">
                <a:effectLst/>
              </a:rPr>
              <a:t>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0503'!$B$6,'DCap 0503'!$B$8)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0503'!$J$6,'DCap 0503'!$J$8)</c:f>
              <c:numCache>
                <c:formatCode>0.0%</c:formatCode>
                <c:ptCount val="2"/>
                <c:pt idx="0">
                  <c:v>0.39391849630190579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2720896"/>
        <c:axId val="582759552"/>
      </c:barChart>
      <c:catAx>
        <c:axId val="5827208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82759552"/>
        <c:crosses val="autoZero"/>
        <c:auto val="1"/>
        <c:lblAlgn val="ctr"/>
        <c:lblOffset val="100"/>
        <c:noMultiLvlLbl val="0"/>
      </c:catAx>
      <c:valAx>
        <c:axId val="5827595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2720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Urbanisme (Cap. 2 i 4)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0503'!$B$6,'DCap 0503'!$B$8)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0503'!$M$6,'DCap 0503'!$M$8)</c:f>
              <c:numCache>
                <c:formatCode>0.0%</c:formatCode>
                <c:ptCount val="2"/>
                <c:pt idx="0">
                  <c:v>0.73411535859218091</c:v>
                </c:pt>
                <c:pt idx="1">
                  <c:v>-0.98484413411895311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2772224"/>
        <c:axId val="582773760"/>
      </c:barChart>
      <c:catAx>
        <c:axId val="5827722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82773760"/>
        <c:crosses val="autoZero"/>
        <c:auto val="1"/>
        <c:lblAlgn val="ctr"/>
        <c:lblOffset val="100"/>
        <c:noMultiLvlLbl val="0"/>
      </c:catAx>
      <c:valAx>
        <c:axId val="58277376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2772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Urbanisme (Cap. 6 i 7) Obligat/Crèdit Actual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0503'!$B$10,'DCap 0503'!$B$11)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0503'!$J$10,'DCap 0503'!$J$11)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2811008"/>
        <c:axId val="583279744"/>
      </c:barChart>
      <c:catAx>
        <c:axId val="5828110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83279744"/>
        <c:crosses val="autoZero"/>
        <c:auto val="1"/>
        <c:lblAlgn val="ctr"/>
        <c:lblOffset val="100"/>
        <c:noMultiLvlLbl val="0"/>
      </c:catAx>
      <c:valAx>
        <c:axId val="5832797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2811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Urbanisme (Cap. 6 i 7) Var. Obligat 15/14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0503'!$B$10,'DCap 0503'!$B$11)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0503'!$M$10,'DCap 0503'!$M$11)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3312896"/>
        <c:axId val="583314432"/>
      </c:barChart>
      <c:catAx>
        <c:axId val="5833128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83314432"/>
        <c:crosses val="autoZero"/>
        <c:auto val="1"/>
        <c:lblAlgn val="ctr"/>
        <c:lblOffset val="100"/>
        <c:noMultiLvlLbl val="0"/>
      </c:catAx>
      <c:valAx>
        <c:axId val="5833144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3312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Gerència d'Infraestructures i Coord. Urbana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0504'!$B$6,'DCap 0504'!$B$8)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0504'!$J$6,'DCap 0504'!$J$8)</c:f>
              <c:numCache>
                <c:formatCode>0.0%</c:formatCode>
                <c:ptCount val="2"/>
                <c:pt idx="0">
                  <c:v>0.63427767293812298</c:v>
                </c:pt>
                <c:pt idx="1">
                  <c:v>0.98884616785670987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9668224"/>
        <c:axId val="579691648"/>
      </c:barChart>
      <c:catAx>
        <c:axId val="5796682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79691648"/>
        <c:crosses val="autoZero"/>
        <c:auto val="1"/>
        <c:lblAlgn val="ctr"/>
        <c:lblOffset val="100"/>
        <c:noMultiLvlLbl val="0"/>
      </c:catAx>
      <c:valAx>
        <c:axId val="5796916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9668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600" b="1" i="0" cap="small" baseline="0">
                <a:effectLst/>
              </a:rPr>
              <a:t>Despesa Gerència d'Infraestructures i Coord. Urbana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0504'!$B$6,'DCap 0504'!$B$8)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0504'!$M$6,'DCap 0504'!$M$8)</c:f>
              <c:numCache>
                <c:formatCode>0.0%</c:formatCode>
                <c:ptCount val="2"/>
                <c:pt idx="0">
                  <c:v>7.1450564117472748E-2</c:v>
                </c:pt>
                <c:pt idx="1">
                  <c:v>-1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9724800"/>
        <c:axId val="579726336"/>
      </c:barChart>
      <c:catAx>
        <c:axId val="5797248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79726336"/>
        <c:crosses val="autoZero"/>
        <c:auto val="1"/>
        <c:lblAlgn val="ctr"/>
        <c:lblOffset val="100"/>
        <c:noMultiLvlLbl val="0"/>
      </c:catAx>
      <c:valAx>
        <c:axId val="57972633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9724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per Operacions. DL/Prev.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('ICap '!$B$10,'ICap '!$B$13,'ICap '!$B$16)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('ICap '!$I$10,'ICap '!$I$13,'ICap '!$I$16)</c:f>
              <c:numCache>
                <c:formatCode>0.0%</c:formatCode>
                <c:ptCount val="3"/>
                <c:pt idx="0">
                  <c:v>0.86409552325758499</c:v>
                </c:pt>
                <c:pt idx="1">
                  <c:v>0.51011330071148409</c:v>
                </c:pt>
                <c:pt idx="2">
                  <c:v>3.9071229180426298E-2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2761088"/>
        <c:axId val="472762624"/>
      </c:barChart>
      <c:catAx>
        <c:axId val="4727610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72762624"/>
        <c:crosses val="autoZero"/>
        <c:auto val="1"/>
        <c:lblAlgn val="ctr"/>
        <c:lblOffset val="100"/>
        <c:noMultiLvlLbl val="0"/>
      </c:catAx>
      <c:valAx>
        <c:axId val="4727626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2761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d'Infraestructures i Coord. Urbana (Cap. 6 i 7) Obligat/Crèdit Actual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0504'!$B$10,'DCap 0504'!$B$11)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0504'!$J$10,'DCap 0504'!$J$11)</c:f>
              <c:numCache>
                <c:formatCode>0.0%</c:formatCode>
                <c:ptCount val="2"/>
                <c:pt idx="0">
                  <c:v>0.67565399763954204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9739008"/>
        <c:axId val="579753088"/>
      </c:barChart>
      <c:catAx>
        <c:axId val="5797390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79753088"/>
        <c:crosses val="autoZero"/>
        <c:auto val="1"/>
        <c:lblAlgn val="ctr"/>
        <c:lblOffset val="100"/>
        <c:noMultiLvlLbl val="0"/>
      </c:catAx>
      <c:valAx>
        <c:axId val="5797530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9739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</a:t>
            </a:r>
            <a:r>
              <a:rPr lang="ca-ES" sz="1400" b="1" i="0" u="none" strike="noStrike" cap="small" baseline="0">
                <a:effectLst/>
              </a:rPr>
              <a:t>Gerència d'Infraestructures i Coord. Urbana </a:t>
            </a:r>
            <a:r>
              <a:rPr lang="ca-ES" sz="1400" b="1" i="0" cap="small" baseline="0">
                <a:effectLst/>
              </a:rPr>
              <a:t>(Cap. 6 i 7) Var. Obligat 15/14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0504'!$B$10,'DCap 0504'!$B$11)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0504'!$M$10,'DCap 0504'!$M$11)</c:f>
              <c:numCache>
                <c:formatCode>0.0%</c:formatCode>
                <c:ptCount val="2"/>
                <c:pt idx="0">
                  <c:v>1.0095329408047244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9794432"/>
        <c:axId val="579795968"/>
      </c:barChart>
      <c:catAx>
        <c:axId val="5797944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79795968"/>
        <c:crosses val="autoZero"/>
        <c:auto val="1"/>
        <c:lblAlgn val="ctr"/>
        <c:lblOffset val="100"/>
        <c:noMultiLvlLbl val="0"/>
      </c:catAx>
      <c:valAx>
        <c:axId val="5797959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9794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Economia, Empresa i Ocupació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07'!$B$6,'DCap 07'!$B$8)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07'!$J$6,'DCap 07'!$J$8)</c:f>
              <c:numCache>
                <c:formatCode>0.0%</c:formatCode>
                <c:ptCount val="2"/>
                <c:pt idx="0">
                  <c:v>0.6147502124473021</c:v>
                </c:pt>
                <c:pt idx="1">
                  <c:v>0.71613561812088167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7446656"/>
        <c:axId val="577448192"/>
      </c:barChart>
      <c:catAx>
        <c:axId val="5774466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77448192"/>
        <c:crosses val="autoZero"/>
        <c:auto val="1"/>
        <c:lblAlgn val="ctr"/>
        <c:lblOffset val="100"/>
        <c:noMultiLvlLbl val="0"/>
      </c:catAx>
      <c:valAx>
        <c:axId val="5774481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7446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Economia, Empresa i Ocupació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15/14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9.0090090090090089E-3"/>
                  <c:y val="0.13284137987675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07'!$B$6,'DCap 07'!$B$8)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07'!$M$6,'DCap 07'!$M$8)</c:f>
              <c:numCache>
                <c:formatCode>0.0%</c:formatCode>
                <c:ptCount val="2"/>
                <c:pt idx="0">
                  <c:v>8.5490894263906991</c:v>
                </c:pt>
                <c:pt idx="1">
                  <c:v>9.8938864044768593E-3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7471616"/>
        <c:axId val="577474560"/>
      </c:barChart>
      <c:catAx>
        <c:axId val="5774716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77474560"/>
        <c:crosses val="autoZero"/>
        <c:auto val="1"/>
        <c:lblAlgn val="ctr"/>
        <c:lblOffset val="100"/>
        <c:noMultiLvlLbl val="0"/>
      </c:catAx>
      <c:valAx>
        <c:axId val="57747456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77471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Economia, Empresa i Ocupació 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07'!$B$10,'DCap 07'!$B$11)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07'!$J$10,'DCap 07'!$J$11)</c:f>
              <c:numCache>
                <c:formatCode>0.0%</c:formatCode>
                <c:ptCount val="2"/>
                <c:pt idx="0">
                  <c:v>1.6773213814929821E-4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4819072"/>
        <c:axId val="584820608"/>
      </c:barChart>
      <c:catAx>
        <c:axId val="5848190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84820608"/>
        <c:crosses val="autoZero"/>
        <c:auto val="1"/>
        <c:lblAlgn val="ctr"/>
        <c:lblOffset val="100"/>
        <c:noMultiLvlLbl val="0"/>
      </c:catAx>
      <c:valAx>
        <c:axId val="5848206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84819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Despesa Sector Economia, Empresa i Ocupació (Cap. 6 i 7) Var. Obligat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07'!$B$10,'DCap 07'!$B$11)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07'!$M$10,'DCap 07'!$M$11)</c:f>
              <c:numCache>
                <c:formatCode>0.0%</c:formatCode>
                <c:ptCount val="2"/>
                <c:pt idx="0">
                  <c:v>-0.98567701650093953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1773184"/>
        <c:axId val="581788416"/>
      </c:barChart>
      <c:catAx>
        <c:axId val="581773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581788416"/>
        <c:crosses val="autoZero"/>
        <c:auto val="1"/>
        <c:lblAlgn val="ctr"/>
        <c:lblOffset val="100"/>
        <c:noMultiLvlLbl val="0"/>
      </c:catAx>
      <c:valAx>
        <c:axId val="5817884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17731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Obligat/</a:t>
            </a:r>
            <a:r>
              <a:rPr lang="ca-ES" sz="1600" b="1" i="0" u="none" strike="noStrike" cap="small" baseline="0">
                <a:effectLst/>
              </a:rPr>
              <a:t>Crèdit Actual</a:t>
            </a:r>
            <a:r>
              <a:rPr lang="ca-ES" sz="1600" b="1" i="0" cap="small" baseline="0">
                <a:effectLst/>
              </a:rPr>
              <a:t>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0703'!$B$6,'DCap 0703'!$B$8)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0703'!$J$6,'DCap 0703'!$J$8)</c:f>
              <c:numCache>
                <c:formatCode>0.0%</c:formatCode>
                <c:ptCount val="2"/>
                <c:pt idx="0">
                  <c:v>0.37308653004285997</c:v>
                </c:pt>
                <c:pt idx="1">
                  <c:v>0.62252121862782772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3935872"/>
        <c:axId val="583937408"/>
      </c:barChart>
      <c:catAx>
        <c:axId val="5839358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83937408"/>
        <c:crosses val="autoZero"/>
        <c:auto val="1"/>
        <c:lblAlgn val="ctr"/>
        <c:lblOffset val="100"/>
        <c:noMultiLvlLbl val="0"/>
      </c:catAx>
      <c:valAx>
        <c:axId val="5839374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393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0703'!$B$6,'DCap 0703'!$B$8)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0703'!$M$6,'DCap 0703'!$M$8)</c:f>
              <c:numCache>
                <c:formatCode>0.0%</c:formatCode>
                <c:ptCount val="2"/>
                <c:pt idx="0">
                  <c:v>-0.82183267400381232</c:v>
                </c:pt>
                <c:pt idx="1">
                  <c:v>9.8000602031009354E-2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6350592"/>
        <c:axId val="586352128"/>
      </c:barChart>
      <c:catAx>
        <c:axId val="5863505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86352128"/>
        <c:crosses val="autoZero"/>
        <c:auto val="1"/>
        <c:lblAlgn val="ctr"/>
        <c:lblOffset val="100"/>
        <c:noMultiLvlLbl val="0"/>
      </c:catAx>
      <c:valAx>
        <c:axId val="5863521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6350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Serveis Centrals (Cap. 6 i 7) 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0703'!$B$11,'DCap 0703'!$B$12)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0703'!$J$11,'DCap 0703'!$J$12)</c:f>
              <c:numCache>
                <c:formatCode>0.0%</c:formatCode>
                <c:ptCount val="2"/>
                <c:pt idx="0">
                  <c:v>0.71444706869965391</c:v>
                </c:pt>
                <c:pt idx="1">
                  <c:v>0.66075728688571178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6364800"/>
        <c:axId val="586366336"/>
      </c:barChart>
      <c:catAx>
        <c:axId val="5863648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86366336"/>
        <c:crosses val="autoZero"/>
        <c:auto val="1"/>
        <c:lblAlgn val="ctr"/>
        <c:lblOffset val="100"/>
        <c:noMultiLvlLbl val="0"/>
      </c:catAx>
      <c:valAx>
        <c:axId val="58636633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6364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6 i 7)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0703'!$B$11,'DCap 0703'!$B$12)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0703'!$M$11,'DCap 0703'!$M$12)</c:f>
              <c:numCache>
                <c:formatCode>0.0%</c:formatCode>
                <c:ptCount val="2"/>
                <c:pt idx="0">
                  <c:v>0.38407277134205597</c:v>
                </c:pt>
                <c:pt idx="1">
                  <c:v>-0.25320582523621549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6612736"/>
        <c:axId val="586614272"/>
      </c:barChart>
      <c:catAx>
        <c:axId val="5866127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86614272"/>
        <c:crosses val="autoZero"/>
        <c:auto val="1"/>
        <c:lblAlgn val="ctr"/>
        <c:lblOffset val="100"/>
        <c:noMultiLvlLbl val="0"/>
      </c:catAx>
      <c:valAx>
        <c:axId val="5866142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6612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Ingressos per Operacions. Variació DL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1.4336917562723962E-2"/>
                  <c:y val="0.124378109452736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'!$B$10,'ICap '!$B$13,'ICap '!$B$16)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('ICap '!$N$10,'ICap '!$N$13,'ICap '!$N$16)</c:f>
              <c:numCache>
                <c:formatCode>0.0%</c:formatCode>
                <c:ptCount val="3"/>
                <c:pt idx="0">
                  <c:v>7.1350888641380283E-2</c:v>
                </c:pt>
                <c:pt idx="1">
                  <c:v>0.27697846583413188</c:v>
                </c:pt>
                <c:pt idx="2">
                  <c:v>4.1103180050360475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2773760"/>
        <c:axId val="496517120"/>
      </c:barChart>
      <c:catAx>
        <c:axId val="4727737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96517120"/>
        <c:crosses val="autoZero"/>
        <c:auto val="1"/>
        <c:lblAlgn val="ctr"/>
        <c:lblOffset val="100"/>
        <c:noMultiLvlLbl val="0"/>
      </c:catAx>
      <c:valAx>
        <c:axId val="4965171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7277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Cultura, Coneix. i Innovació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08'!$B$6,'DCap 08'!$B$8)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08'!$J$6,'DCap 08'!$J$8)</c:f>
              <c:numCache>
                <c:formatCode>0.0%</c:formatCode>
                <c:ptCount val="2"/>
                <c:pt idx="0">
                  <c:v>0</c:v>
                </c:pt>
                <c:pt idx="1">
                  <c:v>0.88406383771596386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6963584"/>
        <c:axId val="586973568"/>
      </c:barChart>
      <c:catAx>
        <c:axId val="5869635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86973568"/>
        <c:crosses val="autoZero"/>
        <c:auto val="1"/>
        <c:lblAlgn val="ctr"/>
        <c:lblOffset val="100"/>
        <c:noMultiLvlLbl val="0"/>
      </c:catAx>
      <c:valAx>
        <c:axId val="5869735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6963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Sector Cultura, Coneix. i Innovació </a:t>
            </a:r>
            <a:r>
              <a:rPr lang="ca-ES" sz="1600" b="1" i="0" cap="small" baseline="0">
                <a:effectLst/>
              </a:rPr>
              <a:t>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08'!$B$6,'DCap 08'!$B$8)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08'!$M$6,'DCap 08'!$M$8)</c:f>
              <c:numCache>
                <c:formatCode>0.0%</c:formatCode>
                <c:ptCount val="2"/>
                <c:pt idx="0">
                  <c:v>0</c:v>
                </c:pt>
                <c:pt idx="1">
                  <c:v>3.692915465754254E-2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6986240"/>
        <c:axId val="586987776"/>
      </c:barChart>
      <c:catAx>
        <c:axId val="5869862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86987776"/>
        <c:crosses val="autoZero"/>
        <c:auto val="1"/>
        <c:lblAlgn val="ctr"/>
        <c:lblOffset val="100"/>
        <c:noMultiLvlLbl val="0"/>
      </c:catAx>
      <c:valAx>
        <c:axId val="5869877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6986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Sector Cultura, Coneix. i Innovació </a:t>
            </a:r>
            <a:r>
              <a:rPr lang="ca-ES" sz="1600" b="1" i="0" cap="small" baseline="0">
                <a:effectLst/>
              </a:rPr>
              <a:t>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08'!$B$10,'DCap 08'!$B$11)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08'!$J$10,'DCap 08'!$J$11)</c:f>
              <c:numCache>
                <c:formatCode>0.0%</c:formatCode>
                <c:ptCount val="2"/>
                <c:pt idx="0">
                  <c:v>0</c:v>
                </c:pt>
                <c:pt idx="1">
                  <c:v>0.59541014041581164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7807360"/>
        <c:axId val="587809152"/>
      </c:barChart>
      <c:catAx>
        <c:axId val="5878073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87809152"/>
        <c:crosses val="autoZero"/>
        <c:auto val="1"/>
        <c:lblAlgn val="ctr"/>
        <c:lblOffset val="100"/>
        <c:noMultiLvlLbl val="0"/>
      </c:catAx>
      <c:valAx>
        <c:axId val="5878091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7807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Sector Cultura, Coneix. i Innovació </a:t>
            </a:r>
            <a:r>
              <a:rPr lang="ca-ES" sz="1600" b="1" i="0" cap="small" baseline="0">
                <a:effectLst/>
              </a:rPr>
              <a:t>(Cap. 6 i 7)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9809953735851693E-17"/>
                  <c:y val="0.229885057471264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08'!$B$10,'DCap 08'!$B$11)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08'!$M$10,'DCap 08'!$M$11)</c:f>
              <c:numCache>
                <c:formatCode>0.0%</c:formatCode>
                <c:ptCount val="2"/>
                <c:pt idx="0">
                  <c:v>0</c:v>
                </c:pt>
                <c:pt idx="1">
                  <c:v>-0.42397514521874602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7820032"/>
        <c:axId val="587851648"/>
      </c:barChart>
      <c:catAx>
        <c:axId val="5878200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87851648"/>
        <c:crosses val="autoZero"/>
        <c:auto val="1"/>
        <c:lblAlgn val="ctr"/>
        <c:lblOffset val="100"/>
        <c:noMultiLvlLbl val="0"/>
      </c:catAx>
      <c:valAx>
        <c:axId val="5878516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7820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06'!$B$6,'DCap 06'!$B$8)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06'!$J$6,'DCap 06'!$J$8)</c:f>
              <c:numCache>
                <c:formatCode>0.0%</c:formatCode>
                <c:ptCount val="2"/>
                <c:pt idx="0">
                  <c:v>0.62831599244454395</c:v>
                </c:pt>
                <c:pt idx="1">
                  <c:v>0.87740176836585315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1728896"/>
        <c:axId val="581742976"/>
      </c:barChart>
      <c:catAx>
        <c:axId val="5817288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81742976"/>
        <c:crosses val="autoZero"/>
        <c:auto val="1"/>
        <c:lblAlgn val="ctr"/>
        <c:lblOffset val="100"/>
        <c:noMultiLvlLbl val="0"/>
      </c:catAx>
      <c:valAx>
        <c:axId val="5817429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1728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15/14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06'!$B$6,'DCap 06'!$B$8)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06'!$M$6,'DCap 06'!$M$8)</c:f>
              <c:numCache>
                <c:formatCode>0.0%</c:formatCode>
                <c:ptCount val="2"/>
                <c:pt idx="0">
                  <c:v>1.6691115282327917E-3</c:v>
                </c:pt>
                <c:pt idx="1">
                  <c:v>-3.9758330756811788E-2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1753856"/>
        <c:axId val="583874432"/>
      </c:barChart>
      <c:catAx>
        <c:axId val="5817538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83874432"/>
        <c:crosses val="autoZero"/>
        <c:auto val="1"/>
        <c:lblAlgn val="ctr"/>
        <c:lblOffset val="100"/>
        <c:noMultiLvlLbl val="0"/>
      </c:catAx>
      <c:valAx>
        <c:axId val="5838744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1753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6 i 7) Obligat</a:t>
            </a:r>
            <a:r>
              <a:rPr lang="ca-ES" sz="1800" b="1" i="0" u="none" strike="noStrike" cap="small" baseline="0">
                <a:effectLst/>
              </a:rPr>
              <a:t>/Crèdit Actual</a:t>
            </a:r>
            <a:r>
              <a:rPr lang="ca-ES" sz="1800" b="1" i="0" cap="small" baseline="0">
                <a:effectLst/>
              </a:rPr>
              <a:t>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06'!$B$10,'DCap 06'!$B$11)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06'!$J$10,'DCap 06'!$J$11)</c:f>
              <c:numCache>
                <c:formatCode>0.0%</c:formatCode>
                <c:ptCount val="2"/>
                <c:pt idx="0">
                  <c:v>0.41870665586280992</c:v>
                </c:pt>
                <c:pt idx="1">
                  <c:v>0.12307803297715443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4870144"/>
        <c:axId val="585056256"/>
      </c:barChart>
      <c:catAx>
        <c:axId val="5848701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85056256"/>
        <c:crosses val="autoZero"/>
        <c:auto val="1"/>
        <c:lblAlgn val="ctr"/>
        <c:lblOffset val="100"/>
        <c:noMultiLvlLbl val="0"/>
      </c:catAx>
      <c:valAx>
        <c:axId val="58505625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4870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6 i 7)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15/14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06'!$B$10,'DCap 06'!$B$11)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06'!$M$10,'DCap 06'!$M$11)</c:f>
              <c:numCache>
                <c:formatCode>0.0%</c:formatCode>
                <c:ptCount val="2"/>
                <c:pt idx="0">
                  <c:v>-0.4940140089506786</c:v>
                </c:pt>
                <c:pt idx="1">
                  <c:v>-0.86039369238932206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85097600"/>
        <c:axId val="585099136"/>
      </c:barChart>
      <c:catAx>
        <c:axId val="5850976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85099136"/>
        <c:crosses val="autoZero"/>
        <c:auto val="1"/>
        <c:lblAlgn val="ctr"/>
        <c:lblOffset val="100"/>
        <c:noMultiLvlLbl val="0"/>
      </c:catAx>
      <c:valAx>
        <c:axId val="58509913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85097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cap="small" baseline="0"/>
            </a:pPr>
            <a:r>
              <a:rPr lang="ca-ES" sz="1700" cap="small" baseline="0"/>
              <a:t>Ingressos Corrents. Drets Liquidats/Prev.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</c:dPt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(IDetallCorrent!$B$11,IDetallCorrent!$B$14,IDetallCorrent!$B$37,IDetallCorrent!$B$60,IDetallCorrent!$B$67,IDetallCorrent!$B$68)</c:f>
              <c:strCache>
                <c:ptCount val="6"/>
                <c:pt idx="0">
                  <c:v>Impostos locals</c:v>
                </c:pt>
                <c:pt idx="1">
                  <c:v>Participació Tributs de l'Estat</c:v>
                </c:pt>
                <c:pt idx="2">
                  <c:v>Taxes i altres ingressos</c:v>
                </c:pt>
                <c:pt idx="3">
                  <c:v>Transferències corrents (exc. FCF)</c:v>
                </c:pt>
                <c:pt idx="4">
                  <c:v>Ingressos patrimonials</c:v>
                </c:pt>
                <c:pt idx="5">
                  <c:v>Ingressos corrents</c:v>
                </c:pt>
              </c:strCache>
            </c:strRef>
          </c:cat>
          <c:val>
            <c:numRef>
              <c:f>(IDetallCorrent!$F$11,IDetallCorrent!$F$14,IDetallCorrent!$F$37,IDetallCorrent!$F$60,IDetallCorrent!$F$67,IDetallCorrent!$F$68)</c:f>
              <c:numCache>
                <c:formatCode>0.0%</c:formatCode>
                <c:ptCount val="6"/>
                <c:pt idx="0">
                  <c:v>0.86069725843139389</c:v>
                </c:pt>
                <c:pt idx="1">
                  <c:v>0.87828461258915158</c:v>
                </c:pt>
                <c:pt idx="2">
                  <c:v>0.76020087779250234</c:v>
                </c:pt>
                <c:pt idx="3">
                  <c:v>1.0329883550851344</c:v>
                </c:pt>
                <c:pt idx="4">
                  <c:v>0.74169215321313942</c:v>
                </c:pt>
                <c:pt idx="5">
                  <c:v>0.86409552325758499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8036096"/>
        <c:axId val="498072192"/>
      </c:barChart>
      <c:catAx>
        <c:axId val="4980360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498072192"/>
        <c:crosses val="autoZero"/>
        <c:auto val="1"/>
        <c:lblAlgn val="ctr"/>
        <c:lblOffset val="100"/>
        <c:noMultiLvlLbl val="0"/>
      </c:catAx>
      <c:valAx>
        <c:axId val="4980721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8036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corrents. Variació DL (%)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</c:dPt>
          <c:dLbls>
            <c:dLbl>
              <c:idx val="2"/>
              <c:layout>
                <c:manualLayout>
                  <c:x val="-5.0925337632079971E-17"/>
                  <c:y val="0.148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7778088022685108E-3"/>
                  <c:y val="1.37934885798853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(IDetallCorrent!$B$11,IDetallCorrent!$B$14,IDetallCorrent!$B$37,IDetallCorrent!$B$60,IDetallCorrent!$B$67,IDetallCorrent!$B$68)</c:f>
              <c:strCache>
                <c:ptCount val="6"/>
                <c:pt idx="0">
                  <c:v>Impostos locals</c:v>
                </c:pt>
                <c:pt idx="1">
                  <c:v>Participació Tributs de l'Estat</c:v>
                </c:pt>
                <c:pt idx="2">
                  <c:v>Taxes i altres ingressos</c:v>
                </c:pt>
                <c:pt idx="3">
                  <c:v>Transferències corrents (exc. FCF)</c:v>
                </c:pt>
                <c:pt idx="4">
                  <c:v>Ingressos patrimonials</c:v>
                </c:pt>
                <c:pt idx="5">
                  <c:v>Ingressos corrents</c:v>
                </c:pt>
              </c:strCache>
            </c:strRef>
          </c:cat>
          <c:val>
            <c:numRef>
              <c:f>(IDetallCorrent!$K$11,IDetallCorrent!$K$14,IDetallCorrent!$K$37,IDetallCorrent!$K$60,IDetallCorrent!$K$67,IDetallCorrent!$K$68)</c:f>
              <c:numCache>
                <c:formatCode>0.0%</c:formatCode>
                <c:ptCount val="6"/>
                <c:pt idx="0">
                  <c:v>7.3126841926459685E-2</c:v>
                </c:pt>
                <c:pt idx="1">
                  <c:v>1.5247895049886218E-2</c:v>
                </c:pt>
                <c:pt idx="2">
                  <c:v>1.8948143219745806E-3</c:v>
                </c:pt>
                <c:pt idx="3">
                  <c:v>0.91684385284068237</c:v>
                </c:pt>
                <c:pt idx="4">
                  <c:v>0.35906820694677477</c:v>
                </c:pt>
                <c:pt idx="5">
                  <c:v>7.1350888641380283E-2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00176384"/>
        <c:axId val="500183808"/>
      </c:barChart>
      <c:catAx>
        <c:axId val="5001763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500183808"/>
        <c:crosses val="autoZero"/>
        <c:auto val="1"/>
        <c:lblAlgn val="ctr"/>
        <c:lblOffset val="100"/>
        <c:noMultiLvlLbl val="0"/>
      </c:catAx>
      <c:valAx>
        <c:axId val="5001838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00176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de Capital. Drets liquidats/Prev.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</c:dPt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(IDetallCapital!$B$8,IDetallCapital!$B$16,IDetallCapital!$B$17)</c:f>
              <c:strCache>
                <c:ptCount val="3"/>
                <c:pt idx="0">
                  <c:v>Vendes Inversions reals</c:v>
                </c:pt>
                <c:pt idx="1">
                  <c:v>Transferències de capital</c:v>
                </c:pt>
                <c:pt idx="2">
                  <c:v>Ingressos capital</c:v>
                </c:pt>
              </c:strCache>
            </c:strRef>
          </c:cat>
          <c:val>
            <c:numRef>
              <c:f>(IDetallCapital!$F$8,IDetallCapital!$F$16,IDetallCapital!$F$17)</c:f>
              <c:numCache>
                <c:formatCode>0.0%</c:formatCode>
                <c:ptCount val="3"/>
                <c:pt idx="0">
                  <c:v>5.2392909134538472</c:v>
                </c:pt>
                <c:pt idx="1">
                  <c:v>0.45973408554990303</c:v>
                </c:pt>
                <c:pt idx="2">
                  <c:v>0.51011330071148409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15441024"/>
        <c:axId val="515445120"/>
      </c:barChart>
      <c:catAx>
        <c:axId val="5154410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515445120"/>
        <c:crosses val="autoZero"/>
        <c:auto val="1"/>
        <c:lblAlgn val="ctr"/>
        <c:lblOffset val="100"/>
        <c:noMultiLvlLbl val="0"/>
      </c:catAx>
      <c:valAx>
        <c:axId val="51544512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15441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4" Type="http://schemas.openxmlformats.org/officeDocument/2006/relationships/chart" Target="../charts/chart3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4" Type="http://schemas.openxmlformats.org/officeDocument/2006/relationships/chart" Target="../charts/chart4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4" Type="http://schemas.openxmlformats.org/officeDocument/2006/relationships/chart" Target="../charts/chart51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4" Type="http://schemas.openxmlformats.org/officeDocument/2006/relationships/chart" Target="../charts/chart5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4" Type="http://schemas.openxmlformats.org/officeDocument/2006/relationships/chart" Target="../charts/chart5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20</xdr:row>
      <xdr:rowOff>4762</xdr:rowOff>
    </xdr:from>
    <xdr:to>
      <xdr:col>4</xdr:col>
      <xdr:colOff>180975</xdr:colOff>
      <xdr:row>35</xdr:row>
      <xdr:rowOff>28575</xdr:rowOff>
    </xdr:to>
    <xdr:graphicFrame macro="">
      <xdr:nvGraphicFramePr>
        <xdr:cNvPr id="4" name="Gràfic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390525</xdr:colOff>
      <xdr:row>20</xdr:row>
      <xdr:rowOff>4762</xdr:rowOff>
    </xdr:from>
    <xdr:to>
      <xdr:col>9</xdr:col>
      <xdr:colOff>57150</xdr:colOff>
      <xdr:row>35</xdr:row>
      <xdr:rowOff>28575</xdr:rowOff>
    </xdr:to>
    <xdr:graphicFrame macro="">
      <xdr:nvGraphicFramePr>
        <xdr:cNvPr id="5" name="Gràfic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152400</xdr:rowOff>
    </xdr:from>
    <xdr:to>
      <xdr:col>4</xdr:col>
      <xdr:colOff>704850</xdr:colOff>
      <xdr:row>14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1</xdr:row>
      <xdr:rowOff>142875</xdr:rowOff>
    </xdr:from>
    <xdr:to>
      <xdr:col>12</xdr:col>
      <xdr:colOff>476250</xdr:colOff>
      <xdr:row>14</xdr:row>
      <xdr:rowOff>66675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16</xdr:row>
      <xdr:rowOff>142875</xdr:rowOff>
    </xdr:from>
    <xdr:to>
      <xdr:col>4</xdr:col>
      <xdr:colOff>704850</xdr:colOff>
      <xdr:row>30</xdr:row>
      <xdr:rowOff>19050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381000</xdr:colOff>
      <xdr:row>16</xdr:row>
      <xdr:rowOff>142875</xdr:rowOff>
    </xdr:from>
    <xdr:to>
      <xdr:col>12</xdr:col>
      <xdr:colOff>476250</xdr:colOff>
      <xdr:row>30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180976</xdr:rowOff>
    </xdr:from>
    <xdr:to>
      <xdr:col>4</xdr:col>
      <xdr:colOff>428625</xdr:colOff>
      <xdr:row>16</xdr:row>
      <xdr:rowOff>114301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171450</xdr:colOff>
      <xdr:row>3</xdr:row>
      <xdr:rowOff>180976</xdr:rowOff>
    </xdr:from>
    <xdr:to>
      <xdr:col>12</xdr:col>
      <xdr:colOff>333375</xdr:colOff>
      <xdr:row>16</xdr:row>
      <xdr:rowOff>114301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17</xdr:row>
      <xdr:rowOff>57150</xdr:rowOff>
    </xdr:from>
    <xdr:to>
      <xdr:col>4</xdr:col>
      <xdr:colOff>438150</xdr:colOff>
      <xdr:row>32</xdr:row>
      <xdr:rowOff>142875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171450</xdr:colOff>
      <xdr:row>17</xdr:row>
      <xdr:rowOff>57150</xdr:rowOff>
    </xdr:from>
    <xdr:to>
      <xdr:col>12</xdr:col>
      <xdr:colOff>323850</xdr:colOff>
      <xdr:row>32</xdr:row>
      <xdr:rowOff>133350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4</xdr:col>
      <xdr:colOff>695325</xdr:colOff>
      <xdr:row>15</xdr:row>
      <xdr:rowOff>200025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238125</xdr:colOff>
      <xdr:row>2</xdr:row>
      <xdr:rowOff>0</xdr:rowOff>
    </xdr:from>
    <xdr:to>
      <xdr:col>13</xdr:col>
      <xdr:colOff>123825</xdr:colOff>
      <xdr:row>15</xdr:row>
      <xdr:rowOff>200025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17</xdr:row>
      <xdr:rowOff>9525</xdr:rowOff>
    </xdr:from>
    <xdr:to>
      <xdr:col>4</xdr:col>
      <xdr:colOff>704850</xdr:colOff>
      <xdr:row>33</xdr:row>
      <xdr:rowOff>38100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257175</xdr:colOff>
      <xdr:row>17</xdr:row>
      <xdr:rowOff>9525</xdr:rowOff>
    </xdr:from>
    <xdr:to>
      <xdr:col>13</xdr:col>
      <xdr:colOff>142875</xdr:colOff>
      <xdr:row>33</xdr:row>
      <xdr:rowOff>38100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47625</xdr:rowOff>
    </xdr:from>
    <xdr:to>
      <xdr:col>4</xdr:col>
      <xdr:colOff>419100</xdr:colOff>
      <xdr:row>15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352425</xdr:colOff>
      <xdr:row>2</xdr:row>
      <xdr:rowOff>47625</xdr:rowOff>
    </xdr:from>
    <xdr:to>
      <xdr:col>12</xdr:col>
      <xdr:colOff>419100</xdr:colOff>
      <xdr:row>15</xdr:row>
      <xdr:rowOff>76200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16</xdr:row>
      <xdr:rowOff>76200</xdr:rowOff>
    </xdr:from>
    <xdr:to>
      <xdr:col>4</xdr:col>
      <xdr:colOff>390525</xdr:colOff>
      <xdr:row>32</xdr:row>
      <xdr:rowOff>9525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361951</xdr:colOff>
      <xdr:row>16</xdr:row>
      <xdr:rowOff>66676</xdr:rowOff>
    </xdr:from>
    <xdr:to>
      <xdr:col>12</xdr:col>
      <xdr:colOff>428626</xdr:colOff>
      <xdr:row>32</xdr:row>
      <xdr:rowOff>9526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4</xdr:row>
      <xdr:rowOff>66675</xdr:rowOff>
    </xdr:from>
    <xdr:to>
      <xdr:col>4</xdr:col>
      <xdr:colOff>295275</xdr:colOff>
      <xdr:row>16</xdr:row>
      <xdr:rowOff>247650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4</xdr:row>
      <xdr:rowOff>66675</xdr:rowOff>
    </xdr:from>
    <xdr:to>
      <xdr:col>12</xdr:col>
      <xdr:colOff>104775</xdr:colOff>
      <xdr:row>16</xdr:row>
      <xdr:rowOff>247650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180975</xdr:colOff>
      <xdr:row>18</xdr:row>
      <xdr:rowOff>9526</xdr:rowOff>
    </xdr:from>
    <xdr:to>
      <xdr:col>4</xdr:col>
      <xdr:colOff>304800</xdr:colOff>
      <xdr:row>31</xdr:row>
      <xdr:rowOff>95251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114300</xdr:colOff>
      <xdr:row>18</xdr:row>
      <xdr:rowOff>1</xdr:rowOff>
    </xdr:from>
    <xdr:to>
      <xdr:col>12</xdr:col>
      <xdr:colOff>114300</xdr:colOff>
      <xdr:row>31</xdr:row>
      <xdr:rowOff>85726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</xdr:row>
      <xdr:rowOff>152400</xdr:rowOff>
    </xdr:from>
    <xdr:to>
      <xdr:col>4</xdr:col>
      <xdr:colOff>257175</xdr:colOff>
      <xdr:row>16</xdr:row>
      <xdr:rowOff>57150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762000</xdr:colOff>
      <xdr:row>3</xdr:row>
      <xdr:rowOff>152400</xdr:rowOff>
    </xdr:from>
    <xdr:to>
      <xdr:col>12</xdr:col>
      <xdr:colOff>57150</xdr:colOff>
      <xdr:row>16</xdr:row>
      <xdr:rowOff>57150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104775</xdr:colOff>
      <xdr:row>17</xdr:row>
      <xdr:rowOff>200025</xdr:rowOff>
    </xdr:from>
    <xdr:to>
      <xdr:col>4</xdr:col>
      <xdr:colOff>266700</xdr:colOff>
      <xdr:row>32</xdr:row>
      <xdr:rowOff>28575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</xdr:colOff>
      <xdr:row>17</xdr:row>
      <xdr:rowOff>209550</xdr:rowOff>
    </xdr:from>
    <xdr:to>
      <xdr:col>12</xdr:col>
      <xdr:colOff>85725</xdr:colOff>
      <xdr:row>32</xdr:row>
      <xdr:rowOff>38100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4</xdr:row>
      <xdr:rowOff>0</xdr:rowOff>
    </xdr:from>
    <xdr:to>
      <xdr:col>4</xdr:col>
      <xdr:colOff>676275</xdr:colOff>
      <xdr:row>17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342900</xdr:colOff>
      <xdr:row>4</xdr:row>
      <xdr:rowOff>1</xdr:rowOff>
    </xdr:from>
    <xdr:to>
      <xdr:col>13</xdr:col>
      <xdr:colOff>66675</xdr:colOff>
      <xdr:row>17</xdr:row>
      <xdr:rowOff>76200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142876</xdr:colOff>
      <xdr:row>18</xdr:row>
      <xdr:rowOff>152401</xdr:rowOff>
    </xdr:from>
    <xdr:to>
      <xdr:col>4</xdr:col>
      <xdr:colOff>676276</xdr:colOff>
      <xdr:row>34</xdr:row>
      <xdr:rowOff>38101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333376</xdr:colOff>
      <xdr:row>18</xdr:row>
      <xdr:rowOff>152401</xdr:rowOff>
    </xdr:from>
    <xdr:to>
      <xdr:col>13</xdr:col>
      <xdr:colOff>57151</xdr:colOff>
      <xdr:row>34</xdr:row>
      <xdr:rowOff>38101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4</xdr:col>
      <xdr:colOff>247650</xdr:colOff>
      <xdr:row>15</xdr:row>
      <xdr:rowOff>28575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295275</xdr:colOff>
      <xdr:row>3</xdr:row>
      <xdr:rowOff>0</xdr:rowOff>
    </xdr:from>
    <xdr:to>
      <xdr:col>12</xdr:col>
      <xdr:colOff>219075</xdr:colOff>
      <xdr:row>15</xdr:row>
      <xdr:rowOff>28575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</xdr:row>
      <xdr:rowOff>28575</xdr:rowOff>
    </xdr:from>
    <xdr:to>
      <xdr:col>4</xdr:col>
      <xdr:colOff>238125</xdr:colOff>
      <xdr:row>31</xdr:row>
      <xdr:rowOff>19050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295275</xdr:colOff>
      <xdr:row>17</xdr:row>
      <xdr:rowOff>38100</xdr:rowOff>
    </xdr:from>
    <xdr:to>
      <xdr:col>12</xdr:col>
      <xdr:colOff>219075</xdr:colOff>
      <xdr:row>31</xdr:row>
      <xdr:rowOff>28575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76200</xdr:rowOff>
    </xdr:from>
    <xdr:to>
      <xdr:col>4</xdr:col>
      <xdr:colOff>228600</xdr:colOff>
      <xdr:row>14</xdr:row>
      <xdr:rowOff>57150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2</xdr:row>
      <xdr:rowOff>85725</xdr:rowOff>
    </xdr:from>
    <xdr:to>
      <xdr:col>12</xdr:col>
      <xdr:colOff>28575</xdr:colOff>
      <xdr:row>14</xdr:row>
      <xdr:rowOff>66675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17</xdr:row>
      <xdr:rowOff>0</xdr:rowOff>
    </xdr:from>
    <xdr:to>
      <xdr:col>4</xdr:col>
      <xdr:colOff>228600</xdr:colOff>
      <xdr:row>30</xdr:row>
      <xdr:rowOff>104775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104775</xdr:colOff>
      <xdr:row>17</xdr:row>
      <xdr:rowOff>9525</xdr:rowOff>
    </xdr:from>
    <xdr:to>
      <xdr:col>12</xdr:col>
      <xdr:colOff>19050</xdr:colOff>
      <xdr:row>30</xdr:row>
      <xdr:rowOff>114300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3</xdr:row>
      <xdr:rowOff>0</xdr:rowOff>
    </xdr:from>
    <xdr:to>
      <xdr:col>4</xdr:col>
      <xdr:colOff>400049</xdr:colOff>
      <xdr:row>15</xdr:row>
      <xdr:rowOff>85725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600074</xdr:colOff>
      <xdr:row>2</xdr:row>
      <xdr:rowOff>152400</xdr:rowOff>
    </xdr:from>
    <xdr:to>
      <xdr:col>11</xdr:col>
      <xdr:colOff>304799</xdr:colOff>
      <xdr:row>15</xdr:row>
      <xdr:rowOff>76200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76199</xdr:colOff>
      <xdr:row>17</xdr:row>
      <xdr:rowOff>85725</xdr:rowOff>
    </xdr:from>
    <xdr:to>
      <xdr:col>4</xdr:col>
      <xdr:colOff>400049</xdr:colOff>
      <xdr:row>32</xdr:row>
      <xdr:rowOff>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581024</xdr:colOff>
      <xdr:row>17</xdr:row>
      <xdr:rowOff>76200</xdr:rowOff>
    </xdr:from>
    <xdr:to>
      <xdr:col>11</xdr:col>
      <xdr:colOff>285749</xdr:colOff>
      <xdr:row>31</xdr:row>
      <xdr:rowOff>152400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0</xdr:rowOff>
    </xdr:from>
    <xdr:to>
      <xdr:col>5</xdr:col>
      <xdr:colOff>47625</xdr:colOff>
      <xdr:row>14</xdr:row>
      <xdr:rowOff>71438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3</xdr:row>
      <xdr:rowOff>0</xdr:rowOff>
    </xdr:from>
    <xdr:to>
      <xdr:col>13</xdr:col>
      <xdr:colOff>152400</xdr:colOff>
      <xdr:row>14</xdr:row>
      <xdr:rowOff>95250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76199</xdr:colOff>
      <xdr:row>15</xdr:row>
      <xdr:rowOff>38100</xdr:rowOff>
    </xdr:from>
    <xdr:to>
      <xdr:col>5</xdr:col>
      <xdr:colOff>57149</xdr:colOff>
      <xdr:row>29</xdr:row>
      <xdr:rowOff>142875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238125</xdr:colOff>
      <xdr:row>15</xdr:row>
      <xdr:rowOff>38100</xdr:rowOff>
    </xdr:from>
    <xdr:to>
      <xdr:col>13</xdr:col>
      <xdr:colOff>152400</xdr:colOff>
      <xdr:row>30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2600325</xdr:colOff>
      <xdr:row>3</xdr:row>
      <xdr:rowOff>114300</xdr:rowOff>
    </xdr:from>
    <xdr:to>
      <xdr:col>5</xdr:col>
      <xdr:colOff>228600</xdr:colOff>
      <xdr:row>17</xdr:row>
      <xdr:rowOff>171450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2581275</xdr:colOff>
      <xdr:row>19</xdr:row>
      <xdr:rowOff>28575</xdr:rowOff>
    </xdr:from>
    <xdr:to>
      <xdr:col>5</xdr:col>
      <xdr:colOff>228600</xdr:colOff>
      <xdr:row>33</xdr:row>
      <xdr:rowOff>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1943100</xdr:colOff>
      <xdr:row>6</xdr:row>
      <xdr:rowOff>142875</xdr:rowOff>
    </xdr:from>
    <xdr:to>
      <xdr:col>6</xdr:col>
      <xdr:colOff>723900</xdr:colOff>
      <xdr:row>21</xdr:row>
      <xdr:rowOff>114300</xdr:rowOff>
    </xdr:to>
    <xdr:graphicFrame macro="">
      <xdr:nvGraphicFramePr>
        <xdr:cNvPr id="3" name="Gràfic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18</xdr:row>
      <xdr:rowOff>95250</xdr:rowOff>
    </xdr:from>
    <xdr:to>
      <xdr:col>4</xdr:col>
      <xdr:colOff>619125</xdr:colOff>
      <xdr:row>35</xdr:row>
      <xdr:rowOff>85725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762000</xdr:colOff>
      <xdr:row>18</xdr:row>
      <xdr:rowOff>95250</xdr:rowOff>
    </xdr:from>
    <xdr:to>
      <xdr:col>11</xdr:col>
      <xdr:colOff>609600</xdr:colOff>
      <xdr:row>35</xdr:row>
      <xdr:rowOff>85725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</xdr:row>
      <xdr:rowOff>104775</xdr:rowOff>
    </xdr:from>
    <xdr:to>
      <xdr:col>4</xdr:col>
      <xdr:colOff>628650</xdr:colOff>
      <xdr:row>16</xdr:row>
      <xdr:rowOff>238125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762000</xdr:colOff>
      <xdr:row>2</xdr:row>
      <xdr:rowOff>104775</xdr:rowOff>
    </xdr:from>
    <xdr:to>
      <xdr:col>11</xdr:col>
      <xdr:colOff>609600</xdr:colOff>
      <xdr:row>16</xdr:row>
      <xdr:rowOff>238125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1643344</xdr:colOff>
      <xdr:row>3</xdr:row>
      <xdr:rowOff>79001</xdr:rowOff>
    </xdr:from>
    <xdr:to>
      <xdr:col>8</xdr:col>
      <xdr:colOff>537883</xdr:colOff>
      <xdr:row>22</xdr:row>
      <xdr:rowOff>67236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1632136</xdr:colOff>
      <xdr:row>23</xdr:row>
      <xdr:rowOff>61630</xdr:rowOff>
    </xdr:from>
    <xdr:to>
      <xdr:col>8</xdr:col>
      <xdr:colOff>605117</xdr:colOff>
      <xdr:row>43</xdr:row>
      <xdr:rowOff>89647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502024</xdr:colOff>
      <xdr:row>4</xdr:row>
      <xdr:rowOff>88527</xdr:rowOff>
    </xdr:from>
    <xdr:to>
      <xdr:col>6</xdr:col>
      <xdr:colOff>138953</xdr:colOff>
      <xdr:row>25</xdr:row>
      <xdr:rowOff>136712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347945</xdr:colOff>
      <xdr:row>4</xdr:row>
      <xdr:rowOff>88527</xdr:rowOff>
    </xdr:from>
    <xdr:to>
      <xdr:col>12</xdr:col>
      <xdr:colOff>1545772</xdr:colOff>
      <xdr:row>25</xdr:row>
      <xdr:rowOff>127907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593270</xdr:colOff>
      <xdr:row>32</xdr:row>
      <xdr:rowOff>163925</xdr:rowOff>
    </xdr:from>
    <xdr:to>
      <xdr:col>6</xdr:col>
      <xdr:colOff>170968</xdr:colOff>
      <xdr:row>34</xdr:row>
      <xdr:rowOff>3657601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336735</xdr:colOff>
      <xdr:row>32</xdr:row>
      <xdr:rowOff>163926</xdr:rowOff>
    </xdr:from>
    <xdr:to>
      <xdr:col>12</xdr:col>
      <xdr:colOff>1586593</xdr:colOff>
      <xdr:row>34</xdr:row>
      <xdr:rowOff>3671207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802820</xdr:colOff>
      <xdr:row>4</xdr:row>
      <xdr:rowOff>0</xdr:rowOff>
    </xdr:from>
    <xdr:to>
      <xdr:col>4</xdr:col>
      <xdr:colOff>204106</xdr:colOff>
      <xdr:row>15</xdr:row>
      <xdr:rowOff>27214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12246</xdr:colOff>
      <xdr:row>4</xdr:row>
      <xdr:rowOff>0</xdr:rowOff>
    </xdr:from>
    <xdr:to>
      <xdr:col>10</xdr:col>
      <xdr:colOff>489857</xdr:colOff>
      <xdr:row>15</xdr:row>
      <xdr:rowOff>27214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802823</xdr:colOff>
      <xdr:row>18</xdr:row>
      <xdr:rowOff>190499</xdr:rowOff>
    </xdr:from>
    <xdr:to>
      <xdr:col>4</xdr:col>
      <xdr:colOff>190499</xdr:colOff>
      <xdr:row>30</xdr:row>
      <xdr:rowOff>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395966</xdr:colOff>
      <xdr:row>19</xdr:row>
      <xdr:rowOff>0</xdr:rowOff>
    </xdr:from>
    <xdr:to>
      <xdr:col>10</xdr:col>
      <xdr:colOff>449035</xdr:colOff>
      <xdr:row>30</xdr:row>
      <xdr:rowOff>13607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104775</xdr:rowOff>
    </xdr:from>
    <xdr:to>
      <xdr:col>5</xdr:col>
      <xdr:colOff>19050</xdr:colOff>
      <xdr:row>16</xdr:row>
      <xdr:rowOff>19050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171450</xdr:colOff>
      <xdr:row>1</xdr:row>
      <xdr:rowOff>104775</xdr:rowOff>
    </xdr:from>
    <xdr:to>
      <xdr:col>13</xdr:col>
      <xdr:colOff>161925</xdr:colOff>
      <xdr:row>16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17</xdr:row>
      <xdr:rowOff>19050</xdr:rowOff>
    </xdr:from>
    <xdr:to>
      <xdr:col>5</xdr:col>
      <xdr:colOff>9525</xdr:colOff>
      <xdr:row>34</xdr:row>
      <xdr:rowOff>9525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180975</xdr:colOff>
      <xdr:row>17</xdr:row>
      <xdr:rowOff>9525</xdr:rowOff>
    </xdr:from>
    <xdr:to>
      <xdr:col>13</xdr:col>
      <xdr:colOff>171450</xdr:colOff>
      <xdr:row>34</xdr:row>
      <xdr:rowOff>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juntament de Barcelon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C00000"/>
      </a:accent1>
      <a:accent2>
        <a:srgbClr val="DE6B5C"/>
      </a:accent2>
      <a:accent3>
        <a:srgbClr val="E99C92"/>
      </a:accent3>
      <a:accent4>
        <a:srgbClr val="F4CDC9"/>
      </a:accent4>
      <a:accent5>
        <a:srgbClr val="4D160F"/>
      </a:accent5>
      <a:accent6>
        <a:srgbClr val="855D5D"/>
      </a:accent6>
      <a:hlink>
        <a:srgbClr val="453D2B"/>
      </a:hlink>
      <a:folHlink>
        <a:srgbClr val="453D2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22@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9"/>
  <sheetViews>
    <sheetView zoomScaleNormal="100" workbookViewId="0">
      <selection activeCell="N18" sqref="N18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7109375" bestFit="1" customWidth="1"/>
    <col min="4" max="4" width="14" bestFit="1" customWidth="1"/>
    <col min="5" max="5" width="15.140625" bestFit="1" customWidth="1"/>
    <col min="6" max="8" width="14" bestFit="1" customWidth="1"/>
    <col min="9" max="9" width="13.42578125" bestFit="1" customWidth="1"/>
    <col min="10" max="10" width="8" bestFit="1" customWidth="1"/>
    <col min="12" max="12" width="6.28515625" customWidth="1"/>
  </cols>
  <sheetData>
    <row r="1" spans="1:13" ht="15.75" thickBot="1" x14ac:dyDescent="0.3">
      <c r="A1" s="7" t="s">
        <v>405</v>
      </c>
    </row>
    <row r="2" spans="1:13" x14ac:dyDescent="0.2">
      <c r="A2" s="8" t="s">
        <v>406</v>
      </c>
      <c r="H2" s="574" t="s">
        <v>573</v>
      </c>
      <c r="I2" s="575"/>
      <c r="J2" s="576"/>
    </row>
    <row r="3" spans="1:13" ht="22.5" x14ac:dyDescent="0.2">
      <c r="C3" s="14"/>
      <c r="D3" s="14"/>
      <c r="E3" s="14"/>
      <c r="F3" s="145"/>
      <c r="G3" s="14"/>
      <c r="H3" s="116"/>
      <c r="I3" s="146"/>
      <c r="J3" s="117" t="s">
        <v>538</v>
      </c>
    </row>
    <row r="4" spans="1:13" x14ac:dyDescent="0.2">
      <c r="A4" s="1"/>
      <c r="B4" s="2" t="s">
        <v>407</v>
      </c>
      <c r="C4" s="3" t="s">
        <v>535</v>
      </c>
      <c r="D4" s="3" t="s">
        <v>449</v>
      </c>
      <c r="E4" s="3" t="s">
        <v>536</v>
      </c>
      <c r="F4" s="3" t="s">
        <v>479</v>
      </c>
      <c r="G4" s="3" t="s">
        <v>501</v>
      </c>
      <c r="H4" s="11" t="s">
        <v>537</v>
      </c>
      <c r="I4" s="97" t="s">
        <v>479</v>
      </c>
      <c r="J4" s="12" t="s">
        <v>18</v>
      </c>
    </row>
    <row r="5" spans="1:13" x14ac:dyDescent="0.2">
      <c r="A5" s="6"/>
      <c r="B5" s="6" t="s">
        <v>211</v>
      </c>
      <c r="C5" s="118">
        <v>2075269286.7199998</v>
      </c>
      <c r="D5" s="118">
        <v>2430506527.5099998</v>
      </c>
      <c r="E5" s="118">
        <v>2313220529.2600002</v>
      </c>
      <c r="F5" s="118">
        <v>2648823066.1900001</v>
      </c>
      <c r="G5" s="118">
        <v>2354409500.5</v>
      </c>
      <c r="H5" s="119">
        <f>'ICap '!G10</f>
        <v>2042301263.8500001</v>
      </c>
      <c r="I5" s="120">
        <f>'ICap '!L10</f>
        <v>1906286059.5</v>
      </c>
      <c r="J5" s="61">
        <f t="shared" ref="J5:J13" si="0">+H5/I5-1</f>
        <v>7.1350888641380283E-2</v>
      </c>
    </row>
    <row r="6" spans="1:13" x14ac:dyDescent="0.2">
      <c r="A6" s="6"/>
      <c r="B6" s="6" t="s">
        <v>298</v>
      </c>
      <c r="C6" s="118">
        <v>1811995732.4200001</v>
      </c>
      <c r="D6" s="118">
        <v>1838420398.8499999</v>
      </c>
      <c r="E6" s="118">
        <v>1899831248.1999998</v>
      </c>
      <c r="F6" s="118">
        <v>1885498459.3</v>
      </c>
      <c r="G6" s="118">
        <v>1996110606.45</v>
      </c>
      <c r="H6" s="119">
        <f>DCap!K10</f>
        <v>1479282374.1199999</v>
      </c>
      <c r="I6" s="120">
        <f>DCap!N10</f>
        <v>1425437888.8499999</v>
      </c>
      <c r="J6" s="61">
        <f t="shared" si="0"/>
        <v>3.7773996111075681E-2</v>
      </c>
    </row>
    <row r="7" spans="1:13" x14ac:dyDescent="0.2">
      <c r="A7" s="9"/>
      <c r="B7" s="2" t="s">
        <v>408</v>
      </c>
      <c r="C7" s="121">
        <f>+C5-C6</f>
        <v>263273554.29999971</v>
      </c>
      <c r="D7" s="121">
        <f>+D5-D6</f>
        <v>592086128.65999985</v>
      </c>
      <c r="E7" s="121">
        <f>+E5-E6</f>
        <v>413389281.06000042</v>
      </c>
      <c r="F7" s="121">
        <f>+F5-F6</f>
        <v>763324606.8900001</v>
      </c>
      <c r="G7" s="121">
        <f>+G5-G6</f>
        <v>358298894.04999995</v>
      </c>
      <c r="H7" s="122">
        <f t="shared" ref="H7:I7" si="1">+H5-H6</f>
        <v>563018889.73000026</v>
      </c>
      <c r="I7" s="123">
        <f t="shared" si="1"/>
        <v>480848170.6500001</v>
      </c>
      <c r="J7" s="44">
        <f t="shared" si="0"/>
        <v>0.17088703689757945</v>
      </c>
    </row>
    <row r="8" spans="1:13" x14ac:dyDescent="0.2">
      <c r="A8" s="6"/>
      <c r="B8" s="6" t="s">
        <v>409</v>
      </c>
      <c r="C8" s="118">
        <v>6000200</v>
      </c>
      <c r="D8" s="118">
        <v>28408197.229999997</v>
      </c>
      <c r="E8" s="118">
        <v>23479180</v>
      </c>
      <c r="F8" s="118">
        <v>48611906.079999998</v>
      </c>
      <c r="G8" s="118">
        <v>29606729</v>
      </c>
      <c r="H8" s="119">
        <f>'ICap '!G13</f>
        <v>24201504.530000001</v>
      </c>
      <c r="I8" s="120">
        <f>'ICap '!L13</f>
        <v>18952163.390000001</v>
      </c>
      <c r="J8" s="61">
        <f t="shared" si="0"/>
        <v>0.27697846583413188</v>
      </c>
      <c r="M8" s="530"/>
    </row>
    <row r="9" spans="1:13" x14ac:dyDescent="0.2">
      <c r="A9" s="6"/>
      <c r="B9" s="6" t="s">
        <v>410</v>
      </c>
      <c r="C9" s="118">
        <v>151630998.19</v>
      </c>
      <c r="D9" s="118">
        <v>334091750.25</v>
      </c>
      <c r="E9" s="118">
        <v>426289690.11000001</v>
      </c>
      <c r="F9" s="118">
        <v>613191186.36000001</v>
      </c>
      <c r="G9" s="118">
        <v>373850342.10000002</v>
      </c>
      <c r="H9" s="119">
        <f>DCap!K13</f>
        <v>282681266.62</v>
      </c>
      <c r="I9" s="120">
        <f>DCap!N13</f>
        <v>233015890.38</v>
      </c>
      <c r="J9" s="61">
        <f t="shared" si="0"/>
        <v>0.21314158514685944</v>
      </c>
    </row>
    <row r="10" spans="1:13" x14ac:dyDescent="0.2">
      <c r="A10" s="9"/>
      <c r="B10" s="2" t="s">
        <v>411</v>
      </c>
      <c r="C10" s="121">
        <f t="shared" ref="C10:I10" si="2">+C7+C8-C9</f>
        <v>117642756.10999972</v>
      </c>
      <c r="D10" s="121">
        <f t="shared" si="2"/>
        <v>286402575.63999987</v>
      </c>
      <c r="E10" s="121">
        <f>+E7+E8-E9</f>
        <v>10578770.950000405</v>
      </c>
      <c r="F10" s="121">
        <f t="shared" si="2"/>
        <v>198745326.61000013</v>
      </c>
      <c r="G10" s="121">
        <f>+G7+G8-G9</f>
        <v>14055280.949999928</v>
      </c>
      <c r="H10" s="122">
        <f t="shared" si="2"/>
        <v>304539127.64000022</v>
      </c>
      <c r="I10" s="123">
        <f t="shared" si="2"/>
        <v>266784443.66000009</v>
      </c>
      <c r="J10" s="44">
        <f t="shared" si="0"/>
        <v>0.1415175617515243</v>
      </c>
    </row>
    <row r="11" spans="1:13" x14ac:dyDescent="0.2">
      <c r="A11" s="6"/>
      <c r="B11" s="6" t="s">
        <v>212</v>
      </c>
      <c r="C11" s="118">
        <v>1232200</v>
      </c>
      <c r="D11" s="118">
        <v>41248296.100000001</v>
      </c>
      <c r="E11" s="118">
        <v>237300010</v>
      </c>
      <c r="F11" s="118">
        <v>1753884.59</v>
      </c>
      <c r="G11" s="118">
        <v>166550000</v>
      </c>
      <c r="H11" s="119">
        <f>'ICap '!G16</f>
        <v>6507313.2199999997</v>
      </c>
      <c r="I11" s="120">
        <f>+'ICap '!L16</f>
        <v>1273367.57</v>
      </c>
      <c r="J11" s="61">
        <f t="shared" si="0"/>
        <v>4.1103180050360475</v>
      </c>
    </row>
    <row r="12" spans="1:13" ht="13.5" thickBot="1" x14ac:dyDescent="0.25">
      <c r="A12" s="6"/>
      <c r="B12" s="6" t="s">
        <v>2</v>
      </c>
      <c r="C12" s="118">
        <v>98971840.909999996</v>
      </c>
      <c r="D12" s="118">
        <v>112759752.78999999</v>
      </c>
      <c r="E12" s="118">
        <v>247878780.94999999</v>
      </c>
      <c r="F12" s="118">
        <v>148301777.84</v>
      </c>
      <c r="G12" s="118">
        <v>180605280.94999999</v>
      </c>
      <c r="H12" s="119">
        <f>+DCap!K16</f>
        <v>174669559.65000001</v>
      </c>
      <c r="I12" s="120">
        <f>DCap!N16</f>
        <v>140277877.94</v>
      </c>
      <c r="J12" s="292">
        <f t="shared" si="0"/>
        <v>0.24516824901436074</v>
      </c>
    </row>
    <row r="13" spans="1:13" ht="13.5" thickBot="1" x14ac:dyDescent="0.25">
      <c r="A13" s="5"/>
      <c r="B13" s="4" t="s">
        <v>412</v>
      </c>
      <c r="C13" s="124">
        <f t="shared" ref="C13:I13" si="3">+C10+C11-C12</f>
        <v>19903115.19999972</v>
      </c>
      <c r="D13" s="124">
        <f t="shared" si="3"/>
        <v>214891118.9499999</v>
      </c>
      <c r="E13" s="124">
        <f t="shared" si="3"/>
        <v>4.1723251342773438E-7</v>
      </c>
      <c r="F13" s="124">
        <f t="shared" si="3"/>
        <v>52197433.360000134</v>
      </c>
      <c r="G13" s="124">
        <f t="shared" si="3"/>
        <v>0</v>
      </c>
      <c r="H13" s="125">
        <f t="shared" si="3"/>
        <v>136376881.21000025</v>
      </c>
      <c r="I13" s="126">
        <f t="shared" si="3"/>
        <v>127779933.29000008</v>
      </c>
      <c r="J13" s="284">
        <f t="shared" si="0"/>
        <v>6.7279327032431224E-2</v>
      </c>
    </row>
    <row r="14" spans="1:13" ht="13.5" thickBot="1" x14ac:dyDescent="0.25"/>
    <row r="15" spans="1:13" x14ac:dyDescent="0.2">
      <c r="H15" s="577" t="s">
        <v>573</v>
      </c>
      <c r="I15" s="578"/>
    </row>
    <row r="16" spans="1:13" x14ac:dyDescent="0.2">
      <c r="A16" s="1"/>
      <c r="B16" s="2" t="s">
        <v>413</v>
      </c>
      <c r="C16" s="3" t="s">
        <v>481</v>
      </c>
      <c r="D16" s="3" t="s">
        <v>449</v>
      </c>
      <c r="E16" s="3" t="s">
        <v>482</v>
      </c>
      <c r="F16" s="3" t="s">
        <v>479</v>
      </c>
      <c r="G16" s="3" t="s">
        <v>501</v>
      </c>
      <c r="H16" s="127" t="s">
        <v>537</v>
      </c>
      <c r="I16" s="128" t="s">
        <v>479</v>
      </c>
    </row>
    <row r="17" spans="1:11" x14ac:dyDescent="0.2">
      <c r="B17" t="s">
        <v>414</v>
      </c>
      <c r="C17" s="129">
        <f t="shared" ref="C17:I17" si="4">+C7/C5</f>
        <v>0.12686235756715133</v>
      </c>
      <c r="D17" s="129">
        <f t="shared" si="4"/>
        <v>0.24360606398641479</v>
      </c>
      <c r="E17" s="129">
        <f t="shared" si="4"/>
        <v>0.17870725070568336</v>
      </c>
      <c r="F17" s="129">
        <f t="shared" si="4"/>
        <v>0.28817500747150576</v>
      </c>
      <c r="G17" s="129">
        <f t="shared" si="4"/>
        <v>0.15218206262500594</v>
      </c>
      <c r="H17" s="130">
        <f t="shared" si="4"/>
        <v>0.27567866685282139</v>
      </c>
      <c r="I17" s="131">
        <f t="shared" si="4"/>
        <v>0.25224344911598517</v>
      </c>
      <c r="K17" s="109" t="s">
        <v>154</v>
      </c>
    </row>
    <row r="18" spans="1:11" ht="37.5" thickBot="1" x14ac:dyDescent="0.25">
      <c r="A18" s="6"/>
      <c r="B18" s="132" t="s">
        <v>415</v>
      </c>
      <c r="C18" s="133">
        <f>+C10/(C5+C8)</f>
        <v>5.6524518742356693E-2</v>
      </c>
      <c r="D18" s="133">
        <f>+D10/(D5+D8)</f>
        <v>0.11647519645899207</v>
      </c>
      <c r="E18" s="133">
        <f>+E10/(E5+E8)</f>
        <v>4.5272274002852303E-3</v>
      </c>
      <c r="F18" s="133">
        <f>+F10/(F5+F8)</f>
        <v>7.367937639021116E-2</v>
      </c>
      <c r="G18" s="133">
        <f>+G10/(G5+G8)</f>
        <v>5.895631403880058E-3</v>
      </c>
      <c r="H18" s="134">
        <f t="shared" ref="H18:I18" si="5">+H10/(H5+H8)</f>
        <v>0.14736932962288674</v>
      </c>
      <c r="I18" s="135">
        <f t="shared" si="5"/>
        <v>0.13857217277741685</v>
      </c>
      <c r="J18" s="6"/>
    </row>
    <row r="19" spans="1:11" x14ac:dyDescent="0.2">
      <c r="A19" s="136"/>
      <c r="B19" s="136"/>
      <c r="C19" s="136"/>
      <c r="D19" s="136"/>
      <c r="E19" s="136"/>
      <c r="F19" s="136"/>
      <c r="G19" s="136"/>
      <c r="H19" s="136"/>
      <c r="I19" s="136"/>
    </row>
  </sheetData>
  <mergeCells count="2">
    <mergeCell ref="H2:J2"/>
    <mergeCell ref="H15:I15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P216"/>
  <sheetViews>
    <sheetView topLeftCell="A99" zoomScaleNormal="100" workbookViewId="0">
      <selection activeCell="L111" sqref="L111"/>
    </sheetView>
  </sheetViews>
  <sheetFormatPr defaultColWidth="11.42578125" defaultRowHeight="12.75" x14ac:dyDescent="0.2"/>
  <cols>
    <col min="1" max="1" width="0.7109375" customWidth="1"/>
    <col min="2" max="2" width="31.7109375" customWidth="1"/>
    <col min="3" max="3" width="13.5703125" customWidth="1"/>
    <col min="4" max="4" width="13.7109375" customWidth="1"/>
    <col min="5" max="5" width="11.28515625" customWidth="1"/>
    <col min="6" max="6" width="6.28515625" style="105" customWidth="1"/>
    <col min="7" max="7" width="12.28515625" customWidth="1"/>
    <col min="8" max="8" width="8.140625" style="105" customWidth="1"/>
    <col min="9" max="9" width="12.5703125" customWidth="1"/>
    <col min="10" max="10" width="8.42578125" style="105" customWidth="1"/>
    <col min="11" max="11" width="11.140625" customWidth="1"/>
    <col min="12" max="12" width="6.28515625" style="105" bestFit="1" customWidth="1"/>
    <col min="13" max="13" width="6.85546875" style="105" bestFit="1" customWidth="1"/>
    <col min="14" max="14" width="15.42578125" style="64" bestFit="1" customWidth="1"/>
    <col min="15" max="15" width="12.140625" customWidth="1"/>
    <col min="16" max="16" width="11.7109375" bestFit="1" customWidth="1"/>
  </cols>
  <sheetData>
    <row r="1" spans="1:16" ht="15.75" thickBot="1" x14ac:dyDescent="0.3">
      <c r="A1" s="7" t="s">
        <v>239</v>
      </c>
    </row>
    <row r="2" spans="1:16" x14ac:dyDescent="0.2">
      <c r="A2" s="8" t="s">
        <v>297</v>
      </c>
      <c r="C2" s="181" t="s">
        <v>501</v>
      </c>
      <c r="D2" s="591" t="s">
        <v>575</v>
      </c>
      <c r="E2" s="589"/>
      <c r="F2" s="589"/>
      <c r="G2" s="589"/>
      <c r="H2" s="589"/>
      <c r="I2" s="589"/>
      <c r="J2" s="590"/>
      <c r="K2" s="599" t="s">
        <v>574</v>
      </c>
      <c r="L2" s="600"/>
      <c r="M2" s="425"/>
    </row>
    <row r="3" spans="1:16" x14ac:dyDescent="0.2">
      <c r="C3" s="174">
        <v>1</v>
      </c>
      <c r="D3" s="165">
        <v>2</v>
      </c>
      <c r="E3" s="95">
        <v>3</v>
      </c>
      <c r="F3" s="96" t="s">
        <v>39</v>
      </c>
      <c r="G3" s="95">
        <v>4</v>
      </c>
      <c r="H3" s="96" t="s">
        <v>40</v>
      </c>
      <c r="I3" s="95">
        <v>5</v>
      </c>
      <c r="J3" s="166" t="s">
        <v>41</v>
      </c>
      <c r="K3" s="165" t="s">
        <v>42</v>
      </c>
      <c r="L3" s="16" t="s">
        <v>43</v>
      </c>
      <c r="M3" s="426" t="s">
        <v>368</v>
      </c>
    </row>
    <row r="4" spans="1:16" ht="25.5" x14ac:dyDescent="0.2">
      <c r="A4" s="1"/>
      <c r="B4" s="2" t="s">
        <v>156</v>
      </c>
      <c r="C4" s="175" t="s">
        <v>13</v>
      </c>
      <c r="D4" s="127" t="s">
        <v>356</v>
      </c>
      <c r="E4" s="97" t="s">
        <v>15</v>
      </c>
      <c r="F4" s="97" t="s">
        <v>18</v>
      </c>
      <c r="G4" s="97" t="s">
        <v>16</v>
      </c>
      <c r="H4" s="97" t="s">
        <v>18</v>
      </c>
      <c r="I4" s="97" t="s">
        <v>17</v>
      </c>
      <c r="J4" s="128" t="s">
        <v>18</v>
      </c>
      <c r="K4" s="97" t="s">
        <v>17</v>
      </c>
      <c r="L4" s="12" t="s">
        <v>18</v>
      </c>
      <c r="M4" s="157" t="s">
        <v>538</v>
      </c>
      <c r="N4" s="62" t="s">
        <v>169</v>
      </c>
    </row>
    <row r="5" spans="1:16" ht="15" customHeight="1" x14ac:dyDescent="0.2">
      <c r="A5" s="21"/>
      <c r="B5" s="21" t="s">
        <v>240</v>
      </c>
      <c r="C5" s="210">
        <v>14925213.640000001</v>
      </c>
      <c r="D5" s="215">
        <v>15595489.039999999</v>
      </c>
      <c r="E5" s="268">
        <v>11871930.07</v>
      </c>
      <c r="F5" s="349">
        <f t="shared" ref="F5:F12" si="0">+E5/D5</f>
        <v>0.76124128198547347</v>
      </c>
      <c r="G5" s="268">
        <v>11871930.07</v>
      </c>
      <c r="H5" s="49">
        <f>+G5/D5</f>
        <v>0.76124128198547347</v>
      </c>
      <c r="I5" s="268">
        <v>11871930.07</v>
      </c>
      <c r="J5" s="170">
        <f>I5/D5</f>
        <v>0.76124128198547347</v>
      </c>
      <c r="K5" s="31">
        <v>12299679.630000001</v>
      </c>
      <c r="L5" s="53">
        <v>0.79870415939914352</v>
      </c>
      <c r="M5" s="158">
        <f>+I5/K5-1</f>
        <v>-3.4777292813113703E-2</v>
      </c>
      <c r="N5" s="63">
        <v>10</v>
      </c>
    </row>
    <row r="6" spans="1:16" ht="15" customHeight="1" x14ac:dyDescent="0.2">
      <c r="A6" s="23"/>
      <c r="B6" s="23" t="s">
        <v>241</v>
      </c>
      <c r="C6" s="210">
        <v>7647590.8899999997</v>
      </c>
      <c r="D6" s="215">
        <v>7714848.4000000004</v>
      </c>
      <c r="E6" s="268">
        <v>6168044.8899999997</v>
      </c>
      <c r="F6" s="321">
        <f t="shared" si="0"/>
        <v>0.79950305828433377</v>
      </c>
      <c r="G6" s="268">
        <v>6168044.8899999997</v>
      </c>
      <c r="H6" s="321">
        <f t="shared" ref="H6:H61" si="1">+G6/D6</f>
        <v>0.79950305828433377</v>
      </c>
      <c r="I6" s="268">
        <v>6168044.8899999997</v>
      </c>
      <c r="J6" s="196">
        <f t="shared" ref="J6:J61" si="2">I6/D6</f>
        <v>0.79950305828433377</v>
      </c>
      <c r="K6" s="33">
        <v>6016458.4000000004</v>
      </c>
      <c r="L6" s="55">
        <v>0.78834328907354523</v>
      </c>
      <c r="M6" s="159">
        <f>+I6/K6-1</f>
        <v>2.5195302605266701E-2</v>
      </c>
      <c r="N6" s="64">
        <v>11</v>
      </c>
    </row>
    <row r="7" spans="1:16" ht="15" customHeight="1" x14ac:dyDescent="0.2">
      <c r="A7" s="23"/>
      <c r="B7" s="23" t="s">
        <v>242</v>
      </c>
      <c r="C7" s="210">
        <v>211435284.93000001</v>
      </c>
      <c r="D7" s="215">
        <v>213082928.94999999</v>
      </c>
      <c r="E7" s="268">
        <v>164730068.59999999</v>
      </c>
      <c r="F7" s="321">
        <f t="shared" si="0"/>
        <v>0.77307961464455932</v>
      </c>
      <c r="G7" s="268">
        <v>164730068.59999999</v>
      </c>
      <c r="H7" s="321">
        <f t="shared" si="1"/>
        <v>0.77307961464455932</v>
      </c>
      <c r="I7" s="268">
        <v>164730068.59999999</v>
      </c>
      <c r="J7" s="196">
        <f t="shared" si="2"/>
        <v>0.77307961464455932</v>
      </c>
      <c r="K7" s="33">
        <v>165255494.80000001</v>
      </c>
      <c r="L7" s="55">
        <v>0.79772083875334809</v>
      </c>
      <c r="M7" s="159">
        <f>+I7/K7-1</f>
        <v>-3.1794779389086036E-3</v>
      </c>
      <c r="N7" s="64">
        <v>12</v>
      </c>
    </row>
    <row r="8" spans="1:16" ht="15" customHeight="1" x14ac:dyDescent="0.2">
      <c r="A8" s="23"/>
      <c r="B8" s="23" t="s">
        <v>243</v>
      </c>
      <c r="C8" s="210">
        <v>9078946.1799999997</v>
      </c>
      <c r="D8" s="215">
        <v>9293322.8599999994</v>
      </c>
      <c r="E8" s="268">
        <v>6786583.2199999997</v>
      </c>
      <c r="F8" s="321">
        <f>+E8/D8</f>
        <v>0.7302644406351767</v>
      </c>
      <c r="G8" s="268">
        <v>6786583.2199999997</v>
      </c>
      <c r="H8" s="321">
        <f>+G8/D8</f>
        <v>0.7302644406351767</v>
      </c>
      <c r="I8" s="268">
        <v>6786583.2199999997</v>
      </c>
      <c r="J8" s="196">
        <f>I8/D8</f>
        <v>0.7302644406351767</v>
      </c>
      <c r="K8" s="33">
        <v>7242258.1799999997</v>
      </c>
      <c r="L8" s="55">
        <v>0.7831941299553522</v>
      </c>
      <c r="M8" s="269">
        <f>+I8/K8-1</f>
        <v>-6.2918905771459199E-2</v>
      </c>
      <c r="N8" s="64">
        <v>13</v>
      </c>
    </row>
    <row r="9" spans="1:16" ht="15" customHeight="1" x14ac:dyDescent="0.2">
      <c r="A9" s="25"/>
      <c r="B9" s="25" t="s">
        <v>245</v>
      </c>
      <c r="C9" s="210">
        <v>33397253.91</v>
      </c>
      <c r="D9" s="215">
        <v>31905016.16</v>
      </c>
      <c r="E9" s="268">
        <v>26172839.050000001</v>
      </c>
      <c r="F9" s="321">
        <f>+E9/D9</f>
        <v>0.82033617907435663</v>
      </c>
      <c r="G9" s="268">
        <v>26172839.050000001</v>
      </c>
      <c r="H9" s="321">
        <f>+G9/D9</f>
        <v>0.82033617907435663</v>
      </c>
      <c r="I9" s="268">
        <v>26172839.050000001</v>
      </c>
      <c r="J9" s="196">
        <f>I9/D9</f>
        <v>0.82033617907435663</v>
      </c>
      <c r="K9" s="35">
        <v>23449575.780000001</v>
      </c>
      <c r="L9" s="375">
        <v>0.81873831762141247</v>
      </c>
      <c r="M9" s="183">
        <f t="shared" ref="M9:M55" si="3">+I9/K9-1</f>
        <v>0.11613273073889263</v>
      </c>
      <c r="N9" s="64">
        <v>15</v>
      </c>
      <c r="O9" s="416"/>
      <c r="P9" s="416"/>
    </row>
    <row r="10" spans="1:16" ht="15" customHeight="1" x14ac:dyDescent="0.2">
      <c r="A10" s="25"/>
      <c r="B10" s="25" t="s">
        <v>244</v>
      </c>
      <c r="C10" s="210">
        <v>79302175</v>
      </c>
      <c r="D10" s="215">
        <v>81089256.239999995</v>
      </c>
      <c r="E10" s="268">
        <v>67133974.790000007</v>
      </c>
      <c r="F10" s="456">
        <f>+E10/D10</f>
        <v>0.8279022142132304</v>
      </c>
      <c r="G10" s="268">
        <v>66721444.93</v>
      </c>
      <c r="H10" s="456">
        <f>+G10/D10</f>
        <v>0.82281485888246941</v>
      </c>
      <c r="I10" s="268">
        <v>66654961.439999998</v>
      </c>
      <c r="J10" s="458">
        <f>I10/D10</f>
        <v>0.82199497850518211</v>
      </c>
      <c r="K10" s="35">
        <v>66020701.450000003</v>
      </c>
      <c r="L10" s="375">
        <v>0.82472460925299218</v>
      </c>
      <c r="M10" s="160">
        <f t="shared" si="3"/>
        <v>9.606986537099127E-3</v>
      </c>
      <c r="N10" s="64">
        <v>16</v>
      </c>
    </row>
    <row r="11" spans="1:16" ht="15" customHeight="1" x14ac:dyDescent="0.2">
      <c r="A11" s="9"/>
      <c r="B11" s="2" t="s">
        <v>0</v>
      </c>
      <c r="C11" s="179">
        <f>SUM(C5:C10)</f>
        <v>355786464.55000001</v>
      </c>
      <c r="D11" s="169">
        <f>SUM(D5:D10)</f>
        <v>358680861.65000004</v>
      </c>
      <c r="E11" s="92">
        <f>SUM(E5:E10)</f>
        <v>282863440.62</v>
      </c>
      <c r="F11" s="98">
        <f t="shared" si="0"/>
        <v>0.78862150413817589</v>
      </c>
      <c r="G11" s="92">
        <f>SUM(G5:G10)</f>
        <v>282450910.75999999</v>
      </c>
      <c r="H11" s="98">
        <f t="shared" si="1"/>
        <v>0.78747137346741114</v>
      </c>
      <c r="I11" s="92">
        <f>SUM(I5:I10)</f>
        <v>282384427.26999998</v>
      </c>
      <c r="J11" s="188">
        <f t="shared" si="2"/>
        <v>0.7872860179129102</v>
      </c>
      <c r="K11" s="92">
        <f>SUM(K5:K10)</f>
        <v>280284168.24000001</v>
      </c>
      <c r="L11" s="44">
        <v>0.80500000000000005</v>
      </c>
      <c r="M11" s="161">
        <f t="shared" si="3"/>
        <v>7.4933202370588425E-3</v>
      </c>
      <c r="N11" s="64">
        <v>1</v>
      </c>
    </row>
    <row r="12" spans="1:16" ht="15" customHeight="1" x14ac:dyDescent="0.2">
      <c r="A12" s="21"/>
      <c r="B12" s="21" t="s">
        <v>249</v>
      </c>
      <c r="C12" s="267">
        <v>22568354.18</v>
      </c>
      <c r="D12" s="215">
        <v>21924837.530000001</v>
      </c>
      <c r="E12" s="268">
        <v>21285780.350000001</v>
      </c>
      <c r="F12" s="49">
        <f t="shared" si="0"/>
        <v>0.97085236416800946</v>
      </c>
      <c r="G12" s="268">
        <v>21096634.82</v>
      </c>
      <c r="H12" s="49">
        <f t="shared" si="1"/>
        <v>0.96222536614619092</v>
      </c>
      <c r="I12" s="76">
        <v>18909290.300000001</v>
      </c>
      <c r="J12" s="170">
        <f t="shared" si="2"/>
        <v>0.86245976847610417</v>
      </c>
      <c r="K12" s="153">
        <v>18802515.09</v>
      </c>
      <c r="L12" s="53">
        <v>0.84884815030400762</v>
      </c>
      <c r="M12" s="158">
        <f t="shared" si="3"/>
        <v>5.6787727327387572E-3</v>
      </c>
      <c r="N12" s="63">
        <v>20</v>
      </c>
    </row>
    <row r="13" spans="1:16" ht="15" customHeight="1" x14ac:dyDescent="0.2">
      <c r="A13" s="266"/>
      <c r="B13" s="266" t="s">
        <v>250</v>
      </c>
      <c r="C13" s="267">
        <v>18088653.18</v>
      </c>
      <c r="D13" s="215">
        <v>19339840.52</v>
      </c>
      <c r="E13" s="268">
        <v>17593340.23</v>
      </c>
      <c r="F13" s="492">
        <f t="shared" ref="F13:F55" si="4">+E13/D13</f>
        <v>0.90969417311410183</v>
      </c>
      <c r="G13" s="268">
        <v>16421023.699999999</v>
      </c>
      <c r="H13" s="492">
        <f t="shared" si="1"/>
        <v>0.84907751348923732</v>
      </c>
      <c r="I13" s="76">
        <v>9101933.1699999999</v>
      </c>
      <c r="J13" s="508">
        <f t="shared" si="2"/>
        <v>0.47063124230974784</v>
      </c>
      <c r="K13" s="153">
        <v>8300382.7999999998</v>
      </c>
      <c r="L13" s="394">
        <v>0.55100088984000206</v>
      </c>
      <c r="M13" s="269">
        <f t="shared" si="3"/>
        <v>9.6567879977776494E-2</v>
      </c>
      <c r="N13" s="63">
        <v>21</v>
      </c>
    </row>
    <row r="14" spans="1:16" ht="15" customHeight="1" x14ac:dyDescent="0.2">
      <c r="A14" s="65"/>
      <c r="B14" s="65" t="s">
        <v>251</v>
      </c>
      <c r="C14" s="211">
        <v>1505977.68</v>
      </c>
      <c r="D14" s="216">
        <v>1744270.06</v>
      </c>
      <c r="E14" s="78">
        <v>1571968.86</v>
      </c>
      <c r="F14" s="493">
        <f t="shared" si="4"/>
        <v>0.90121873673621389</v>
      </c>
      <c r="G14" s="78">
        <v>1223553.07</v>
      </c>
      <c r="H14" s="493">
        <f t="shared" si="1"/>
        <v>0.70146997191478477</v>
      </c>
      <c r="I14" s="78">
        <v>1046017.58</v>
      </c>
      <c r="J14" s="509">
        <f t="shared" si="2"/>
        <v>0.59968786026173027</v>
      </c>
      <c r="K14" s="66">
        <v>1025021.66</v>
      </c>
      <c r="L14" s="407">
        <v>0.60768920350359268</v>
      </c>
      <c r="M14" s="182">
        <f t="shared" si="3"/>
        <v>2.0483391541208817E-2</v>
      </c>
      <c r="N14" s="63">
        <v>220</v>
      </c>
    </row>
    <row r="15" spans="1:16" ht="15" customHeight="1" x14ac:dyDescent="0.2">
      <c r="A15" s="73"/>
      <c r="B15" s="73" t="s">
        <v>253</v>
      </c>
      <c r="C15" s="212">
        <v>10857573.289999999</v>
      </c>
      <c r="D15" s="217">
        <v>10913247.9</v>
      </c>
      <c r="E15" s="90">
        <v>10868835.199999999</v>
      </c>
      <c r="F15" s="494">
        <f t="shared" si="4"/>
        <v>0.99593038659004518</v>
      </c>
      <c r="G15" s="90">
        <v>10846158.91</v>
      </c>
      <c r="H15" s="494">
        <f t="shared" si="1"/>
        <v>0.99385251846061329</v>
      </c>
      <c r="I15" s="90">
        <v>5697365.2599999998</v>
      </c>
      <c r="J15" s="510">
        <f t="shared" si="2"/>
        <v>0.52205954746066019</v>
      </c>
      <c r="K15" s="74">
        <v>5982653.1699999999</v>
      </c>
      <c r="L15" s="79">
        <v>0.51910584598383225</v>
      </c>
      <c r="M15" s="269">
        <f t="shared" si="3"/>
        <v>-4.7685851392919698E-2</v>
      </c>
      <c r="N15" s="63">
        <v>22100</v>
      </c>
    </row>
    <row r="16" spans="1:16" ht="15" customHeight="1" x14ac:dyDescent="0.2">
      <c r="A16" s="75"/>
      <c r="B16" s="75" t="s">
        <v>255</v>
      </c>
      <c r="C16" s="267">
        <v>1153400</v>
      </c>
      <c r="D16" s="215">
        <v>1022169.21</v>
      </c>
      <c r="E16" s="268">
        <v>1007291.01</v>
      </c>
      <c r="F16" s="147">
        <f>+E16/D16</f>
        <v>0.98544448428455411</v>
      </c>
      <c r="G16" s="268">
        <v>990436.26</v>
      </c>
      <c r="H16" s="147">
        <f>+G16/D16</f>
        <v>0.96895528676705112</v>
      </c>
      <c r="I16" s="76">
        <v>768380.44</v>
      </c>
      <c r="J16" s="221">
        <f>I16/D16</f>
        <v>0.75171550119377983</v>
      </c>
      <c r="K16" s="76">
        <v>703825.39</v>
      </c>
      <c r="L16" s="80">
        <v>0.6487308818863875</v>
      </c>
      <c r="M16" s="269">
        <f t="shared" si="3"/>
        <v>9.1720263174933203E-2</v>
      </c>
      <c r="N16" s="63">
        <v>22101</v>
      </c>
    </row>
    <row r="17" spans="1:14" ht="15" customHeight="1" x14ac:dyDescent="0.2">
      <c r="A17" s="75"/>
      <c r="B17" s="75" t="s">
        <v>254</v>
      </c>
      <c r="C17" s="267">
        <v>20646455.879999999</v>
      </c>
      <c r="D17" s="217">
        <v>20838844.379999999</v>
      </c>
      <c r="E17" s="268">
        <v>20255789.84</v>
      </c>
      <c r="F17" s="147">
        <f>+E17/D17</f>
        <v>0.97202078342887466</v>
      </c>
      <c r="G17" s="268">
        <v>20255789.84</v>
      </c>
      <c r="H17" s="147">
        <f>+G17/D17</f>
        <v>0.97202078342887466</v>
      </c>
      <c r="I17" s="76">
        <v>12408889.73</v>
      </c>
      <c r="J17" s="221">
        <f>I17/D17</f>
        <v>0.59546918743293586</v>
      </c>
      <c r="K17" s="76">
        <v>13242431.41</v>
      </c>
      <c r="L17" s="80">
        <v>0.84087375002914022</v>
      </c>
      <c r="M17" s="269">
        <f t="shared" si="3"/>
        <v>-6.2944760987816206E-2</v>
      </c>
      <c r="N17" s="63">
        <v>22120</v>
      </c>
    </row>
    <row r="18" spans="1:14" ht="15" customHeight="1" x14ac:dyDescent="0.2">
      <c r="A18" s="75"/>
      <c r="B18" s="75" t="s">
        <v>256</v>
      </c>
      <c r="C18" s="267">
        <v>556922.39</v>
      </c>
      <c r="D18" s="217">
        <v>740878.62</v>
      </c>
      <c r="E18" s="268">
        <v>729028.72</v>
      </c>
      <c r="F18" s="147">
        <f>+E18/D18</f>
        <v>0.9840056121473717</v>
      </c>
      <c r="G18" s="268">
        <v>729028.72</v>
      </c>
      <c r="H18" s="147">
        <f>+G18/D18</f>
        <v>0.9840056121473717</v>
      </c>
      <c r="I18" s="76">
        <v>455776.02</v>
      </c>
      <c r="J18" s="221">
        <f>I18/D18</f>
        <v>0.61518311865984199</v>
      </c>
      <c r="K18" s="76">
        <v>440332.55</v>
      </c>
      <c r="L18" s="80">
        <v>0.83566606990134529</v>
      </c>
      <c r="M18" s="269">
        <f t="shared" si="3"/>
        <v>3.5072287978710648E-2</v>
      </c>
      <c r="N18" s="63">
        <v>22121</v>
      </c>
    </row>
    <row r="19" spans="1:14" ht="15" customHeight="1" x14ac:dyDescent="0.2">
      <c r="A19" s="75"/>
      <c r="B19" s="75" t="s">
        <v>252</v>
      </c>
      <c r="C19" s="267">
        <v>1124173.03</v>
      </c>
      <c r="D19" s="217">
        <v>1119563.03</v>
      </c>
      <c r="E19" s="268">
        <v>914853.21</v>
      </c>
      <c r="F19" s="147">
        <f t="shared" si="4"/>
        <v>0.81715203654054203</v>
      </c>
      <c r="G19" s="268">
        <v>914853.21</v>
      </c>
      <c r="H19" s="147">
        <f t="shared" si="1"/>
        <v>0.81715203654054203</v>
      </c>
      <c r="I19" s="76">
        <v>470379.54</v>
      </c>
      <c r="J19" s="221">
        <f t="shared" si="2"/>
        <v>0.42014565271952575</v>
      </c>
      <c r="K19" s="76">
        <v>511300.89</v>
      </c>
      <c r="L19" s="80">
        <v>0.42710093826887746</v>
      </c>
      <c r="M19" s="269">
        <f t="shared" si="3"/>
        <v>-8.0033793799967778E-2</v>
      </c>
      <c r="N19" s="64" t="s">
        <v>257</v>
      </c>
    </row>
    <row r="20" spans="1:14" ht="15" customHeight="1" x14ac:dyDescent="0.2">
      <c r="A20" s="77"/>
      <c r="B20" s="77" t="s">
        <v>258</v>
      </c>
      <c r="C20" s="211">
        <v>5399766.2199999997</v>
      </c>
      <c r="D20" s="216">
        <v>5255846.96</v>
      </c>
      <c r="E20" s="268">
        <v>4781992.2000000011</v>
      </c>
      <c r="F20" s="493">
        <f t="shared" si="4"/>
        <v>0.90984235964130911</v>
      </c>
      <c r="G20" s="268">
        <v>3670146.8900000006</v>
      </c>
      <c r="H20" s="493">
        <f t="shared" si="1"/>
        <v>0.69829789906972495</v>
      </c>
      <c r="I20" s="78">
        <v>1820078.0899999999</v>
      </c>
      <c r="J20" s="511">
        <f t="shared" si="2"/>
        <v>0.34629586893450942</v>
      </c>
      <c r="K20" s="78">
        <v>2532173.0799999982</v>
      </c>
      <c r="L20" s="81">
        <v>0.46767128668827601</v>
      </c>
      <c r="M20" s="270">
        <f t="shared" si="3"/>
        <v>-0.28121892441886276</v>
      </c>
      <c r="N20" s="64" t="s">
        <v>259</v>
      </c>
    </row>
    <row r="21" spans="1:14" ht="15" customHeight="1" x14ac:dyDescent="0.2">
      <c r="A21" s="73"/>
      <c r="B21" s="73" t="s">
        <v>260</v>
      </c>
      <c r="C21" s="212">
        <v>3726957.63</v>
      </c>
      <c r="D21" s="215">
        <v>3791009.34</v>
      </c>
      <c r="E21" s="74">
        <v>3785369.34</v>
      </c>
      <c r="F21" s="495">
        <f t="shared" si="4"/>
        <v>0.99851226955827022</v>
      </c>
      <c r="G21" s="74">
        <v>3763127.23</v>
      </c>
      <c r="H21" s="495">
        <f t="shared" si="1"/>
        <v>0.99264520144917401</v>
      </c>
      <c r="I21" s="74">
        <v>2540913.92</v>
      </c>
      <c r="J21" s="512">
        <f t="shared" si="2"/>
        <v>0.67024733840407791</v>
      </c>
      <c r="K21" s="74">
        <v>2783974.63</v>
      </c>
      <c r="L21" s="79">
        <v>0.75317113571172134</v>
      </c>
      <c r="M21" s="269">
        <f t="shared" si="3"/>
        <v>-8.7307085122395711E-2</v>
      </c>
      <c r="N21" s="63">
        <v>22200</v>
      </c>
    </row>
    <row r="22" spans="1:14" ht="15" customHeight="1" x14ac:dyDescent="0.2">
      <c r="A22" s="77"/>
      <c r="B22" s="77" t="s">
        <v>261</v>
      </c>
      <c r="C22" s="211">
        <v>823380.50999999978</v>
      </c>
      <c r="D22" s="216">
        <v>1254294.21</v>
      </c>
      <c r="E22" s="78">
        <v>1166162.7300000004</v>
      </c>
      <c r="F22" s="496">
        <f t="shared" si="4"/>
        <v>0.92973619801689145</v>
      </c>
      <c r="G22" s="268">
        <v>1093154.0900000003</v>
      </c>
      <c r="H22" s="496">
        <f t="shared" si="1"/>
        <v>0.87152924830929446</v>
      </c>
      <c r="I22" s="66">
        <v>644842.18000000017</v>
      </c>
      <c r="J22" s="511">
        <f t="shared" si="2"/>
        <v>0.51410759521882843</v>
      </c>
      <c r="K22" s="78">
        <v>516262.70999999996</v>
      </c>
      <c r="L22" s="81">
        <v>0.57150217893886635</v>
      </c>
      <c r="M22" s="269">
        <f t="shared" si="3"/>
        <v>0.24905821689116414</v>
      </c>
      <c r="N22" s="64" t="s">
        <v>262</v>
      </c>
    </row>
    <row r="23" spans="1:14" ht="15" customHeight="1" x14ac:dyDescent="0.2">
      <c r="A23" s="73"/>
      <c r="B23" s="73" t="s">
        <v>263</v>
      </c>
      <c r="C23" s="212">
        <v>622330.44999999995</v>
      </c>
      <c r="D23" s="218">
        <v>659088.92000000004</v>
      </c>
      <c r="E23" s="90">
        <v>634041.72</v>
      </c>
      <c r="F23" s="495">
        <f t="shared" si="4"/>
        <v>0.96199723703442008</v>
      </c>
      <c r="G23" s="74">
        <v>587577.81000000006</v>
      </c>
      <c r="H23" s="495">
        <f t="shared" si="1"/>
        <v>0.89150005738224214</v>
      </c>
      <c r="I23" s="74">
        <v>310375.18</v>
      </c>
      <c r="J23" s="510">
        <f t="shared" si="2"/>
        <v>0.47091548739736055</v>
      </c>
      <c r="K23" s="74">
        <v>381449.18</v>
      </c>
      <c r="L23" s="79">
        <v>0.53714921841628327</v>
      </c>
      <c r="M23" s="269">
        <f t="shared" ref="M23:M25" si="5">+I23/K23-1</f>
        <v>-0.18632626238703676</v>
      </c>
      <c r="N23" s="63">
        <v>223</v>
      </c>
    </row>
    <row r="24" spans="1:14" ht="15" customHeight="1" x14ac:dyDescent="0.2">
      <c r="A24" s="75"/>
      <c r="B24" s="75" t="s">
        <v>264</v>
      </c>
      <c r="C24" s="212">
        <v>2466584.48</v>
      </c>
      <c r="D24" s="470">
        <v>2466655.5699999998</v>
      </c>
      <c r="E24" s="268">
        <v>2080815.84</v>
      </c>
      <c r="F24" s="147">
        <f t="shared" si="4"/>
        <v>0.843577784149248</v>
      </c>
      <c r="G24" s="90">
        <v>2080815.76</v>
      </c>
      <c r="H24" s="147">
        <f t="shared" si="1"/>
        <v>0.8435777517166696</v>
      </c>
      <c r="I24" s="90">
        <v>1565858.65</v>
      </c>
      <c r="J24" s="221">
        <f t="shared" si="2"/>
        <v>0.63481041659983362</v>
      </c>
      <c r="K24" s="76">
        <v>1855280.11</v>
      </c>
      <c r="L24" s="80">
        <v>0.76978753155050739</v>
      </c>
      <c r="M24" s="269">
        <f t="shared" si="5"/>
        <v>-0.15599879416591178</v>
      </c>
      <c r="N24" s="63">
        <v>224</v>
      </c>
    </row>
    <row r="25" spans="1:14" ht="15" customHeight="1" x14ac:dyDescent="0.2">
      <c r="A25" s="77"/>
      <c r="B25" s="77" t="s">
        <v>265</v>
      </c>
      <c r="C25" s="211">
        <v>844814.86</v>
      </c>
      <c r="D25" s="185">
        <v>632492</v>
      </c>
      <c r="E25" s="78">
        <v>391747.7</v>
      </c>
      <c r="F25" s="493">
        <f t="shared" si="4"/>
        <v>0.61937178652062008</v>
      </c>
      <c r="G25" s="66">
        <v>309093.49</v>
      </c>
      <c r="H25" s="493">
        <f t="shared" si="1"/>
        <v>0.48869154076257088</v>
      </c>
      <c r="I25" s="66">
        <v>309093.49</v>
      </c>
      <c r="J25" s="511">
        <f t="shared" si="2"/>
        <v>0.48869154076257088</v>
      </c>
      <c r="K25" s="78">
        <v>564034.21</v>
      </c>
      <c r="L25" s="81">
        <v>0.89003931415521187</v>
      </c>
      <c r="M25" s="269">
        <f t="shared" si="5"/>
        <v>-0.45199513696163929</v>
      </c>
      <c r="N25" s="63">
        <v>225</v>
      </c>
    </row>
    <row r="26" spans="1:14" ht="15" customHeight="1" x14ac:dyDescent="0.2">
      <c r="A26" s="73"/>
      <c r="B26" s="73" t="s">
        <v>267</v>
      </c>
      <c r="C26" s="212">
        <v>1326385.93</v>
      </c>
      <c r="D26" s="215">
        <v>1099488.22</v>
      </c>
      <c r="E26" s="90">
        <v>863859.4</v>
      </c>
      <c r="F26" s="495">
        <f t="shared" si="4"/>
        <v>0.78569227417461562</v>
      </c>
      <c r="G26" s="90">
        <v>525286.38</v>
      </c>
      <c r="H26" s="495">
        <f t="shared" si="1"/>
        <v>0.47775535057574336</v>
      </c>
      <c r="I26" s="90">
        <v>512966.38</v>
      </c>
      <c r="J26" s="510">
        <f t="shared" si="2"/>
        <v>0.4665501372993337</v>
      </c>
      <c r="K26" s="74">
        <v>571482.9</v>
      </c>
      <c r="L26" s="79">
        <v>0.48298584342614498</v>
      </c>
      <c r="M26" s="269">
        <f t="shared" si="3"/>
        <v>-0.10239417487382385</v>
      </c>
      <c r="N26" s="63">
        <v>22601</v>
      </c>
    </row>
    <row r="27" spans="1:14" ht="15" customHeight="1" x14ac:dyDescent="0.2">
      <c r="A27" s="75"/>
      <c r="B27" s="75" t="s">
        <v>266</v>
      </c>
      <c r="C27" s="212">
        <v>13040585.99</v>
      </c>
      <c r="D27" s="215">
        <v>13377685.75</v>
      </c>
      <c r="E27" s="90">
        <v>13129392.119999999</v>
      </c>
      <c r="F27" s="147">
        <f t="shared" si="4"/>
        <v>0.98143971725453327</v>
      </c>
      <c r="G27" s="90">
        <v>11792644.439999999</v>
      </c>
      <c r="H27" s="147">
        <f t="shared" si="1"/>
        <v>0.88151603052867344</v>
      </c>
      <c r="I27" s="90">
        <v>10196460.060000001</v>
      </c>
      <c r="J27" s="221">
        <f t="shared" si="2"/>
        <v>0.76219910158975002</v>
      </c>
      <c r="K27" s="76">
        <v>8558835.1799999997</v>
      </c>
      <c r="L27" s="80">
        <v>0.6266167570926201</v>
      </c>
      <c r="M27" s="269">
        <f t="shared" si="3"/>
        <v>0.19133735438985289</v>
      </c>
      <c r="N27" s="63">
        <v>22602</v>
      </c>
    </row>
    <row r="28" spans="1:14" ht="15" customHeight="1" x14ac:dyDescent="0.2">
      <c r="A28" s="75"/>
      <c r="B28" s="75" t="s">
        <v>268</v>
      </c>
      <c r="C28" s="212">
        <v>643129.06000000006</v>
      </c>
      <c r="D28" s="470">
        <v>896166.47</v>
      </c>
      <c r="E28" s="268">
        <v>680760.92</v>
      </c>
      <c r="F28" s="147">
        <f t="shared" si="4"/>
        <v>0.75963667777037014</v>
      </c>
      <c r="G28" s="90">
        <v>389358.63</v>
      </c>
      <c r="H28" s="147">
        <f t="shared" si="1"/>
        <v>0.43447132093661128</v>
      </c>
      <c r="I28" s="90">
        <v>351510.03</v>
      </c>
      <c r="J28" s="221">
        <f t="shared" si="2"/>
        <v>0.39223742660222494</v>
      </c>
      <c r="K28" s="76">
        <v>294451.57</v>
      </c>
      <c r="L28" s="80">
        <v>0.4418448539656899</v>
      </c>
      <c r="M28" s="269">
        <f t="shared" si="3"/>
        <v>0.1937787596106213</v>
      </c>
      <c r="N28" s="63">
        <v>22606</v>
      </c>
    </row>
    <row r="29" spans="1:14" ht="15" customHeight="1" x14ac:dyDescent="0.2">
      <c r="A29" s="75"/>
      <c r="B29" s="75" t="s">
        <v>269</v>
      </c>
      <c r="C29" s="212">
        <v>17342647.079999998</v>
      </c>
      <c r="D29" s="470">
        <v>24967000.109999999</v>
      </c>
      <c r="E29" s="268">
        <v>21423084.050000001</v>
      </c>
      <c r="F29" s="147">
        <f t="shared" si="4"/>
        <v>0.85805599213417083</v>
      </c>
      <c r="G29" s="90">
        <v>17294189.690000001</v>
      </c>
      <c r="H29" s="147">
        <f t="shared" si="1"/>
        <v>0.6926819246927941</v>
      </c>
      <c r="I29" s="90">
        <v>12031330.220000001</v>
      </c>
      <c r="J29" s="221">
        <f t="shared" si="2"/>
        <v>0.4818893005564216</v>
      </c>
      <c r="K29" s="76">
        <v>10174166.25</v>
      </c>
      <c r="L29" s="80">
        <v>0.50258297047137768</v>
      </c>
      <c r="M29" s="269">
        <f t="shared" si="3"/>
        <v>0.18253721478160445</v>
      </c>
      <c r="N29" s="63">
        <v>22610</v>
      </c>
    </row>
    <row r="30" spans="1:14" ht="15" customHeight="1" x14ac:dyDescent="0.2">
      <c r="A30" s="77"/>
      <c r="B30" s="77" t="s">
        <v>270</v>
      </c>
      <c r="C30" s="211">
        <v>16396084.009999998</v>
      </c>
      <c r="D30" s="185">
        <v>12214325.870000001</v>
      </c>
      <c r="E30" s="78">
        <v>6267505.5200000005</v>
      </c>
      <c r="F30" s="493">
        <f t="shared" si="4"/>
        <v>0.51312741994167865</v>
      </c>
      <c r="G30" s="66">
        <v>5255569.33</v>
      </c>
      <c r="H30" s="493">
        <f t="shared" si="1"/>
        <v>0.43027911535489427</v>
      </c>
      <c r="I30" s="66">
        <v>4237481.99</v>
      </c>
      <c r="J30" s="511">
        <f t="shared" si="2"/>
        <v>0.34692720949977407</v>
      </c>
      <c r="K30" s="78">
        <v>1886514.9100000001</v>
      </c>
      <c r="L30" s="81">
        <v>0.31156804493475637</v>
      </c>
      <c r="M30" s="202">
        <f t="shared" si="3"/>
        <v>1.246195864945483</v>
      </c>
      <c r="N30" s="64" t="s">
        <v>271</v>
      </c>
    </row>
    <row r="31" spans="1:14" ht="15" customHeight="1" x14ac:dyDescent="0.2">
      <c r="A31" s="73"/>
      <c r="B31" s="73" t="s">
        <v>272</v>
      </c>
      <c r="C31" s="210">
        <v>11908878.640000001</v>
      </c>
      <c r="D31" s="215">
        <v>11609289.449999999</v>
      </c>
      <c r="E31" s="76">
        <v>11543473.970000001</v>
      </c>
      <c r="F31" s="494">
        <f t="shared" si="4"/>
        <v>0.99433079170922056</v>
      </c>
      <c r="G31" s="76">
        <v>11538192.73</v>
      </c>
      <c r="H31" s="147">
        <f t="shared" si="1"/>
        <v>0.9938758767014807</v>
      </c>
      <c r="I31" s="76">
        <v>7908803.6600000001</v>
      </c>
      <c r="J31" s="510">
        <f t="shared" si="2"/>
        <v>0.68124786569086715</v>
      </c>
      <c r="K31" s="74">
        <v>7637241.1500000004</v>
      </c>
      <c r="L31" s="79">
        <v>0.6667458748326649</v>
      </c>
      <c r="M31" s="269">
        <f t="shared" si="3"/>
        <v>3.5557671241008171E-2</v>
      </c>
      <c r="N31" s="63">
        <v>22700</v>
      </c>
    </row>
    <row r="32" spans="1:14" ht="15" customHeight="1" x14ac:dyDescent="0.2">
      <c r="A32" s="75"/>
      <c r="B32" s="75" t="s">
        <v>273</v>
      </c>
      <c r="C32" s="210">
        <v>2874262.5</v>
      </c>
      <c r="D32" s="215">
        <v>5281690.3099999996</v>
      </c>
      <c r="E32" s="76">
        <v>4426305.05</v>
      </c>
      <c r="F32" s="147">
        <f t="shared" si="4"/>
        <v>0.83804706262681272</v>
      </c>
      <c r="G32" s="76">
        <v>3532870.28</v>
      </c>
      <c r="H32" s="147">
        <f t="shared" si="1"/>
        <v>0.66889008492434687</v>
      </c>
      <c r="I32" s="76">
        <v>2329146.77</v>
      </c>
      <c r="J32" s="221">
        <f t="shared" si="2"/>
        <v>0.44098510766338367</v>
      </c>
      <c r="K32" s="76">
        <v>2038448.88</v>
      </c>
      <c r="L32" s="80">
        <v>0.38152720134250628</v>
      </c>
      <c r="M32" s="269">
        <f t="shared" si="3"/>
        <v>0.14260739764050401</v>
      </c>
      <c r="N32" s="63">
        <v>22703</v>
      </c>
    </row>
    <row r="33" spans="1:14" ht="15" customHeight="1" x14ac:dyDescent="0.2">
      <c r="A33" s="75"/>
      <c r="B33" s="75" t="s">
        <v>274</v>
      </c>
      <c r="C33" s="210">
        <v>2461274.11</v>
      </c>
      <c r="D33" s="215">
        <v>2193092.9499999997</v>
      </c>
      <c r="E33" s="76">
        <v>1653693.9100000001</v>
      </c>
      <c r="F33" s="147">
        <f t="shared" si="4"/>
        <v>0.75404643017980622</v>
      </c>
      <c r="G33" s="76">
        <v>1545808.48</v>
      </c>
      <c r="H33" s="147">
        <f t="shared" si="1"/>
        <v>0.70485315271293003</v>
      </c>
      <c r="I33" s="76">
        <v>836303.91999999993</v>
      </c>
      <c r="J33" s="221">
        <f t="shared" si="2"/>
        <v>0.38133537386092098</v>
      </c>
      <c r="K33" s="76">
        <v>885841.13</v>
      </c>
      <c r="L33" s="80">
        <v>0.35302706895282088</v>
      </c>
      <c r="M33" s="269">
        <f t="shared" si="3"/>
        <v>-5.5921099531695995E-2</v>
      </c>
      <c r="N33" s="63" t="s">
        <v>275</v>
      </c>
    </row>
    <row r="34" spans="1:14" ht="15" customHeight="1" x14ac:dyDescent="0.2">
      <c r="A34" s="75"/>
      <c r="B34" s="75" t="s">
        <v>276</v>
      </c>
      <c r="C34" s="210">
        <v>3735000</v>
      </c>
      <c r="D34" s="215">
        <v>3597602</v>
      </c>
      <c r="E34" s="76">
        <v>2385062.39</v>
      </c>
      <c r="F34" s="147">
        <f t="shared" si="4"/>
        <v>0.66295893486828172</v>
      </c>
      <c r="G34" s="76">
        <v>2385062.39</v>
      </c>
      <c r="H34" s="147">
        <f t="shared" si="1"/>
        <v>0.66295893486828172</v>
      </c>
      <c r="I34" s="76">
        <v>2356927.12</v>
      </c>
      <c r="J34" s="221">
        <f t="shared" si="2"/>
        <v>0.65513837272716657</v>
      </c>
      <c r="K34" s="76">
        <v>2053118.61</v>
      </c>
      <c r="L34" s="80">
        <v>0.5137613037222396</v>
      </c>
      <c r="M34" s="269">
        <f t="shared" si="3"/>
        <v>0.14797416404500852</v>
      </c>
      <c r="N34" s="64">
        <v>22708</v>
      </c>
    </row>
    <row r="35" spans="1:14" ht="15" customHeight="1" x14ac:dyDescent="0.2">
      <c r="A35" s="75"/>
      <c r="B35" s="75" t="s">
        <v>277</v>
      </c>
      <c r="C35" s="210">
        <v>15900827.689999999</v>
      </c>
      <c r="D35" s="215">
        <v>17437746.899999999</v>
      </c>
      <c r="E35" s="76">
        <v>16333448.4</v>
      </c>
      <c r="F35" s="147">
        <f t="shared" si="4"/>
        <v>0.93667195043414708</v>
      </c>
      <c r="G35" s="76">
        <v>16117515.310000001</v>
      </c>
      <c r="H35" s="147">
        <f t="shared" si="1"/>
        <v>0.92428886612639172</v>
      </c>
      <c r="I35" s="76">
        <v>11404682.220000001</v>
      </c>
      <c r="J35" s="221">
        <f t="shared" si="2"/>
        <v>0.65402269487005815</v>
      </c>
      <c r="K35" s="76">
        <v>9982968.3300000001</v>
      </c>
      <c r="L35" s="80">
        <v>0.74752382695578257</v>
      </c>
      <c r="M35" s="269">
        <f t="shared" si="3"/>
        <v>0.14241394372929972</v>
      </c>
      <c r="N35" s="63">
        <v>22712</v>
      </c>
    </row>
    <row r="36" spans="1:14" ht="15" customHeight="1" x14ac:dyDescent="0.2">
      <c r="A36" s="75"/>
      <c r="B36" s="75" t="s">
        <v>278</v>
      </c>
      <c r="C36" s="210">
        <v>11600000</v>
      </c>
      <c r="D36" s="215">
        <v>12516606.189999999</v>
      </c>
      <c r="E36" s="76">
        <v>12516606.189999999</v>
      </c>
      <c r="F36" s="147">
        <f t="shared" si="4"/>
        <v>1</v>
      </c>
      <c r="G36" s="76">
        <v>12516606.189999999</v>
      </c>
      <c r="H36" s="147">
        <f t="shared" si="1"/>
        <v>1</v>
      </c>
      <c r="I36" s="76">
        <v>7889416.9800000004</v>
      </c>
      <c r="J36" s="221">
        <f t="shared" si="2"/>
        <v>0.63031598663726918</v>
      </c>
      <c r="K36" s="76">
        <v>0</v>
      </c>
      <c r="L36" s="80" t="s">
        <v>135</v>
      </c>
      <c r="M36" s="269" t="s">
        <v>135</v>
      </c>
      <c r="N36" s="63">
        <v>22714</v>
      </c>
    </row>
    <row r="37" spans="1:14" ht="15" customHeight="1" x14ac:dyDescent="0.2">
      <c r="A37" s="75"/>
      <c r="B37" s="75" t="s">
        <v>279</v>
      </c>
      <c r="C37" s="210"/>
      <c r="D37" s="215"/>
      <c r="E37" s="76"/>
      <c r="F37" s="147" t="s">
        <v>135</v>
      </c>
      <c r="G37" s="76"/>
      <c r="H37" s="147" t="s">
        <v>135</v>
      </c>
      <c r="I37" s="76"/>
      <c r="J37" s="221" t="s">
        <v>135</v>
      </c>
      <c r="K37" s="76"/>
      <c r="L37" s="80" t="s">
        <v>135</v>
      </c>
      <c r="M37" s="269" t="s">
        <v>135</v>
      </c>
      <c r="N37" s="63">
        <v>22715</v>
      </c>
    </row>
    <row r="38" spans="1:14" ht="15" customHeight="1" x14ac:dyDescent="0.2">
      <c r="A38" s="75"/>
      <c r="B38" s="75" t="s">
        <v>280</v>
      </c>
      <c r="C38" s="210">
        <v>13595150.939999999</v>
      </c>
      <c r="D38" s="215">
        <v>13618169.539999999</v>
      </c>
      <c r="E38" s="76">
        <v>13293025.49</v>
      </c>
      <c r="F38" s="147">
        <f t="shared" si="4"/>
        <v>0.97612424716515911</v>
      </c>
      <c r="G38" s="76">
        <v>13293025.49</v>
      </c>
      <c r="H38" s="147">
        <f t="shared" si="1"/>
        <v>0.97612424716515911</v>
      </c>
      <c r="I38" s="76">
        <v>8513685.4000000004</v>
      </c>
      <c r="J38" s="221">
        <f t="shared" si="2"/>
        <v>0.62517105364220638</v>
      </c>
      <c r="K38" s="76">
        <v>9426087.4199999999</v>
      </c>
      <c r="L38" s="80">
        <v>0.69052551330458833</v>
      </c>
      <c r="M38" s="269">
        <f t="shared" si="3"/>
        <v>-9.6795412491517019E-2</v>
      </c>
      <c r="N38" s="63">
        <v>22716</v>
      </c>
    </row>
    <row r="39" spans="1:14" ht="15" customHeight="1" x14ac:dyDescent="0.2">
      <c r="A39" s="75"/>
      <c r="B39" s="75" t="s">
        <v>487</v>
      </c>
      <c r="C39" s="210">
        <v>209726</v>
      </c>
      <c r="D39" s="215">
        <v>196632.61</v>
      </c>
      <c r="E39" s="76">
        <v>196444.27</v>
      </c>
      <c r="F39" s="147">
        <f t="shared" si="4"/>
        <v>0.99904217311665655</v>
      </c>
      <c r="G39" s="76">
        <v>196444.27</v>
      </c>
      <c r="H39" s="147">
        <f t="shared" si="1"/>
        <v>0.99904217311665655</v>
      </c>
      <c r="I39" s="76">
        <v>146215.24</v>
      </c>
      <c r="J39" s="221">
        <f t="shared" si="2"/>
        <v>0.74359609019073691</v>
      </c>
      <c r="K39" s="76">
        <v>153289.95000000001</v>
      </c>
      <c r="L39" s="80">
        <v>0.74574764619217604</v>
      </c>
      <c r="M39" s="269">
        <f t="shared" si="3"/>
        <v>-4.6152471182879351E-2</v>
      </c>
      <c r="N39" s="63" t="s">
        <v>488</v>
      </c>
    </row>
    <row r="40" spans="1:14" ht="15" customHeight="1" x14ac:dyDescent="0.2">
      <c r="A40" s="75"/>
      <c r="B40" s="75" t="s">
        <v>489</v>
      </c>
      <c r="C40" s="210">
        <v>120000.38</v>
      </c>
      <c r="D40" s="215">
        <v>126553.12</v>
      </c>
      <c r="E40" s="76">
        <v>126553.12</v>
      </c>
      <c r="F40" s="147">
        <f t="shared" si="4"/>
        <v>1</v>
      </c>
      <c r="G40" s="76">
        <v>126553.12</v>
      </c>
      <c r="H40" s="147">
        <f t="shared" si="1"/>
        <v>1</v>
      </c>
      <c r="I40" s="76">
        <v>126553.12</v>
      </c>
      <c r="J40" s="221">
        <f t="shared" si="2"/>
        <v>1</v>
      </c>
      <c r="K40" s="76">
        <v>118104.69</v>
      </c>
      <c r="L40" s="80">
        <v>0.99776057687701847</v>
      </c>
      <c r="M40" s="269">
        <f t="shared" si="3"/>
        <v>7.1533399732051306E-2</v>
      </c>
      <c r="N40" s="63" t="s">
        <v>490</v>
      </c>
    </row>
    <row r="41" spans="1:14" ht="15" customHeight="1" x14ac:dyDescent="0.2">
      <c r="A41" s="75"/>
      <c r="B41" s="75" t="s">
        <v>286</v>
      </c>
      <c r="C41" s="210">
        <v>63029764.009999998</v>
      </c>
      <c r="D41" s="215">
        <v>59804242.82</v>
      </c>
      <c r="E41" s="76">
        <v>56675437.219999999</v>
      </c>
      <c r="F41" s="147">
        <f t="shared" ref="F41:F51" si="6">+E41/D41</f>
        <v>0.94768254805236574</v>
      </c>
      <c r="G41" s="76">
        <v>55173921.539999999</v>
      </c>
      <c r="H41" s="147">
        <f t="shared" ref="H41:H51" si="7">+G41/D41</f>
        <v>0.92257537155120528</v>
      </c>
      <c r="I41" s="76">
        <v>39117956.310000002</v>
      </c>
      <c r="J41" s="221">
        <f t="shared" ref="J41:J51" si="8">I41/D41</f>
        <v>0.65410001808296458</v>
      </c>
      <c r="K41" s="76">
        <v>36725449.359999999</v>
      </c>
      <c r="L41" s="80">
        <v>0.62788535151882341</v>
      </c>
      <c r="M41" s="269">
        <f t="shared" si="3"/>
        <v>6.514575020029123E-2</v>
      </c>
      <c r="N41" s="63">
        <v>22719</v>
      </c>
    </row>
    <row r="42" spans="1:14" ht="15" customHeight="1" x14ac:dyDescent="0.2">
      <c r="A42" s="75"/>
      <c r="B42" s="75" t="s">
        <v>281</v>
      </c>
      <c r="C42" s="210">
        <v>1550000</v>
      </c>
      <c r="D42" s="215">
        <v>2035347.9</v>
      </c>
      <c r="E42" s="76">
        <v>2035347.9</v>
      </c>
      <c r="F42" s="147">
        <f t="shared" si="6"/>
        <v>1</v>
      </c>
      <c r="G42" s="76">
        <v>1817500</v>
      </c>
      <c r="H42" s="147">
        <f t="shared" si="7"/>
        <v>0.89296773293646758</v>
      </c>
      <c r="I42" s="76">
        <v>1534091.22</v>
      </c>
      <c r="J42" s="221">
        <f t="shared" si="8"/>
        <v>0.75372432398412081</v>
      </c>
      <c r="K42" s="76">
        <v>1217448</v>
      </c>
      <c r="L42" s="80">
        <v>0.70709407166640337</v>
      </c>
      <c r="M42" s="269">
        <f t="shared" si="3"/>
        <v>0.26008767520255494</v>
      </c>
      <c r="N42" s="63">
        <v>22720</v>
      </c>
    </row>
    <row r="43" spans="1:14" ht="15" customHeight="1" x14ac:dyDescent="0.2">
      <c r="A43" s="75"/>
      <c r="B43" s="75" t="s">
        <v>283</v>
      </c>
      <c r="C43" s="210">
        <v>2113545.42</v>
      </c>
      <c r="D43" s="215">
        <v>1232698.3700000001</v>
      </c>
      <c r="E43" s="76">
        <v>1107238.1299999999</v>
      </c>
      <c r="F43" s="147">
        <f t="shared" si="6"/>
        <v>0.89822308274813389</v>
      </c>
      <c r="G43" s="76">
        <v>1107238.1299999999</v>
      </c>
      <c r="H43" s="147">
        <f t="shared" si="7"/>
        <v>0.89822308274813389</v>
      </c>
      <c r="I43" s="76">
        <v>532993.67000000004</v>
      </c>
      <c r="J43" s="221">
        <f t="shared" si="8"/>
        <v>0.43237963395700768</v>
      </c>
      <c r="K43" s="76">
        <v>835169.14</v>
      </c>
      <c r="L43" s="80">
        <v>0.55774706949415975</v>
      </c>
      <c r="M43" s="269">
        <f t="shared" si="3"/>
        <v>-0.36181350043657023</v>
      </c>
      <c r="N43" s="63">
        <v>22721</v>
      </c>
    </row>
    <row r="44" spans="1:14" ht="15" customHeight="1" x14ac:dyDescent="0.2">
      <c r="A44" s="75"/>
      <c r="B44" s="75" t="s">
        <v>282</v>
      </c>
      <c r="C44" s="210">
        <v>2650000</v>
      </c>
      <c r="D44" s="215">
        <v>2696942.16</v>
      </c>
      <c r="E44" s="76">
        <v>2696942.16</v>
      </c>
      <c r="F44" s="147">
        <f t="shared" si="6"/>
        <v>1</v>
      </c>
      <c r="G44" s="76">
        <v>2696942.16</v>
      </c>
      <c r="H44" s="147">
        <f t="shared" si="7"/>
        <v>1</v>
      </c>
      <c r="I44" s="76">
        <v>1275716.8</v>
      </c>
      <c r="J44" s="221">
        <f t="shared" si="8"/>
        <v>0.47302341849259383</v>
      </c>
      <c r="K44" s="76">
        <v>508020.62</v>
      </c>
      <c r="L44" s="80">
        <v>0.17872492875989832</v>
      </c>
      <c r="M44" s="269">
        <f t="shared" si="3"/>
        <v>1.5111516142789641</v>
      </c>
      <c r="N44" s="63">
        <v>22723</v>
      </c>
    </row>
    <row r="45" spans="1:14" ht="15" customHeight="1" x14ac:dyDescent="0.2">
      <c r="A45" s="75"/>
      <c r="B45" s="75" t="s">
        <v>285</v>
      </c>
      <c r="C45" s="210">
        <v>9307905.2899999991</v>
      </c>
      <c r="D45" s="215">
        <v>8894695.9000000004</v>
      </c>
      <c r="E45" s="76">
        <v>8894695.9000000004</v>
      </c>
      <c r="F45" s="147">
        <f t="shared" si="6"/>
        <v>1</v>
      </c>
      <c r="G45" s="76">
        <v>8894695.9000000004</v>
      </c>
      <c r="H45" s="147">
        <f t="shared" si="7"/>
        <v>1</v>
      </c>
      <c r="I45" s="76">
        <v>4938550.68</v>
      </c>
      <c r="J45" s="221">
        <f t="shared" si="8"/>
        <v>0.55522422975697228</v>
      </c>
      <c r="K45" s="76">
        <v>5579909.9800000004</v>
      </c>
      <c r="L45" s="80">
        <v>0.60788286235087574</v>
      </c>
      <c r="M45" s="269">
        <f t="shared" si="3"/>
        <v>-0.11494079694812576</v>
      </c>
      <c r="N45" s="63">
        <v>22724</v>
      </c>
    </row>
    <row r="46" spans="1:14" ht="15" customHeight="1" x14ac:dyDescent="0.2">
      <c r="A46" s="75"/>
      <c r="B46" s="75" t="s">
        <v>492</v>
      </c>
      <c r="C46" s="210">
        <v>30380.83</v>
      </c>
      <c r="D46" s="215">
        <v>152839.13</v>
      </c>
      <c r="E46" s="76">
        <v>94965.9</v>
      </c>
      <c r="F46" s="147">
        <f t="shared" si="6"/>
        <v>0.62134546303685445</v>
      </c>
      <c r="G46" s="76">
        <v>83936.11</v>
      </c>
      <c r="H46" s="147">
        <f t="shared" si="7"/>
        <v>0.54917945424054693</v>
      </c>
      <c r="I46" s="76">
        <v>13970.21</v>
      </c>
      <c r="J46" s="221">
        <f t="shared" si="8"/>
        <v>9.1404668424898777E-2</v>
      </c>
      <c r="K46" s="76">
        <v>30002.46</v>
      </c>
      <c r="L46" s="80">
        <v>0.34211696019795546</v>
      </c>
      <c r="M46" s="269">
        <f t="shared" si="3"/>
        <v>-0.53436451544306696</v>
      </c>
      <c r="N46" s="63" t="s">
        <v>491</v>
      </c>
    </row>
    <row r="47" spans="1:14" ht="15" customHeight="1" x14ac:dyDescent="0.2">
      <c r="A47" s="75"/>
      <c r="B47" s="75" t="s">
        <v>493</v>
      </c>
      <c r="C47" s="210">
        <v>19644.86</v>
      </c>
      <c r="D47" s="215">
        <v>19644.86</v>
      </c>
      <c r="E47" s="76">
        <v>19644.86</v>
      </c>
      <c r="F47" s="147">
        <f t="shared" si="6"/>
        <v>1</v>
      </c>
      <c r="G47" s="76">
        <v>19644.86</v>
      </c>
      <c r="H47" s="147">
        <f t="shared" si="7"/>
        <v>1</v>
      </c>
      <c r="I47" s="76">
        <v>19644.849999999999</v>
      </c>
      <c r="J47" s="221">
        <f t="shared" si="8"/>
        <v>0.99999949096099428</v>
      </c>
      <c r="K47" s="76">
        <v>35701.46</v>
      </c>
      <c r="L47" s="80">
        <v>0.75000057770791118</v>
      </c>
      <c r="M47" s="269">
        <f t="shared" si="3"/>
        <v>-0.4497465929964769</v>
      </c>
      <c r="N47" s="63" t="s">
        <v>494</v>
      </c>
    </row>
    <row r="48" spans="1:14" ht="15" customHeight="1" x14ac:dyDescent="0.2">
      <c r="A48" s="75"/>
      <c r="B48" s="75" t="s">
        <v>287</v>
      </c>
      <c r="C48" s="210">
        <v>261303122.13999999</v>
      </c>
      <c r="D48" s="215">
        <v>258424713.83000001</v>
      </c>
      <c r="E48" s="76">
        <v>256436783.59999999</v>
      </c>
      <c r="F48" s="147">
        <f t="shared" si="6"/>
        <v>0.99230750727924677</v>
      </c>
      <c r="G48" s="76">
        <v>256436783.59999999</v>
      </c>
      <c r="H48" s="147">
        <f t="shared" si="7"/>
        <v>0.99230750727924677</v>
      </c>
      <c r="I48" s="76">
        <v>165368258.74000001</v>
      </c>
      <c r="J48" s="221">
        <f t="shared" si="8"/>
        <v>0.63990883955775413</v>
      </c>
      <c r="K48" s="76">
        <v>169464393.69999999</v>
      </c>
      <c r="L48" s="80">
        <v>0.657083822086726</v>
      </c>
      <c r="M48" s="269">
        <f t="shared" si="3"/>
        <v>-2.4171065499761002E-2</v>
      </c>
      <c r="N48" s="63">
        <v>22727</v>
      </c>
    </row>
    <row r="49" spans="1:14" ht="15" customHeight="1" x14ac:dyDescent="0.2">
      <c r="A49" s="75"/>
      <c r="B49" s="75" t="s">
        <v>284</v>
      </c>
      <c r="C49" s="210">
        <v>1874554.49</v>
      </c>
      <c r="D49" s="215">
        <v>1554487.17</v>
      </c>
      <c r="E49" s="76">
        <v>1451259.87</v>
      </c>
      <c r="F49" s="147">
        <f t="shared" si="6"/>
        <v>0.9335939839246149</v>
      </c>
      <c r="G49" s="76">
        <v>1368874.76</v>
      </c>
      <c r="H49" s="147">
        <f t="shared" si="7"/>
        <v>0.88059572727126467</v>
      </c>
      <c r="I49" s="76">
        <v>588348.15</v>
      </c>
      <c r="J49" s="221">
        <f t="shared" si="8"/>
        <v>0.37848376066043699</v>
      </c>
      <c r="K49" s="76">
        <v>808537.74</v>
      </c>
      <c r="L49" s="80">
        <v>0.69309063749404176</v>
      </c>
      <c r="M49" s="269">
        <f t="shared" si="3"/>
        <v>-0.27233062738666958</v>
      </c>
      <c r="N49" s="63">
        <v>22729</v>
      </c>
    </row>
    <row r="50" spans="1:14" ht="15" customHeight="1" x14ac:dyDescent="0.2">
      <c r="A50" s="75"/>
      <c r="B50" s="75" t="s">
        <v>289</v>
      </c>
      <c r="C50" s="210">
        <v>50122831.859999999</v>
      </c>
      <c r="D50" s="215">
        <v>45326574.469999999</v>
      </c>
      <c r="E50" s="76">
        <v>43541891.82</v>
      </c>
      <c r="F50" s="147">
        <f t="shared" si="6"/>
        <v>0.96062613001604136</v>
      </c>
      <c r="G50" s="76">
        <v>43523213.359999999</v>
      </c>
      <c r="H50" s="147">
        <f t="shared" si="7"/>
        <v>0.96021404372409436</v>
      </c>
      <c r="I50" s="76">
        <v>30185915.629999999</v>
      </c>
      <c r="J50" s="221">
        <f t="shared" si="8"/>
        <v>0.66596507640300395</v>
      </c>
      <c r="K50" s="76">
        <v>29765885.890000001</v>
      </c>
      <c r="L50" s="80">
        <v>0.69497614938174879</v>
      </c>
      <c r="M50" s="269">
        <f t="shared" si="3"/>
        <v>1.4111111678389854E-2</v>
      </c>
      <c r="N50" s="63">
        <v>22731</v>
      </c>
    </row>
    <row r="51" spans="1:14" ht="15" customHeight="1" x14ac:dyDescent="0.2">
      <c r="A51" s="75"/>
      <c r="B51" s="75" t="s">
        <v>288</v>
      </c>
      <c r="C51" s="210">
        <v>4217686.7</v>
      </c>
      <c r="D51" s="215">
        <v>4138678.45</v>
      </c>
      <c r="E51" s="76">
        <v>4133678.45</v>
      </c>
      <c r="F51" s="147">
        <f t="shared" si="6"/>
        <v>0.99879188488296311</v>
      </c>
      <c r="G51" s="76">
        <v>4133678.45</v>
      </c>
      <c r="H51" s="147">
        <f t="shared" si="7"/>
        <v>0.99879188488296311</v>
      </c>
      <c r="I51" s="76">
        <v>3064663.09</v>
      </c>
      <c r="J51" s="221">
        <f t="shared" si="8"/>
        <v>0.74049316153082623</v>
      </c>
      <c r="K51" s="76">
        <v>3002691.46</v>
      </c>
      <c r="L51" s="80">
        <v>0.7071055466885503</v>
      </c>
      <c r="M51" s="269">
        <f t="shared" si="3"/>
        <v>2.0638693926947838E-2</v>
      </c>
      <c r="N51" s="63">
        <v>22732</v>
      </c>
    </row>
    <row r="52" spans="1:14" ht="15" customHeight="1" x14ac:dyDescent="0.2">
      <c r="A52" s="77"/>
      <c r="B52" s="77" t="s">
        <v>290</v>
      </c>
      <c r="C52" s="211">
        <v>2249365.83</v>
      </c>
      <c r="D52" s="216">
        <v>4185998.5799999996</v>
      </c>
      <c r="E52" s="78">
        <v>3319205.2500000005</v>
      </c>
      <c r="F52" s="493">
        <f t="shared" si="4"/>
        <v>0.79293033348329534</v>
      </c>
      <c r="G52" s="78">
        <v>3046863.58</v>
      </c>
      <c r="H52" s="493">
        <f t="shared" si="1"/>
        <v>0.72787018957851635</v>
      </c>
      <c r="I52" s="78">
        <v>2111053.2199999997</v>
      </c>
      <c r="J52" s="511">
        <f t="shared" si="2"/>
        <v>0.50431293266229438</v>
      </c>
      <c r="K52" s="78">
        <v>1569335.9200000167</v>
      </c>
      <c r="L52" s="80">
        <v>0.50709023590065427</v>
      </c>
      <c r="M52" s="202">
        <f t="shared" si="3"/>
        <v>0.34518887453998848</v>
      </c>
      <c r="N52" s="64" t="s">
        <v>291</v>
      </c>
    </row>
    <row r="53" spans="1:14" ht="15" customHeight="1" x14ac:dyDescent="0.2">
      <c r="A53" s="73"/>
      <c r="B53" s="73" t="s">
        <v>292</v>
      </c>
      <c r="C53" s="210">
        <v>2085705.4</v>
      </c>
      <c r="D53" s="215">
        <v>1698693.24</v>
      </c>
      <c r="E53" s="76">
        <v>1537476.4</v>
      </c>
      <c r="F53" s="494">
        <f t="shared" si="4"/>
        <v>0.90509361184012238</v>
      </c>
      <c r="G53" s="567">
        <v>970556.84</v>
      </c>
      <c r="H53" s="494">
        <f t="shared" si="1"/>
        <v>0.57135497872470487</v>
      </c>
      <c r="I53" s="76">
        <v>970556.84</v>
      </c>
      <c r="J53" s="512">
        <f t="shared" si="2"/>
        <v>0.57135497872470487</v>
      </c>
      <c r="K53" s="90">
        <v>1368524.37</v>
      </c>
      <c r="L53" s="79">
        <v>0.67472430582816389</v>
      </c>
      <c r="M53" s="203">
        <f t="shared" si="3"/>
        <v>-0.29080046999820697</v>
      </c>
      <c r="N53" s="63">
        <v>230</v>
      </c>
    </row>
    <row r="54" spans="1:14" ht="15" customHeight="1" x14ac:dyDescent="0.2">
      <c r="A54" s="75"/>
      <c r="B54" s="75" t="s">
        <v>293</v>
      </c>
      <c r="C54" s="210">
        <v>1009644.36</v>
      </c>
      <c r="D54" s="215">
        <v>1078581.1200000001</v>
      </c>
      <c r="E54" s="76">
        <v>523484.24</v>
      </c>
      <c r="F54" s="147">
        <f t="shared" si="4"/>
        <v>0.48534526545393258</v>
      </c>
      <c r="G54" s="568">
        <v>475404.48</v>
      </c>
      <c r="H54" s="147">
        <f t="shared" si="1"/>
        <v>0.44076840506905957</v>
      </c>
      <c r="I54" s="76">
        <v>458926.24</v>
      </c>
      <c r="J54" s="221">
        <f t="shared" si="2"/>
        <v>0.42549070393518473</v>
      </c>
      <c r="K54" s="76">
        <v>712911.82</v>
      </c>
      <c r="L54" s="80">
        <v>0.59266824588645473</v>
      </c>
      <c r="M54" s="269">
        <f t="shared" si="3"/>
        <v>-0.35626507076288894</v>
      </c>
      <c r="N54" s="63">
        <v>231</v>
      </c>
    </row>
    <row r="55" spans="1:14" ht="15" customHeight="1" x14ac:dyDescent="0.2">
      <c r="A55" s="77"/>
      <c r="B55" s="77" t="s">
        <v>294</v>
      </c>
      <c r="C55" s="211">
        <v>365380.73</v>
      </c>
      <c r="D55" s="216">
        <v>323510.32</v>
      </c>
      <c r="E55" s="78">
        <v>276800.2</v>
      </c>
      <c r="F55" s="493">
        <f t="shared" si="4"/>
        <v>0.85561474514939739</v>
      </c>
      <c r="G55" s="569">
        <v>198467.77</v>
      </c>
      <c r="H55" s="493">
        <f t="shared" si="1"/>
        <v>0.61348203667814982</v>
      </c>
      <c r="I55" s="78">
        <v>198467.77</v>
      </c>
      <c r="J55" s="511">
        <f t="shared" si="2"/>
        <v>0.61348203667814982</v>
      </c>
      <c r="K55" s="78">
        <v>174095.79</v>
      </c>
      <c r="L55" s="80">
        <v>0.57648442949426593</v>
      </c>
      <c r="M55" s="202">
        <f t="shared" si="3"/>
        <v>0.13999178268469326</v>
      </c>
      <c r="N55" s="63">
        <v>233</v>
      </c>
    </row>
    <row r="56" spans="1:14" ht="15" customHeight="1" x14ac:dyDescent="0.2">
      <c r="A56" s="59"/>
      <c r="B56" s="59" t="s">
        <v>295</v>
      </c>
      <c r="C56" s="194"/>
      <c r="D56" s="559"/>
      <c r="E56" s="247"/>
      <c r="F56" s="86" t="s">
        <v>135</v>
      </c>
      <c r="G56" s="60"/>
      <c r="H56" s="86" t="s">
        <v>135</v>
      </c>
      <c r="I56" s="247"/>
      <c r="J56" s="190" t="s">
        <v>135</v>
      </c>
      <c r="K56" s="35">
        <v>100</v>
      </c>
      <c r="L56" s="521">
        <v>2.599796557600019E-5</v>
      </c>
      <c r="M56" s="203" t="s">
        <v>135</v>
      </c>
      <c r="N56" s="63">
        <v>27</v>
      </c>
    </row>
    <row r="57" spans="1:14" ht="15" customHeight="1" x14ac:dyDescent="0.2">
      <c r="A57" s="9"/>
      <c r="B57" s="91" t="s">
        <v>246</v>
      </c>
      <c r="C57" s="179">
        <f>SUM(C12:C56)</f>
        <v>603468828.03000009</v>
      </c>
      <c r="D57" s="169">
        <f>SUM(D12:D56)</f>
        <v>602402736.06000018</v>
      </c>
      <c r="E57" s="92">
        <f>SUM(E12:E56)</f>
        <v>574651083.65000021</v>
      </c>
      <c r="F57" s="98">
        <f>+E57/D57</f>
        <v>0.95393172914268465</v>
      </c>
      <c r="G57" s="92">
        <f>SUM(G12:G56)</f>
        <v>560438242.07000005</v>
      </c>
      <c r="H57" s="98">
        <f t="shared" si="1"/>
        <v>0.93033814178124785</v>
      </c>
      <c r="I57" s="92">
        <f>SUM(I12:I56)</f>
        <v>375269790.07999992</v>
      </c>
      <c r="J57" s="188">
        <f t="shared" si="2"/>
        <v>0.62295498943853156</v>
      </c>
      <c r="K57" s="92">
        <f>SUM(K12:K56)</f>
        <v>363220365.55999994</v>
      </c>
      <c r="L57" s="44">
        <v>0.64200000000000002</v>
      </c>
      <c r="M57" s="161">
        <f>+I57/K57-1</f>
        <v>3.3173868159684927E-2</v>
      </c>
    </row>
    <row r="58" spans="1:14" ht="15" customHeight="1" x14ac:dyDescent="0.2">
      <c r="A58" s="75"/>
      <c r="B58" s="89" t="s">
        <v>352</v>
      </c>
      <c r="C58" s="210">
        <v>33425949.170000002</v>
      </c>
      <c r="D58" s="215">
        <v>23675949.170000002</v>
      </c>
      <c r="E58" s="76">
        <v>22643548.440000001</v>
      </c>
      <c r="F58" s="494">
        <f>+E58/D58</f>
        <v>0.95639453681087627</v>
      </c>
      <c r="G58" s="90">
        <v>22643548.440000001</v>
      </c>
      <c r="H58" s="494">
        <f t="shared" si="1"/>
        <v>0.95639453681087627</v>
      </c>
      <c r="I58" s="90">
        <v>22643548.440000001</v>
      </c>
      <c r="J58" s="512">
        <f t="shared" si="2"/>
        <v>0.95639453681087627</v>
      </c>
      <c r="K58" s="90">
        <v>25220001.899999999</v>
      </c>
      <c r="L58" s="115">
        <v>0.66760649259177218</v>
      </c>
      <c r="M58" s="203">
        <f>+I58/K58-1</f>
        <v>-0.10215913028935963</v>
      </c>
      <c r="N58" s="63" t="s">
        <v>354</v>
      </c>
    </row>
    <row r="59" spans="1:14" ht="15" customHeight="1" x14ac:dyDescent="0.2">
      <c r="A59" s="75"/>
      <c r="B59" s="75" t="s">
        <v>353</v>
      </c>
      <c r="C59" s="210">
        <v>1031803.03</v>
      </c>
      <c r="D59" s="215">
        <v>281803.03000000003</v>
      </c>
      <c r="E59" s="76">
        <v>150751.19</v>
      </c>
      <c r="F59" s="147">
        <f>+E59/D59</f>
        <v>0.53495233887300642</v>
      </c>
      <c r="G59" s="76">
        <v>150751.19</v>
      </c>
      <c r="H59" s="147">
        <f t="shared" si="1"/>
        <v>0.53495233887300642</v>
      </c>
      <c r="I59" s="76">
        <v>150751.19</v>
      </c>
      <c r="J59" s="221">
        <f t="shared" si="2"/>
        <v>0.53495233887300642</v>
      </c>
      <c r="K59" s="76">
        <v>105113.59</v>
      </c>
      <c r="L59" s="80">
        <v>6.5385289800057173E-2</v>
      </c>
      <c r="M59" s="203">
        <f t="shared" ref="M59:M60" si="9">+I59/K59-1</f>
        <v>0.43417411583031273</v>
      </c>
      <c r="N59" s="63" t="s">
        <v>355</v>
      </c>
    </row>
    <row r="60" spans="1:14" ht="15" customHeight="1" x14ac:dyDescent="0.2">
      <c r="A60" s="75"/>
      <c r="B60" s="87" t="s">
        <v>189</v>
      </c>
      <c r="C60" s="471">
        <v>250000</v>
      </c>
      <c r="D60" s="218">
        <v>940424.53</v>
      </c>
      <c r="E60" s="88">
        <v>8009.88</v>
      </c>
      <c r="F60" s="279">
        <f>+E60/D60</f>
        <v>8.5173022868725041E-3</v>
      </c>
      <c r="G60" s="88">
        <v>8009.88</v>
      </c>
      <c r="H60" s="279">
        <f t="shared" si="1"/>
        <v>8.5173022868725041E-3</v>
      </c>
      <c r="I60" s="88">
        <v>8009.88</v>
      </c>
      <c r="J60" s="222">
        <f t="shared" si="2"/>
        <v>8.5173022868725041E-3</v>
      </c>
      <c r="K60" s="88">
        <v>18422.05</v>
      </c>
      <c r="L60" s="395">
        <v>7.3688199999999995E-2</v>
      </c>
      <c r="M60" s="203">
        <f t="shared" si="9"/>
        <v>-0.56520148409107562</v>
      </c>
      <c r="N60" s="63">
        <v>352</v>
      </c>
    </row>
    <row r="61" spans="1:14" ht="15" customHeight="1" thickBot="1" x14ac:dyDescent="0.25">
      <c r="A61" s="9"/>
      <c r="B61" s="2" t="s">
        <v>2</v>
      </c>
      <c r="C61" s="184">
        <f>SUM(C58:C60)</f>
        <v>34707752.200000003</v>
      </c>
      <c r="D61" s="187">
        <f t="shared" ref="D61:I61" si="10">SUM(D58:D60)</f>
        <v>24898176.730000004</v>
      </c>
      <c r="E61" s="192">
        <f t="shared" si="10"/>
        <v>22802309.510000002</v>
      </c>
      <c r="F61" s="443">
        <f>+E61/D61</f>
        <v>0.91582246191245498</v>
      </c>
      <c r="G61" s="192">
        <f t="shared" si="10"/>
        <v>22802309.510000002</v>
      </c>
      <c r="H61" s="443">
        <f t="shared" si="1"/>
        <v>0.91582246191245498</v>
      </c>
      <c r="I61" s="192">
        <f t="shared" si="10"/>
        <v>22802309.510000002</v>
      </c>
      <c r="J61" s="193">
        <f t="shared" si="2"/>
        <v>0.91582246191245498</v>
      </c>
      <c r="K61" s="213">
        <f>SUM(K58:K60)</f>
        <v>25343537.539999999</v>
      </c>
      <c r="L61" s="204">
        <v>0.63900000000000001</v>
      </c>
      <c r="M61" s="205">
        <f>+I61/K61-1</f>
        <v>-0.10027124374366236</v>
      </c>
      <c r="N61" s="64">
        <v>3</v>
      </c>
    </row>
    <row r="63" spans="1:14" ht="15.75" thickBot="1" x14ac:dyDescent="0.3">
      <c r="A63" s="7" t="s">
        <v>239</v>
      </c>
    </row>
    <row r="64" spans="1:14" x14ac:dyDescent="0.2">
      <c r="A64" s="8" t="s">
        <v>296</v>
      </c>
      <c r="C64" s="181" t="s">
        <v>501</v>
      </c>
      <c r="D64" s="591" t="s">
        <v>575</v>
      </c>
      <c r="E64" s="589"/>
      <c r="F64" s="589"/>
      <c r="G64" s="589"/>
      <c r="H64" s="589"/>
      <c r="I64" s="589"/>
      <c r="J64" s="590"/>
      <c r="K64" s="599" t="s">
        <v>574</v>
      </c>
      <c r="L64" s="600"/>
      <c r="M64" s="425"/>
    </row>
    <row r="65" spans="1:16" x14ac:dyDescent="0.2">
      <c r="C65" s="174">
        <v>1</v>
      </c>
      <c r="D65" s="165">
        <v>2</v>
      </c>
      <c r="E65" s="95">
        <v>3</v>
      </c>
      <c r="F65" s="96" t="s">
        <v>39</v>
      </c>
      <c r="G65" s="95">
        <v>4</v>
      </c>
      <c r="H65" s="96" t="s">
        <v>40</v>
      </c>
      <c r="I65" s="95">
        <v>5</v>
      </c>
      <c r="J65" s="166" t="s">
        <v>41</v>
      </c>
      <c r="K65" s="165" t="s">
        <v>42</v>
      </c>
      <c r="L65" s="16" t="s">
        <v>43</v>
      </c>
      <c r="M65" s="426" t="s">
        <v>368</v>
      </c>
    </row>
    <row r="66" spans="1:16" ht="25.5" x14ac:dyDescent="0.2">
      <c r="A66" s="1"/>
      <c r="B66" s="2" t="s">
        <v>156</v>
      </c>
      <c r="C66" s="175" t="s">
        <v>13</v>
      </c>
      <c r="D66" s="127" t="s">
        <v>356</v>
      </c>
      <c r="E66" s="97" t="s">
        <v>15</v>
      </c>
      <c r="F66" s="97" t="s">
        <v>18</v>
      </c>
      <c r="G66" s="97" t="s">
        <v>16</v>
      </c>
      <c r="H66" s="97" t="s">
        <v>18</v>
      </c>
      <c r="I66" s="97" t="s">
        <v>17</v>
      </c>
      <c r="J66" s="128" t="s">
        <v>18</v>
      </c>
      <c r="K66" s="97" t="s">
        <v>17</v>
      </c>
      <c r="L66" s="12" t="s">
        <v>18</v>
      </c>
      <c r="M66" s="157" t="s">
        <v>538</v>
      </c>
      <c r="N66" s="62" t="s">
        <v>169</v>
      </c>
      <c r="P66" s="417"/>
    </row>
    <row r="67" spans="1:16" ht="15" customHeight="1" x14ac:dyDescent="0.2">
      <c r="A67" s="21"/>
      <c r="B67" s="21" t="s">
        <v>299</v>
      </c>
      <c r="C67" s="212">
        <v>24587855.940000001</v>
      </c>
      <c r="D67" s="215">
        <v>24724800.41</v>
      </c>
      <c r="E67" s="90">
        <v>24724800.41</v>
      </c>
      <c r="F67" s="497">
        <f t="shared" ref="F67:F84" si="11">+E67/D67</f>
        <v>1</v>
      </c>
      <c r="G67" s="90">
        <v>24724800.41</v>
      </c>
      <c r="H67" s="497">
        <f>+G67/D67</f>
        <v>1</v>
      </c>
      <c r="I67" s="90">
        <v>21636944.469999999</v>
      </c>
      <c r="J67" s="402">
        <f>I67/D67</f>
        <v>0.87511098618409433</v>
      </c>
      <c r="K67" s="153">
        <v>20600000</v>
      </c>
      <c r="L67" s="53">
        <v>0.85937722027509689</v>
      </c>
      <c r="M67" s="159">
        <f t="shared" ref="M67:M96" si="12">+I67/K67-1</f>
        <v>5.033711019417475E-2</v>
      </c>
      <c r="N67" s="64" t="s">
        <v>370</v>
      </c>
      <c r="P67" s="416"/>
    </row>
    <row r="68" spans="1:16" ht="15" customHeight="1" x14ac:dyDescent="0.2">
      <c r="A68" s="23"/>
      <c r="B68" s="23" t="s">
        <v>300</v>
      </c>
      <c r="C68" s="212">
        <v>858841</v>
      </c>
      <c r="D68" s="215">
        <v>867511.29</v>
      </c>
      <c r="E68" s="90">
        <v>867511.29</v>
      </c>
      <c r="F68" s="498">
        <f t="shared" si="11"/>
        <v>1</v>
      </c>
      <c r="G68" s="90">
        <v>867511.29</v>
      </c>
      <c r="H68" s="498">
        <f t="shared" ref="H68:H88" si="13">+G68/D68</f>
        <v>1</v>
      </c>
      <c r="I68" s="90">
        <v>653670.29</v>
      </c>
      <c r="J68" s="513">
        <f t="shared" ref="J68:J88" si="14">I68/D68</f>
        <v>0.75350061438393501</v>
      </c>
      <c r="K68" s="150">
        <v>645000</v>
      </c>
      <c r="L68" s="55">
        <v>0.75101211982194604</v>
      </c>
      <c r="M68" s="159">
        <f t="shared" si="12"/>
        <v>1.3442310077519393E-2</v>
      </c>
      <c r="N68" s="64" t="s">
        <v>371</v>
      </c>
      <c r="P68" s="416"/>
    </row>
    <row r="69" spans="1:16" ht="15" customHeight="1" x14ac:dyDescent="0.2">
      <c r="A69" s="23"/>
      <c r="B69" s="23" t="s">
        <v>301</v>
      </c>
      <c r="C69" s="212">
        <v>43098862</v>
      </c>
      <c r="D69" s="215">
        <v>47349316.630000003</v>
      </c>
      <c r="E69" s="90">
        <v>45699316.630000003</v>
      </c>
      <c r="F69" s="498">
        <f t="shared" si="11"/>
        <v>0.9651526121719235</v>
      </c>
      <c r="G69" s="90">
        <v>45699316.630000003</v>
      </c>
      <c r="H69" s="498">
        <f t="shared" si="13"/>
        <v>0.9651526121719235</v>
      </c>
      <c r="I69" s="90">
        <v>38299316.630000003</v>
      </c>
      <c r="J69" s="513">
        <f t="shared" si="14"/>
        <v>0.80886735767024731</v>
      </c>
      <c r="K69" s="150">
        <v>38244742</v>
      </c>
      <c r="L69" s="55">
        <v>0.91667347175575642</v>
      </c>
      <c r="M69" s="159">
        <f t="shared" si="12"/>
        <v>1.4269838714038308E-3</v>
      </c>
      <c r="N69" s="64" t="s">
        <v>372</v>
      </c>
      <c r="P69" s="416"/>
    </row>
    <row r="70" spans="1:16" ht="15" customHeight="1" x14ac:dyDescent="0.2">
      <c r="A70" s="23"/>
      <c r="B70" s="23" t="s">
        <v>302</v>
      </c>
      <c r="C70" s="212">
        <v>32481396.359999999</v>
      </c>
      <c r="D70" s="215">
        <v>44737191.650000006</v>
      </c>
      <c r="E70" s="90">
        <v>43252856.859999999</v>
      </c>
      <c r="F70" s="498">
        <f t="shared" si="11"/>
        <v>0.96682101099209239</v>
      </c>
      <c r="G70" s="90">
        <v>43252856.859999999</v>
      </c>
      <c r="H70" s="498">
        <f t="shared" si="13"/>
        <v>0.96682101099209239</v>
      </c>
      <c r="I70" s="90">
        <v>33895142.950000003</v>
      </c>
      <c r="J70" s="513">
        <f t="shared" si="14"/>
        <v>0.75765021674086241</v>
      </c>
      <c r="K70" s="150">
        <v>26575943.460000001</v>
      </c>
      <c r="L70" s="55">
        <v>0.78772295651170776</v>
      </c>
      <c r="M70" s="159">
        <f t="shared" si="12"/>
        <v>0.27540694843124869</v>
      </c>
      <c r="N70" s="64" t="s">
        <v>547</v>
      </c>
      <c r="P70" s="417"/>
    </row>
    <row r="71" spans="1:16" ht="15" customHeight="1" x14ac:dyDescent="0.2">
      <c r="A71" s="23"/>
      <c r="B71" s="23" t="s">
        <v>303</v>
      </c>
      <c r="C71" s="212">
        <v>97214659.010000005</v>
      </c>
      <c r="D71" s="215">
        <v>114366626.73</v>
      </c>
      <c r="E71" s="90">
        <v>108914659.01000001</v>
      </c>
      <c r="F71" s="498">
        <f t="shared" si="11"/>
        <v>0.95232903272673097</v>
      </c>
      <c r="G71" s="90">
        <v>108914659.01000001</v>
      </c>
      <c r="H71" s="498">
        <f t="shared" si="13"/>
        <v>0.95232903272673097</v>
      </c>
      <c r="I71" s="90">
        <v>95477049.900000006</v>
      </c>
      <c r="J71" s="513">
        <f t="shared" si="14"/>
        <v>0.8348331382143932</v>
      </c>
      <c r="K71" s="150">
        <v>87576363.159999996</v>
      </c>
      <c r="L71" s="55">
        <v>0.93839780921940441</v>
      </c>
      <c r="M71" s="159">
        <f t="shared" si="12"/>
        <v>9.0214830291201364E-2</v>
      </c>
      <c r="N71" s="64" t="s">
        <v>469</v>
      </c>
      <c r="P71" s="416"/>
    </row>
    <row r="72" spans="1:16" ht="15" customHeight="1" x14ac:dyDescent="0.2">
      <c r="A72" s="23"/>
      <c r="B72" s="23" t="s">
        <v>304</v>
      </c>
      <c r="C72" s="212">
        <v>2215090.08</v>
      </c>
      <c r="D72" s="215">
        <v>1659052.99</v>
      </c>
      <c r="E72" s="90">
        <v>1659052.99</v>
      </c>
      <c r="F72" s="498">
        <f t="shared" si="11"/>
        <v>1</v>
      </c>
      <c r="G72" s="90">
        <v>1659052.99</v>
      </c>
      <c r="H72" s="498">
        <f t="shared" si="13"/>
        <v>1</v>
      </c>
      <c r="I72" s="90">
        <v>1659052.99</v>
      </c>
      <c r="J72" s="513">
        <f t="shared" si="14"/>
        <v>1</v>
      </c>
      <c r="K72" s="150">
        <v>2197510</v>
      </c>
      <c r="L72" s="55">
        <v>1</v>
      </c>
      <c r="M72" s="159">
        <f t="shared" si="12"/>
        <v>-0.24503051635714967</v>
      </c>
      <c r="N72" s="64" t="s">
        <v>373</v>
      </c>
      <c r="P72" s="416"/>
    </row>
    <row r="73" spans="1:16" ht="15" customHeight="1" x14ac:dyDescent="0.2">
      <c r="A73" s="23"/>
      <c r="B73" s="23" t="s">
        <v>305</v>
      </c>
      <c r="C73" s="212">
        <v>7713147</v>
      </c>
      <c r="D73" s="215">
        <v>7800060</v>
      </c>
      <c r="E73" s="90">
        <v>7753760</v>
      </c>
      <c r="F73" s="498">
        <f t="shared" si="11"/>
        <v>0.99406414822450084</v>
      </c>
      <c r="G73" s="90">
        <v>7753760</v>
      </c>
      <c r="H73" s="498">
        <f t="shared" si="13"/>
        <v>0.99406414822450084</v>
      </c>
      <c r="I73" s="90">
        <v>4840613</v>
      </c>
      <c r="J73" s="513">
        <f t="shared" si="14"/>
        <v>0.62058663651305246</v>
      </c>
      <c r="K73" s="150">
        <v>4713147</v>
      </c>
      <c r="L73" s="55">
        <v>0.76531430185768967</v>
      </c>
      <c r="M73" s="159">
        <f t="shared" si="12"/>
        <v>2.7044774966704876E-2</v>
      </c>
      <c r="N73" s="64" t="s">
        <v>374</v>
      </c>
      <c r="P73" s="416"/>
    </row>
    <row r="74" spans="1:16" ht="15" customHeight="1" x14ac:dyDescent="0.2">
      <c r="A74" s="23"/>
      <c r="B74" s="23" t="s">
        <v>306</v>
      </c>
      <c r="C74" s="212">
        <v>22591226.289999999</v>
      </c>
      <c r="D74" s="215">
        <v>23630239.300000001</v>
      </c>
      <c r="E74" s="90">
        <v>23523967.289999999</v>
      </c>
      <c r="F74" s="498">
        <f t="shared" si="11"/>
        <v>0.99550271122307243</v>
      </c>
      <c r="G74" s="90">
        <v>23523967.289999999</v>
      </c>
      <c r="H74" s="498">
        <f t="shared" si="13"/>
        <v>0.99550271122307243</v>
      </c>
      <c r="I74" s="90">
        <v>18315290.57</v>
      </c>
      <c r="J74" s="513">
        <f t="shared" si="14"/>
        <v>0.77507850587023042</v>
      </c>
      <c r="K74" s="150">
        <v>18258271.57</v>
      </c>
      <c r="L74" s="55">
        <v>0.80712189960479463</v>
      </c>
      <c r="M74" s="159">
        <f t="shared" si="12"/>
        <v>3.1229133481445182E-3</v>
      </c>
      <c r="N74" s="64" t="s">
        <v>375</v>
      </c>
      <c r="P74" s="416"/>
    </row>
    <row r="75" spans="1:16" ht="15" customHeight="1" x14ac:dyDescent="0.2">
      <c r="A75" s="70"/>
      <c r="B75" s="70" t="s">
        <v>307</v>
      </c>
      <c r="C75" s="472">
        <v>8663077.6099999994</v>
      </c>
      <c r="D75" s="216">
        <v>9603702.7800000012</v>
      </c>
      <c r="E75" s="66">
        <v>9572192.6900000013</v>
      </c>
      <c r="F75" s="499">
        <f t="shared" si="11"/>
        <v>0.99671896447424213</v>
      </c>
      <c r="G75" s="66">
        <v>9572192.6900000013</v>
      </c>
      <c r="H75" s="499">
        <f t="shared" si="13"/>
        <v>0.99671896447424213</v>
      </c>
      <c r="I75" s="66">
        <v>7559115.0800000001</v>
      </c>
      <c r="J75" s="514">
        <f t="shared" si="14"/>
        <v>0.78710422981249317</v>
      </c>
      <c r="K75" s="71">
        <v>6369700</v>
      </c>
      <c r="L75" s="72">
        <v>0.67351671773395683</v>
      </c>
      <c r="M75" s="206">
        <f t="shared" si="12"/>
        <v>0.18673015683627181</v>
      </c>
      <c r="N75" s="376" t="s">
        <v>376</v>
      </c>
      <c r="P75" s="416"/>
    </row>
    <row r="76" spans="1:16" ht="15" customHeight="1" x14ac:dyDescent="0.2">
      <c r="A76" s="73"/>
      <c r="B76" s="73" t="s">
        <v>308</v>
      </c>
      <c r="C76" s="215">
        <v>103023093</v>
      </c>
      <c r="D76" s="215">
        <v>105529041.61</v>
      </c>
      <c r="E76" s="90">
        <v>105336041.61</v>
      </c>
      <c r="F76" s="422">
        <f t="shared" si="11"/>
        <v>0.99817111956049731</v>
      </c>
      <c r="G76" s="90">
        <v>105336041.61</v>
      </c>
      <c r="H76" s="422">
        <f t="shared" si="13"/>
        <v>0.99817111956049731</v>
      </c>
      <c r="I76" s="90">
        <v>95243258.469999999</v>
      </c>
      <c r="J76" s="319">
        <f t="shared" si="14"/>
        <v>0.90253125601184925</v>
      </c>
      <c r="K76" s="90">
        <v>90204540.359999999</v>
      </c>
      <c r="L76" s="79">
        <v>0.87250984342029092</v>
      </c>
      <c r="M76" s="158">
        <f t="shared" si="12"/>
        <v>5.5858808103126822E-2</v>
      </c>
      <c r="N76" s="377" t="s">
        <v>445</v>
      </c>
      <c r="P76" s="416"/>
    </row>
    <row r="77" spans="1:16" ht="15" customHeight="1" x14ac:dyDescent="0.2">
      <c r="A77" s="75"/>
      <c r="B77" s="75" t="s">
        <v>309</v>
      </c>
      <c r="C77" s="215">
        <v>47794228</v>
      </c>
      <c r="D77" s="215">
        <v>47494228</v>
      </c>
      <c r="E77" s="90">
        <v>47494228</v>
      </c>
      <c r="F77" s="500">
        <f t="shared" si="11"/>
        <v>1</v>
      </c>
      <c r="G77" s="90">
        <v>47494228</v>
      </c>
      <c r="H77" s="500">
        <f t="shared" si="13"/>
        <v>1</v>
      </c>
      <c r="I77" s="90">
        <v>39500000</v>
      </c>
      <c r="J77" s="515">
        <f t="shared" si="14"/>
        <v>0.83168000962137967</v>
      </c>
      <c r="K77" s="76">
        <v>40300000</v>
      </c>
      <c r="L77" s="80">
        <v>0.8414375110086334</v>
      </c>
      <c r="M77" s="159">
        <f t="shared" si="12"/>
        <v>-1.9851116625310139E-2</v>
      </c>
      <c r="N77" s="64" t="s">
        <v>377</v>
      </c>
      <c r="P77" s="416"/>
    </row>
    <row r="78" spans="1:16" ht="15" customHeight="1" x14ac:dyDescent="0.2">
      <c r="A78" s="75"/>
      <c r="B78" s="75" t="s">
        <v>310</v>
      </c>
      <c r="C78" s="215">
        <v>2040648.37</v>
      </c>
      <c r="D78" s="215">
        <v>2040648.37</v>
      </c>
      <c r="E78" s="90">
        <v>1726096.42</v>
      </c>
      <c r="F78" s="500">
        <f t="shared" si="11"/>
        <v>0.84585685871985861</v>
      </c>
      <c r="G78" s="90">
        <v>1726096.42</v>
      </c>
      <c r="H78" s="500">
        <f t="shared" si="13"/>
        <v>0.84585685871985861</v>
      </c>
      <c r="I78" s="90">
        <v>1726096.42</v>
      </c>
      <c r="J78" s="515">
        <f t="shared" si="14"/>
        <v>0.84585685871985861</v>
      </c>
      <c r="K78" s="76">
        <v>4580969.08</v>
      </c>
      <c r="L78" s="80">
        <v>0.91373986160782827</v>
      </c>
      <c r="M78" s="159">
        <f t="shared" si="12"/>
        <v>-0.62320277874479779</v>
      </c>
      <c r="N78" s="64" t="s">
        <v>378</v>
      </c>
      <c r="P78" s="416"/>
    </row>
    <row r="79" spans="1:16" ht="15" customHeight="1" x14ac:dyDescent="0.2">
      <c r="A79" s="77"/>
      <c r="B79" s="77" t="s">
        <v>311</v>
      </c>
      <c r="C79" s="472">
        <v>617526</v>
      </c>
      <c r="D79" s="216">
        <v>947526</v>
      </c>
      <c r="E79" s="66">
        <v>947526</v>
      </c>
      <c r="F79" s="501">
        <f t="shared" si="11"/>
        <v>1</v>
      </c>
      <c r="G79" s="66">
        <v>947526</v>
      </c>
      <c r="H79" s="501">
        <f t="shared" si="13"/>
        <v>1</v>
      </c>
      <c r="I79" s="66">
        <v>835351</v>
      </c>
      <c r="J79" s="516">
        <f t="shared" si="14"/>
        <v>0.88161274730192096</v>
      </c>
      <c r="K79" s="78">
        <v>617526</v>
      </c>
      <c r="L79" s="81">
        <v>1</v>
      </c>
      <c r="M79" s="159">
        <f t="shared" si="12"/>
        <v>0.35273818430317094</v>
      </c>
      <c r="N79" s="64" t="s">
        <v>379</v>
      </c>
      <c r="P79" s="416"/>
    </row>
    <row r="80" spans="1:16" ht="15" customHeight="1" x14ac:dyDescent="0.2">
      <c r="A80" s="73"/>
      <c r="B80" s="73" t="s">
        <v>312</v>
      </c>
      <c r="C80" s="215">
        <v>30350633.390000001</v>
      </c>
      <c r="D80" s="215">
        <v>38857341.609999999</v>
      </c>
      <c r="E80" s="90">
        <v>23457945.830000002</v>
      </c>
      <c r="F80" s="422">
        <f t="shared" si="11"/>
        <v>0.60369404745802435</v>
      </c>
      <c r="G80" s="90">
        <v>23457945.830000002</v>
      </c>
      <c r="H80" s="422">
        <f t="shared" si="13"/>
        <v>0.60369404745802435</v>
      </c>
      <c r="I80" s="90">
        <v>23444746.300000001</v>
      </c>
      <c r="J80" s="274">
        <f t="shared" si="14"/>
        <v>0.60335435540877191</v>
      </c>
      <c r="K80" s="74">
        <v>27278435.200000003</v>
      </c>
      <c r="L80" s="79">
        <v>0.76598922678922021</v>
      </c>
      <c r="M80" s="200">
        <f t="shared" si="12"/>
        <v>-0.14053917946143779</v>
      </c>
      <c r="N80" s="378" t="s">
        <v>475</v>
      </c>
      <c r="P80" s="416"/>
    </row>
    <row r="81" spans="1:16" ht="15" customHeight="1" x14ac:dyDescent="0.2">
      <c r="A81" s="75"/>
      <c r="B81" s="75" t="s">
        <v>313</v>
      </c>
      <c r="C81" s="215">
        <v>17159000</v>
      </c>
      <c r="D81" s="215">
        <v>17159000</v>
      </c>
      <c r="E81" s="90">
        <v>17159000</v>
      </c>
      <c r="F81" s="500">
        <f t="shared" si="11"/>
        <v>1</v>
      </c>
      <c r="G81" s="90">
        <v>17159000</v>
      </c>
      <c r="H81" s="500">
        <f t="shared" si="13"/>
        <v>1</v>
      </c>
      <c r="I81" s="90">
        <v>15600000</v>
      </c>
      <c r="J81" s="515">
        <f t="shared" si="14"/>
        <v>0.90914388950405034</v>
      </c>
      <c r="K81" s="76">
        <v>15625000</v>
      </c>
      <c r="L81" s="80">
        <v>0.91060085086543507</v>
      </c>
      <c r="M81" s="201">
        <f t="shared" si="12"/>
        <v>-1.6000000000000458E-3</v>
      </c>
      <c r="N81" s="64" t="s">
        <v>380</v>
      </c>
      <c r="P81" s="416"/>
    </row>
    <row r="82" spans="1:16" ht="15" customHeight="1" x14ac:dyDescent="0.2">
      <c r="A82" s="75"/>
      <c r="B82" s="75" t="s">
        <v>314</v>
      </c>
      <c r="C82" s="215">
        <v>52736587</v>
      </c>
      <c r="D82" s="215">
        <v>54803977</v>
      </c>
      <c r="E82" s="90">
        <v>2642894.8199999998</v>
      </c>
      <c r="F82" s="500">
        <f t="shared" si="11"/>
        <v>4.8224507867376115E-2</v>
      </c>
      <c r="G82" s="90">
        <v>2642894.8199999998</v>
      </c>
      <c r="H82" s="500">
        <f t="shared" si="13"/>
        <v>4.8224507867376115E-2</v>
      </c>
      <c r="I82" s="90">
        <v>1742894.82</v>
      </c>
      <c r="J82" s="515">
        <f t="shared" si="14"/>
        <v>3.1802342008865524E-2</v>
      </c>
      <c r="K82" s="76">
        <v>0</v>
      </c>
      <c r="L82" s="80" t="s">
        <v>135</v>
      </c>
      <c r="M82" s="201" t="s">
        <v>135</v>
      </c>
      <c r="N82" s="63" t="s">
        <v>381</v>
      </c>
      <c r="P82" s="416"/>
    </row>
    <row r="83" spans="1:16" ht="15" customHeight="1" x14ac:dyDescent="0.2">
      <c r="A83" s="75"/>
      <c r="B83" s="75" t="s">
        <v>315</v>
      </c>
      <c r="C83" s="215">
        <v>2726590</v>
      </c>
      <c r="D83" s="215">
        <v>2726590</v>
      </c>
      <c r="E83" s="90">
        <v>2726590</v>
      </c>
      <c r="F83" s="500">
        <f t="shared" si="11"/>
        <v>1</v>
      </c>
      <c r="G83" s="90">
        <v>2726590</v>
      </c>
      <c r="H83" s="500">
        <f t="shared" si="13"/>
        <v>1</v>
      </c>
      <c r="I83" s="90">
        <v>2726590</v>
      </c>
      <c r="J83" s="515">
        <f t="shared" si="14"/>
        <v>1</v>
      </c>
      <c r="K83" s="76">
        <v>2726590</v>
      </c>
      <c r="L83" s="80">
        <v>1</v>
      </c>
      <c r="M83" s="201">
        <f t="shared" si="12"/>
        <v>0</v>
      </c>
      <c r="N83" s="64" t="s">
        <v>382</v>
      </c>
      <c r="P83" s="416"/>
    </row>
    <row r="84" spans="1:16" ht="15" customHeight="1" x14ac:dyDescent="0.2">
      <c r="A84" s="75"/>
      <c r="B84" s="75" t="s">
        <v>316</v>
      </c>
      <c r="C84" s="215">
        <v>2730474</v>
      </c>
      <c r="D84" s="215">
        <v>3382498.46</v>
      </c>
      <c r="E84" s="90">
        <v>3001283.51</v>
      </c>
      <c r="F84" s="500">
        <f t="shared" si="11"/>
        <v>0.8872978200853342</v>
      </c>
      <c r="G84" s="90">
        <v>3001283.51</v>
      </c>
      <c r="H84" s="500">
        <f t="shared" si="13"/>
        <v>0.8872978200853342</v>
      </c>
      <c r="I84" s="90">
        <v>1607257.84</v>
      </c>
      <c r="J84" s="515">
        <f t="shared" si="14"/>
        <v>0.47516883126681458</v>
      </c>
      <c r="K84" s="76">
        <v>2231810.4700000002</v>
      </c>
      <c r="L84" s="80">
        <v>0.80437424939868818</v>
      </c>
      <c r="M84" s="201">
        <f t="shared" si="12"/>
        <v>-0.27984124924371379</v>
      </c>
      <c r="N84" s="64" t="s">
        <v>383</v>
      </c>
      <c r="P84" s="416"/>
    </row>
    <row r="85" spans="1:16" ht="15" customHeight="1" x14ac:dyDescent="0.2">
      <c r="A85" s="75"/>
      <c r="B85" s="75" t="s">
        <v>317</v>
      </c>
      <c r="C85" s="215"/>
      <c r="D85" s="215"/>
      <c r="E85" s="90"/>
      <c r="F85" s="500" t="s">
        <v>135</v>
      </c>
      <c r="G85" s="90"/>
      <c r="H85" s="500" t="s">
        <v>135</v>
      </c>
      <c r="I85" s="90"/>
      <c r="J85" s="515" t="s">
        <v>135</v>
      </c>
      <c r="K85" s="76"/>
      <c r="L85" s="80" t="s">
        <v>135</v>
      </c>
      <c r="M85" s="201" t="s">
        <v>135</v>
      </c>
      <c r="N85" s="64" t="s">
        <v>384</v>
      </c>
      <c r="P85" s="417"/>
    </row>
    <row r="86" spans="1:16" ht="15" customHeight="1" x14ac:dyDescent="0.2">
      <c r="A86" s="75"/>
      <c r="B86" s="75" t="s">
        <v>318</v>
      </c>
      <c r="C86" s="215"/>
      <c r="D86" s="215"/>
      <c r="E86" s="90"/>
      <c r="F86" s="500" t="s">
        <v>135</v>
      </c>
      <c r="G86" s="90"/>
      <c r="H86" s="500" t="s">
        <v>135</v>
      </c>
      <c r="I86" s="90"/>
      <c r="J86" s="515" t="s">
        <v>135</v>
      </c>
      <c r="K86" s="76"/>
      <c r="L86" s="80" t="s">
        <v>135</v>
      </c>
      <c r="M86" s="201" t="s">
        <v>135</v>
      </c>
      <c r="N86" s="64" t="s">
        <v>385</v>
      </c>
      <c r="P86" s="416"/>
    </row>
    <row r="87" spans="1:16" ht="15" customHeight="1" x14ac:dyDescent="0.2">
      <c r="A87" s="75"/>
      <c r="B87" s="75" t="s">
        <v>319</v>
      </c>
      <c r="C87" s="215">
        <v>4843478</v>
      </c>
      <c r="D87" s="215">
        <v>4917283.92</v>
      </c>
      <c r="E87" s="90">
        <v>4873478</v>
      </c>
      <c r="F87" s="500">
        <f t="shared" ref="F87:F88" si="15">+E87/D87</f>
        <v>0.9910914397637629</v>
      </c>
      <c r="G87" s="90">
        <v>4873478</v>
      </c>
      <c r="H87" s="500">
        <f t="shared" si="13"/>
        <v>0.9910914397637629</v>
      </c>
      <c r="I87" s="90">
        <v>4873478</v>
      </c>
      <c r="J87" s="515">
        <f t="shared" si="14"/>
        <v>0.9910914397637629</v>
      </c>
      <c r="K87" s="76">
        <v>4527731.6900000004</v>
      </c>
      <c r="L87" s="80">
        <v>0.9017212921852702</v>
      </c>
      <c r="M87" s="201">
        <f t="shared" si="12"/>
        <v>7.6361925500934236E-2</v>
      </c>
      <c r="N87" s="64" t="s">
        <v>386</v>
      </c>
      <c r="P87" s="417"/>
    </row>
    <row r="88" spans="1:16" ht="15" customHeight="1" x14ac:dyDescent="0.2">
      <c r="A88" s="75"/>
      <c r="B88" s="75" t="s">
        <v>320</v>
      </c>
      <c r="C88" s="215">
        <v>0</v>
      </c>
      <c r="D88" s="215">
        <v>45000</v>
      </c>
      <c r="E88" s="90">
        <v>0</v>
      </c>
      <c r="F88" s="500">
        <f t="shared" si="15"/>
        <v>0</v>
      </c>
      <c r="G88" s="90">
        <v>0</v>
      </c>
      <c r="H88" s="500">
        <f t="shared" si="13"/>
        <v>0</v>
      </c>
      <c r="I88" s="90">
        <v>0</v>
      </c>
      <c r="J88" s="515">
        <f t="shared" si="14"/>
        <v>0</v>
      </c>
      <c r="K88" s="76"/>
      <c r="L88" s="80" t="s">
        <v>135</v>
      </c>
      <c r="M88" s="201" t="s">
        <v>135</v>
      </c>
      <c r="N88" s="64" t="s">
        <v>387</v>
      </c>
      <c r="P88" s="416"/>
    </row>
    <row r="89" spans="1:16" ht="15" customHeight="1" x14ac:dyDescent="0.2">
      <c r="A89" s="75"/>
      <c r="B89" s="82" t="s">
        <v>321</v>
      </c>
      <c r="C89" s="215"/>
      <c r="D89" s="215"/>
      <c r="E89" s="90"/>
      <c r="F89" s="500" t="s">
        <v>135</v>
      </c>
      <c r="G89" s="90"/>
      <c r="H89" s="500" t="s">
        <v>135</v>
      </c>
      <c r="I89" s="90"/>
      <c r="J89" s="515" t="s">
        <v>135</v>
      </c>
      <c r="K89" s="76"/>
      <c r="L89" s="80" t="s">
        <v>135</v>
      </c>
      <c r="M89" s="201" t="s">
        <v>135</v>
      </c>
      <c r="N89" s="64" t="s">
        <v>388</v>
      </c>
      <c r="P89" s="416"/>
    </row>
    <row r="90" spans="1:16" ht="15" customHeight="1" x14ac:dyDescent="0.2">
      <c r="A90" s="75"/>
      <c r="B90" s="82" t="s">
        <v>422</v>
      </c>
      <c r="C90" s="215"/>
      <c r="D90" s="215"/>
      <c r="E90" s="90"/>
      <c r="F90" s="500" t="s">
        <v>135</v>
      </c>
      <c r="G90" s="90"/>
      <c r="H90" s="500" t="s">
        <v>135</v>
      </c>
      <c r="I90" s="90"/>
      <c r="J90" s="515" t="s">
        <v>135</v>
      </c>
      <c r="K90" s="76"/>
      <c r="L90" s="80" t="s">
        <v>135</v>
      </c>
      <c r="M90" s="201" t="s">
        <v>135</v>
      </c>
      <c r="N90" s="64">
        <v>44438</v>
      </c>
      <c r="P90" s="416"/>
    </row>
    <row r="91" spans="1:16" ht="15" customHeight="1" x14ac:dyDescent="0.2">
      <c r="A91" s="75"/>
      <c r="B91" s="82" t="s">
        <v>477</v>
      </c>
      <c r="C91" s="215"/>
      <c r="D91" s="215"/>
      <c r="E91" s="90"/>
      <c r="F91" s="500" t="s">
        <v>135</v>
      </c>
      <c r="G91" s="90"/>
      <c r="H91" s="500" t="s">
        <v>135</v>
      </c>
      <c r="I91" s="90">
        <v>0</v>
      </c>
      <c r="J91" s="515" t="s">
        <v>135</v>
      </c>
      <c r="K91" s="76">
        <v>1962488.72</v>
      </c>
      <c r="L91" s="80">
        <v>1</v>
      </c>
      <c r="M91" s="201">
        <f t="shared" si="12"/>
        <v>-1</v>
      </c>
      <c r="N91" s="64" t="s">
        <v>495</v>
      </c>
      <c r="P91" s="416"/>
    </row>
    <row r="92" spans="1:16" ht="15" customHeight="1" x14ac:dyDescent="0.2">
      <c r="A92" s="75"/>
      <c r="B92" s="75" t="s">
        <v>322</v>
      </c>
      <c r="C92" s="215">
        <v>12029885</v>
      </c>
      <c r="D92" s="215">
        <v>12029885</v>
      </c>
      <c r="E92" s="90">
        <v>0</v>
      </c>
      <c r="F92" s="500" t="s">
        <v>135</v>
      </c>
      <c r="G92" s="90">
        <v>0</v>
      </c>
      <c r="H92" s="500" t="s">
        <v>135</v>
      </c>
      <c r="I92" s="90">
        <v>2589291.04</v>
      </c>
      <c r="J92" s="515" t="s">
        <v>135</v>
      </c>
      <c r="K92" s="76"/>
      <c r="L92" s="80" t="s">
        <v>135</v>
      </c>
      <c r="M92" s="201" t="s">
        <v>135</v>
      </c>
      <c r="N92" s="64" t="s">
        <v>390</v>
      </c>
      <c r="P92" s="417"/>
    </row>
    <row r="93" spans="1:16" ht="15" customHeight="1" x14ac:dyDescent="0.2">
      <c r="A93" s="75"/>
      <c r="B93" s="75" t="s">
        <v>323</v>
      </c>
      <c r="C93" s="210">
        <v>4129996.75</v>
      </c>
      <c r="D93" s="215">
        <v>3883860.49</v>
      </c>
      <c r="E93" s="90">
        <v>3883860.49</v>
      </c>
      <c r="F93" s="500">
        <f>+E93/D93</f>
        <v>1</v>
      </c>
      <c r="G93" s="76">
        <v>3883860.49</v>
      </c>
      <c r="H93" s="500">
        <f>+G93/D93</f>
        <v>1</v>
      </c>
      <c r="I93" s="76"/>
      <c r="J93" s="515">
        <f>I93/D93</f>
        <v>0</v>
      </c>
      <c r="K93" s="76">
        <v>2606627.83</v>
      </c>
      <c r="L93" s="80">
        <v>0.651106121721024</v>
      </c>
      <c r="M93" s="201">
        <f t="shared" si="12"/>
        <v>-1</v>
      </c>
      <c r="N93" s="64" t="s">
        <v>391</v>
      </c>
      <c r="P93" s="417"/>
    </row>
    <row r="94" spans="1:16" ht="15" customHeight="1" x14ac:dyDescent="0.2">
      <c r="A94" s="87"/>
      <c r="B94" s="138" t="s">
        <v>389</v>
      </c>
      <c r="C94" s="215"/>
      <c r="D94" s="215"/>
      <c r="E94" s="90"/>
      <c r="F94" s="147" t="s">
        <v>135</v>
      </c>
      <c r="G94" s="90"/>
      <c r="H94" s="494" t="s">
        <v>135</v>
      </c>
      <c r="I94" s="90"/>
      <c r="J94" s="515" t="s">
        <v>135</v>
      </c>
      <c r="K94" s="76"/>
      <c r="L94" s="80" t="s">
        <v>135</v>
      </c>
      <c r="M94" s="201" t="s">
        <v>135</v>
      </c>
      <c r="N94" s="137" t="s">
        <v>392</v>
      </c>
      <c r="P94" s="417"/>
    </row>
    <row r="95" spans="1:16" ht="15" customHeight="1" x14ac:dyDescent="0.2">
      <c r="A95" s="77"/>
      <c r="B95" s="77" t="s">
        <v>324</v>
      </c>
      <c r="C95" s="211">
        <v>479279.81</v>
      </c>
      <c r="D95" s="216">
        <v>578549.01</v>
      </c>
      <c r="E95" s="78">
        <v>578549.01</v>
      </c>
      <c r="F95" s="501">
        <f>+E95/D95</f>
        <v>1</v>
      </c>
      <c r="G95" s="78">
        <v>578549.01</v>
      </c>
      <c r="H95" s="501">
        <f>+G95/D95</f>
        <v>1</v>
      </c>
      <c r="I95" s="78">
        <v>355918.12</v>
      </c>
      <c r="J95" s="516">
        <f>I95/D95</f>
        <v>0.61519095849805361</v>
      </c>
      <c r="K95" s="216">
        <v>351750.06</v>
      </c>
      <c r="L95" s="81">
        <v>0.75000012793176973</v>
      </c>
      <c r="M95" s="202" t="s">
        <v>135</v>
      </c>
      <c r="N95" s="64" t="s">
        <v>393</v>
      </c>
      <c r="P95" s="416"/>
    </row>
    <row r="96" spans="1:16" ht="15" customHeight="1" x14ac:dyDescent="0.2">
      <c r="A96" s="59"/>
      <c r="B96" s="59" t="s">
        <v>496</v>
      </c>
      <c r="C96" s="211">
        <v>8561000</v>
      </c>
      <c r="D96" s="215">
        <v>8665021.8900000006</v>
      </c>
      <c r="E96" s="90">
        <v>8561000</v>
      </c>
      <c r="F96" s="502">
        <f>+E96/D96</f>
        <v>0.98799519593596774</v>
      </c>
      <c r="G96" s="88">
        <v>8561000</v>
      </c>
      <c r="H96" s="501">
        <f>+G96/D96</f>
        <v>0.98799519593596774</v>
      </c>
      <c r="I96" s="60">
        <v>8200000</v>
      </c>
      <c r="J96" s="516">
        <f>I96/D96</f>
        <v>0.94633344313455614</v>
      </c>
      <c r="K96" s="474">
        <v>18188000</v>
      </c>
      <c r="L96" s="69"/>
      <c r="M96" s="535">
        <f t="shared" si="12"/>
        <v>-0.54915328788212014</v>
      </c>
      <c r="N96" s="64">
        <v>44453</v>
      </c>
      <c r="P96" s="417"/>
    </row>
    <row r="97" spans="1:16" ht="15" customHeight="1" x14ac:dyDescent="0.2">
      <c r="A97" s="73"/>
      <c r="B97" s="271" t="s">
        <v>369</v>
      </c>
      <c r="C97" s="209"/>
      <c r="D97" s="272"/>
      <c r="E97" s="74"/>
      <c r="F97" s="273" t="s">
        <v>135</v>
      </c>
      <c r="G97" s="74"/>
      <c r="H97" s="273" t="s">
        <v>135</v>
      </c>
      <c r="I97" s="74"/>
      <c r="J97" s="274" t="s">
        <v>135</v>
      </c>
      <c r="K97" s="90"/>
      <c r="L97" s="115" t="s">
        <v>135</v>
      </c>
      <c r="M97" s="203" t="s">
        <v>135</v>
      </c>
      <c r="N97" s="64">
        <v>449</v>
      </c>
      <c r="P97" s="417"/>
    </row>
    <row r="98" spans="1:16" ht="15" customHeight="1" x14ac:dyDescent="0.2">
      <c r="A98" s="141"/>
      <c r="B98" s="142" t="s">
        <v>350</v>
      </c>
      <c r="C98" s="219">
        <f>SUM(C67:C97)</f>
        <v>528646574.61000001</v>
      </c>
      <c r="D98" s="557">
        <f>SUM(D67:D97)</f>
        <v>577798953.1400001</v>
      </c>
      <c r="E98" s="143">
        <f>SUM(E67:E97)</f>
        <v>488356610.85999995</v>
      </c>
      <c r="F98" s="503">
        <f>E98/D98</f>
        <v>0.84520161936269833</v>
      </c>
      <c r="G98" s="143">
        <f>SUM(G67:G97)</f>
        <v>488356610.85999995</v>
      </c>
      <c r="H98" s="507">
        <f>+G98/D98</f>
        <v>0.84520161936269833</v>
      </c>
      <c r="I98" s="143">
        <f>SUM(I67:I97)</f>
        <v>420781077.89000005</v>
      </c>
      <c r="J98" s="517">
        <f>I98/D98</f>
        <v>0.72824825244715385</v>
      </c>
      <c r="K98" s="143">
        <f>+SUM(K67:K97)</f>
        <v>416382146.60000002</v>
      </c>
      <c r="L98" s="144">
        <v>0.76400000000000001</v>
      </c>
      <c r="M98" s="281">
        <f>+I98/K98-1</f>
        <v>1.056464914723132E-2</v>
      </c>
      <c r="P98" s="417"/>
    </row>
    <row r="99" spans="1:16" ht="15" customHeight="1" x14ac:dyDescent="0.2">
      <c r="A99" s="89"/>
      <c r="B99" s="275" t="s">
        <v>447</v>
      </c>
      <c r="C99" s="212">
        <v>4032000</v>
      </c>
      <c r="D99" s="556">
        <v>2055121</v>
      </c>
      <c r="E99" s="90">
        <v>55121</v>
      </c>
      <c r="F99" s="422">
        <f>+E99/D99</f>
        <v>2.6821291787685494E-2</v>
      </c>
      <c r="G99" s="90">
        <v>55121</v>
      </c>
      <c r="H99" s="422">
        <f>+G99/D99</f>
        <v>2.6821291787685494E-2</v>
      </c>
      <c r="I99" s="90">
        <v>0</v>
      </c>
      <c r="J99" s="319" t="s">
        <v>135</v>
      </c>
      <c r="K99" s="287">
        <v>4000000</v>
      </c>
      <c r="L99" s="115">
        <v>1</v>
      </c>
      <c r="M99" s="424" t="s">
        <v>135</v>
      </c>
      <c r="N99" s="137" t="s">
        <v>478</v>
      </c>
      <c r="P99" s="417"/>
    </row>
    <row r="100" spans="1:16" ht="15" customHeight="1" x14ac:dyDescent="0.2">
      <c r="A100" s="75"/>
      <c r="B100" s="276" t="s">
        <v>404</v>
      </c>
      <c r="C100" s="212">
        <v>40000</v>
      </c>
      <c r="D100" s="277">
        <v>71969.03</v>
      </c>
      <c r="E100" s="90">
        <v>36232.42</v>
      </c>
      <c r="F100" s="422">
        <f>+E100/D100</f>
        <v>0.50344460665928104</v>
      </c>
      <c r="G100" s="90">
        <v>36232.42</v>
      </c>
      <c r="H100" s="422">
        <f>+G100/D100</f>
        <v>0.50344460665928104</v>
      </c>
      <c r="I100" s="90">
        <v>0</v>
      </c>
      <c r="J100" s="319" t="s">
        <v>135</v>
      </c>
      <c r="K100" s="287"/>
      <c r="L100" s="309" t="s">
        <v>135</v>
      </c>
      <c r="M100" s="423"/>
      <c r="N100" s="137">
        <v>46101</v>
      </c>
      <c r="P100" s="417"/>
    </row>
    <row r="101" spans="1:16" ht="15" customHeight="1" x14ac:dyDescent="0.2">
      <c r="A101" s="75"/>
      <c r="B101" s="276" t="s">
        <v>419</v>
      </c>
      <c r="C101" s="212"/>
      <c r="D101" s="277"/>
      <c r="E101" s="90"/>
      <c r="F101" s="500" t="s">
        <v>135</v>
      </c>
      <c r="G101" s="90"/>
      <c r="H101" s="422" t="s">
        <v>135</v>
      </c>
      <c r="I101" s="90"/>
      <c r="J101" s="319" t="s">
        <v>135</v>
      </c>
      <c r="K101" s="76"/>
      <c r="L101" s="80" t="s">
        <v>135</v>
      </c>
      <c r="M101" s="201" t="s">
        <v>135</v>
      </c>
      <c r="N101" s="137">
        <v>46102</v>
      </c>
      <c r="P101" s="417"/>
    </row>
    <row r="102" spans="1:16" ht="15" customHeight="1" x14ac:dyDescent="0.2">
      <c r="A102" s="89"/>
      <c r="B102" s="275" t="s">
        <v>443</v>
      </c>
      <c r="C102" s="212"/>
      <c r="D102" s="277"/>
      <c r="E102" s="90"/>
      <c r="F102" s="500" t="s">
        <v>135</v>
      </c>
      <c r="G102" s="90"/>
      <c r="H102" s="422" t="s">
        <v>135</v>
      </c>
      <c r="I102" s="90"/>
      <c r="J102" s="319" t="s">
        <v>135</v>
      </c>
      <c r="K102" s="90"/>
      <c r="L102" s="115" t="s">
        <v>135</v>
      </c>
      <c r="M102" s="201" t="s">
        <v>135</v>
      </c>
      <c r="N102" s="137">
        <v>462</v>
      </c>
      <c r="P102" s="417"/>
    </row>
    <row r="103" spans="1:16" ht="15" customHeight="1" x14ac:dyDescent="0.2">
      <c r="A103" s="89"/>
      <c r="B103" s="89" t="s">
        <v>325</v>
      </c>
      <c r="C103" s="212"/>
      <c r="D103" s="277"/>
      <c r="E103" s="90"/>
      <c r="F103" s="86" t="s">
        <v>135</v>
      </c>
      <c r="G103" s="90"/>
      <c r="H103" s="86" t="s">
        <v>135</v>
      </c>
      <c r="I103" s="90"/>
      <c r="J103" s="190" t="s">
        <v>135</v>
      </c>
      <c r="K103" s="90"/>
      <c r="L103" s="115" t="s">
        <v>135</v>
      </c>
      <c r="M103" s="201" t="s">
        <v>135</v>
      </c>
      <c r="N103" s="64">
        <v>463</v>
      </c>
      <c r="P103" s="417"/>
    </row>
    <row r="104" spans="1:16" ht="15" customHeight="1" x14ac:dyDescent="0.2">
      <c r="A104" s="75"/>
      <c r="B104" s="75" t="s">
        <v>326</v>
      </c>
      <c r="C104" s="212">
        <v>54878421</v>
      </c>
      <c r="D104" s="277">
        <v>54878421</v>
      </c>
      <c r="E104" s="90">
        <v>54878421</v>
      </c>
      <c r="F104" s="500">
        <f t="shared" ref="F104:F113" si="16">+E104/D104</f>
        <v>1</v>
      </c>
      <c r="G104" s="90">
        <v>54878421</v>
      </c>
      <c r="H104" s="500">
        <f t="shared" ref="H104:H109" si="17">+G104/D104</f>
        <v>1</v>
      </c>
      <c r="I104" s="90">
        <v>43824164.189999998</v>
      </c>
      <c r="J104" s="515">
        <f t="shared" ref="J104:J111" si="18">I104/D104</f>
        <v>0.7985682421511362</v>
      </c>
      <c r="K104" s="76">
        <v>36997321.659999996</v>
      </c>
      <c r="L104" s="80">
        <v>0.67416312647760779</v>
      </c>
      <c r="M104" s="201">
        <f t="shared" ref="M104" si="19">+I104/K104-1</f>
        <v>0.18452261471080766</v>
      </c>
      <c r="N104" s="64">
        <v>46401</v>
      </c>
      <c r="P104" s="417"/>
    </row>
    <row r="105" spans="1:16" ht="15" customHeight="1" x14ac:dyDescent="0.2">
      <c r="A105" s="75"/>
      <c r="B105" s="75" t="s">
        <v>327</v>
      </c>
      <c r="C105" s="212">
        <v>910000</v>
      </c>
      <c r="D105" s="277">
        <v>1997000</v>
      </c>
      <c r="E105" s="90">
        <v>1891160.19</v>
      </c>
      <c r="F105" s="500">
        <f t="shared" si="16"/>
        <v>0.94700059589384078</v>
      </c>
      <c r="G105" s="90">
        <v>1891160.19</v>
      </c>
      <c r="H105" s="500">
        <f t="shared" si="17"/>
        <v>0.94700059589384078</v>
      </c>
      <c r="I105" s="90">
        <v>1891160.19</v>
      </c>
      <c r="J105" s="515">
        <f t="shared" si="18"/>
        <v>0.94700059589384078</v>
      </c>
      <c r="K105" s="76">
        <v>910000</v>
      </c>
      <c r="L105" s="80">
        <v>1</v>
      </c>
      <c r="M105" s="201" t="s">
        <v>135</v>
      </c>
      <c r="N105" s="64">
        <v>46410</v>
      </c>
      <c r="P105" s="417"/>
    </row>
    <row r="106" spans="1:16" ht="15" customHeight="1" x14ac:dyDescent="0.2">
      <c r="A106" s="77"/>
      <c r="B106" s="77" t="s">
        <v>328</v>
      </c>
      <c r="C106" s="211">
        <v>89194580.229999989</v>
      </c>
      <c r="D106" s="473">
        <v>92405793.629999995</v>
      </c>
      <c r="E106" s="90">
        <v>89387229.569999993</v>
      </c>
      <c r="F106" s="501">
        <f t="shared" si="16"/>
        <v>0.96733360602813967</v>
      </c>
      <c r="G106" s="90">
        <v>89387229.569999993</v>
      </c>
      <c r="H106" s="501">
        <f t="shared" si="17"/>
        <v>0.96733360602813967</v>
      </c>
      <c r="I106" s="90">
        <v>78409284.100000009</v>
      </c>
      <c r="J106" s="516">
        <f t="shared" si="18"/>
        <v>0.84853212141607592</v>
      </c>
      <c r="K106" s="78">
        <v>75851948.719999999</v>
      </c>
      <c r="L106" s="81">
        <v>0.85404554821446388</v>
      </c>
      <c r="M106" s="202">
        <f>+I106/K106-1</f>
        <v>3.3714827676216474E-2</v>
      </c>
      <c r="N106" s="64" t="s">
        <v>334</v>
      </c>
      <c r="P106" s="417"/>
    </row>
    <row r="107" spans="1:16" ht="15" customHeight="1" x14ac:dyDescent="0.2">
      <c r="A107" s="67"/>
      <c r="B107" s="67" t="s">
        <v>329</v>
      </c>
      <c r="C107" s="472">
        <v>5830790</v>
      </c>
      <c r="D107" s="474">
        <v>5830790</v>
      </c>
      <c r="E107" s="68">
        <v>5830790</v>
      </c>
      <c r="F107" s="504">
        <f t="shared" si="16"/>
        <v>1</v>
      </c>
      <c r="G107" s="68">
        <v>5830790</v>
      </c>
      <c r="H107" s="504">
        <f t="shared" si="17"/>
        <v>1</v>
      </c>
      <c r="I107" s="68">
        <v>5830790</v>
      </c>
      <c r="J107" s="518">
        <f t="shared" si="18"/>
        <v>1</v>
      </c>
      <c r="K107" s="68">
        <v>5830790</v>
      </c>
      <c r="L107" s="69">
        <v>1</v>
      </c>
      <c r="M107" s="203"/>
      <c r="N107" s="64">
        <v>465</v>
      </c>
      <c r="P107" s="417"/>
    </row>
    <row r="108" spans="1:16" ht="15" customHeight="1" x14ac:dyDescent="0.2">
      <c r="A108" s="73"/>
      <c r="B108" s="73" t="s">
        <v>330</v>
      </c>
      <c r="C108" s="210">
        <v>116594341</v>
      </c>
      <c r="D108" s="215">
        <v>116257341</v>
      </c>
      <c r="E108" s="76">
        <v>100924325</v>
      </c>
      <c r="F108" s="422">
        <f t="shared" si="16"/>
        <v>0.86811141672335346</v>
      </c>
      <c r="G108" s="76">
        <v>100924325</v>
      </c>
      <c r="H108" s="422">
        <f t="shared" si="17"/>
        <v>0.86811141672335346</v>
      </c>
      <c r="I108" s="76">
        <v>92513964.620000005</v>
      </c>
      <c r="J108" s="274">
        <f t="shared" si="18"/>
        <v>0.79576879897846631</v>
      </c>
      <c r="K108" s="74">
        <v>77165000</v>
      </c>
      <c r="L108" s="79">
        <v>0.85573138473728527</v>
      </c>
      <c r="M108" s="200">
        <f>+I108/K108-1</f>
        <v>0.19891096507483974</v>
      </c>
      <c r="N108" s="64">
        <v>46701</v>
      </c>
      <c r="P108" s="417"/>
    </row>
    <row r="109" spans="1:16" ht="15" customHeight="1" x14ac:dyDescent="0.2">
      <c r="A109" s="75"/>
      <c r="B109" s="75" t="s">
        <v>331</v>
      </c>
      <c r="C109" s="210">
        <v>59615875.520000003</v>
      </c>
      <c r="D109" s="215">
        <v>69893114.420000002</v>
      </c>
      <c r="E109" s="76">
        <v>62691445.590000004</v>
      </c>
      <c r="F109" s="500">
        <f t="shared" si="16"/>
        <v>0.8969616837114468</v>
      </c>
      <c r="G109" s="76">
        <v>62691445.590000004</v>
      </c>
      <c r="H109" s="500">
        <f t="shared" si="17"/>
        <v>0.8969616837114468</v>
      </c>
      <c r="I109" s="76">
        <v>57690268.039999999</v>
      </c>
      <c r="J109" s="515">
        <f t="shared" si="18"/>
        <v>0.82540703070303956</v>
      </c>
      <c r="K109" s="76">
        <v>56273513.700000003</v>
      </c>
      <c r="L109" s="80">
        <v>0.90557992938581233</v>
      </c>
      <c r="M109" s="201">
        <f>+I109/K109-1</f>
        <v>2.5176219625326013E-2</v>
      </c>
      <c r="N109" s="64">
        <v>46703</v>
      </c>
      <c r="P109" s="417"/>
    </row>
    <row r="110" spans="1:16" ht="15" customHeight="1" x14ac:dyDescent="0.2">
      <c r="A110" s="75"/>
      <c r="B110" s="75" t="s">
        <v>342</v>
      </c>
      <c r="C110" s="210"/>
      <c r="D110" s="215"/>
      <c r="E110" s="76"/>
      <c r="F110" s="500" t="s">
        <v>135</v>
      </c>
      <c r="G110" s="76"/>
      <c r="H110" s="500" t="s">
        <v>135</v>
      </c>
      <c r="I110" s="76"/>
      <c r="J110" s="515" t="s">
        <v>135</v>
      </c>
      <c r="K110" s="76"/>
      <c r="L110" s="80" t="s">
        <v>135</v>
      </c>
      <c r="M110" s="201"/>
      <c r="N110" s="64" t="s">
        <v>401</v>
      </c>
      <c r="P110" s="417"/>
    </row>
    <row r="111" spans="1:16" ht="15" customHeight="1" x14ac:dyDescent="0.2">
      <c r="A111" s="75"/>
      <c r="B111" s="75" t="s">
        <v>343</v>
      </c>
      <c r="C111" s="210">
        <v>1514016</v>
      </c>
      <c r="D111" s="215">
        <v>1827592.94</v>
      </c>
      <c r="E111" s="76">
        <v>1827592.94</v>
      </c>
      <c r="F111" s="500">
        <f t="shared" si="16"/>
        <v>1</v>
      </c>
      <c r="G111" s="76">
        <v>1827592.94</v>
      </c>
      <c r="H111" s="500">
        <f t="shared" ref="H111:H113" si="20">+G111/D111</f>
        <v>1</v>
      </c>
      <c r="I111" s="76">
        <v>1827592.94</v>
      </c>
      <c r="J111" s="515">
        <f t="shared" si="18"/>
        <v>1</v>
      </c>
      <c r="K111" s="76">
        <v>1627000</v>
      </c>
      <c r="L111" s="80">
        <v>0.97018485390578413</v>
      </c>
      <c r="M111" s="201">
        <f>+I111/K111-1</f>
        <v>0.12329006760909644</v>
      </c>
      <c r="N111" s="64" t="s">
        <v>402</v>
      </c>
      <c r="P111" s="417"/>
    </row>
    <row r="112" spans="1:16" ht="15" customHeight="1" x14ac:dyDescent="0.2">
      <c r="A112" s="75"/>
      <c r="B112" s="75" t="s">
        <v>341</v>
      </c>
      <c r="C112" s="210">
        <v>271003.62</v>
      </c>
      <c r="D112" s="215">
        <v>271003.62</v>
      </c>
      <c r="E112" s="76">
        <v>271003.62</v>
      </c>
      <c r="F112" s="500">
        <f t="shared" si="16"/>
        <v>1</v>
      </c>
      <c r="G112" s="76">
        <v>271003.62</v>
      </c>
      <c r="H112" s="500">
        <f t="shared" si="20"/>
        <v>1</v>
      </c>
      <c r="I112" s="76">
        <v>271003.62</v>
      </c>
      <c r="J112" s="515">
        <f>I112/D112</f>
        <v>1</v>
      </c>
      <c r="K112" s="76">
        <v>0</v>
      </c>
      <c r="L112" s="80">
        <v>0</v>
      </c>
      <c r="M112" s="201"/>
      <c r="N112" s="64" t="s">
        <v>397</v>
      </c>
      <c r="P112" s="417"/>
    </row>
    <row r="113" spans="1:16" ht="15" customHeight="1" x14ac:dyDescent="0.2">
      <c r="A113" s="75"/>
      <c r="B113" s="75" t="s">
        <v>338</v>
      </c>
      <c r="C113" s="210">
        <v>15540453.550000001</v>
      </c>
      <c r="D113" s="215">
        <v>15532853.23</v>
      </c>
      <c r="E113" s="76">
        <v>15409576.619999999</v>
      </c>
      <c r="F113" s="500">
        <f t="shared" si="16"/>
        <v>0.99206349225254342</v>
      </c>
      <c r="G113" s="76">
        <v>15409576.619999999</v>
      </c>
      <c r="H113" s="500">
        <f t="shared" si="20"/>
        <v>0.99206349225254342</v>
      </c>
      <c r="I113" s="76">
        <v>15245000</v>
      </c>
      <c r="J113" s="515">
        <f>I113/D113</f>
        <v>0.98146810339751078</v>
      </c>
      <c r="K113" s="76">
        <v>15131540</v>
      </c>
      <c r="L113" s="80">
        <v>0.98147665176058074</v>
      </c>
      <c r="M113" s="201">
        <f>+I113/K113-1</f>
        <v>7.4982453867882271E-3</v>
      </c>
      <c r="N113" s="64" t="s">
        <v>394</v>
      </c>
      <c r="P113" s="417"/>
    </row>
    <row r="114" spans="1:16" ht="15" customHeight="1" x14ac:dyDescent="0.2">
      <c r="A114" s="75"/>
      <c r="B114" s="75" t="s">
        <v>340</v>
      </c>
      <c r="C114" s="210"/>
      <c r="D114" s="215"/>
      <c r="E114" s="76"/>
      <c r="F114" s="147" t="s">
        <v>135</v>
      </c>
      <c r="G114" s="76"/>
      <c r="H114" s="147" t="s">
        <v>135</v>
      </c>
      <c r="I114" s="76"/>
      <c r="J114" s="221" t="s">
        <v>135</v>
      </c>
      <c r="K114" s="76"/>
      <c r="L114" s="80" t="s">
        <v>135</v>
      </c>
      <c r="M114" s="201"/>
      <c r="N114" s="64" t="s">
        <v>395</v>
      </c>
      <c r="P114" s="417"/>
    </row>
    <row r="115" spans="1:16" ht="15" customHeight="1" x14ac:dyDescent="0.2">
      <c r="A115" s="75"/>
      <c r="B115" s="75" t="s">
        <v>339</v>
      </c>
      <c r="C115" s="210">
        <v>2248848</v>
      </c>
      <c r="D115" s="215">
        <v>2248848</v>
      </c>
      <c r="E115" s="76">
        <v>2248848</v>
      </c>
      <c r="F115" s="500">
        <f t="shared" ref="F115:F129" si="21">+E115/D115</f>
        <v>1</v>
      </c>
      <c r="G115" s="76">
        <v>2248848</v>
      </c>
      <c r="H115" s="500">
        <f t="shared" ref="H115:H129" si="22">+G115/D115</f>
        <v>1</v>
      </c>
      <c r="I115" s="76">
        <v>2248848</v>
      </c>
      <c r="J115" s="515">
        <f t="shared" ref="J115:J129" si="23">I115/D115</f>
        <v>1</v>
      </c>
      <c r="K115" s="76">
        <v>2231000</v>
      </c>
      <c r="L115" s="80">
        <v>1</v>
      </c>
      <c r="M115" s="201">
        <f>+I115/K115-1</f>
        <v>8.0000000000000071E-3</v>
      </c>
      <c r="N115" s="64" t="s">
        <v>396</v>
      </c>
      <c r="P115" s="417"/>
    </row>
    <row r="116" spans="1:16" ht="15" customHeight="1" x14ac:dyDescent="0.2">
      <c r="A116" s="75"/>
      <c r="B116" s="75" t="s">
        <v>337</v>
      </c>
      <c r="C116" s="210">
        <v>1919978</v>
      </c>
      <c r="D116" s="215">
        <v>2169978</v>
      </c>
      <c r="E116" s="76">
        <v>2169976.6</v>
      </c>
      <c r="F116" s="500">
        <f t="shared" si="21"/>
        <v>0.99999935483216884</v>
      </c>
      <c r="G116" s="76">
        <v>2169976.6</v>
      </c>
      <c r="H116" s="500">
        <f t="shared" si="22"/>
        <v>0.99999935483216884</v>
      </c>
      <c r="I116" s="76">
        <v>1523809.1</v>
      </c>
      <c r="J116" s="515">
        <f t="shared" si="23"/>
        <v>0.70222329442971321</v>
      </c>
      <c r="K116" s="76">
        <v>1527854.05</v>
      </c>
      <c r="L116" s="80">
        <v>0.74196738722402422</v>
      </c>
      <c r="M116" s="201">
        <f>+I116/K116-1</f>
        <v>-2.6474714649609155E-3</v>
      </c>
      <c r="N116" s="64" t="s">
        <v>400</v>
      </c>
      <c r="P116" s="417"/>
    </row>
    <row r="117" spans="1:16" ht="15" customHeight="1" x14ac:dyDescent="0.2">
      <c r="A117" s="75"/>
      <c r="B117" s="75" t="s">
        <v>335</v>
      </c>
      <c r="C117" s="210">
        <v>155101.56</v>
      </c>
      <c r="D117" s="215">
        <v>155101.56</v>
      </c>
      <c r="E117" s="76">
        <v>155101.56</v>
      </c>
      <c r="F117" s="500">
        <f t="shared" si="21"/>
        <v>1</v>
      </c>
      <c r="G117" s="76">
        <v>155101.56</v>
      </c>
      <c r="H117" s="500">
        <f t="shared" si="22"/>
        <v>1</v>
      </c>
      <c r="I117" s="76">
        <v>155101.56</v>
      </c>
      <c r="J117" s="515">
        <f t="shared" si="23"/>
        <v>1</v>
      </c>
      <c r="K117" s="76">
        <v>155101.56</v>
      </c>
      <c r="L117" s="80">
        <v>0.76216398537681973</v>
      </c>
      <c r="M117" s="201">
        <f t="shared" ref="M117:M119" si="24">+I117/K117-1</f>
        <v>0</v>
      </c>
      <c r="N117" s="64" t="s">
        <v>398</v>
      </c>
      <c r="P117" s="417"/>
    </row>
    <row r="118" spans="1:16" ht="15" customHeight="1" x14ac:dyDescent="0.2">
      <c r="A118" s="75"/>
      <c r="B118" s="75" t="s">
        <v>336</v>
      </c>
      <c r="C118" s="210">
        <v>1008512.45</v>
      </c>
      <c r="D118" s="215">
        <v>1008512.45</v>
      </c>
      <c r="E118" s="76">
        <v>1008512.45</v>
      </c>
      <c r="F118" s="500">
        <f t="shared" si="21"/>
        <v>1</v>
      </c>
      <c r="G118" s="76">
        <v>1008512.45</v>
      </c>
      <c r="H118" s="500">
        <f t="shared" si="22"/>
        <v>1</v>
      </c>
      <c r="I118" s="76">
        <v>1008512.45</v>
      </c>
      <c r="J118" s="515">
        <f t="shared" si="23"/>
        <v>1</v>
      </c>
      <c r="K118" s="76">
        <v>1008512.45</v>
      </c>
      <c r="L118" s="80">
        <v>1</v>
      </c>
      <c r="M118" s="201">
        <f t="shared" si="24"/>
        <v>0</v>
      </c>
      <c r="N118" s="64" t="s">
        <v>399</v>
      </c>
      <c r="P118" s="417"/>
    </row>
    <row r="119" spans="1:16" ht="15" customHeight="1" x14ac:dyDescent="0.2">
      <c r="A119" s="75"/>
      <c r="B119" s="75" t="s">
        <v>333</v>
      </c>
      <c r="C119" s="210">
        <v>2541014</v>
      </c>
      <c r="D119" s="215">
        <v>17541014</v>
      </c>
      <c r="E119" s="76">
        <v>11541014</v>
      </c>
      <c r="F119" s="500">
        <f t="shared" si="21"/>
        <v>0.65794451791669517</v>
      </c>
      <c r="G119" s="76">
        <v>11541014</v>
      </c>
      <c r="H119" s="500">
        <f t="shared" si="22"/>
        <v>0.65794451791669517</v>
      </c>
      <c r="I119" s="76">
        <v>11540000</v>
      </c>
      <c r="J119" s="515">
        <f t="shared" si="23"/>
        <v>0.65788671054022307</v>
      </c>
      <c r="K119" s="76">
        <v>2541014</v>
      </c>
      <c r="L119" s="80">
        <v>1</v>
      </c>
      <c r="M119" s="201">
        <f t="shared" si="24"/>
        <v>3.5414940649677646</v>
      </c>
      <c r="N119" s="64">
        <v>46743</v>
      </c>
      <c r="P119" s="417"/>
    </row>
    <row r="120" spans="1:16" ht="15" customHeight="1" x14ac:dyDescent="0.2">
      <c r="A120" s="75"/>
      <c r="B120" s="75" t="s">
        <v>332</v>
      </c>
      <c r="C120" s="210">
        <v>1136412.6100000001</v>
      </c>
      <c r="D120" s="215">
        <v>1136412.6100000001</v>
      </c>
      <c r="E120" s="76">
        <v>1136412.6100000001</v>
      </c>
      <c r="F120" s="500">
        <f t="shared" si="21"/>
        <v>1</v>
      </c>
      <c r="G120" s="76">
        <v>1136412.6100000001</v>
      </c>
      <c r="H120" s="500">
        <f t="shared" si="22"/>
        <v>1</v>
      </c>
      <c r="I120" s="76">
        <v>1136412.6100000001</v>
      </c>
      <c r="J120" s="515">
        <f t="shared" si="23"/>
        <v>1</v>
      </c>
      <c r="K120" s="76">
        <v>1107599.81</v>
      </c>
      <c r="L120" s="80">
        <v>0.95882405732217557</v>
      </c>
      <c r="M120" s="201">
        <f>+I120/K120-1</f>
        <v>2.6013727828284816E-2</v>
      </c>
      <c r="N120" s="64">
        <v>46746</v>
      </c>
      <c r="P120" s="417"/>
    </row>
    <row r="121" spans="1:16" ht="15" customHeight="1" x14ac:dyDescent="0.2">
      <c r="A121" s="75"/>
      <c r="B121" s="75" t="s">
        <v>344</v>
      </c>
      <c r="C121" s="210">
        <v>1890399</v>
      </c>
      <c r="D121" s="215">
        <v>1781899</v>
      </c>
      <c r="E121" s="76">
        <v>1132899</v>
      </c>
      <c r="F121" s="500">
        <f t="shared" si="21"/>
        <v>0.63578182601819744</v>
      </c>
      <c r="G121" s="76">
        <v>1132899</v>
      </c>
      <c r="H121" s="500">
        <f t="shared" si="22"/>
        <v>0.63578182601819744</v>
      </c>
      <c r="I121" s="76">
        <v>1132899</v>
      </c>
      <c r="J121" s="515">
        <f t="shared" si="23"/>
        <v>0.63578182601819744</v>
      </c>
      <c r="K121" s="76">
        <v>1385246.9</v>
      </c>
      <c r="L121" s="80">
        <v>0.89606047786868304</v>
      </c>
      <c r="M121" s="201">
        <f>+I121/K121-1</f>
        <v>-0.18216817521843931</v>
      </c>
      <c r="N121" s="64" t="s">
        <v>403</v>
      </c>
      <c r="P121" s="417"/>
    </row>
    <row r="122" spans="1:16" ht="15" customHeight="1" x14ac:dyDescent="0.2">
      <c r="A122" s="77"/>
      <c r="B122" s="77" t="s">
        <v>345</v>
      </c>
      <c r="C122" s="472">
        <v>2186196.83</v>
      </c>
      <c r="D122" s="185">
        <v>4669355.2500000009</v>
      </c>
      <c r="E122" s="78">
        <v>4562119.42</v>
      </c>
      <c r="F122" s="500">
        <f t="shared" si="21"/>
        <v>0.97703412478628582</v>
      </c>
      <c r="G122" s="76">
        <v>4562119.42</v>
      </c>
      <c r="H122" s="501">
        <f t="shared" si="22"/>
        <v>0.97703412478628582</v>
      </c>
      <c r="I122" s="76">
        <v>4556119.41</v>
      </c>
      <c r="J122" s="516">
        <f t="shared" si="23"/>
        <v>0.97574914866458262</v>
      </c>
      <c r="K122" s="78">
        <v>4620534.0600000024</v>
      </c>
      <c r="L122" s="81">
        <v>0.85115287821326002</v>
      </c>
      <c r="M122" s="202">
        <f>+I122/K122-1</f>
        <v>-1.3940953397063027E-2</v>
      </c>
      <c r="N122" s="64" t="s">
        <v>346</v>
      </c>
      <c r="P122" s="417"/>
    </row>
    <row r="123" spans="1:16" ht="15" customHeight="1" x14ac:dyDescent="0.2">
      <c r="A123" s="73"/>
      <c r="B123" s="73" t="s">
        <v>347</v>
      </c>
      <c r="C123" s="471">
        <v>1126444.52</v>
      </c>
      <c r="D123" s="215">
        <v>1088355.78</v>
      </c>
      <c r="E123" s="90">
        <v>684400</v>
      </c>
      <c r="F123" s="273">
        <f t="shared" si="21"/>
        <v>0.62883848515050844</v>
      </c>
      <c r="G123" s="74">
        <v>684400</v>
      </c>
      <c r="H123" s="273">
        <f t="shared" si="22"/>
        <v>0.62883848515050844</v>
      </c>
      <c r="I123" s="74">
        <v>604400</v>
      </c>
      <c r="J123" s="274">
        <f t="shared" si="23"/>
        <v>0.55533310991374529</v>
      </c>
      <c r="K123" s="74">
        <v>610342.1</v>
      </c>
      <c r="L123" s="79">
        <v>0.75226920224500693</v>
      </c>
      <c r="M123" s="522">
        <v>-1</v>
      </c>
      <c r="N123" s="64">
        <v>47</v>
      </c>
      <c r="P123" s="417"/>
    </row>
    <row r="124" spans="1:16" ht="15" customHeight="1" x14ac:dyDescent="0.2">
      <c r="A124" s="75"/>
      <c r="B124" s="75" t="s">
        <v>348</v>
      </c>
      <c r="C124" s="210">
        <v>104263033.93000001</v>
      </c>
      <c r="D124" s="215">
        <v>97122461.409999996</v>
      </c>
      <c r="E124" s="76">
        <v>67467258.010000005</v>
      </c>
      <c r="F124" s="500">
        <f t="shared" si="21"/>
        <v>0.69466173973071677</v>
      </c>
      <c r="G124" s="90">
        <v>64652044.649999999</v>
      </c>
      <c r="H124" s="500">
        <f t="shared" si="22"/>
        <v>0.6656755163676612</v>
      </c>
      <c r="I124" s="76">
        <v>56540405.43</v>
      </c>
      <c r="J124" s="515">
        <f t="shared" si="23"/>
        <v>0.58215581245738945</v>
      </c>
      <c r="K124" s="76">
        <v>51139929.829999998</v>
      </c>
      <c r="L124" s="80">
        <v>0.69190439807976734</v>
      </c>
      <c r="M124" s="201">
        <f>+I124/K124-1</f>
        <v>0.10560193605959833</v>
      </c>
      <c r="N124" s="64">
        <v>48</v>
      </c>
      <c r="P124" s="417"/>
    </row>
    <row r="125" spans="1:16" ht="15" customHeight="1" x14ac:dyDescent="0.2">
      <c r="A125" s="77"/>
      <c r="B125" s="77" t="s">
        <v>349</v>
      </c>
      <c r="C125" s="472">
        <v>125828.35</v>
      </c>
      <c r="D125" s="185">
        <v>101211.71</v>
      </c>
      <c r="E125" s="78">
        <v>95034.11</v>
      </c>
      <c r="F125" s="501">
        <f t="shared" si="21"/>
        <v>0.93896358435204774</v>
      </c>
      <c r="G125" s="78">
        <v>95034.11</v>
      </c>
      <c r="H125" s="501">
        <f t="shared" si="22"/>
        <v>0.93896358435204774</v>
      </c>
      <c r="I125" s="78">
        <v>95034.11</v>
      </c>
      <c r="J125" s="516">
        <f t="shared" si="23"/>
        <v>0.93896358435204774</v>
      </c>
      <c r="K125" s="78">
        <v>93422.07</v>
      </c>
      <c r="L125" s="81">
        <v>0.78889070255231986</v>
      </c>
      <c r="M125" s="201">
        <f>+I125/K125-1</f>
        <v>1.7255451522322218E-2</v>
      </c>
      <c r="N125" s="64">
        <v>49</v>
      </c>
      <c r="P125" s="417"/>
    </row>
    <row r="126" spans="1:16" ht="15" customHeight="1" x14ac:dyDescent="0.2">
      <c r="A126" s="65"/>
      <c r="B126" s="65" t="s">
        <v>486</v>
      </c>
      <c r="C126" s="472">
        <v>6477736.8899999997</v>
      </c>
      <c r="D126" s="185">
        <v>107259</v>
      </c>
      <c r="E126" s="66">
        <v>0</v>
      </c>
      <c r="F126" s="502" t="s">
        <v>135</v>
      </c>
      <c r="G126" s="66">
        <v>0</v>
      </c>
      <c r="H126" s="502" t="s">
        <v>135</v>
      </c>
      <c r="I126" s="66">
        <v>0</v>
      </c>
      <c r="J126" s="519" t="s">
        <v>135</v>
      </c>
      <c r="K126" s="66"/>
      <c r="L126" s="407">
        <v>0</v>
      </c>
      <c r="M126" s="183" t="s">
        <v>135</v>
      </c>
      <c r="N126" s="64">
        <v>5</v>
      </c>
      <c r="P126" s="416"/>
    </row>
    <row r="127" spans="1:16" ht="15" customHeight="1" x14ac:dyDescent="0.2">
      <c r="A127" s="83"/>
      <c r="B127" s="84" t="s">
        <v>351</v>
      </c>
      <c r="C127" s="220">
        <f>SUM(C99:C126)</f>
        <v>473500987.06</v>
      </c>
      <c r="D127" s="223">
        <f>SUM(D99:D126)</f>
        <v>490151408.63999993</v>
      </c>
      <c r="E127" s="85">
        <f>SUM(E99:E126)</f>
        <v>425404473.71000004</v>
      </c>
      <c r="F127" s="505">
        <f t="shared" si="21"/>
        <v>0.86790421533286999</v>
      </c>
      <c r="G127" s="85">
        <f>SUM(G99:G126)</f>
        <v>422589260.35000002</v>
      </c>
      <c r="H127" s="505">
        <f t="shared" si="22"/>
        <v>0.8621606566887946</v>
      </c>
      <c r="I127" s="85">
        <f>SUM(I99:I126)</f>
        <v>378044769.37000012</v>
      </c>
      <c r="J127" s="520">
        <f t="shared" si="23"/>
        <v>0.77128161361189018</v>
      </c>
      <c r="K127" s="85">
        <f>SUM(K99:K126)</f>
        <v>340207670.90999997</v>
      </c>
      <c r="L127" s="505">
        <v>0.81699999999999995</v>
      </c>
      <c r="M127" s="207">
        <f>+I127/K127-1</f>
        <v>0.11121765232039627</v>
      </c>
      <c r="P127" s="416"/>
    </row>
    <row r="128" spans="1:16" ht="21" customHeight="1" thickBot="1" x14ac:dyDescent="0.25">
      <c r="A128" s="9"/>
      <c r="B128" s="2" t="s">
        <v>3</v>
      </c>
      <c r="C128" s="179">
        <f>C98+C127</f>
        <v>1002147561.6700001</v>
      </c>
      <c r="D128" s="169">
        <f>D98+D127</f>
        <v>1067950361.78</v>
      </c>
      <c r="E128" s="92">
        <f>E98+E127</f>
        <v>913761084.56999993</v>
      </c>
      <c r="F128" s="98">
        <f t="shared" si="21"/>
        <v>0.85562130719914176</v>
      </c>
      <c r="G128" s="92">
        <f>G98+G127</f>
        <v>910945871.21000004</v>
      </c>
      <c r="H128" s="98">
        <f t="shared" si="22"/>
        <v>0.8529852171141048</v>
      </c>
      <c r="I128" s="92">
        <f>I98+I127</f>
        <v>798825847.26000023</v>
      </c>
      <c r="J128" s="188">
        <f t="shared" si="23"/>
        <v>0.74799904176123122</v>
      </c>
      <c r="K128" s="92">
        <f>K98+K127</f>
        <v>756589817.50999999</v>
      </c>
      <c r="L128" s="44">
        <v>0.78700000000000003</v>
      </c>
      <c r="M128" s="161">
        <f>+I128/K128-1</f>
        <v>5.5824211180904415E-2</v>
      </c>
      <c r="P128" s="416"/>
    </row>
    <row r="129" spans="1:16" s="6" customFormat="1" ht="19.5" customHeight="1" thickBot="1" x14ac:dyDescent="0.25">
      <c r="A129" s="5"/>
      <c r="B129" s="4" t="s">
        <v>298</v>
      </c>
      <c r="C129" s="180">
        <f>+C11+C57+C61+C128</f>
        <v>1996110606.4500003</v>
      </c>
      <c r="D129" s="171">
        <f>+D11+D57+D61+D128</f>
        <v>2053932136.2200003</v>
      </c>
      <c r="E129" s="172">
        <f>+E11+E57+E61+E128</f>
        <v>1794077918.3500001</v>
      </c>
      <c r="F129" s="199">
        <f t="shared" si="21"/>
        <v>0.87348451621764456</v>
      </c>
      <c r="G129" s="172">
        <f>+G11+G57+G61+G128</f>
        <v>1776637333.5500002</v>
      </c>
      <c r="H129" s="199">
        <f t="shared" si="22"/>
        <v>0.86499320119683909</v>
      </c>
      <c r="I129" s="172">
        <f>+I11+I57+I61+I128</f>
        <v>1479282374.1200001</v>
      </c>
      <c r="J129" s="191">
        <f t="shared" si="23"/>
        <v>0.72021969374432715</v>
      </c>
      <c r="K129" s="164">
        <f>+K11+K57+K61+K128</f>
        <v>1425437888.8499999</v>
      </c>
      <c r="L129" s="208">
        <v>0.74399999999999999</v>
      </c>
      <c r="M129" s="163">
        <f>+I129/K129-1</f>
        <v>3.7773996111075903E-2</v>
      </c>
      <c r="N129" s="14"/>
      <c r="P129" s="418"/>
    </row>
    <row r="130" spans="1:16" x14ac:dyDescent="0.2">
      <c r="P130" s="417"/>
    </row>
    <row r="131" spans="1:16" x14ac:dyDescent="0.2">
      <c r="P131" s="417"/>
    </row>
    <row r="132" spans="1:16" x14ac:dyDescent="0.2">
      <c r="P132" s="417"/>
    </row>
    <row r="133" spans="1:16" x14ac:dyDescent="0.2">
      <c r="C133" s="405"/>
      <c r="D133" s="405"/>
      <c r="E133" s="405"/>
      <c r="F133" s="506"/>
      <c r="G133" s="405"/>
      <c r="H133" s="506"/>
      <c r="I133" s="405"/>
      <c r="J133" s="506"/>
      <c r="K133" s="405"/>
      <c r="P133" s="416"/>
    </row>
    <row r="134" spans="1:16" x14ac:dyDescent="0.2">
      <c r="C134" s="47"/>
      <c r="D134" s="47"/>
      <c r="P134" s="417"/>
    </row>
    <row r="135" spans="1:16" x14ac:dyDescent="0.2">
      <c r="I135" s="406"/>
      <c r="K135" s="406"/>
      <c r="P135" s="417"/>
    </row>
    <row r="136" spans="1:16" x14ac:dyDescent="0.2">
      <c r="P136" s="417"/>
    </row>
    <row r="137" spans="1:16" x14ac:dyDescent="0.2">
      <c r="P137" s="417"/>
    </row>
    <row r="138" spans="1:16" x14ac:dyDescent="0.2">
      <c r="P138" s="417"/>
    </row>
    <row r="139" spans="1:16" x14ac:dyDescent="0.2">
      <c r="P139" s="417"/>
    </row>
    <row r="140" spans="1:16" x14ac:dyDescent="0.2">
      <c r="P140" s="417"/>
    </row>
    <row r="141" spans="1:16" x14ac:dyDescent="0.2">
      <c r="C141" s="47"/>
      <c r="D141" s="396"/>
      <c r="P141" s="417"/>
    </row>
    <row r="142" spans="1:16" x14ac:dyDescent="0.2">
      <c r="P142" s="417"/>
    </row>
    <row r="143" spans="1:16" x14ac:dyDescent="0.2">
      <c r="P143" s="417"/>
    </row>
    <row r="144" spans="1:16" x14ac:dyDescent="0.2">
      <c r="P144" s="416"/>
    </row>
    <row r="145" spans="16:16" x14ac:dyDescent="0.2">
      <c r="P145" s="416"/>
    </row>
    <row r="146" spans="16:16" x14ac:dyDescent="0.2">
      <c r="P146" s="416"/>
    </row>
    <row r="147" spans="16:16" x14ac:dyDescent="0.2">
      <c r="P147" s="416"/>
    </row>
    <row r="148" spans="16:16" x14ac:dyDescent="0.2">
      <c r="P148" s="416"/>
    </row>
    <row r="149" spans="16:16" x14ac:dyDescent="0.2">
      <c r="P149" s="417"/>
    </row>
    <row r="150" spans="16:16" x14ac:dyDescent="0.2">
      <c r="P150" s="417"/>
    </row>
    <row r="151" spans="16:16" x14ac:dyDescent="0.2">
      <c r="P151" s="417"/>
    </row>
    <row r="152" spans="16:16" x14ac:dyDescent="0.2">
      <c r="P152" s="417"/>
    </row>
    <row r="153" spans="16:16" x14ac:dyDescent="0.2">
      <c r="P153" s="417"/>
    </row>
    <row r="154" spans="16:16" x14ac:dyDescent="0.2">
      <c r="P154" s="416"/>
    </row>
    <row r="155" spans="16:16" x14ac:dyDescent="0.2">
      <c r="P155" s="416"/>
    </row>
    <row r="156" spans="16:16" x14ac:dyDescent="0.2">
      <c r="P156" s="417"/>
    </row>
    <row r="157" spans="16:16" x14ac:dyDescent="0.2">
      <c r="P157" s="416"/>
    </row>
    <row r="158" spans="16:16" x14ac:dyDescent="0.2">
      <c r="P158" s="417"/>
    </row>
    <row r="159" spans="16:16" x14ac:dyDescent="0.2">
      <c r="P159" s="416"/>
    </row>
    <row r="160" spans="16:16" x14ac:dyDescent="0.2">
      <c r="P160" s="417"/>
    </row>
    <row r="161" spans="16:16" x14ac:dyDescent="0.2">
      <c r="P161" s="417"/>
    </row>
    <row r="162" spans="16:16" x14ac:dyDescent="0.2">
      <c r="P162" s="417"/>
    </row>
    <row r="163" spans="16:16" x14ac:dyDescent="0.2">
      <c r="P163" s="416"/>
    </row>
    <row r="164" spans="16:16" x14ac:dyDescent="0.2">
      <c r="P164" s="417"/>
    </row>
    <row r="165" spans="16:16" x14ac:dyDescent="0.2">
      <c r="P165" s="417"/>
    </row>
    <row r="166" spans="16:16" x14ac:dyDescent="0.2">
      <c r="P166" s="417"/>
    </row>
    <row r="167" spans="16:16" x14ac:dyDescent="0.2">
      <c r="P167" s="417"/>
    </row>
    <row r="168" spans="16:16" x14ac:dyDescent="0.2">
      <c r="P168" s="417"/>
    </row>
    <row r="169" spans="16:16" x14ac:dyDescent="0.2">
      <c r="P169" s="417"/>
    </row>
    <row r="170" spans="16:16" x14ac:dyDescent="0.2">
      <c r="P170" s="417"/>
    </row>
    <row r="171" spans="16:16" x14ac:dyDescent="0.2">
      <c r="P171" s="417"/>
    </row>
    <row r="172" spans="16:16" x14ac:dyDescent="0.2">
      <c r="P172" s="417"/>
    </row>
    <row r="173" spans="16:16" x14ac:dyDescent="0.2">
      <c r="P173" s="417"/>
    </row>
    <row r="174" spans="16:16" x14ac:dyDescent="0.2">
      <c r="P174" s="417"/>
    </row>
    <row r="175" spans="16:16" x14ac:dyDescent="0.2">
      <c r="P175" s="417"/>
    </row>
    <row r="176" spans="16:16" x14ac:dyDescent="0.2">
      <c r="P176" s="417"/>
    </row>
    <row r="177" spans="16:16" x14ac:dyDescent="0.2">
      <c r="P177" s="417"/>
    </row>
    <row r="178" spans="16:16" x14ac:dyDescent="0.2">
      <c r="P178" s="417"/>
    </row>
    <row r="179" spans="16:16" x14ac:dyDescent="0.2">
      <c r="P179" s="417"/>
    </row>
    <row r="180" spans="16:16" x14ac:dyDescent="0.2">
      <c r="P180" s="416"/>
    </row>
    <row r="181" spans="16:16" x14ac:dyDescent="0.2">
      <c r="P181" s="417"/>
    </row>
    <row r="182" spans="16:16" x14ac:dyDescent="0.2">
      <c r="P182" s="417"/>
    </row>
    <row r="183" spans="16:16" x14ac:dyDescent="0.2">
      <c r="P183" s="417"/>
    </row>
    <row r="184" spans="16:16" x14ac:dyDescent="0.2">
      <c r="P184" s="417"/>
    </row>
    <row r="185" spans="16:16" x14ac:dyDescent="0.2">
      <c r="P185" s="417"/>
    </row>
    <row r="186" spans="16:16" x14ac:dyDescent="0.2">
      <c r="P186" s="417"/>
    </row>
    <row r="187" spans="16:16" x14ac:dyDescent="0.2">
      <c r="P187" s="417"/>
    </row>
    <row r="188" spans="16:16" x14ac:dyDescent="0.2">
      <c r="P188" s="417"/>
    </row>
    <row r="189" spans="16:16" x14ac:dyDescent="0.2">
      <c r="P189" s="417"/>
    </row>
    <row r="190" spans="16:16" x14ac:dyDescent="0.2">
      <c r="P190" s="417"/>
    </row>
    <row r="191" spans="16:16" x14ac:dyDescent="0.2">
      <c r="P191" s="417"/>
    </row>
    <row r="192" spans="16:16" x14ac:dyDescent="0.2">
      <c r="P192" s="417"/>
    </row>
    <row r="193" spans="16:16" x14ac:dyDescent="0.2">
      <c r="P193" s="417"/>
    </row>
    <row r="194" spans="16:16" x14ac:dyDescent="0.2">
      <c r="P194" s="417"/>
    </row>
    <row r="195" spans="16:16" x14ac:dyDescent="0.2">
      <c r="P195" s="417"/>
    </row>
    <row r="196" spans="16:16" x14ac:dyDescent="0.2">
      <c r="P196" s="417"/>
    </row>
    <row r="197" spans="16:16" x14ac:dyDescent="0.2">
      <c r="P197" s="417"/>
    </row>
    <row r="198" spans="16:16" x14ac:dyDescent="0.2">
      <c r="P198" s="417"/>
    </row>
    <row r="199" spans="16:16" x14ac:dyDescent="0.2">
      <c r="P199" s="417"/>
    </row>
    <row r="200" spans="16:16" x14ac:dyDescent="0.2">
      <c r="P200" s="417"/>
    </row>
    <row r="201" spans="16:16" x14ac:dyDescent="0.2">
      <c r="P201" s="417"/>
    </row>
    <row r="202" spans="16:16" x14ac:dyDescent="0.2">
      <c r="P202" s="416"/>
    </row>
    <row r="203" spans="16:16" x14ac:dyDescent="0.2">
      <c r="P203" s="416"/>
    </row>
    <row r="204" spans="16:16" x14ac:dyDescent="0.2">
      <c r="P204" s="416"/>
    </row>
    <row r="205" spans="16:16" x14ac:dyDescent="0.2">
      <c r="P205" s="417"/>
    </row>
    <row r="206" spans="16:16" x14ac:dyDescent="0.2">
      <c r="P206" s="417"/>
    </row>
    <row r="207" spans="16:16" x14ac:dyDescent="0.2">
      <c r="P207" s="417"/>
    </row>
    <row r="208" spans="16:16" x14ac:dyDescent="0.2">
      <c r="P208" s="417"/>
    </row>
    <row r="209" spans="16:16" x14ac:dyDescent="0.2">
      <c r="P209" s="417"/>
    </row>
    <row r="210" spans="16:16" x14ac:dyDescent="0.2">
      <c r="P210" s="417"/>
    </row>
    <row r="211" spans="16:16" x14ac:dyDescent="0.2">
      <c r="P211" s="417"/>
    </row>
    <row r="212" spans="16:16" x14ac:dyDescent="0.2">
      <c r="P212" s="416"/>
    </row>
    <row r="213" spans="16:16" x14ac:dyDescent="0.2">
      <c r="P213" s="416"/>
    </row>
    <row r="214" spans="16:16" x14ac:dyDescent="0.2">
      <c r="P214" s="416"/>
    </row>
    <row r="215" spans="16:16" x14ac:dyDescent="0.2">
      <c r="P215" s="417"/>
    </row>
    <row r="216" spans="16:16" x14ac:dyDescent="0.2">
      <c r="P216" s="417"/>
    </row>
  </sheetData>
  <sortState ref="B16:N18">
    <sortCondition ref="N16:N18"/>
  </sortState>
  <mergeCells count="4">
    <mergeCell ref="K2:L2"/>
    <mergeCell ref="K64:L64"/>
    <mergeCell ref="D2:J2"/>
    <mergeCell ref="D64:J64"/>
  </mergeCells>
  <hyperlinks>
    <hyperlink ref="B89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2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rowBreaks count="1" manualBreakCount="1">
    <brk id="6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32"/>
  <sheetViews>
    <sheetView zoomScale="85" zoomScaleNormal="85" workbookViewId="0">
      <selection activeCell="N21" sqref="N21"/>
    </sheetView>
  </sheetViews>
  <sheetFormatPr defaultColWidth="11.42578125" defaultRowHeight="12.75" x14ac:dyDescent="0.2"/>
  <cols>
    <col min="1" max="1" width="0.7109375" customWidth="1"/>
    <col min="2" max="2" width="31.7109375" customWidth="1"/>
    <col min="3" max="3" width="13.5703125" customWidth="1"/>
    <col min="4" max="4" width="13.7109375" customWidth="1"/>
    <col min="5" max="5" width="11.28515625" customWidth="1"/>
    <col min="6" max="6" width="6.28515625" style="105" customWidth="1"/>
    <col min="7" max="7" width="12.28515625" customWidth="1"/>
    <col min="8" max="8" width="8.140625" style="105" customWidth="1"/>
    <col min="9" max="9" width="12.5703125" customWidth="1"/>
    <col min="10" max="10" width="8.42578125" style="105" customWidth="1"/>
    <col min="11" max="11" width="11.140625" customWidth="1"/>
    <col min="12" max="12" width="6.28515625" style="105" bestFit="1" customWidth="1"/>
    <col min="13" max="13" width="6.85546875" style="105" bestFit="1" customWidth="1"/>
    <col min="14" max="14" width="15.42578125" style="64" bestFit="1" customWidth="1"/>
    <col min="15" max="15" width="12.140625" customWidth="1"/>
    <col min="16" max="16" width="11.7109375" bestFit="1" customWidth="1"/>
  </cols>
  <sheetData>
    <row r="2" spans="1:14" ht="15" x14ac:dyDescent="0.25">
      <c r="A2" s="7" t="s">
        <v>239</v>
      </c>
      <c r="F2"/>
      <c r="H2"/>
      <c r="J2"/>
      <c r="L2"/>
      <c r="M2"/>
      <c r="N2"/>
    </row>
    <row r="3" spans="1:14" x14ac:dyDescent="0.2">
      <c r="F3"/>
      <c r="H3"/>
      <c r="J3"/>
      <c r="L3"/>
      <c r="M3"/>
      <c r="N3"/>
    </row>
    <row r="4" spans="1:14" x14ac:dyDescent="0.2">
      <c r="F4"/>
      <c r="H4"/>
      <c r="J4"/>
      <c r="L4"/>
      <c r="M4"/>
      <c r="N4"/>
    </row>
    <row r="5" spans="1:14" ht="15" customHeight="1" x14ac:dyDescent="0.2">
      <c r="F5"/>
      <c r="H5"/>
      <c r="J5"/>
      <c r="L5"/>
      <c r="M5"/>
      <c r="N5"/>
    </row>
    <row r="6" spans="1:14" ht="15" customHeight="1" x14ac:dyDescent="0.2">
      <c r="F6"/>
      <c r="H6"/>
      <c r="J6"/>
      <c r="L6"/>
      <c r="M6"/>
      <c r="N6"/>
    </row>
    <row r="7" spans="1:14" ht="15" customHeight="1" x14ac:dyDescent="0.2">
      <c r="F7"/>
      <c r="H7"/>
      <c r="J7"/>
      <c r="L7"/>
      <c r="M7"/>
      <c r="N7"/>
    </row>
    <row r="8" spans="1:14" ht="15" customHeight="1" x14ac:dyDescent="0.2">
      <c r="F8"/>
      <c r="H8"/>
      <c r="J8"/>
      <c r="L8"/>
      <c r="M8"/>
      <c r="N8"/>
    </row>
    <row r="9" spans="1:14" ht="15" customHeight="1" x14ac:dyDescent="0.2">
      <c r="F9"/>
      <c r="H9"/>
      <c r="J9"/>
      <c r="L9"/>
      <c r="M9"/>
      <c r="N9"/>
    </row>
    <row r="10" spans="1:14" ht="15" customHeight="1" x14ac:dyDescent="0.2">
      <c r="F10"/>
      <c r="H10"/>
      <c r="J10"/>
      <c r="L10"/>
      <c r="M10"/>
      <c r="N10"/>
    </row>
    <row r="11" spans="1:14" ht="15" customHeight="1" x14ac:dyDescent="0.2">
      <c r="F11"/>
      <c r="H11"/>
      <c r="J11"/>
      <c r="L11"/>
      <c r="M11"/>
      <c r="N11"/>
    </row>
    <row r="12" spans="1:14" ht="15" customHeight="1" x14ac:dyDescent="0.2">
      <c r="F12"/>
      <c r="H12"/>
      <c r="J12"/>
      <c r="L12"/>
      <c r="M12"/>
      <c r="N12"/>
    </row>
    <row r="13" spans="1:14" ht="15" customHeight="1" x14ac:dyDescent="0.2">
      <c r="F13"/>
      <c r="H13"/>
      <c r="J13"/>
      <c r="L13"/>
      <c r="M13"/>
      <c r="N13"/>
    </row>
    <row r="14" spans="1:14" ht="15" customHeight="1" x14ac:dyDescent="0.2">
      <c r="F14"/>
      <c r="H14"/>
      <c r="J14"/>
      <c r="L14"/>
      <c r="M14"/>
      <c r="N14"/>
    </row>
    <row r="15" spans="1:14" ht="15" customHeight="1" x14ac:dyDescent="0.2">
      <c r="F15"/>
      <c r="H15"/>
      <c r="J15"/>
      <c r="L15"/>
      <c r="M15"/>
      <c r="N15"/>
    </row>
    <row r="16" spans="1:14" ht="15" customHeight="1" x14ac:dyDescent="0.2">
      <c r="F16"/>
      <c r="H16"/>
      <c r="J16"/>
      <c r="L16"/>
      <c r="M16"/>
      <c r="N16"/>
    </row>
    <row r="17" spans="6:14" ht="15" customHeight="1" x14ac:dyDescent="0.2">
      <c r="F17"/>
      <c r="H17"/>
      <c r="J17"/>
      <c r="L17"/>
      <c r="M17"/>
      <c r="N17"/>
    </row>
    <row r="18" spans="6:14" ht="15" customHeight="1" x14ac:dyDescent="0.2">
      <c r="F18"/>
      <c r="H18"/>
      <c r="J18"/>
      <c r="L18"/>
      <c r="M18"/>
      <c r="N18"/>
    </row>
    <row r="19" spans="6:14" ht="15" customHeight="1" x14ac:dyDescent="0.2">
      <c r="F19"/>
      <c r="H19"/>
      <c r="J19"/>
      <c r="L19"/>
      <c r="M19"/>
      <c r="N19"/>
    </row>
    <row r="20" spans="6:14" ht="15" customHeight="1" x14ac:dyDescent="0.2">
      <c r="F20"/>
      <c r="H20"/>
      <c r="J20"/>
      <c r="L20"/>
      <c r="M20"/>
      <c r="N20"/>
    </row>
    <row r="21" spans="6:14" ht="15" customHeight="1" x14ac:dyDescent="0.2">
      <c r="F21"/>
      <c r="H21"/>
      <c r="J21"/>
      <c r="L21"/>
      <c r="M21"/>
      <c r="N21"/>
    </row>
    <row r="22" spans="6:14" ht="15" customHeight="1" x14ac:dyDescent="0.2">
      <c r="F22"/>
      <c r="H22"/>
      <c r="J22"/>
      <c r="L22"/>
      <c r="M22"/>
      <c r="N22"/>
    </row>
    <row r="23" spans="6:14" ht="15" customHeight="1" x14ac:dyDescent="0.2">
      <c r="F23"/>
      <c r="H23"/>
      <c r="J23"/>
      <c r="L23"/>
      <c r="M23"/>
      <c r="N23"/>
    </row>
    <row r="24" spans="6:14" ht="15" customHeight="1" x14ac:dyDescent="0.2">
      <c r="F24"/>
      <c r="H24"/>
      <c r="J24"/>
      <c r="L24"/>
      <c r="M24"/>
      <c r="N24"/>
    </row>
    <row r="25" spans="6:14" ht="15" customHeight="1" x14ac:dyDescent="0.2">
      <c r="F25"/>
      <c r="H25"/>
      <c r="J25"/>
      <c r="L25"/>
      <c r="M25"/>
      <c r="N25"/>
    </row>
    <row r="26" spans="6:14" ht="15" customHeight="1" x14ac:dyDescent="0.2">
      <c r="F26"/>
      <c r="H26"/>
      <c r="J26"/>
      <c r="L26"/>
      <c r="M26"/>
      <c r="N26"/>
    </row>
    <row r="27" spans="6:14" ht="15" customHeight="1" x14ac:dyDescent="0.2">
      <c r="F27"/>
      <c r="H27"/>
      <c r="J27"/>
      <c r="L27"/>
      <c r="M27"/>
      <c r="N27"/>
    </row>
    <row r="28" spans="6:14" ht="15" customHeight="1" x14ac:dyDescent="0.2">
      <c r="F28"/>
      <c r="H28"/>
      <c r="J28"/>
      <c r="L28"/>
      <c r="M28"/>
      <c r="N28"/>
    </row>
    <row r="29" spans="6:14" ht="15" customHeight="1" x14ac:dyDescent="0.2">
      <c r="F29"/>
      <c r="H29"/>
      <c r="J29"/>
      <c r="L29"/>
      <c r="M29"/>
      <c r="N29"/>
    </row>
    <row r="30" spans="6:14" ht="15" customHeight="1" x14ac:dyDescent="0.2">
      <c r="F30"/>
      <c r="H30"/>
      <c r="J30"/>
      <c r="L30"/>
      <c r="M30"/>
      <c r="N30"/>
    </row>
    <row r="31" spans="6:14" ht="15" customHeight="1" x14ac:dyDescent="0.2">
      <c r="F31"/>
      <c r="H31"/>
      <c r="J31"/>
      <c r="L31"/>
      <c r="M31"/>
      <c r="N31"/>
    </row>
    <row r="32" spans="6:14" ht="15" customHeight="1" x14ac:dyDescent="0.2">
      <c r="F32"/>
      <c r="H32"/>
      <c r="J32"/>
      <c r="L32"/>
      <c r="M32"/>
      <c r="N32"/>
    </row>
    <row r="33" spans="6:14" ht="15" customHeight="1" x14ac:dyDescent="0.2">
      <c r="F33"/>
      <c r="H33"/>
      <c r="J33"/>
      <c r="L33"/>
      <c r="M33"/>
      <c r="N33"/>
    </row>
    <row r="34" spans="6:14" ht="15" customHeight="1" x14ac:dyDescent="0.2">
      <c r="F34"/>
      <c r="H34"/>
      <c r="J34"/>
      <c r="L34"/>
      <c r="M34"/>
      <c r="N34"/>
    </row>
    <row r="35" spans="6:14" ht="15" customHeight="1" x14ac:dyDescent="0.2">
      <c r="F35"/>
      <c r="H35"/>
      <c r="J35"/>
      <c r="L35"/>
      <c r="M35"/>
      <c r="N35"/>
    </row>
    <row r="36" spans="6:14" ht="15" customHeight="1" x14ac:dyDescent="0.2">
      <c r="F36"/>
      <c r="H36"/>
      <c r="J36"/>
      <c r="L36"/>
      <c r="M36"/>
      <c r="N36"/>
    </row>
    <row r="37" spans="6:14" ht="15" customHeight="1" x14ac:dyDescent="0.2">
      <c r="F37"/>
      <c r="H37"/>
      <c r="J37"/>
      <c r="L37"/>
      <c r="M37"/>
      <c r="N37"/>
    </row>
    <row r="38" spans="6:14" ht="15" customHeight="1" x14ac:dyDescent="0.2">
      <c r="F38"/>
      <c r="H38"/>
      <c r="J38"/>
      <c r="L38"/>
      <c r="M38"/>
      <c r="N38"/>
    </row>
    <row r="39" spans="6:14" ht="15" customHeight="1" x14ac:dyDescent="0.2">
      <c r="F39"/>
      <c r="H39"/>
      <c r="J39"/>
      <c r="L39"/>
      <c r="M39"/>
      <c r="N39"/>
    </row>
    <row r="40" spans="6:14" ht="15" customHeight="1" x14ac:dyDescent="0.2">
      <c r="F40"/>
      <c r="H40"/>
      <c r="J40"/>
      <c r="L40"/>
      <c r="M40"/>
      <c r="N40"/>
    </row>
    <row r="41" spans="6:14" ht="15" customHeight="1" x14ac:dyDescent="0.2">
      <c r="F41"/>
      <c r="H41"/>
      <c r="J41"/>
      <c r="L41"/>
      <c r="M41"/>
      <c r="N41"/>
    </row>
    <row r="42" spans="6:14" ht="15" customHeight="1" x14ac:dyDescent="0.2">
      <c r="F42"/>
      <c r="H42"/>
      <c r="J42"/>
      <c r="L42"/>
      <c r="M42"/>
      <c r="N42"/>
    </row>
    <row r="43" spans="6:14" ht="15" customHeight="1" x14ac:dyDescent="0.2">
      <c r="F43"/>
      <c r="H43"/>
      <c r="J43"/>
      <c r="L43"/>
      <c r="M43"/>
      <c r="N43"/>
    </row>
    <row r="44" spans="6:14" ht="15" customHeight="1" x14ac:dyDescent="0.2">
      <c r="F44"/>
      <c r="H44"/>
      <c r="J44"/>
      <c r="L44"/>
      <c r="M44"/>
      <c r="N44"/>
    </row>
    <row r="45" spans="6:14" ht="15" customHeight="1" x14ac:dyDescent="0.2">
      <c r="F45"/>
      <c r="H45"/>
      <c r="J45"/>
      <c r="L45"/>
      <c r="M45"/>
      <c r="N45"/>
    </row>
    <row r="46" spans="6:14" ht="15" customHeight="1" x14ac:dyDescent="0.2">
      <c r="F46"/>
      <c r="H46"/>
      <c r="J46"/>
      <c r="L46"/>
      <c r="M46"/>
      <c r="N46"/>
    </row>
    <row r="47" spans="6:14" x14ac:dyDescent="0.2">
      <c r="F47"/>
      <c r="H47"/>
      <c r="J47"/>
      <c r="L47"/>
      <c r="M47"/>
      <c r="N47"/>
    </row>
    <row r="48" spans="6:14" x14ac:dyDescent="0.2">
      <c r="F48"/>
      <c r="H48"/>
      <c r="J48"/>
      <c r="L48"/>
      <c r="M48"/>
      <c r="N48"/>
    </row>
    <row r="49" spans="3:16" x14ac:dyDescent="0.2">
      <c r="F49"/>
      <c r="H49"/>
      <c r="J49"/>
      <c r="L49"/>
      <c r="M49"/>
      <c r="N49"/>
    </row>
    <row r="50" spans="3:16" x14ac:dyDescent="0.2">
      <c r="F50"/>
      <c r="H50"/>
      <c r="J50"/>
      <c r="L50"/>
      <c r="M50"/>
      <c r="N50"/>
    </row>
    <row r="51" spans="3:16" x14ac:dyDescent="0.2">
      <c r="F51"/>
      <c r="H51"/>
      <c r="J51"/>
      <c r="L51"/>
      <c r="M51"/>
      <c r="N51"/>
    </row>
    <row r="52" spans="3:16" x14ac:dyDescent="0.2">
      <c r="F52"/>
      <c r="H52"/>
      <c r="J52"/>
      <c r="L52"/>
      <c r="M52"/>
      <c r="N52"/>
    </row>
    <row r="53" spans="3:16" x14ac:dyDescent="0.2">
      <c r="F53"/>
      <c r="H53"/>
      <c r="J53"/>
      <c r="L53"/>
      <c r="M53"/>
      <c r="N53"/>
    </row>
    <row r="54" spans="3:16" x14ac:dyDescent="0.2">
      <c r="F54"/>
      <c r="H54"/>
      <c r="J54"/>
      <c r="L54"/>
      <c r="M54"/>
      <c r="N54"/>
    </row>
    <row r="55" spans="3:16" x14ac:dyDescent="0.2">
      <c r="P55" s="417"/>
    </row>
    <row r="56" spans="3:16" x14ac:dyDescent="0.2">
      <c r="P56" s="417"/>
    </row>
    <row r="57" spans="3:16" x14ac:dyDescent="0.2">
      <c r="C57" s="47"/>
      <c r="D57" s="396"/>
      <c r="P57" s="417"/>
    </row>
    <row r="58" spans="3:16" x14ac:dyDescent="0.2">
      <c r="P58" s="417"/>
    </row>
    <row r="59" spans="3:16" x14ac:dyDescent="0.2">
      <c r="P59" s="417"/>
    </row>
    <row r="60" spans="3:16" x14ac:dyDescent="0.2">
      <c r="P60" s="416"/>
    </row>
    <row r="61" spans="3:16" x14ac:dyDescent="0.2">
      <c r="P61" s="416"/>
    </row>
    <row r="62" spans="3:16" x14ac:dyDescent="0.2">
      <c r="P62" s="416"/>
    </row>
    <row r="63" spans="3:16" x14ac:dyDescent="0.2">
      <c r="P63" s="416"/>
    </row>
    <row r="64" spans="3:16" x14ac:dyDescent="0.2">
      <c r="P64" s="416"/>
    </row>
    <row r="65" spans="16:16" customFormat="1" x14ac:dyDescent="0.2">
      <c r="P65" s="417"/>
    </row>
    <row r="66" spans="16:16" customFormat="1" x14ac:dyDescent="0.2">
      <c r="P66" s="417"/>
    </row>
    <row r="67" spans="16:16" customFormat="1" x14ac:dyDescent="0.2">
      <c r="P67" s="417"/>
    </row>
    <row r="68" spans="16:16" customFormat="1" x14ac:dyDescent="0.2">
      <c r="P68" s="417"/>
    </row>
    <row r="69" spans="16:16" customFormat="1" x14ac:dyDescent="0.2">
      <c r="P69" s="417"/>
    </row>
    <row r="70" spans="16:16" customFormat="1" x14ac:dyDescent="0.2">
      <c r="P70" s="416"/>
    </row>
    <row r="71" spans="16:16" customFormat="1" x14ac:dyDescent="0.2">
      <c r="P71" s="416"/>
    </row>
    <row r="72" spans="16:16" customFormat="1" x14ac:dyDescent="0.2">
      <c r="P72" s="417"/>
    </row>
    <row r="73" spans="16:16" customFormat="1" x14ac:dyDescent="0.2">
      <c r="P73" s="416"/>
    </row>
    <row r="74" spans="16:16" customFormat="1" x14ac:dyDescent="0.2">
      <c r="P74" s="417"/>
    </row>
    <row r="75" spans="16:16" customFormat="1" x14ac:dyDescent="0.2">
      <c r="P75" s="416"/>
    </row>
    <row r="76" spans="16:16" customFormat="1" x14ac:dyDescent="0.2">
      <c r="P76" s="417"/>
    </row>
    <row r="77" spans="16:16" customFormat="1" x14ac:dyDescent="0.2">
      <c r="P77" s="417"/>
    </row>
    <row r="78" spans="16:16" customFormat="1" x14ac:dyDescent="0.2">
      <c r="P78" s="417"/>
    </row>
    <row r="79" spans="16:16" customFormat="1" x14ac:dyDescent="0.2">
      <c r="P79" s="416"/>
    </row>
    <row r="80" spans="16:16" customFormat="1" x14ac:dyDescent="0.2">
      <c r="P80" s="417"/>
    </row>
    <row r="81" spans="16:16" customFormat="1" x14ac:dyDescent="0.2">
      <c r="P81" s="417"/>
    </row>
    <row r="82" spans="16:16" customFormat="1" x14ac:dyDescent="0.2">
      <c r="P82" s="417"/>
    </row>
    <row r="83" spans="16:16" customFormat="1" x14ac:dyDescent="0.2">
      <c r="P83" s="417"/>
    </row>
    <row r="84" spans="16:16" customFormat="1" x14ac:dyDescent="0.2">
      <c r="P84" s="417"/>
    </row>
    <row r="85" spans="16:16" customFormat="1" x14ac:dyDescent="0.2">
      <c r="P85" s="417"/>
    </row>
    <row r="86" spans="16:16" customFormat="1" x14ac:dyDescent="0.2">
      <c r="P86" s="417"/>
    </row>
    <row r="87" spans="16:16" customFormat="1" x14ac:dyDescent="0.2">
      <c r="P87" s="417"/>
    </row>
    <row r="88" spans="16:16" customFormat="1" x14ac:dyDescent="0.2">
      <c r="P88" s="417"/>
    </row>
    <row r="89" spans="16:16" customFormat="1" x14ac:dyDescent="0.2">
      <c r="P89" s="417"/>
    </row>
    <row r="90" spans="16:16" customFormat="1" x14ac:dyDescent="0.2">
      <c r="P90" s="417"/>
    </row>
    <row r="91" spans="16:16" customFormat="1" x14ac:dyDescent="0.2">
      <c r="P91" s="417"/>
    </row>
    <row r="92" spans="16:16" customFormat="1" x14ac:dyDescent="0.2">
      <c r="P92" s="417"/>
    </row>
    <row r="93" spans="16:16" customFormat="1" x14ac:dyDescent="0.2">
      <c r="P93" s="417"/>
    </row>
    <row r="94" spans="16:16" customFormat="1" x14ac:dyDescent="0.2">
      <c r="P94" s="417"/>
    </row>
    <row r="95" spans="16:16" customFormat="1" x14ac:dyDescent="0.2">
      <c r="P95" s="417"/>
    </row>
    <row r="96" spans="16:16" customFormat="1" x14ac:dyDescent="0.2">
      <c r="P96" s="416"/>
    </row>
    <row r="97" spans="16:16" customFormat="1" x14ac:dyDescent="0.2">
      <c r="P97" s="417"/>
    </row>
    <row r="98" spans="16:16" customFormat="1" x14ac:dyDescent="0.2">
      <c r="P98" s="417"/>
    </row>
    <row r="99" spans="16:16" customFormat="1" x14ac:dyDescent="0.2">
      <c r="P99" s="417"/>
    </row>
    <row r="100" spans="16:16" customFormat="1" x14ac:dyDescent="0.2">
      <c r="P100" s="417"/>
    </row>
    <row r="101" spans="16:16" customFormat="1" x14ac:dyDescent="0.2">
      <c r="P101" s="417"/>
    </row>
    <row r="102" spans="16:16" customFormat="1" x14ac:dyDescent="0.2">
      <c r="P102" s="417"/>
    </row>
    <row r="103" spans="16:16" customFormat="1" x14ac:dyDescent="0.2">
      <c r="P103" s="417"/>
    </row>
    <row r="104" spans="16:16" customFormat="1" x14ac:dyDescent="0.2">
      <c r="P104" s="417"/>
    </row>
    <row r="105" spans="16:16" customFormat="1" x14ac:dyDescent="0.2">
      <c r="P105" s="417"/>
    </row>
    <row r="106" spans="16:16" customFormat="1" x14ac:dyDescent="0.2">
      <c r="P106" s="417"/>
    </row>
    <row r="107" spans="16:16" customFormat="1" x14ac:dyDescent="0.2">
      <c r="P107" s="417"/>
    </row>
    <row r="108" spans="16:16" customFormat="1" x14ac:dyDescent="0.2">
      <c r="P108" s="417"/>
    </row>
    <row r="109" spans="16:16" customFormat="1" x14ac:dyDescent="0.2">
      <c r="P109" s="417"/>
    </row>
    <row r="110" spans="16:16" customFormat="1" x14ac:dyDescent="0.2">
      <c r="P110" s="417"/>
    </row>
    <row r="111" spans="16:16" customFormat="1" x14ac:dyDescent="0.2">
      <c r="P111" s="417"/>
    </row>
    <row r="112" spans="16:16" customFormat="1" x14ac:dyDescent="0.2">
      <c r="P112" s="417"/>
    </row>
    <row r="113" spans="16:16" customFormat="1" x14ac:dyDescent="0.2">
      <c r="P113" s="417"/>
    </row>
    <row r="114" spans="16:16" customFormat="1" x14ac:dyDescent="0.2">
      <c r="P114" s="417"/>
    </row>
    <row r="115" spans="16:16" customFormat="1" x14ac:dyDescent="0.2">
      <c r="P115" s="417"/>
    </row>
    <row r="116" spans="16:16" customFormat="1" x14ac:dyDescent="0.2">
      <c r="P116" s="417"/>
    </row>
    <row r="117" spans="16:16" customFormat="1" x14ac:dyDescent="0.2">
      <c r="P117" s="417"/>
    </row>
    <row r="118" spans="16:16" customFormat="1" x14ac:dyDescent="0.2">
      <c r="P118" s="416"/>
    </row>
    <row r="119" spans="16:16" customFormat="1" x14ac:dyDescent="0.2">
      <c r="P119" s="416"/>
    </row>
    <row r="120" spans="16:16" customFormat="1" x14ac:dyDescent="0.2">
      <c r="P120" s="416"/>
    </row>
    <row r="121" spans="16:16" customFormat="1" x14ac:dyDescent="0.2">
      <c r="P121" s="417"/>
    </row>
    <row r="122" spans="16:16" customFormat="1" x14ac:dyDescent="0.2">
      <c r="P122" s="417"/>
    </row>
    <row r="123" spans="16:16" customFormat="1" x14ac:dyDescent="0.2">
      <c r="P123" s="417"/>
    </row>
    <row r="124" spans="16:16" customFormat="1" x14ac:dyDescent="0.2">
      <c r="P124" s="417"/>
    </row>
    <row r="125" spans="16:16" customFormat="1" x14ac:dyDescent="0.2">
      <c r="P125" s="417"/>
    </row>
    <row r="126" spans="16:16" customFormat="1" x14ac:dyDescent="0.2">
      <c r="P126" s="417"/>
    </row>
    <row r="127" spans="16:16" customFormat="1" x14ac:dyDescent="0.2">
      <c r="P127" s="417"/>
    </row>
    <row r="128" spans="16:16" customFormat="1" x14ac:dyDescent="0.2">
      <c r="P128" s="416"/>
    </row>
    <row r="129" spans="16:16" customFormat="1" x14ac:dyDescent="0.2">
      <c r="P129" s="416"/>
    </row>
    <row r="130" spans="16:16" customFormat="1" x14ac:dyDescent="0.2">
      <c r="P130" s="416"/>
    </row>
    <row r="131" spans="16:16" customFormat="1" x14ac:dyDescent="0.2">
      <c r="P131" s="417"/>
    </row>
    <row r="132" spans="16:16" customFormat="1" x14ac:dyDescent="0.2">
      <c r="P132" s="417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71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R161"/>
  <sheetViews>
    <sheetView zoomScale="88" zoomScaleNormal="88" workbookViewId="0">
      <selection activeCell="B152" sqref="B152"/>
    </sheetView>
  </sheetViews>
  <sheetFormatPr defaultColWidth="11.42578125" defaultRowHeight="12.75" x14ac:dyDescent="0.2"/>
  <cols>
    <col min="1" max="1" width="6.85546875" customWidth="1"/>
    <col min="2" max="2" width="43.7109375" bestFit="1" customWidth="1"/>
    <col min="3" max="5" width="12.7109375" customWidth="1"/>
    <col min="6" max="6" width="6.7109375" style="105" customWidth="1"/>
    <col min="7" max="7" width="12.7109375" customWidth="1"/>
    <col min="8" max="8" width="6.7109375" style="105" customWidth="1"/>
    <col min="9" max="9" width="12.7109375" customWidth="1"/>
    <col min="10" max="10" width="6.7109375" style="105" customWidth="1"/>
    <col min="11" max="11" width="15.42578125" bestFit="1" customWidth="1"/>
    <col min="12" max="12" width="6.28515625" style="105" bestFit="1" customWidth="1"/>
    <col min="13" max="13" width="8.85546875" style="105" bestFit="1" customWidth="1"/>
    <col min="14" max="14" width="16.5703125" bestFit="1" customWidth="1"/>
    <col min="15" max="15" width="20.42578125" style="294" bestFit="1" customWidth="1"/>
    <col min="16" max="18" width="15.5703125" bestFit="1" customWidth="1"/>
  </cols>
  <sheetData>
    <row r="1" spans="1:16" ht="15" customHeight="1" thickBot="1" x14ac:dyDescent="0.3">
      <c r="A1" s="7" t="s">
        <v>19</v>
      </c>
      <c r="K1" s="105"/>
    </row>
    <row r="2" spans="1:16" ht="12.75" customHeight="1" x14ac:dyDescent="0.2">
      <c r="A2" s="8" t="s">
        <v>456</v>
      </c>
      <c r="C2" s="181" t="s">
        <v>501</v>
      </c>
      <c r="D2" s="591" t="s">
        <v>575</v>
      </c>
      <c r="E2" s="589"/>
      <c r="F2" s="589"/>
      <c r="G2" s="589"/>
      <c r="H2" s="589"/>
      <c r="I2" s="589"/>
      <c r="J2" s="590"/>
      <c r="K2" s="585" t="s">
        <v>574</v>
      </c>
      <c r="L2" s="586"/>
      <c r="M2" s="224"/>
      <c r="O2"/>
    </row>
    <row r="3" spans="1:16" ht="12.75" customHeight="1" x14ac:dyDescent="0.2">
      <c r="A3" s="8" t="s">
        <v>480</v>
      </c>
      <c r="C3" s="174" t="s">
        <v>466</v>
      </c>
      <c r="D3" s="165">
        <v>2</v>
      </c>
      <c r="E3" s="95">
        <v>3</v>
      </c>
      <c r="F3" s="96" t="s">
        <v>39</v>
      </c>
      <c r="G3" s="95">
        <v>4</v>
      </c>
      <c r="H3" s="96" t="s">
        <v>40</v>
      </c>
      <c r="I3" s="95">
        <v>5</v>
      </c>
      <c r="J3" s="166" t="s">
        <v>41</v>
      </c>
      <c r="K3" s="95" t="s">
        <v>42</v>
      </c>
      <c r="L3" s="16" t="s">
        <v>43</v>
      </c>
      <c r="M3" s="156" t="s">
        <v>368</v>
      </c>
      <c r="O3"/>
    </row>
    <row r="4" spans="1:16" ht="14.1" customHeight="1" x14ac:dyDescent="0.2">
      <c r="A4" s="1"/>
      <c r="B4" s="2" t="s">
        <v>442</v>
      </c>
      <c r="C4" s="288" t="s">
        <v>13</v>
      </c>
      <c r="D4" s="289" t="s">
        <v>14</v>
      </c>
      <c r="E4" s="97" t="s">
        <v>15</v>
      </c>
      <c r="F4" s="97" t="s">
        <v>18</v>
      </c>
      <c r="G4" s="97" t="s">
        <v>16</v>
      </c>
      <c r="H4" s="97" t="s">
        <v>18</v>
      </c>
      <c r="I4" s="97" t="s">
        <v>17</v>
      </c>
      <c r="J4" s="128" t="s">
        <v>18</v>
      </c>
      <c r="K4" s="97" t="s">
        <v>17</v>
      </c>
      <c r="L4" s="12" t="s">
        <v>18</v>
      </c>
      <c r="M4" s="286" t="s">
        <v>539</v>
      </c>
      <c r="O4"/>
    </row>
    <row r="5" spans="1:16" ht="14.1" customHeight="1" x14ac:dyDescent="0.2">
      <c r="A5" s="17" t="s">
        <v>56</v>
      </c>
      <c r="B5" s="13" t="s">
        <v>99</v>
      </c>
      <c r="C5" s="226">
        <v>199301489.00999999</v>
      </c>
      <c r="D5" s="233">
        <v>189491913.53999999</v>
      </c>
      <c r="E5" s="33">
        <v>181971108.71000001</v>
      </c>
      <c r="F5" s="86">
        <f>+E5/D5</f>
        <v>0.96031068192040603</v>
      </c>
      <c r="G5" s="33">
        <v>181971108.71000001</v>
      </c>
      <c r="H5" s="86">
        <f>+G5/D5</f>
        <v>0.96031068192040603</v>
      </c>
      <c r="I5" s="33">
        <v>181971108.71000001</v>
      </c>
      <c r="J5" s="190">
        <f>+I5/D5</f>
        <v>0.96031068192040603</v>
      </c>
      <c r="K5" s="462">
        <v>156098928.49000001</v>
      </c>
      <c r="L5" s="196">
        <v>0.88546377231668261</v>
      </c>
      <c r="M5" s="183">
        <f>+I5/K5-1</f>
        <v>0.1657422025267612</v>
      </c>
      <c r="O5"/>
    </row>
    <row r="6" spans="1:16" ht="14.1" customHeight="1" x14ac:dyDescent="0.2">
      <c r="A6" s="18">
        <v>0</v>
      </c>
      <c r="B6" s="2" t="s">
        <v>99</v>
      </c>
      <c r="C6" s="228">
        <f>SUBTOTAL(9,C5:C5)</f>
        <v>199301489.00999999</v>
      </c>
      <c r="D6" s="235">
        <f>SUBTOTAL(9,D5:D5)</f>
        <v>189491913.53999999</v>
      </c>
      <c r="E6" s="230">
        <f>SUBTOTAL(9,E5:E5)</f>
        <v>181971108.71000001</v>
      </c>
      <c r="F6" s="98">
        <f t="shared" ref="F6:F75" si="0">+E6/D6</f>
        <v>0.96031068192040603</v>
      </c>
      <c r="G6" s="230">
        <f>SUBTOTAL(9,G5:G5)</f>
        <v>181971108.71000001</v>
      </c>
      <c r="H6" s="98">
        <f t="shared" ref="H6:H75" si="1">+G6/D6</f>
        <v>0.96031068192040603</v>
      </c>
      <c r="I6" s="230">
        <f>SUBTOTAL(9,I5:I5)</f>
        <v>181971108.71000001</v>
      </c>
      <c r="J6" s="188">
        <f t="shared" ref="J6:J75" si="2">+I6/D6</f>
        <v>0.96031068192040603</v>
      </c>
      <c r="K6" s="92">
        <f>SUBTOTAL(9,K5:K5)</f>
        <v>156098928.49000001</v>
      </c>
      <c r="L6" s="44">
        <v>0.88500000000000001</v>
      </c>
      <c r="M6" s="161">
        <f t="shared" ref="M6:M76" si="3">+I6/K6-1</f>
        <v>0.1657422025267612</v>
      </c>
      <c r="O6"/>
    </row>
    <row r="7" spans="1:16" ht="14.1" customHeight="1" x14ac:dyDescent="0.2">
      <c r="A7" s="38" t="s">
        <v>57</v>
      </c>
      <c r="B7" s="39" t="s">
        <v>572</v>
      </c>
      <c r="C7" s="226">
        <v>7623547.1299999999</v>
      </c>
      <c r="D7" s="233">
        <v>8981458.1899999995</v>
      </c>
      <c r="E7" s="33">
        <v>8270463.8600000003</v>
      </c>
      <c r="F7" s="49">
        <f t="shared" si="0"/>
        <v>0.92083753941073576</v>
      </c>
      <c r="G7" s="33">
        <v>7911474.9500000002</v>
      </c>
      <c r="H7" s="49">
        <f t="shared" si="1"/>
        <v>0.88086753649966065</v>
      </c>
      <c r="I7" s="33">
        <v>7260292.75</v>
      </c>
      <c r="J7" s="170">
        <f t="shared" si="2"/>
        <v>0.80836458806696287</v>
      </c>
      <c r="K7" s="459">
        <v>6943903.3300000001</v>
      </c>
      <c r="L7" s="196">
        <v>0.72862453223049384</v>
      </c>
      <c r="M7" s="158">
        <f t="shared" si="3"/>
        <v>4.5563626819672409E-2</v>
      </c>
    </row>
    <row r="8" spans="1:16" ht="14.1" customHeight="1" x14ac:dyDescent="0.2">
      <c r="A8" s="40" t="s">
        <v>58</v>
      </c>
      <c r="B8" s="41" t="s">
        <v>110</v>
      </c>
      <c r="C8" s="226">
        <v>167280142.05000001</v>
      </c>
      <c r="D8" s="233">
        <v>174049517.09999999</v>
      </c>
      <c r="E8" s="33">
        <v>141364035.91</v>
      </c>
      <c r="F8" s="321">
        <f t="shared" si="0"/>
        <v>0.81220584960761144</v>
      </c>
      <c r="G8" s="33">
        <v>140703743.40000001</v>
      </c>
      <c r="H8" s="321">
        <f t="shared" si="1"/>
        <v>0.80841214468385336</v>
      </c>
      <c r="I8" s="33">
        <v>135854130.15000001</v>
      </c>
      <c r="J8" s="196">
        <f t="shared" si="2"/>
        <v>0.78054873356497245</v>
      </c>
      <c r="K8" s="460">
        <v>134772049.41</v>
      </c>
      <c r="L8" s="196">
        <v>0.79417778984851251</v>
      </c>
      <c r="M8" s="269">
        <f t="shared" si="3"/>
        <v>8.0289699884887877E-3</v>
      </c>
      <c r="N8" s="54" t="s">
        <v>154</v>
      </c>
    </row>
    <row r="9" spans="1:16" ht="14.1" customHeight="1" x14ac:dyDescent="0.2">
      <c r="A9" s="40" t="s">
        <v>59</v>
      </c>
      <c r="B9" s="41" t="s">
        <v>126</v>
      </c>
      <c r="C9" s="226">
        <v>51836587</v>
      </c>
      <c r="D9" s="233">
        <v>51836587</v>
      </c>
      <c r="E9" s="33">
        <v>0</v>
      </c>
      <c r="F9" s="321" t="s">
        <v>135</v>
      </c>
      <c r="G9" s="33">
        <v>0</v>
      </c>
      <c r="H9" s="321" t="s">
        <v>135</v>
      </c>
      <c r="I9" s="33">
        <v>0</v>
      </c>
      <c r="J9" s="196" t="s">
        <v>135</v>
      </c>
      <c r="K9" s="460">
        <v>11534183.380000001</v>
      </c>
      <c r="L9" s="196">
        <v>0.15338054573618037</v>
      </c>
      <c r="M9" s="158">
        <f t="shared" si="3"/>
        <v>-1</v>
      </c>
      <c r="O9" s="317"/>
    </row>
    <row r="10" spans="1:16" ht="14.1" customHeight="1" x14ac:dyDescent="0.2">
      <c r="A10" s="40">
        <v>134</v>
      </c>
      <c r="B10" s="41" t="s">
        <v>502</v>
      </c>
      <c r="C10" s="226">
        <v>15868431.810000001</v>
      </c>
      <c r="D10" s="233">
        <v>20320774.66</v>
      </c>
      <c r="E10" s="33">
        <v>19474519.140000001</v>
      </c>
      <c r="F10" s="321">
        <f t="shared" si="0"/>
        <v>0.95835515455688836</v>
      </c>
      <c r="G10" s="33">
        <v>17221374.899999999</v>
      </c>
      <c r="H10" s="321">
        <f t="shared" si="1"/>
        <v>0.84747629891782872</v>
      </c>
      <c r="I10" s="33">
        <v>9662858.7100000009</v>
      </c>
      <c r="J10" s="196">
        <f t="shared" si="2"/>
        <v>0.47551625721339508</v>
      </c>
      <c r="K10" s="460"/>
      <c r="L10" s="196"/>
      <c r="M10" s="159" t="s">
        <v>135</v>
      </c>
      <c r="N10" t="s">
        <v>548</v>
      </c>
      <c r="O10" s="317"/>
    </row>
    <row r="11" spans="1:16" ht="14.1" customHeight="1" x14ac:dyDescent="0.2">
      <c r="A11" s="40" t="s">
        <v>60</v>
      </c>
      <c r="B11" s="41" t="s">
        <v>509</v>
      </c>
      <c r="C11" s="226">
        <v>1692440.07</v>
      </c>
      <c r="D11" s="233">
        <v>329402.94</v>
      </c>
      <c r="E11" s="33">
        <v>349357.67</v>
      </c>
      <c r="F11" s="321">
        <f t="shared" si="0"/>
        <v>1.0605784817828281</v>
      </c>
      <c r="G11" s="33">
        <v>349357.67</v>
      </c>
      <c r="H11" s="321">
        <f t="shared" si="1"/>
        <v>1.0605784817828281</v>
      </c>
      <c r="I11" s="33">
        <v>349357.67</v>
      </c>
      <c r="J11" s="196">
        <f t="shared" si="2"/>
        <v>1.0605784817828281</v>
      </c>
      <c r="K11" s="460"/>
      <c r="L11" s="196"/>
      <c r="M11" s="159" t="s">
        <v>135</v>
      </c>
      <c r="N11" t="s">
        <v>548</v>
      </c>
      <c r="O11" s="316"/>
    </row>
    <row r="12" spans="1:16" ht="14.1" customHeight="1" x14ac:dyDescent="0.2">
      <c r="A12" s="40">
        <v>136</v>
      </c>
      <c r="B12" s="41" t="s">
        <v>503</v>
      </c>
      <c r="C12" s="226">
        <v>39090866.25</v>
      </c>
      <c r="D12" s="233">
        <v>43960142.659999996</v>
      </c>
      <c r="E12" s="33">
        <v>35331896.020000003</v>
      </c>
      <c r="F12" s="321">
        <f t="shared" si="0"/>
        <v>0.80372569063905774</v>
      </c>
      <c r="G12" s="33">
        <v>34700084.770000003</v>
      </c>
      <c r="H12" s="321">
        <f t="shared" si="1"/>
        <v>0.7893533248602066</v>
      </c>
      <c r="I12" s="33">
        <v>33193612.559999999</v>
      </c>
      <c r="J12" s="196">
        <f t="shared" si="2"/>
        <v>0.75508427751767448</v>
      </c>
      <c r="K12" s="460">
        <v>33006371.719999999</v>
      </c>
      <c r="L12" s="196">
        <v>0.74924365016325023</v>
      </c>
      <c r="M12" s="159">
        <f>+I12/K12-1</f>
        <v>5.6728695170860099E-3</v>
      </c>
      <c r="N12" t="s">
        <v>549</v>
      </c>
      <c r="O12" s="316"/>
    </row>
    <row r="13" spans="1:16" ht="14.1" customHeight="1" x14ac:dyDescent="0.2">
      <c r="A13" s="40" t="s">
        <v>61</v>
      </c>
      <c r="B13" s="41" t="s">
        <v>541</v>
      </c>
      <c r="C13" s="226">
        <v>19474656.210000001</v>
      </c>
      <c r="D13" s="233">
        <v>24874537.789999999</v>
      </c>
      <c r="E13" s="33">
        <v>23197799.780000001</v>
      </c>
      <c r="F13" s="321">
        <f t="shared" si="0"/>
        <v>0.9325921943090707</v>
      </c>
      <c r="G13" s="33">
        <v>22705658.859999999</v>
      </c>
      <c r="H13" s="321">
        <f t="shared" si="1"/>
        <v>0.91280726708128312</v>
      </c>
      <c r="I13" s="33">
        <v>16856944.239999998</v>
      </c>
      <c r="J13" s="196">
        <f t="shared" si="2"/>
        <v>0.67767869225601396</v>
      </c>
      <c r="K13" s="460">
        <v>15804318.130000001</v>
      </c>
      <c r="L13" s="196">
        <v>0.60482300024817071</v>
      </c>
      <c r="M13" s="159">
        <f t="shared" si="3"/>
        <v>6.6603702946341325E-2</v>
      </c>
      <c r="O13" s="316"/>
      <c r="P13" s="316"/>
    </row>
    <row r="14" spans="1:16" ht="14.1" customHeight="1" x14ac:dyDescent="0.2">
      <c r="A14" s="40" t="s">
        <v>62</v>
      </c>
      <c r="B14" s="41" t="s">
        <v>510</v>
      </c>
      <c r="C14" s="226">
        <v>248187563.34999999</v>
      </c>
      <c r="D14" s="233">
        <v>275454622.06</v>
      </c>
      <c r="E14" s="33">
        <v>210792486.09</v>
      </c>
      <c r="F14" s="321">
        <f t="shared" si="0"/>
        <v>0.76525303701052005</v>
      </c>
      <c r="G14" s="33">
        <v>210428457.34999999</v>
      </c>
      <c r="H14" s="321">
        <f t="shared" si="1"/>
        <v>0.763931480896204</v>
      </c>
      <c r="I14" s="33">
        <v>206167343.46000001</v>
      </c>
      <c r="J14" s="196">
        <f t="shared" si="2"/>
        <v>0.74846209483859116</v>
      </c>
      <c r="K14" s="460">
        <v>190627399.19</v>
      </c>
      <c r="L14" s="196">
        <v>0.64016595037415558</v>
      </c>
      <c r="M14" s="159">
        <f t="shared" si="3"/>
        <v>8.1519993117627365E-2</v>
      </c>
      <c r="O14" s="316"/>
      <c r="P14" s="316"/>
    </row>
    <row r="15" spans="1:16" ht="14.1" customHeight="1" x14ac:dyDescent="0.2">
      <c r="A15" s="40">
        <v>152</v>
      </c>
      <c r="B15" s="41" t="s">
        <v>504</v>
      </c>
      <c r="C15" s="226">
        <v>31658076.68</v>
      </c>
      <c r="D15" s="233">
        <v>46044181.450000003</v>
      </c>
      <c r="E15" s="33">
        <v>30694364.809999999</v>
      </c>
      <c r="F15" s="321">
        <f t="shared" si="0"/>
        <v>0.66662852598066968</v>
      </c>
      <c r="G15" s="33">
        <v>30669136.800000001</v>
      </c>
      <c r="H15" s="321">
        <f t="shared" si="1"/>
        <v>0.66608061722856404</v>
      </c>
      <c r="I15" s="33">
        <v>26303258.440000001</v>
      </c>
      <c r="J15" s="196">
        <f t="shared" si="2"/>
        <v>0.57126128886802052</v>
      </c>
      <c r="K15" s="460">
        <v>20471337.550000001</v>
      </c>
      <c r="L15" s="196">
        <v>0.18605677862321185</v>
      </c>
      <c r="M15" s="159">
        <f t="shared" si="3"/>
        <v>0.28488225919561372</v>
      </c>
      <c r="N15" t="s">
        <v>550</v>
      </c>
      <c r="O15" s="316"/>
      <c r="P15" s="316"/>
    </row>
    <row r="16" spans="1:16" ht="14.1" customHeight="1" x14ac:dyDescent="0.2">
      <c r="A16" s="40" t="s">
        <v>63</v>
      </c>
      <c r="B16" s="41" t="s">
        <v>511</v>
      </c>
      <c r="C16" s="226">
        <v>76359469.819999993</v>
      </c>
      <c r="D16" s="233">
        <v>102702886.93000001</v>
      </c>
      <c r="E16" s="33">
        <v>72955534.180000007</v>
      </c>
      <c r="F16" s="321">
        <f t="shared" si="0"/>
        <v>0.71035524278616302</v>
      </c>
      <c r="G16" s="33">
        <v>72098979.579999998</v>
      </c>
      <c r="H16" s="321">
        <f t="shared" si="1"/>
        <v>0.70201512085187101</v>
      </c>
      <c r="I16" s="33">
        <v>57371458.789999999</v>
      </c>
      <c r="J16" s="196">
        <f t="shared" si="2"/>
        <v>0.55861583354616995</v>
      </c>
      <c r="K16" s="316">
        <v>34124270.789999999</v>
      </c>
      <c r="L16" s="196">
        <v>0.46899999999999997</v>
      </c>
      <c r="M16" s="159">
        <f t="shared" si="3"/>
        <v>0.68125083589515145</v>
      </c>
      <c r="N16" t="s">
        <v>551</v>
      </c>
      <c r="O16" s="316"/>
    </row>
    <row r="17" spans="1:15" ht="14.1" customHeight="1" x14ac:dyDescent="0.2">
      <c r="A17" s="40">
        <v>160</v>
      </c>
      <c r="B17" s="41" t="s">
        <v>168</v>
      </c>
      <c r="C17" s="226">
        <v>22800419.210000001</v>
      </c>
      <c r="D17" s="233">
        <v>24758673.420000002</v>
      </c>
      <c r="E17" s="33">
        <v>23576677.809999999</v>
      </c>
      <c r="F17" s="321">
        <f t="shared" si="0"/>
        <v>0.95225933191375312</v>
      </c>
      <c r="G17" s="33">
        <v>23576677.809999999</v>
      </c>
      <c r="H17" s="321">
        <f t="shared" si="1"/>
        <v>0.95225933191375312</v>
      </c>
      <c r="I17" s="33">
        <v>18529119.289999999</v>
      </c>
      <c r="J17" s="196">
        <f t="shared" si="2"/>
        <v>0.74838901808980673</v>
      </c>
      <c r="K17" s="460">
        <v>21268539.039999999</v>
      </c>
      <c r="L17" s="196">
        <v>0.85163417811803743</v>
      </c>
      <c r="M17" s="159">
        <f t="shared" si="3"/>
        <v>-0.12880150088578912</v>
      </c>
      <c r="N17" t="s">
        <v>552</v>
      </c>
      <c r="O17" s="316"/>
    </row>
    <row r="18" spans="1:15" ht="14.1" customHeight="1" x14ac:dyDescent="0.2">
      <c r="A18" s="40" t="s">
        <v>64</v>
      </c>
      <c r="B18" s="41" t="s">
        <v>512</v>
      </c>
      <c r="C18" s="226">
        <v>2253145.13</v>
      </c>
      <c r="D18" s="233">
        <v>3521692.8</v>
      </c>
      <c r="E18" s="33">
        <v>3491506.89</v>
      </c>
      <c r="F18" s="321">
        <f t="shared" si="0"/>
        <v>0.99142857946042318</v>
      </c>
      <c r="G18" s="33">
        <v>3491506.89</v>
      </c>
      <c r="H18" s="321">
        <f t="shared" si="1"/>
        <v>0.99142857946042318</v>
      </c>
      <c r="I18" s="33">
        <v>2220938.41</v>
      </c>
      <c r="J18" s="196">
        <f t="shared" si="2"/>
        <v>0.63064512895616576</v>
      </c>
      <c r="K18" s="460"/>
      <c r="L18" s="196"/>
      <c r="M18" s="159" t="s">
        <v>135</v>
      </c>
      <c r="N18" t="s">
        <v>548</v>
      </c>
    </row>
    <row r="19" spans="1:15" ht="14.1" customHeight="1" x14ac:dyDescent="0.2">
      <c r="A19" s="40" t="s">
        <v>65</v>
      </c>
      <c r="B19" s="41" t="s">
        <v>125</v>
      </c>
      <c r="C19" s="226">
        <v>158630554.56</v>
      </c>
      <c r="D19" s="233">
        <v>147499579.80000001</v>
      </c>
      <c r="E19" s="33">
        <v>145398785.24000001</v>
      </c>
      <c r="F19" s="321">
        <f t="shared" si="0"/>
        <v>0.98575728444210797</v>
      </c>
      <c r="G19" s="33">
        <v>145398785.24000001</v>
      </c>
      <c r="H19" s="321">
        <f t="shared" si="1"/>
        <v>0.98575728444210797</v>
      </c>
      <c r="I19" s="33">
        <v>99874489.730000004</v>
      </c>
      <c r="J19" s="196">
        <f t="shared" si="2"/>
        <v>0.67711711359058391</v>
      </c>
      <c r="K19" s="460">
        <v>96424026.260000005</v>
      </c>
      <c r="L19" s="196">
        <v>0.63885646587899048</v>
      </c>
      <c r="M19" s="159">
        <f t="shared" si="3"/>
        <v>3.5784270827854625E-2</v>
      </c>
    </row>
    <row r="20" spans="1:15" ht="14.1" customHeight="1" x14ac:dyDescent="0.2">
      <c r="A20" s="40" t="s">
        <v>66</v>
      </c>
      <c r="B20" s="41" t="s">
        <v>102</v>
      </c>
      <c r="C20" s="226">
        <v>168939654.47999999</v>
      </c>
      <c r="D20" s="233">
        <v>176954487.46000001</v>
      </c>
      <c r="E20" s="33">
        <v>176534110.47</v>
      </c>
      <c r="F20" s="321">
        <f t="shared" si="0"/>
        <v>0.9976243779062397</v>
      </c>
      <c r="G20" s="33">
        <v>176532600.68000001</v>
      </c>
      <c r="H20" s="321">
        <f t="shared" si="1"/>
        <v>0.99761584582535456</v>
      </c>
      <c r="I20" s="33">
        <v>117317434.31</v>
      </c>
      <c r="J20" s="196">
        <f t="shared" si="2"/>
        <v>0.66298083758129744</v>
      </c>
      <c r="K20" s="460">
        <v>117980275.31999999</v>
      </c>
      <c r="L20" s="196">
        <v>0.68201026629426997</v>
      </c>
      <c r="M20" s="159">
        <f t="shared" si="3"/>
        <v>-5.6182358296940071E-3</v>
      </c>
    </row>
    <row r="21" spans="1:15" ht="14.1" customHeight="1" x14ac:dyDescent="0.2">
      <c r="A21" s="40" t="s">
        <v>67</v>
      </c>
      <c r="B21" s="41" t="s">
        <v>526</v>
      </c>
      <c r="C21" s="226">
        <v>12029885</v>
      </c>
      <c r="D21" s="233">
        <v>12029885</v>
      </c>
      <c r="E21" s="33">
        <v>0</v>
      </c>
      <c r="F21" s="321" t="s">
        <v>135</v>
      </c>
      <c r="G21" s="33">
        <v>0</v>
      </c>
      <c r="H21" s="321" t="s">
        <v>135</v>
      </c>
      <c r="I21" s="33">
        <v>0</v>
      </c>
      <c r="J21" s="196" t="s">
        <v>135</v>
      </c>
      <c r="K21" s="460">
        <v>0</v>
      </c>
      <c r="L21" s="196" t="s">
        <v>135</v>
      </c>
      <c r="M21" s="159" t="s">
        <v>135</v>
      </c>
    </row>
    <row r="22" spans="1:15" ht="14.1" customHeight="1" x14ac:dyDescent="0.2">
      <c r="A22" s="40" t="s">
        <v>68</v>
      </c>
      <c r="B22" s="41" t="s">
        <v>103</v>
      </c>
      <c r="C22" s="226">
        <v>36992943.420000002</v>
      </c>
      <c r="D22" s="233">
        <v>38765185.689999998</v>
      </c>
      <c r="E22" s="33">
        <v>37848448.490000002</v>
      </c>
      <c r="F22" s="321">
        <f t="shared" si="0"/>
        <v>0.97635153337504899</v>
      </c>
      <c r="G22" s="33">
        <v>37808047.799999997</v>
      </c>
      <c r="H22" s="321">
        <f t="shared" si="1"/>
        <v>0.97530934334600883</v>
      </c>
      <c r="I22" s="33">
        <v>27702203.780000001</v>
      </c>
      <c r="J22" s="196">
        <f t="shared" si="2"/>
        <v>0.71461553161465075</v>
      </c>
      <c r="K22" s="460">
        <v>24220377.190000001</v>
      </c>
      <c r="L22" s="196">
        <v>0.74601734524056063</v>
      </c>
      <c r="M22" s="159">
        <f t="shared" si="3"/>
        <v>0.14375608450216704</v>
      </c>
    </row>
    <row r="23" spans="1:15" ht="14.1" customHeight="1" x14ac:dyDescent="0.2">
      <c r="A23" s="40" t="s">
        <v>69</v>
      </c>
      <c r="B23" s="41" t="s">
        <v>116</v>
      </c>
      <c r="C23" s="226">
        <v>1332914.3600000001</v>
      </c>
      <c r="D23" s="233">
        <v>2398914.36</v>
      </c>
      <c r="E23" s="33">
        <v>2394485.81</v>
      </c>
      <c r="F23" s="321">
        <f t="shared" si="0"/>
        <v>0.99815393576617728</v>
      </c>
      <c r="G23" s="33">
        <v>2296207.17</v>
      </c>
      <c r="H23" s="321">
        <f t="shared" si="1"/>
        <v>0.95718597057378907</v>
      </c>
      <c r="I23" s="33">
        <v>2078076.75</v>
      </c>
      <c r="J23" s="196">
        <f t="shared" si="2"/>
        <v>0.86625716392810292</v>
      </c>
      <c r="K23" s="460">
        <v>984505.69</v>
      </c>
      <c r="L23" s="196">
        <v>0.60960104643962842</v>
      </c>
      <c r="M23" s="159">
        <f t="shared" si="3"/>
        <v>1.1107818584573139</v>
      </c>
    </row>
    <row r="24" spans="1:15" ht="14.1" customHeight="1" x14ac:dyDescent="0.2">
      <c r="A24" s="40" t="s">
        <v>70</v>
      </c>
      <c r="B24" s="41" t="s">
        <v>113</v>
      </c>
      <c r="C24" s="226">
        <v>54635171.149999999</v>
      </c>
      <c r="D24" s="233">
        <v>53878672.109999999</v>
      </c>
      <c r="E24" s="33">
        <v>49049358.340000004</v>
      </c>
      <c r="F24" s="321">
        <f t="shared" si="0"/>
        <v>0.91036687466720867</v>
      </c>
      <c r="G24" s="33">
        <v>48809175.090000004</v>
      </c>
      <c r="H24" s="321">
        <f t="shared" si="1"/>
        <v>0.90590902074108304</v>
      </c>
      <c r="I24" s="33">
        <v>40784268.289999999</v>
      </c>
      <c r="J24" s="196">
        <f t="shared" si="2"/>
        <v>0.75696498619590791</v>
      </c>
      <c r="K24" s="460">
        <v>40880664.310000002</v>
      </c>
      <c r="L24" s="196">
        <v>0.78301765156259928</v>
      </c>
      <c r="M24" s="159">
        <f t="shared" si="3"/>
        <v>-2.3579856547590872E-3</v>
      </c>
    </row>
    <row r="25" spans="1:15" ht="14.1" customHeight="1" x14ac:dyDescent="0.2">
      <c r="A25" s="42">
        <v>172</v>
      </c>
      <c r="B25" s="43" t="s">
        <v>505</v>
      </c>
      <c r="C25" s="226">
        <v>3147933.73</v>
      </c>
      <c r="D25" s="233">
        <v>3462281.15</v>
      </c>
      <c r="E25" s="33">
        <v>2873863.12</v>
      </c>
      <c r="F25" s="321">
        <f t="shared" si="0"/>
        <v>0.8300490328464516</v>
      </c>
      <c r="G25" s="33">
        <v>2636507.69</v>
      </c>
      <c r="H25" s="321">
        <f t="shared" si="1"/>
        <v>0.76149439510422201</v>
      </c>
      <c r="I25" s="33">
        <v>1935210.48</v>
      </c>
      <c r="J25" s="196">
        <f t="shared" si="2"/>
        <v>0.55894088208290071</v>
      </c>
      <c r="K25" s="35"/>
      <c r="L25" s="458"/>
      <c r="M25" s="159" t="s">
        <v>135</v>
      </c>
      <c r="N25" t="s">
        <v>548</v>
      </c>
    </row>
    <row r="26" spans="1:15" ht="14.1" customHeight="1" x14ac:dyDescent="0.2">
      <c r="A26" s="42" t="s">
        <v>71</v>
      </c>
      <c r="B26" s="43" t="s">
        <v>137</v>
      </c>
      <c r="C26" s="226">
        <v>2411275.08</v>
      </c>
      <c r="D26" s="233">
        <v>2832723.35</v>
      </c>
      <c r="E26" s="33">
        <v>2773838.35</v>
      </c>
      <c r="F26" s="456">
        <f t="shared" si="0"/>
        <v>0.97921258353732288</v>
      </c>
      <c r="G26" s="33">
        <v>2750653.43</v>
      </c>
      <c r="H26" s="456">
        <f t="shared" si="1"/>
        <v>0.97102790853190801</v>
      </c>
      <c r="I26" s="33">
        <v>2067856.96</v>
      </c>
      <c r="J26" s="458">
        <f t="shared" si="2"/>
        <v>0.72998902628454698</v>
      </c>
      <c r="K26" s="461">
        <v>3009509.94</v>
      </c>
      <c r="L26" s="458">
        <v>0.50743434896523787</v>
      </c>
      <c r="M26" s="159">
        <f t="shared" si="3"/>
        <v>-0.31289246381422486</v>
      </c>
    </row>
    <row r="27" spans="1:15" ht="14.1" customHeight="1" x14ac:dyDescent="0.2">
      <c r="A27" s="18">
        <v>1</v>
      </c>
      <c r="B27" s="2" t="s">
        <v>130</v>
      </c>
      <c r="C27" s="228">
        <f>SUBTOTAL(9,C7:C26)</f>
        <v>1122245676.49</v>
      </c>
      <c r="D27" s="235">
        <f>SUBTOTAL(9,D7:D26)</f>
        <v>1214656205.9199998</v>
      </c>
      <c r="E27" s="230">
        <f>SUBTOTAL(9,E7:E26)</f>
        <v>986371531.98000002</v>
      </c>
      <c r="F27" s="98">
        <f t="shared" si="0"/>
        <v>0.81205819982034066</v>
      </c>
      <c r="G27" s="230">
        <f>SUBTOTAL(9,G7:G26)</f>
        <v>980088430.0799998</v>
      </c>
      <c r="H27" s="98">
        <f t="shared" si="1"/>
        <v>0.80688545886748697</v>
      </c>
      <c r="I27" s="230">
        <f>SUBTOTAL(9,I7:I26)</f>
        <v>805528854.76999998</v>
      </c>
      <c r="J27" s="188">
        <f t="shared" si="2"/>
        <v>0.66317436229610305</v>
      </c>
      <c r="K27" s="92">
        <f>SUBTOTAL(9,K7:K26)</f>
        <v>752051731.25000024</v>
      </c>
      <c r="L27" s="44">
        <v>0.60099999999999998</v>
      </c>
      <c r="M27" s="161">
        <f t="shared" si="3"/>
        <v>7.1108304519310606E-2</v>
      </c>
    </row>
    <row r="28" spans="1:15" ht="14.1" customHeight="1" x14ac:dyDescent="0.2">
      <c r="A28" s="38" t="s">
        <v>72</v>
      </c>
      <c r="B28" s="39" t="s">
        <v>104</v>
      </c>
      <c r="C28" s="226">
        <v>708758.5</v>
      </c>
      <c r="D28" s="233">
        <v>654494.4</v>
      </c>
      <c r="E28" s="33">
        <v>476997.66</v>
      </c>
      <c r="F28" s="49">
        <f t="shared" si="0"/>
        <v>0.72880327165518899</v>
      </c>
      <c r="G28" s="33">
        <v>476997.66</v>
      </c>
      <c r="H28" s="49">
        <f t="shared" si="1"/>
        <v>0.72880327165518899</v>
      </c>
      <c r="I28" s="33">
        <v>476997.66</v>
      </c>
      <c r="J28" s="170">
        <f t="shared" si="2"/>
        <v>0.72880327165518899</v>
      </c>
      <c r="K28" s="459">
        <v>559664.64000000001</v>
      </c>
      <c r="L28" s="170">
        <v>0.79236573847220482</v>
      </c>
      <c r="M28" s="158">
        <f t="shared" si="3"/>
        <v>-0.14770806317154506</v>
      </c>
    </row>
    <row r="29" spans="1:15" ht="14.1" customHeight="1" x14ac:dyDescent="0.2">
      <c r="A29" s="40" t="s">
        <v>73</v>
      </c>
      <c r="B29" s="41" t="s">
        <v>542</v>
      </c>
      <c r="C29" s="226">
        <v>21205708.129999999</v>
      </c>
      <c r="D29" s="233">
        <v>21569124.289999999</v>
      </c>
      <c r="E29" s="33">
        <v>16956631.280000001</v>
      </c>
      <c r="F29" s="321">
        <f t="shared" si="0"/>
        <v>0.78615297737708956</v>
      </c>
      <c r="G29" s="33">
        <v>16146040.289999999</v>
      </c>
      <c r="H29" s="321">
        <f t="shared" si="1"/>
        <v>0.74857189716717976</v>
      </c>
      <c r="I29" s="33">
        <v>15071601.689999999</v>
      </c>
      <c r="J29" s="196">
        <f t="shared" si="2"/>
        <v>0.69875816409419933</v>
      </c>
      <c r="K29" s="460">
        <v>15407359.32</v>
      </c>
      <c r="L29" s="196">
        <v>0.62211563521258118</v>
      </c>
      <c r="M29" s="159">
        <f t="shared" si="3"/>
        <v>-2.1792029576681582E-2</v>
      </c>
    </row>
    <row r="30" spans="1:15" ht="14.1" customHeight="1" x14ac:dyDescent="0.2">
      <c r="A30" s="40" t="s">
        <v>74</v>
      </c>
      <c r="B30" s="41" t="s">
        <v>513</v>
      </c>
      <c r="C30" s="226">
        <v>180790299.88999999</v>
      </c>
      <c r="D30" s="233">
        <v>198970296.97</v>
      </c>
      <c r="E30" s="33">
        <v>171507803.34</v>
      </c>
      <c r="F30" s="321">
        <f t="shared" si="0"/>
        <v>0.86197691792086595</v>
      </c>
      <c r="G30" s="33">
        <v>170732017.16999999</v>
      </c>
      <c r="H30" s="321">
        <f t="shared" si="1"/>
        <v>0.85807791298488301</v>
      </c>
      <c r="I30" s="33">
        <v>143431698.99000001</v>
      </c>
      <c r="J30" s="196">
        <f t="shared" si="2"/>
        <v>0.72086990457488287</v>
      </c>
      <c r="K30" s="461">
        <v>144556274.14000002</v>
      </c>
      <c r="L30" s="196">
        <v>0.84299999999999997</v>
      </c>
      <c r="M30" s="159">
        <f t="shared" si="3"/>
        <v>-7.7794973389454514E-3</v>
      </c>
      <c r="N30" t="s">
        <v>553</v>
      </c>
    </row>
    <row r="31" spans="1:15" ht="14.1" customHeight="1" x14ac:dyDescent="0.2">
      <c r="A31" s="40" t="s">
        <v>75</v>
      </c>
      <c r="B31" s="41" t="s">
        <v>105</v>
      </c>
      <c r="C31" s="226">
        <v>29950298.399999999</v>
      </c>
      <c r="D31" s="233">
        <v>33023054</v>
      </c>
      <c r="E31" s="33">
        <v>26892085.52</v>
      </c>
      <c r="F31" s="321">
        <f t="shared" si="0"/>
        <v>0.81434277762438323</v>
      </c>
      <c r="G31" s="33">
        <v>24279054.949999999</v>
      </c>
      <c r="H31" s="321">
        <f t="shared" si="1"/>
        <v>0.73521531200597012</v>
      </c>
      <c r="I31" s="33">
        <v>17465937.57</v>
      </c>
      <c r="J31" s="196">
        <f t="shared" si="2"/>
        <v>0.5289013417717211</v>
      </c>
      <c r="K31" s="460">
        <v>18416944.77</v>
      </c>
      <c r="L31" s="196">
        <v>0.62495488817122202</v>
      </c>
      <c r="M31" s="159">
        <f t="shared" si="3"/>
        <v>-5.1637620239222692E-2</v>
      </c>
    </row>
    <row r="32" spans="1:15" ht="14.1" customHeight="1" x14ac:dyDescent="0.2">
      <c r="A32" s="293">
        <v>234</v>
      </c>
      <c r="B32" s="41" t="s">
        <v>450</v>
      </c>
      <c r="C32" s="226">
        <v>8908528.6099999994</v>
      </c>
      <c r="D32" s="233">
        <v>9857243.7799999993</v>
      </c>
      <c r="E32" s="33">
        <v>9695964.9499999993</v>
      </c>
      <c r="F32" s="321">
        <f t="shared" si="0"/>
        <v>0.98363854708278298</v>
      </c>
      <c r="G32" s="33">
        <v>9676553.4600000009</v>
      </c>
      <c r="H32" s="321">
        <f t="shared" si="1"/>
        <v>0.98166928565096334</v>
      </c>
      <c r="I32" s="33">
        <v>7651053.8099999996</v>
      </c>
      <c r="J32" s="196">
        <f t="shared" si="2"/>
        <v>0.77618591776371793</v>
      </c>
      <c r="K32" s="460">
        <v>6473194.7699999996</v>
      </c>
      <c r="L32" s="458">
        <v>0.67004248854519555</v>
      </c>
      <c r="M32" s="159">
        <f t="shared" si="3"/>
        <v>0.18195946234443361</v>
      </c>
    </row>
    <row r="33" spans="1:15" ht="14.1" customHeight="1" x14ac:dyDescent="0.2">
      <c r="A33" s="293">
        <v>239</v>
      </c>
      <c r="B33" s="41" t="s">
        <v>497</v>
      </c>
      <c r="C33" s="226">
        <v>2850236.89</v>
      </c>
      <c r="D33" s="233">
        <v>0</v>
      </c>
      <c r="E33" s="33">
        <v>0</v>
      </c>
      <c r="F33" s="321" t="s">
        <v>135</v>
      </c>
      <c r="G33" s="33">
        <v>0</v>
      </c>
      <c r="H33" s="321" t="s">
        <v>135</v>
      </c>
      <c r="I33" s="33">
        <v>0</v>
      </c>
      <c r="J33" s="196" t="s">
        <v>135</v>
      </c>
      <c r="K33" s="463">
        <v>0</v>
      </c>
      <c r="L33" s="458">
        <v>0</v>
      </c>
      <c r="M33" s="159" t="s">
        <v>135</v>
      </c>
    </row>
    <row r="34" spans="1:15" ht="14.1" customHeight="1" x14ac:dyDescent="0.2">
      <c r="A34" s="18">
        <v>2</v>
      </c>
      <c r="B34" s="2" t="s">
        <v>129</v>
      </c>
      <c r="C34" s="228">
        <f>SUBTOTAL(9,C28:C33)</f>
        <v>244413830.41999996</v>
      </c>
      <c r="D34" s="235">
        <f>SUBTOTAL(9,D28:D33)</f>
        <v>264074213.44</v>
      </c>
      <c r="E34" s="230">
        <f>SUBTOTAL(9,E28:E33)</f>
        <v>225529482.75</v>
      </c>
      <c r="F34" s="303">
        <f t="shared" si="0"/>
        <v>0.85403826375967717</v>
      </c>
      <c r="G34" s="230">
        <f>SUBTOTAL(9,G28:G33)</f>
        <v>221310663.52999997</v>
      </c>
      <c r="H34" s="263">
        <f>G34/D34</f>
        <v>0.83806237893153368</v>
      </c>
      <c r="I34" s="230">
        <f>SUBTOTAL(9,I28:I33)</f>
        <v>184097289.72</v>
      </c>
      <c r="J34" s="318">
        <f>I34/D34</f>
        <v>0.69714224392389812</v>
      </c>
      <c r="K34" s="92">
        <f>SUBTOTAL(9,K28:K33)</f>
        <v>185413437.64000005</v>
      </c>
      <c r="L34" s="44">
        <v>0.78</v>
      </c>
      <c r="M34" s="161">
        <f>+I34/K34-1</f>
        <v>-7.0984494799966047E-3</v>
      </c>
    </row>
    <row r="35" spans="1:15" ht="14.1" customHeight="1" x14ac:dyDescent="0.2">
      <c r="A35" s="38">
        <v>311</v>
      </c>
      <c r="B35" s="39" t="s">
        <v>506</v>
      </c>
      <c r="C35" s="227">
        <v>16774924.1</v>
      </c>
      <c r="D35" s="234">
        <v>18008951.399999999</v>
      </c>
      <c r="E35" s="35">
        <v>16844107.309999999</v>
      </c>
      <c r="F35" s="49">
        <f t="shared" si="0"/>
        <v>0.93531860550192836</v>
      </c>
      <c r="G35" s="35">
        <v>16777397.66</v>
      </c>
      <c r="H35" s="49">
        <f t="shared" si="1"/>
        <v>0.93161435595855968</v>
      </c>
      <c r="I35" s="35">
        <v>16317054.619999999</v>
      </c>
      <c r="J35" s="170">
        <f t="shared" si="2"/>
        <v>0.90605245455879235</v>
      </c>
      <c r="K35" s="460">
        <v>16042100.73</v>
      </c>
      <c r="L35" s="170">
        <v>0.92527086194253516</v>
      </c>
      <c r="M35" s="158">
        <f t="shared" si="3"/>
        <v>1.7139518983683599E-2</v>
      </c>
      <c r="N35" t="s">
        <v>554</v>
      </c>
    </row>
    <row r="36" spans="1:15" ht="14.1" customHeight="1" x14ac:dyDescent="0.2">
      <c r="A36" s="38" t="s">
        <v>76</v>
      </c>
      <c r="B36" s="39" t="s">
        <v>138</v>
      </c>
      <c r="C36" s="227">
        <v>2248848</v>
      </c>
      <c r="D36" s="234">
        <v>2248848</v>
      </c>
      <c r="E36" s="35">
        <v>2248848</v>
      </c>
      <c r="F36" s="49">
        <f t="shared" si="0"/>
        <v>1</v>
      </c>
      <c r="G36" s="35">
        <v>2248848</v>
      </c>
      <c r="H36" s="49">
        <f t="shared" si="1"/>
        <v>1</v>
      </c>
      <c r="I36" s="35">
        <v>2248848</v>
      </c>
      <c r="J36" s="170">
        <f t="shared" si="2"/>
        <v>1</v>
      </c>
      <c r="K36" s="459">
        <v>2231000</v>
      </c>
      <c r="L36" s="170">
        <v>1</v>
      </c>
      <c r="M36" s="158">
        <f t="shared" si="3"/>
        <v>8.0000000000000071E-3</v>
      </c>
    </row>
    <row r="37" spans="1:15" ht="14.1" customHeight="1" x14ac:dyDescent="0.2">
      <c r="A37" s="40" t="s">
        <v>77</v>
      </c>
      <c r="B37" s="41" t="s">
        <v>543</v>
      </c>
      <c r="C37" s="227">
        <v>20329827.850000001</v>
      </c>
      <c r="D37" s="234">
        <v>34326264.659999996</v>
      </c>
      <c r="E37" s="35">
        <v>33727370.659999996</v>
      </c>
      <c r="F37" s="321">
        <f t="shared" si="0"/>
        <v>0.98255289336221063</v>
      </c>
      <c r="G37" s="35">
        <v>33727370.659999996</v>
      </c>
      <c r="H37" s="321">
        <f t="shared" si="1"/>
        <v>0.98255289336221063</v>
      </c>
      <c r="I37" s="35">
        <v>15932509.74</v>
      </c>
      <c r="J37" s="196">
        <f t="shared" si="2"/>
        <v>0.46414924250601525</v>
      </c>
      <c r="K37" s="460">
        <v>56747629.420000002</v>
      </c>
      <c r="L37" s="196">
        <v>0.74472242285561607</v>
      </c>
      <c r="M37" s="159">
        <f t="shared" si="3"/>
        <v>-0.71923920165756239</v>
      </c>
    </row>
    <row r="38" spans="1:15" ht="14.1" customHeight="1" x14ac:dyDescent="0.2">
      <c r="A38" s="293">
        <v>323</v>
      </c>
      <c r="B38" s="41" t="s">
        <v>514</v>
      </c>
      <c r="C38" s="227">
        <v>39307154.049999997</v>
      </c>
      <c r="D38" s="234">
        <v>39307154.049999997</v>
      </c>
      <c r="E38" s="35">
        <v>39307154.049999997</v>
      </c>
      <c r="F38" s="321">
        <f t="shared" si="0"/>
        <v>1</v>
      </c>
      <c r="G38" s="35">
        <v>39307154.049999997</v>
      </c>
      <c r="H38" s="321">
        <f t="shared" si="1"/>
        <v>1</v>
      </c>
      <c r="I38" s="35">
        <v>39307154.049999997</v>
      </c>
      <c r="J38" s="196">
        <f t="shared" si="2"/>
        <v>1</v>
      </c>
      <c r="K38" s="33">
        <v>9430764.8000000007</v>
      </c>
      <c r="L38" s="523">
        <v>0.98</v>
      </c>
      <c r="M38" s="159">
        <f t="shared" si="3"/>
        <v>3.1679709847074111</v>
      </c>
      <c r="N38" t="s">
        <v>555</v>
      </c>
    </row>
    <row r="39" spans="1:15" ht="14.1" customHeight="1" x14ac:dyDescent="0.2">
      <c r="A39" s="40" t="s">
        <v>78</v>
      </c>
      <c r="B39" s="41" t="s">
        <v>508</v>
      </c>
      <c r="C39" s="227">
        <v>7463831</v>
      </c>
      <c r="D39" s="234">
        <v>7522078.5</v>
      </c>
      <c r="E39" s="35">
        <v>7522078.5</v>
      </c>
      <c r="F39" s="321">
        <f t="shared" si="0"/>
        <v>1</v>
      </c>
      <c r="G39" s="35">
        <v>7522078.5</v>
      </c>
      <c r="H39" s="321">
        <f t="shared" si="1"/>
        <v>1</v>
      </c>
      <c r="I39" s="35">
        <v>7522078.5</v>
      </c>
      <c r="J39" s="196">
        <f t="shared" si="2"/>
        <v>1</v>
      </c>
      <c r="K39" s="33"/>
      <c r="L39" s="196"/>
      <c r="M39" s="159" t="s">
        <v>135</v>
      </c>
      <c r="N39" t="s">
        <v>548</v>
      </c>
    </row>
    <row r="40" spans="1:15" ht="14.1" customHeight="1" x14ac:dyDescent="0.2">
      <c r="A40" s="40" t="s">
        <v>507</v>
      </c>
      <c r="B40" s="41" t="s">
        <v>118</v>
      </c>
      <c r="C40" s="227">
        <v>14209859.460000001</v>
      </c>
      <c r="D40" s="234">
        <v>22854973.199999999</v>
      </c>
      <c r="E40" s="35">
        <v>15735350.109999999</v>
      </c>
      <c r="F40" s="321">
        <f t="shared" si="0"/>
        <v>0.68848692021218383</v>
      </c>
      <c r="G40" s="35">
        <v>15669760.15</v>
      </c>
      <c r="H40" s="321">
        <f t="shared" si="1"/>
        <v>0.68561708705044555</v>
      </c>
      <c r="I40" s="35">
        <v>14458531.460000001</v>
      </c>
      <c r="J40" s="196">
        <f t="shared" si="2"/>
        <v>0.63262080132301368</v>
      </c>
      <c r="K40" s="33">
        <v>5357495.49</v>
      </c>
      <c r="L40" s="196">
        <v>0.97058160072082844</v>
      </c>
      <c r="M40" s="159">
        <f t="shared" si="3"/>
        <v>1.6987482279709769</v>
      </c>
      <c r="N40" t="s">
        <v>556</v>
      </c>
    </row>
    <row r="41" spans="1:15" ht="14.1" customHeight="1" x14ac:dyDescent="0.2">
      <c r="A41" s="40">
        <v>328</v>
      </c>
      <c r="B41" s="41" t="s">
        <v>451</v>
      </c>
      <c r="C41" s="227">
        <v>9039781.6799999997</v>
      </c>
      <c r="D41" s="234">
        <v>9039781.6799999997</v>
      </c>
      <c r="E41" s="35">
        <v>9039781.6799999997</v>
      </c>
      <c r="F41" s="321">
        <f t="shared" si="0"/>
        <v>1</v>
      </c>
      <c r="G41" s="35">
        <v>9039781.6799999997</v>
      </c>
      <c r="H41" s="321">
        <f t="shared" si="1"/>
        <v>1</v>
      </c>
      <c r="I41" s="35">
        <v>4033372.18</v>
      </c>
      <c r="J41" s="196">
        <f t="shared" si="2"/>
        <v>0.44618026438886299</v>
      </c>
      <c r="K41" s="33">
        <v>4005687.63</v>
      </c>
      <c r="L41" s="196">
        <v>0.39207158452704899</v>
      </c>
      <c r="M41" s="159" t="s">
        <v>135</v>
      </c>
      <c r="N41" t="s">
        <v>557</v>
      </c>
    </row>
    <row r="42" spans="1:15" ht="14.1" customHeight="1" x14ac:dyDescent="0.2">
      <c r="A42" s="40">
        <v>329</v>
      </c>
      <c r="B42" s="41" t="s">
        <v>530</v>
      </c>
      <c r="C42" s="227">
        <v>28919222.559999999</v>
      </c>
      <c r="D42" s="234">
        <v>28919222.559999999</v>
      </c>
      <c r="E42" s="35">
        <v>28919222.559999999</v>
      </c>
      <c r="F42" s="321">
        <f t="shared" si="0"/>
        <v>1</v>
      </c>
      <c r="G42" s="35">
        <v>28919222.559999999</v>
      </c>
      <c r="H42" s="321">
        <f t="shared" si="1"/>
        <v>1</v>
      </c>
      <c r="I42" s="35">
        <v>22679082.559999999</v>
      </c>
      <c r="J42" s="196">
        <f t="shared" si="2"/>
        <v>0.78422172355936248</v>
      </c>
      <c r="K42" s="33">
        <v>26955236.109999999</v>
      </c>
      <c r="L42" s="523">
        <v>0.92085829488960702</v>
      </c>
      <c r="M42" s="159">
        <f t="shared" si="3"/>
        <v>-0.15863906858577326</v>
      </c>
      <c r="N42" t="s">
        <v>558</v>
      </c>
    </row>
    <row r="43" spans="1:15" ht="14.1" customHeight="1" x14ac:dyDescent="0.2">
      <c r="A43" s="293" t="s">
        <v>452</v>
      </c>
      <c r="B43" s="41" t="s">
        <v>571</v>
      </c>
      <c r="C43" s="227">
        <v>23154846.73</v>
      </c>
      <c r="D43" s="234">
        <v>20113062.719999999</v>
      </c>
      <c r="E43" s="35">
        <v>19436179.579999998</v>
      </c>
      <c r="F43" s="321">
        <f t="shared" si="0"/>
        <v>0.96634609311256592</v>
      </c>
      <c r="G43" s="35">
        <v>19436179.579999998</v>
      </c>
      <c r="H43" s="321">
        <f t="shared" si="1"/>
        <v>0.96634609311256592</v>
      </c>
      <c r="I43" s="35">
        <v>15497547</v>
      </c>
      <c r="J43" s="196">
        <f t="shared" si="2"/>
        <v>0.77052148724170044</v>
      </c>
      <c r="K43" s="33">
        <v>15354347.67</v>
      </c>
      <c r="L43" s="196">
        <v>0.67347261862213137</v>
      </c>
      <c r="M43" s="159">
        <f t="shared" si="3"/>
        <v>9.3263050360510302E-3</v>
      </c>
    </row>
    <row r="44" spans="1:15" ht="14.1" customHeight="1" x14ac:dyDescent="0.2">
      <c r="A44" s="40" t="s">
        <v>79</v>
      </c>
      <c r="B44" s="41" t="s">
        <v>114</v>
      </c>
      <c r="C44" s="227">
        <v>12497819.630000001</v>
      </c>
      <c r="D44" s="234">
        <v>12762348.800000001</v>
      </c>
      <c r="E44" s="35">
        <v>12714826.939999999</v>
      </c>
      <c r="F44" s="321">
        <f t="shared" si="0"/>
        <v>0.99627640172316856</v>
      </c>
      <c r="G44" s="35">
        <v>12666790.23</v>
      </c>
      <c r="H44" s="321">
        <f t="shared" si="1"/>
        <v>0.9925124621260939</v>
      </c>
      <c r="I44" s="35">
        <v>12622833.25</v>
      </c>
      <c r="J44" s="196">
        <f t="shared" si="2"/>
        <v>0.98906819174225979</v>
      </c>
      <c r="K44" s="33">
        <v>12272087.73</v>
      </c>
      <c r="L44" s="196">
        <v>0.98565519236515853</v>
      </c>
      <c r="M44" s="159">
        <f t="shared" si="3"/>
        <v>2.8580753961086502E-2</v>
      </c>
    </row>
    <row r="45" spans="1:15" ht="14.1" customHeight="1" x14ac:dyDescent="0.2">
      <c r="A45" s="40" t="s">
        <v>80</v>
      </c>
      <c r="B45" s="41" t="s">
        <v>515</v>
      </c>
      <c r="C45" s="227">
        <v>64496879.130000003</v>
      </c>
      <c r="D45" s="234">
        <v>64679921.130000003</v>
      </c>
      <c r="E45" s="35">
        <v>64624921.130000003</v>
      </c>
      <c r="F45" s="321">
        <f t="shared" si="0"/>
        <v>0.99914965882704998</v>
      </c>
      <c r="G45" s="35">
        <v>64624921.130000003</v>
      </c>
      <c r="H45" s="321">
        <f t="shared" si="1"/>
        <v>0.99914965882704998</v>
      </c>
      <c r="I45" s="35">
        <v>61905369.799999997</v>
      </c>
      <c r="J45" s="196">
        <f t="shared" si="2"/>
        <v>0.95710335941159475</v>
      </c>
      <c r="K45" s="33">
        <v>54480642.799999997</v>
      </c>
      <c r="L45" s="196">
        <v>0.73299999999999998</v>
      </c>
      <c r="M45" s="159">
        <f t="shared" si="3"/>
        <v>0.13628192727564525</v>
      </c>
      <c r="N45" t="s">
        <v>559</v>
      </c>
      <c r="O45" s="316"/>
    </row>
    <row r="46" spans="1:15" ht="14.1" customHeight="1" x14ac:dyDescent="0.2">
      <c r="A46" s="40" t="s">
        <v>81</v>
      </c>
      <c r="B46" s="41" t="s">
        <v>106</v>
      </c>
      <c r="C46" s="227">
        <v>16590471.789999999</v>
      </c>
      <c r="D46" s="234">
        <v>16383232.33</v>
      </c>
      <c r="E46" s="35">
        <v>16185549.27</v>
      </c>
      <c r="F46" s="321">
        <f t="shared" si="0"/>
        <v>0.98793381818568149</v>
      </c>
      <c r="G46" s="35">
        <v>15956646.140000001</v>
      </c>
      <c r="H46" s="321">
        <f t="shared" si="1"/>
        <v>0.97396202523363717</v>
      </c>
      <c r="I46" s="35">
        <v>12171227.310000001</v>
      </c>
      <c r="J46" s="196">
        <f t="shared" si="2"/>
        <v>0.74290756944908687</v>
      </c>
      <c r="K46" s="33">
        <v>24211389.620000001</v>
      </c>
      <c r="L46" s="523">
        <v>0.87810658882143278</v>
      </c>
      <c r="M46" s="159">
        <f t="shared" si="3"/>
        <v>-0.49729331934149423</v>
      </c>
      <c r="O46" s="316"/>
    </row>
    <row r="47" spans="1:15" ht="14.1" customHeight="1" x14ac:dyDescent="0.2">
      <c r="A47" s="293">
        <v>336</v>
      </c>
      <c r="B47" s="41" t="s">
        <v>516</v>
      </c>
      <c r="C47" s="227">
        <v>211322.62</v>
      </c>
      <c r="D47" s="234">
        <v>211322.62</v>
      </c>
      <c r="E47" s="35">
        <v>211322.62</v>
      </c>
      <c r="F47" s="321">
        <f t="shared" si="0"/>
        <v>1</v>
      </c>
      <c r="G47" s="35">
        <v>211322.62</v>
      </c>
      <c r="H47" s="321">
        <f t="shared" si="1"/>
        <v>1</v>
      </c>
      <c r="I47" s="35">
        <v>211322.62</v>
      </c>
      <c r="J47" s="196">
        <f t="shared" si="2"/>
        <v>1</v>
      </c>
      <c r="K47" s="33"/>
      <c r="L47" s="196"/>
      <c r="M47" s="159" t="s">
        <v>135</v>
      </c>
    </row>
    <row r="48" spans="1:15" ht="14.1" customHeight="1" x14ac:dyDescent="0.2">
      <c r="A48" s="293">
        <v>337</v>
      </c>
      <c r="B48" s="41" t="s">
        <v>517</v>
      </c>
      <c r="C48" s="227">
        <v>13215052.93</v>
      </c>
      <c r="D48" s="234">
        <v>12294560.220000001</v>
      </c>
      <c r="E48" s="35">
        <v>11374737.050000001</v>
      </c>
      <c r="F48" s="321">
        <f t="shared" si="0"/>
        <v>0.92518454067973166</v>
      </c>
      <c r="G48" s="35">
        <v>11222113.75</v>
      </c>
      <c r="H48" s="321">
        <f t="shared" si="1"/>
        <v>0.91277065215757669</v>
      </c>
      <c r="I48" s="35">
        <v>9358196.1500000004</v>
      </c>
      <c r="J48" s="196">
        <f t="shared" si="2"/>
        <v>0.76116558726327499</v>
      </c>
      <c r="K48" s="33"/>
      <c r="L48" s="196"/>
      <c r="M48" s="159" t="s">
        <v>135</v>
      </c>
    </row>
    <row r="49" spans="1:18" ht="14.1" customHeight="1" x14ac:dyDescent="0.2">
      <c r="A49" s="293">
        <v>338</v>
      </c>
      <c r="B49" s="41" t="s">
        <v>518</v>
      </c>
      <c r="C49" s="227">
        <v>6508517.5999999996</v>
      </c>
      <c r="D49" s="234">
        <v>6817894.6399999997</v>
      </c>
      <c r="E49" s="35">
        <v>6586212.2000000002</v>
      </c>
      <c r="F49" s="321">
        <f t="shared" si="0"/>
        <v>0.96601847751639658</v>
      </c>
      <c r="G49" s="35">
        <v>6289053.5999999996</v>
      </c>
      <c r="H49" s="321">
        <f t="shared" si="1"/>
        <v>0.92243338040201805</v>
      </c>
      <c r="I49" s="35">
        <v>3209879.98</v>
      </c>
      <c r="J49" s="196">
        <f t="shared" si="2"/>
        <v>0.47080222700537361</v>
      </c>
      <c r="K49" s="33">
        <v>3280404.45</v>
      </c>
      <c r="L49" s="196">
        <v>0.46384671754947782</v>
      </c>
      <c r="M49" s="159">
        <f t="shared" si="3"/>
        <v>-2.1498711843291218E-2</v>
      </c>
    </row>
    <row r="50" spans="1:18" ht="14.1" customHeight="1" x14ac:dyDescent="0.2">
      <c r="A50" s="293" t="s">
        <v>82</v>
      </c>
      <c r="B50" s="41" t="s">
        <v>119</v>
      </c>
      <c r="C50" s="227">
        <v>13397166.07</v>
      </c>
      <c r="D50" s="234">
        <v>18121797.399999999</v>
      </c>
      <c r="E50" s="35">
        <v>15874629.49</v>
      </c>
      <c r="F50" s="456">
        <f t="shared" si="0"/>
        <v>0.87599641137142403</v>
      </c>
      <c r="G50" s="35">
        <v>15845399.310000001</v>
      </c>
      <c r="H50" s="456">
        <f t="shared" si="1"/>
        <v>0.87438342677862635</v>
      </c>
      <c r="I50" s="35">
        <v>12671168.039999999</v>
      </c>
      <c r="J50" s="458">
        <f t="shared" si="2"/>
        <v>0.69922247558070594</v>
      </c>
      <c r="K50" s="33">
        <v>11006402.810000001</v>
      </c>
      <c r="L50" s="458">
        <v>0.67996291875211812</v>
      </c>
      <c r="M50" s="159">
        <f t="shared" si="3"/>
        <v>0.1512542525235816</v>
      </c>
    </row>
    <row r="51" spans="1:18" ht="14.1" customHeight="1" x14ac:dyDescent="0.2">
      <c r="A51" s="293">
        <v>342</v>
      </c>
      <c r="B51" s="41" t="s">
        <v>519</v>
      </c>
      <c r="C51" s="227">
        <v>5026210.57</v>
      </c>
      <c r="D51" s="234">
        <v>4687811.7300000004</v>
      </c>
      <c r="E51" s="35">
        <v>4668710.57</v>
      </c>
      <c r="F51" s="456">
        <f t="shared" si="0"/>
        <v>0.99592535684021588</v>
      </c>
      <c r="G51" s="35">
        <v>4667210.57</v>
      </c>
      <c r="H51" s="456">
        <f t="shared" si="1"/>
        <v>0.99560537811956873</v>
      </c>
      <c r="I51" s="35">
        <v>4626437.74</v>
      </c>
      <c r="J51" s="458">
        <f t="shared" si="2"/>
        <v>0.98690775279919352</v>
      </c>
      <c r="K51" s="33">
        <v>4354572.22</v>
      </c>
      <c r="L51" s="458">
        <v>0.96662941170659922</v>
      </c>
      <c r="M51" s="159">
        <f t="shared" si="3"/>
        <v>6.2432199138036326E-2</v>
      </c>
    </row>
    <row r="52" spans="1:18" ht="14.1" customHeight="1" x14ac:dyDescent="0.2">
      <c r="A52" s="293">
        <v>343</v>
      </c>
      <c r="B52" s="41" t="s">
        <v>454</v>
      </c>
      <c r="C52" s="227">
        <v>7608676.7199999997</v>
      </c>
      <c r="D52" s="234">
        <v>7683957.7199999997</v>
      </c>
      <c r="E52" s="35">
        <v>7608676.7199999997</v>
      </c>
      <c r="F52" s="456">
        <f t="shared" si="0"/>
        <v>0.99020283521289343</v>
      </c>
      <c r="G52" s="35">
        <v>7608676.7199999997</v>
      </c>
      <c r="H52" s="456">
        <f t="shared" si="1"/>
        <v>0.99020283521289343</v>
      </c>
      <c r="I52" s="35">
        <v>2400000</v>
      </c>
      <c r="J52" s="458">
        <f t="shared" si="2"/>
        <v>0.31233904290665465</v>
      </c>
      <c r="K52" s="33">
        <v>4300000</v>
      </c>
      <c r="L52" s="458">
        <v>0.49635334793674907</v>
      </c>
      <c r="M52" s="159">
        <f t="shared" si="3"/>
        <v>-0.44186046511627908</v>
      </c>
    </row>
    <row r="53" spans="1:18" ht="14.1" customHeight="1" x14ac:dyDescent="0.2">
      <c r="A53" s="18">
        <v>3</v>
      </c>
      <c r="B53" s="2" t="s">
        <v>128</v>
      </c>
      <c r="C53" s="228">
        <f>SUBTOTAL(9,C35:C52)</f>
        <v>301000412.49000001</v>
      </c>
      <c r="D53" s="235">
        <f>SUBTOTAL(9,D35:D52)</f>
        <v>325983183.36000001</v>
      </c>
      <c r="E53" s="230">
        <f>SUBTOTAL(9,E35:E52)</f>
        <v>312629678.44</v>
      </c>
      <c r="F53" s="98">
        <f t="shared" si="0"/>
        <v>0.95903621535822281</v>
      </c>
      <c r="G53" s="230">
        <f>SUBTOTAL(9,G35:G52)</f>
        <v>311739926.91000003</v>
      </c>
      <c r="H53" s="98">
        <f t="shared" si="1"/>
        <v>0.95630677538886899</v>
      </c>
      <c r="I53" s="230">
        <f>SUBTOTAL(9,I35:I52)</f>
        <v>257172613.00000003</v>
      </c>
      <c r="J53" s="188">
        <f t="shared" si="2"/>
        <v>0.78891374195825026</v>
      </c>
      <c r="K53" s="92">
        <f>SUBTOTAL(9,K35:K52)</f>
        <v>250029761.47999999</v>
      </c>
      <c r="L53" s="44">
        <v>0.79700000000000004</v>
      </c>
      <c r="M53" s="161">
        <f t="shared" si="3"/>
        <v>2.8568005175541478E-2</v>
      </c>
    </row>
    <row r="54" spans="1:18" ht="14.1" customHeight="1" x14ac:dyDescent="0.2">
      <c r="A54" s="38">
        <v>430</v>
      </c>
      <c r="B54" s="39" t="s">
        <v>569</v>
      </c>
      <c r="C54" s="227">
        <v>3157718.66</v>
      </c>
      <c r="D54" s="234">
        <v>3696038.87</v>
      </c>
      <c r="E54" s="35">
        <v>2906034.9</v>
      </c>
      <c r="F54" s="456">
        <f t="shared" si="0"/>
        <v>0.7862565850125921</v>
      </c>
      <c r="G54" s="35">
        <v>2878724.57</v>
      </c>
      <c r="H54" s="456">
        <f t="shared" si="1"/>
        <v>0.77886750417210837</v>
      </c>
      <c r="I54" s="35">
        <v>2868135.09</v>
      </c>
      <c r="J54" s="196">
        <f t="shared" si="2"/>
        <v>0.77600241525598457</v>
      </c>
      <c r="K54" s="459">
        <v>2028546.25</v>
      </c>
      <c r="L54" s="196">
        <v>0.58213922111559557</v>
      </c>
      <c r="M54" s="158">
        <f t="shared" si="3"/>
        <v>0.41388695968849598</v>
      </c>
    </row>
    <row r="55" spans="1:18" ht="14.1" customHeight="1" x14ac:dyDescent="0.2">
      <c r="A55" s="38" t="s">
        <v>83</v>
      </c>
      <c r="B55" s="39" t="s">
        <v>107</v>
      </c>
      <c r="C55" s="227">
        <v>25783615.18</v>
      </c>
      <c r="D55" s="234">
        <v>25945372.760000002</v>
      </c>
      <c r="E55" s="35">
        <v>24464038.670000002</v>
      </c>
      <c r="F55" s="49">
        <f t="shared" si="0"/>
        <v>0.94290565397912596</v>
      </c>
      <c r="G55" s="35">
        <v>22614750.370000001</v>
      </c>
      <c r="H55" s="49">
        <f t="shared" si="1"/>
        <v>0.87162942614820227</v>
      </c>
      <c r="I55" s="35">
        <v>18656347.329999998</v>
      </c>
      <c r="J55" s="170">
        <f t="shared" si="2"/>
        <v>0.71906260521192056</v>
      </c>
      <c r="K55" s="459">
        <v>11768545.640000001</v>
      </c>
      <c r="L55" s="170">
        <v>0.36878485943109118</v>
      </c>
      <c r="M55" s="158">
        <f t="shared" si="3"/>
        <v>0.58527212288569563</v>
      </c>
    </row>
    <row r="56" spans="1:18" ht="14.1" customHeight="1" x14ac:dyDescent="0.2">
      <c r="A56" s="40" t="s">
        <v>84</v>
      </c>
      <c r="B56" s="41" t="s">
        <v>520</v>
      </c>
      <c r="C56" s="227">
        <v>4243112</v>
      </c>
      <c r="D56" s="234">
        <v>8027093.04</v>
      </c>
      <c r="E56" s="35">
        <v>7379291.96</v>
      </c>
      <c r="F56" s="321">
        <f t="shared" si="0"/>
        <v>0.91929817223097743</v>
      </c>
      <c r="G56" s="35">
        <v>7273183.54</v>
      </c>
      <c r="H56" s="321">
        <f t="shared" si="1"/>
        <v>0.90607938686605782</v>
      </c>
      <c r="I56" s="35">
        <v>6989893.9299999997</v>
      </c>
      <c r="J56" s="196">
        <f t="shared" si="2"/>
        <v>0.87078770548298012</v>
      </c>
      <c r="K56" s="460">
        <v>4309476.6100000003</v>
      </c>
      <c r="L56" s="196">
        <v>0.60362801074796224</v>
      </c>
      <c r="M56" s="159">
        <f t="shared" si="3"/>
        <v>0.6219821019054097</v>
      </c>
    </row>
    <row r="57" spans="1:18" ht="14.1" customHeight="1" x14ac:dyDescent="0.2">
      <c r="A57" s="40" t="s">
        <v>85</v>
      </c>
      <c r="B57" s="41" t="s">
        <v>108</v>
      </c>
      <c r="C57" s="227">
        <v>67192674.75</v>
      </c>
      <c r="D57" s="234">
        <v>75508082.069999993</v>
      </c>
      <c r="E57" s="35">
        <v>49108940.159999996</v>
      </c>
      <c r="F57" s="321">
        <f t="shared" si="0"/>
        <v>0.65037991713884891</v>
      </c>
      <c r="G57" s="35">
        <v>49012484.549999997</v>
      </c>
      <c r="H57" s="321">
        <f t="shared" si="1"/>
        <v>0.64910249613495452</v>
      </c>
      <c r="I57" s="35">
        <v>43695586.450000003</v>
      </c>
      <c r="J57" s="196">
        <f t="shared" si="2"/>
        <v>0.57868754247382259</v>
      </c>
      <c r="K57" s="460">
        <v>39982040.979999997</v>
      </c>
      <c r="L57" s="196">
        <v>0.75195988913520384</v>
      </c>
      <c r="M57" s="159">
        <f t="shared" si="3"/>
        <v>9.2880337746079844E-2</v>
      </c>
      <c r="O57" s="320"/>
      <c r="P57" s="320"/>
    </row>
    <row r="58" spans="1:18" ht="14.1" customHeight="1" x14ac:dyDescent="0.2">
      <c r="A58" s="40" t="s">
        <v>86</v>
      </c>
      <c r="B58" s="41" t="s">
        <v>521</v>
      </c>
      <c r="C58" s="227">
        <v>133403395</v>
      </c>
      <c r="D58" s="234">
        <v>134218044.80000001</v>
      </c>
      <c r="E58" s="35">
        <v>118840151.8</v>
      </c>
      <c r="F58" s="321">
        <f t="shared" si="0"/>
        <v>0.88542603922658236</v>
      </c>
      <c r="G58" s="35">
        <v>118840151.8</v>
      </c>
      <c r="H58" s="321">
        <f t="shared" si="1"/>
        <v>0.88542603922658236</v>
      </c>
      <c r="I58" s="35">
        <v>105783763.98</v>
      </c>
      <c r="J58" s="196">
        <f t="shared" si="2"/>
        <v>0.78814859907719348</v>
      </c>
      <c r="K58" s="460">
        <v>88894342.189999998</v>
      </c>
      <c r="L58" s="196">
        <v>0.83136067932756497</v>
      </c>
      <c r="M58" s="159">
        <f t="shared" si="3"/>
        <v>0.18999433905367202</v>
      </c>
      <c r="O58" s="320"/>
      <c r="P58" s="320"/>
    </row>
    <row r="59" spans="1:18" ht="14.1" customHeight="1" x14ac:dyDescent="0.2">
      <c r="A59" s="40">
        <v>491</v>
      </c>
      <c r="B59" s="41" t="s">
        <v>533</v>
      </c>
      <c r="C59" s="227">
        <v>17459000</v>
      </c>
      <c r="D59" s="234">
        <v>17459000</v>
      </c>
      <c r="E59" s="35">
        <v>17459000</v>
      </c>
      <c r="F59" s="321">
        <f t="shared" si="0"/>
        <v>1</v>
      </c>
      <c r="G59" s="35">
        <v>17459000</v>
      </c>
      <c r="H59" s="321">
        <f t="shared" si="1"/>
        <v>1</v>
      </c>
      <c r="I59" s="35">
        <v>15624927.859999999</v>
      </c>
      <c r="J59" s="196">
        <f t="shared" si="2"/>
        <v>0.89494976000916426</v>
      </c>
      <c r="K59" s="460">
        <v>15921787.15</v>
      </c>
      <c r="L59" s="196">
        <v>0.92568529941860467</v>
      </c>
      <c r="M59" s="159">
        <f t="shared" si="3"/>
        <v>-1.8644847290274269E-2</v>
      </c>
      <c r="O59" s="320"/>
      <c r="P59" s="320"/>
    </row>
    <row r="60" spans="1:18" ht="14.1" customHeight="1" x14ac:dyDescent="0.2">
      <c r="A60" s="40" t="s">
        <v>87</v>
      </c>
      <c r="B60" s="41" t="s">
        <v>522</v>
      </c>
      <c r="C60" s="227">
        <v>1138067.27</v>
      </c>
      <c r="D60" s="234">
        <v>1159261.3899999999</v>
      </c>
      <c r="E60" s="35">
        <v>781007.81</v>
      </c>
      <c r="F60" s="321">
        <f t="shared" si="0"/>
        <v>0.67371156905346441</v>
      </c>
      <c r="G60" s="35">
        <v>709883.55</v>
      </c>
      <c r="H60" s="321">
        <f t="shared" si="1"/>
        <v>0.61235848629445</v>
      </c>
      <c r="I60" s="35">
        <v>689108.17</v>
      </c>
      <c r="J60" s="196">
        <f t="shared" si="2"/>
        <v>0.59443726492089943</v>
      </c>
      <c r="K60" s="460">
        <v>792090.39</v>
      </c>
      <c r="L60" s="196">
        <v>0.62209032393007646</v>
      </c>
      <c r="M60" s="159">
        <f>+I60/K60-1</f>
        <v>-0.13001321730465631</v>
      </c>
    </row>
    <row r="61" spans="1:18" ht="14.1" customHeight="1" x14ac:dyDescent="0.2">
      <c r="A61" s="18">
        <v>4</v>
      </c>
      <c r="B61" s="2" t="s">
        <v>127</v>
      </c>
      <c r="C61" s="228">
        <f>SUBTOTAL(9,C54:C60)</f>
        <v>252377582.86000001</v>
      </c>
      <c r="D61" s="235">
        <f>SUBTOTAL(9,D54:D60)</f>
        <v>266012892.93000001</v>
      </c>
      <c r="E61" s="230">
        <f>SUBTOTAL(9,E54:E60)</f>
        <v>220938465.30000001</v>
      </c>
      <c r="F61" s="98">
        <f t="shared" si="0"/>
        <v>0.83055547746754854</v>
      </c>
      <c r="G61" s="230">
        <f>SUBTOTAL(9,G54:G60)</f>
        <v>218788178.38</v>
      </c>
      <c r="H61" s="98">
        <f t="shared" si="1"/>
        <v>0.82247208385336812</v>
      </c>
      <c r="I61" s="230">
        <f>SUBTOTAL(9,I54:I60)</f>
        <v>194307762.80999997</v>
      </c>
      <c r="J61" s="188">
        <f t="shared" si="2"/>
        <v>0.730444906898295</v>
      </c>
      <c r="K61" s="92">
        <f>SUBTOTAL(9,K54:K60)</f>
        <v>163696829.20999998</v>
      </c>
      <c r="L61" s="44">
        <v>0.74</v>
      </c>
      <c r="M61" s="161">
        <f t="shared" si="3"/>
        <v>0.18699771857358627</v>
      </c>
    </row>
    <row r="62" spans="1:18" ht="14.1" customHeight="1" x14ac:dyDescent="0.2">
      <c r="A62" s="38" t="s">
        <v>88</v>
      </c>
      <c r="B62" s="39" t="s">
        <v>117</v>
      </c>
      <c r="C62" s="227">
        <v>27475672.920000002</v>
      </c>
      <c r="D62" s="234">
        <v>28414762.510000002</v>
      </c>
      <c r="E62" s="35">
        <v>23356453.120000001</v>
      </c>
      <c r="F62" s="49">
        <f t="shared" si="0"/>
        <v>0.82198304883879181</v>
      </c>
      <c r="G62" s="35">
        <v>22320549</v>
      </c>
      <c r="H62" s="49">
        <f t="shared" si="1"/>
        <v>0.78552650201263285</v>
      </c>
      <c r="I62" s="35">
        <v>22045655.91</v>
      </c>
      <c r="J62" s="170">
        <f t="shared" si="2"/>
        <v>0.77585219662636551</v>
      </c>
      <c r="K62" s="459">
        <v>22563122.219999999</v>
      </c>
      <c r="L62" s="170">
        <v>0.81119372405346635</v>
      </c>
      <c r="M62" s="158">
        <f t="shared" si="3"/>
        <v>-2.2934162433482563E-2</v>
      </c>
    </row>
    <row r="63" spans="1:18" ht="14.1" customHeight="1" x14ac:dyDescent="0.2">
      <c r="A63" s="40" t="s">
        <v>89</v>
      </c>
      <c r="B63" s="41" t="s">
        <v>568</v>
      </c>
      <c r="C63" s="227">
        <v>55247619.460000001</v>
      </c>
      <c r="D63" s="234">
        <v>62395236.880000003</v>
      </c>
      <c r="E63" s="35">
        <v>47890223.530000001</v>
      </c>
      <c r="F63" s="321">
        <f t="shared" si="0"/>
        <v>0.76753011807782079</v>
      </c>
      <c r="G63" s="35">
        <v>45532004.329999998</v>
      </c>
      <c r="H63" s="321">
        <f t="shared" si="1"/>
        <v>0.72973525875970668</v>
      </c>
      <c r="I63" s="35">
        <v>41407568.5</v>
      </c>
      <c r="J63" s="196">
        <f t="shared" si="2"/>
        <v>0.66363348503085284</v>
      </c>
      <c r="K63" s="460">
        <v>42010908.509999998</v>
      </c>
      <c r="L63" s="196">
        <v>0.66888734910809278</v>
      </c>
      <c r="M63" s="159">
        <f t="shared" si="3"/>
        <v>-1.4361508270081424E-2</v>
      </c>
    </row>
    <row r="64" spans="1:18" ht="14.1" customHeight="1" x14ac:dyDescent="0.2">
      <c r="A64" s="40" t="s">
        <v>90</v>
      </c>
      <c r="B64" s="41" t="s">
        <v>120</v>
      </c>
      <c r="C64" s="227">
        <v>6330784.5</v>
      </c>
      <c r="D64" s="234">
        <v>6755736.3799999999</v>
      </c>
      <c r="E64" s="35">
        <v>5342152.82</v>
      </c>
      <c r="F64" s="321">
        <f t="shared" si="0"/>
        <v>0.79075803428552383</v>
      </c>
      <c r="G64" s="35">
        <v>4904141.04</v>
      </c>
      <c r="H64" s="321">
        <f t="shared" si="1"/>
        <v>0.72592249965798694</v>
      </c>
      <c r="I64" s="35">
        <v>4778648.7300000004</v>
      </c>
      <c r="J64" s="196">
        <f t="shared" si="2"/>
        <v>0.70734683255950259</v>
      </c>
      <c r="K64" s="460">
        <v>4530254.4800000004</v>
      </c>
      <c r="L64" s="196">
        <v>0.69210937397784023</v>
      </c>
      <c r="M64" s="159">
        <f t="shared" si="3"/>
        <v>5.483008760249608E-2</v>
      </c>
      <c r="Q64" s="294"/>
      <c r="R64" s="294"/>
    </row>
    <row r="65" spans="1:18" ht="14.1" customHeight="1" x14ac:dyDescent="0.2">
      <c r="A65" s="40" t="s">
        <v>91</v>
      </c>
      <c r="B65" s="41" t="s">
        <v>115</v>
      </c>
      <c r="C65" s="227">
        <v>2703306.46</v>
      </c>
      <c r="D65" s="234">
        <v>1664340.38</v>
      </c>
      <c r="E65" s="35">
        <v>1406728.47</v>
      </c>
      <c r="F65" s="321">
        <f t="shared" si="0"/>
        <v>0.84521681196006315</v>
      </c>
      <c r="G65" s="35">
        <v>1351776.36</v>
      </c>
      <c r="H65" s="321">
        <f t="shared" si="1"/>
        <v>0.81219946126645093</v>
      </c>
      <c r="I65" s="35">
        <v>1124590.83</v>
      </c>
      <c r="J65" s="196">
        <f t="shared" si="2"/>
        <v>0.6756976178154136</v>
      </c>
      <c r="K65" s="460">
        <v>1227789.8799999999</v>
      </c>
      <c r="L65" s="196">
        <v>0.69672090127668884</v>
      </c>
      <c r="M65" s="159">
        <f t="shared" si="3"/>
        <v>-8.4052696378308478E-2</v>
      </c>
      <c r="Q65" s="294"/>
      <c r="R65" s="294"/>
    </row>
    <row r="66" spans="1:18" ht="14.1" customHeight="1" x14ac:dyDescent="0.2">
      <c r="A66" s="40" t="s">
        <v>92</v>
      </c>
      <c r="B66" s="41" t="s">
        <v>109</v>
      </c>
      <c r="C66" s="227">
        <v>9126336.0500000007</v>
      </c>
      <c r="D66" s="234">
        <v>9285077.9199999999</v>
      </c>
      <c r="E66" s="35">
        <v>8830300.1099999994</v>
      </c>
      <c r="F66" s="321">
        <f t="shared" si="0"/>
        <v>0.9510205715107235</v>
      </c>
      <c r="G66" s="35">
        <v>8391214.8200000003</v>
      </c>
      <c r="H66" s="321">
        <f t="shared" si="1"/>
        <v>0.90373122253776417</v>
      </c>
      <c r="I66" s="35">
        <v>7673112.8300000001</v>
      </c>
      <c r="J66" s="196">
        <f t="shared" si="2"/>
        <v>0.82639186187895775</v>
      </c>
      <c r="K66" s="460">
        <v>7791467.9400000004</v>
      </c>
      <c r="L66" s="196">
        <v>0.86989355172135707</v>
      </c>
      <c r="M66" s="159">
        <f t="shared" si="3"/>
        <v>-1.519034807194497E-2</v>
      </c>
      <c r="Q66" s="294"/>
      <c r="R66" s="294"/>
    </row>
    <row r="67" spans="1:18" ht="14.1" customHeight="1" x14ac:dyDescent="0.2">
      <c r="A67" s="40" t="s">
        <v>93</v>
      </c>
      <c r="B67" s="41" t="s">
        <v>124</v>
      </c>
      <c r="C67" s="227">
        <v>36104377.189999998</v>
      </c>
      <c r="D67" s="234">
        <v>37010311.140000001</v>
      </c>
      <c r="E67" s="35">
        <v>34258895</v>
      </c>
      <c r="F67" s="321">
        <f t="shared" si="0"/>
        <v>0.92565811917678464</v>
      </c>
      <c r="G67" s="35">
        <v>32480184.620000001</v>
      </c>
      <c r="H67" s="321">
        <f t="shared" si="1"/>
        <v>0.87759825895913823</v>
      </c>
      <c r="I67" s="35">
        <v>28003101.670000002</v>
      </c>
      <c r="J67" s="196">
        <f t="shared" si="2"/>
        <v>0.75662972851192301</v>
      </c>
      <c r="K67" s="460">
        <v>25926310.309999999</v>
      </c>
      <c r="L67" s="196">
        <v>0.68526823492991684</v>
      </c>
      <c r="M67" s="159">
        <f t="shared" si="3"/>
        <v>8.0103621964247251E-2</v>
      </c>
      <c r="Q67" s="294"/>
      <c r="R67" s="294"/>
    </row>
    <row r="68" spans="1:18" ht="14.1" customHeight="1" x14ac:dyDescent="0.2">
      <c r="A68" s="40" t="s">
        <v>94</v>
      </c>
      <c r="B68" s="41" t="s">
        <v>523</v>
      </c>
      <c r="C68" s="227">
        <v>59952489.780000001</v>
      </c>
      <c r="D68" s="234">
        <v>56689373.07</v>
      </c>
      <c r="E68" s="35">
        <v>55245693.560000002</v>
      </c>
      <c r="F68" s="321">
        <f t="shared" si="0"/>
        <v>0.97453350721982157</v>
      </c>
      <c r="G68" s="35">
        <v>55244405.950000003</v>
      </c>
      <c r="H68" s="321">
        <f t="shared" si="1"/>
        <v>0.97451079379170846</v>
      </c>
      <c r="I68" s="35">
        <v>39334402.990000002</v>
      </c>
      <c r="J68" s="196">
        <f t="shared" si="2"/>
        <v>0.69385849339751748</v>
      </c>
      <c r="K68" s="460">
        <v>31771381.460000001</v>
      </c>
      <c r="L68" s="196">
        <v>0.56255262127140615</v>
      </c>
      <c r="M68" s="159">
        <f t="shared" si="3"/>
        <v>0.23804509537999796</v>
      </c>
    </row>
    <row r="69" spans="1:18" ht="14.1" customHeight="1" x14ac:dyDescent="0.2">
      <c r="A69" s="40" t="s">
        <v>95</v>
      </c>
      <c r="B69" s="41" t="s">
        <v>122</v>
      </c>
      <c r="C69" s="227">
        <v>26939471.629999999</v>
      </c>
      <c r="D69" s="234">
        <v>9704875.9399999995</v>
      </c>
      <c r="E69" s="35">
        <v>532005.34</v>
      </c>
      <c r="F69" s="321">
        <f t="shared" si="0"/>
        <v>5.4818355565707522E-2</v>
      </c>
      <c r="G69" s="35">
        <v>532005.34</v>
      </c>
      <c r="H69" s="321">
        <f t="shared" si="1"/>
        <v>5.4818355565707522E-2</v>
      </c>
      <c r="I69" s="35">
        <v>532005.34</v>
      </c>
      <c r="J69" s="196">
        <f t="shared" si="2"/>
        <v>5.4818355565707522E-2</v>
      </c>
      <c r="K69" s="460">
        <v>409003.99</v>
      </c>
      <c r="L69" s="196">
        <v>6.3583849895124278E-2</v>
      </c>
      <c r="M69" s="159">
        <f t="shared" si="3"/>
        <v>0.30073386325644402</v>
      </c>
    </row>
    <row r="70" spans="1:18" ht="14.1" customHeight="1" x14ac:dyDescent="0.2">
      <c r="A70" s="293">
        <v>931</v>
      </c>
      <c r="B70" s="41" t="s">
        <v>455</v>
      </c>
      <c r="C70" s="227">
        <v>5447022.2999999998</v>
      </c>
      <c r="D70" s="234">
        <v>5423710.6500000004</v>
      </c>
      <c r="E70" s="35">
        <v>4083241.68</v>
      </c>
      <c r="F70" s="321">
        <f t="shared" si="0"/>
        <v>0.75285020597476005</v>
      </c>
      <c r="G70" s="35">
        <v>3965242.63</v>
      </c>
      <c r="H70" s="321">
        <f t="shared" si="1"/>
        <v>0.73109405827171103</v>
      </c>
      <c r="I70" s="35">
        <v>3677485.28</v>
      </c>
      <c r="J70" s="196">
        <f t="shared" si="2"/>
        <v>0.67803861918776942</v>
      </c>
      <c r="K70" s="460">
        <v>3683807.69</v>
      </c>
      <c r="L70" s="196">
        <v>0.72197950153994861</v>
      </c>
      <c r="M70" s="159">
        <f t="shared" si="3"/>
        <v>-1.7162703734949769E-3</v>
      </c>
    </row>
    <row r="71" spans="1:18" ht="14.1" customHeight="1" x14ac:dyDescent="0.2">
      <c r="A71" s="40" t="s">
        <v>96</v>
      </c>
      <c r="B71" s="41" t="s">
        <v>111</v>
      </c>
      <c r="C71" s="227">
        <v>26643946.690000001</v>
      </c>
      <c r="D71" s="234">
        <v>28488652.16</v>
      </c>
      <c r="E71" s="35">
        <v>27507574.82</v>
      </c>
      <c r="F71" s="321">
        <f t="shared" si="0"/>
        <v>0.96556252171952528</v>
      </c>
      <c r="G71" s="35">
        <v>27450057.899999999</v>
      </c>
      <c r="H71" s="321">
        <f t="shared" si="1"/>
        <v>0.96354358029411236</v>
      </c>
      <c r="I71" s="35">
        <v>24361205.030000001</v>
      </c>
      <c r="J71" s="196">
        <f t="shared" si="2"/>
        <v>0.85511960668342135</v>
      </c>
      <c r="K71" s="460">
        <v>21707128.039999999</v>
      </c>
      <c r="L71" s="196">
        <v>0.82359627104412592</v>
      </c>
      <c r="M71" s="159">
        <f t="shared" si="3"/>
        <v>0.12226753281729863</v>
      </c>
    </row>
    <row r="72" spans="1:18" ht="14.1" customHeight="1" x14ac:dyDescent="0.2">
      <c r="A72" s="40" t="s">
        <v>97</v>
      </c>
      <c r="B72" s="41" t="s">
        <v>112</v>
      </c>
      <c r="C72" s="227">
        <v>85426699.129999995</v>
      </c>
      <c r="D72" s="234">
        <v>91313249.780000001</v>
      </c>
      <c r="E72" s="35">
        <v>85477066.290000007</v>
      </c>
      <c r="F72" s="321">
        <f t="shared" si="0"/>
        <v>0.93608612655818246</v>
      </c>
      <c r="G72" s="35">
        <v>84283131.569999993</v>
      </c>
      <c r="H72" s="321">
        <f t="shared" si="1"/>
        <v>0.92301097346838934</v>
      </c>
      <c r="I72" s="35">
        <v>61825465.93</v>
      </c>
      <c r="J72" s="196">
        <f t="shared" si="2"/>
        <v>0.67707004272606008</v>
      </c>
      <c r="K72" s="460">
        <v>53350151.979999997</v>
      </c>
      <c r="L72" s="196">
        <v>0.39895136013732196</v>
      </c>
      <c r="M72" s="159">
        <f t="shared" si="3"/>
        <v>0.15886203947792388</v>
      </c>
    </row>
    <row r="73" spans="1:18" ht="14.1" customHeight="1" x14ac:dyDescent="0.2">
      <c r="A73" s="40" t="s">
        <v>98</v>
      </c>
      <c r="B73" s="41" t="s">
        <v>121</v>
      </c>
      <c r="C73" s="227">
        <v>732282.55</v>
      </c>
      <c r="D73" s="234">
        <v>738108.54</v>
      </c>
      <c r="E73" s="35">
        <v>673044.24</v>
      </c>
      <c r="F73" s="321">
        <f t="shared" si="0"/>
        <v>0.91184995637633448</v>
      </c>
      <c r="G73" s="35">
        <v>673044.24</v>
      </c>
      <c r="H73" s="321">
        <f t="shared" si="1"/>
        <v>0.91184995637633448</v>
      </c>
      <c r="I73" s="35">
        <v>673044.24</v>
      </c>
      <c r="J73" s="196">
        <f t="shared" si="2"/>
        <v>0.91184995637633448</v>
      </c>
      <c r="K73" s="460">
        <v>647693.88</v>
      </c>
      <c r="L73" s="196">
        <v>0.83796922159259435</v>
      </c>
      <c r="M73" s="159">
        <f t="shared" si="3"/>
        <v>3.9139415675812694E-2</v>
      </c>
    </row>
    <row r="74" spans="1:18" ht="14.1" customHeight="1" x14ac:dyDescent="0.2">
      <c r="A74" s="290">
        <v>943</v>
      </c>
      <c r="B74" s="43" t="s">
        <v>123</v>
      </c>
      <c r="C74" s="227">
        <v>89097229.569999993</v>
      </c>
      <c r="D74" s="234">
        <v>96018042.969999999</v>
      </c>
      <c r="E74" s="35">
        <v>89097229.569999993</v>
      </c>
      <c r="F74" s="321">
        <f t="shared" si="0"/>
        <v>0.92792174068615052</v>
      </c>
      <c r="G74" s="35">
        <v>89097229.569999993</v>
      </c>
      <c r="H74" s="321">
        <f t="shared" si="1"/>
        <v>0.92792174068615052</v>
      </c>
      <c r="I74" s="35">
        <v>78119284.099999994</v>
      </c>
      <c r="J74" s="196">
        <f t="shared" si="2"/>
        <v>0.81358963048650845</v>
      </c>
      <c r="K74" s="461">
        <v>75821948.719999999</v>
      </c>
      <c r="L74" s="86">
        <v>0.63883470778925999</v>
      </c>
      <c r="M74" s="159">
        <f t="shared" si="3"/>
        <v>3.0299081186685672E-2</v>
      </c>
      <c r="N74" t="s">
        <v>560</v>
      </c>
    </row>
    <row r="75" spans="1:18" ht="14.1" customHeight="1" thickBot="1" x14ac:dyDescent="0.25">
      <c r="A75" s="18">
        <v>9</v>
      </c>
      <c r="B75" s="2" t="s">
        <v>545</v>
      </c>
      <c r="C75" s="228">
        <f>SUBTOTAL(9,C62:C74)</f>
        <v>431227238.23000002</v>
      </c>
      <c r="D75" s="235">
        <f>SUBTOTAL(9,D62:D74)</f>
        <v>433901478.31999993</v>
      </c>
      <c r="E75" s="230">
        <f>SUBTOTAL(9,E62:E74)</f>
        <v>383700608.55000001</v>
      </c>
      <c r="F75" s="98">
        <f t="shared" si="0"/>
        <v>0.8843035290767618</v>
      </c>
      <c r="G75" s="230">
        <f>SUBTOTAL(9,G62:G74)</f>
        <v>376224987.37</v>
      </c>
      <c r="H75" s="98">
        <f t="shared" si="1"/>
        <v>0.86707468438845969</v>
      </c>
      <c r="I75" s="230">
        <f>SUBTOTAL(9,I62:I74)</f>
        <v>313555571.38</v>
      </c>
      <c r="J75" s="188">
        <f t="shared" si="2"/>
        <v>0.72264232100346637</v>
      </c>
      <c r="K75" s="92">
        <f>SUBTOTAL(9,K62:K74)</f>
        <v>291440969.09999996</v>
      </c>
      <c r="L75" s="44">
        <v>0.59099999999999997</v>
      </c>
      <c r="M75" s="572">
        <f t="shared" si="3"/>
        <v>7.5880211173783296E-2</v>
      </c>
    </row>
    <row r="76" spans="1:18" s="6" customFormat="1" ht="14.1" customHeight="1" thickBot="1" x14ac:dyDescent="0.25">
      <c r="A76" s="5"/>
      <c r="B76" s="4" t="s">
        <v>11</v>
      </c>
      <c r="C76" s="229">
        <f>SUBTOTAL(9,C5:C74)</f>
        <v>2550566229.5000014</v>
      </c>
      <c r="D76" s="236">
        <f>SUBTOTAL(9,D5:D74)</f>
        <v>2694119887.5100007</v>
      </c>
      <c r="E76" s="237">
        <f>SUBTOTAL(9,E5:E74)</f>
        <v>2311140875.7299991</v>
      </c>
      <c r="F76" s="199">
        <f>+E76/D76</f>
        <v>0.85784633655113096</v>
      </c>
      <c r="G76" s="237">
        <f>SUBTOTAL(9,G5:G74)</f>
        <v>2290123294.9799995</v>
      </c>
      <c r="H76" s="199">
        <f>+G76/D76</f>
        <v>0.85004505760751836</v>
      </c>
      <c r="I76" s="237">
        <f>SUBTOTAL(9,I5:I74)</f>
        <v>1936633200.3899996</v>
      </c>
      <c r="J76" s="191">
        <f>+I76/D76</f>
        <v>0.71883705300876699</v>
      </c>
      <c r="K76" s="164">
        <f>SUBTOTAL(9,K5:K74)</f>
        <v>1798731657.1700008</v>
      </c>
      <c r="L76" s="208">
        <v>0.66800000000000004</v>
      </c>
      <c r="M76" s="161">
        <f t="shared" si="3"/>
        <v>7.6665989988169425E-2</v>
      </c>
      <c r="O76" s="295"/>
      <c r="P76" s="47" t="s">
        <v>154</v>
      </c>
    </row>
    <row r="77" spans="1:18" s="313" customFormat="1" ht="14.1" customHeight="1" x14ac:dyDescent="0.2">
      <c r="A77" s="285"/>
      <c r="B77" s="310"/>
      <c r="C77" s="311"/>
      <c r="D77" s="311"/>
      <c r="E77" s="311"/>
      <c r="F77" s="312"/>
      <c r="G77" s="311"/>
      <c r="H77" s="312"/>
      <c r="I77" s="311"/>
      <c r="J77" s="312"/>
      <c r="K77" s="311"/>
      <c r="L77" s="312"/>
      <c r="M77" s="312"/>
      <c r="O77" s="314"/>
      <c r="P77" s="315"/>
    </row>
    <row r="78" spans="1:18" ht="15.75" thickBot="1" x14ac:dyDescent="0.3">
      <c r="A78" s="7" t="s">
        <v>19</v>
      </c>
      <c r="K78" s="105"/>
    </row>
    <row r="79" spans="1:18" ht="12.75" customHeight="1" x14ac:dyDescent="0.2">
      <c r="A79" s="601" t="s">
        <v>499</v>
      </c>
      <c r="B79" s="602"/>
      <c r="C79" s="181" t="s">
        <v>501</v>
      </c>
      <c r="D79" s="588" t="s">
        <v>575</v>
      </c>
      <c r="E79" s="589"/>
      <c r="F79" s="589"/>
      <c r="G79" s="589"/>
      <c r="H79" s="589"/>
      <c r="I79" s="589"/>
      <c r="J79" s="590"/>
      <c r="K79" s="587" t="s">
        <v>574</v>
      </c>
      <c r="L79" s="586"/>
      <c r="M79" s="224"/>
    </row>
    <row r="80" spans="1:18" ht="12.75" customHeight="1" x14ac:dyDescent="0.2">
      <c r="C80" s="174" t="s">
        <v>466</v>
      </c>
      <c r="D80" s="165">
        <v>2</v>
      </c>
      <c r="E80" s="95">
        <v>3</v>
      </c>
      <c r="F80" s="96" t="s">
        <v>39</v>
      </c>
      <c r="G80" s="95">
        <v>4</v>
      </c>
      <c r="H80" s="96" t="s">
        <v>40</v>
      </c>
      <c r="I80" s="95">
        <v>5</v>
      </c>
      <c r="J80" s="166" t="s">
        <v>41</v>
      </c>
      <c r="K80" s="95" t="s">
        <v>42</v>
      </c>
      <c r="L80" s="16" t="s">
        <v>43</v>
      </c>
      <c r="M80" s="156" t="s">
        <v>368</v>
      </c>
    </row>
    <row r="81" spans="1:16" ht="14.1" customHeight="1" x14ac:dyDescent="0.2">
      <c r="A81" s="1"/>
      <c r="B81" s="2" t="s">
        <v>442</v>
      </c>
      <c r="C81" s="288" t="s">
        <v>13</v>
      </c>
      <c r="D81" s="289" t="s">
        <v>14</v>
      </c>
      <c r="E81" s="97" t="s">
        <v>15</v>
      </c>
      <c r="F81" s="97" t="s">
        <v>18</v>
      </c>
      <c r="G81" s="97" t="s">
        <v>16</v>
      </c>
      <c r="H81" s="97" t="s">
        <v>18</v>
      </c>
      <c r="I81" s="97" t="s">
        <v>17</v>
      </c>
      <c r="J81" s="128" t="s">
        <v>18</v>
      </c>
      <c r="K81" s="97" t="s">
        <v>17</v>
      </c>
      <c r="L81" s="12" t="s">
        <v>18</v>
      </c>
      <c r="M81" s="286" t="s">
        <v>539</v>
      </c>
    </row>
    <row r="82" spans="1:16" ht="14.1" customHeight="1" x14ac:dyDescent="0.2">
      <c r="A82" s="17" t="s">
        <v>56</v>
      </c>
      <c r="B82" s="13" t="s">
        <v>99</v>
      </c>
      <c r="C82" s="226">
        <v>36667752.200000003</v>
      </c>
      <c r="D82" s="33">
        <v>26858176.73</v>
      </c>
      <c r="E82" s="33">
        <v>24337371.899999999</v>
      </c>
      <c r="F82" s="86">
        <f>+E82/D82</f>
        <v>0.90614385870861003</v>
      </c>
      <c r="G82" s="33">
        <v>24337371.899999999</v>
      </c>
      <c r="H82" s="86">
        <f>+G82/D82</f>
        <v>0.90614385870861003</v>
      </c>
      <c r="I82" s="33">
        <v>24337371.899999999</v>
      </c>
      <c r="J82" s="190">
        <f>+I82/D82</f>
        <v>0.90614385870861003</v>
      </c>
      <c r="K82" s="462">
        <v>26402691.68</v>
      </c>
      <c r="L82" s="61">
        <v>0.63476629262324968</v>
      </c>
      <c r="M82" s="183">
        <f>+I82/K82-1</f>
        <v>-7.8223834335969578E-2</v>
      </c>
    </row>
    <row r="83" spans="1:16" ht="14.1" customHeight="1" x14ac:dyDescent="0.2">
      <c r="A83" s="18">
        <v>0</v>
      </c>
      <c r="B83" s="2" t="s">
        <v>99</v>
      </c>
      <c r="C83" s="228">
        <f>SUBTOTAL(9,C82:C82)</f>
        <v>36667752.200000003</v>
      </c>
      <c r="D83" s="235">
        <f>SUBTOTAL(9,D82:D82)</f>
        <v>26858176.73</v>
      </c>
      <c r="E83" s="230">
        <f>SUBTOTAL(9,E82:E82)</f>
        <v>24337371.899999999</v>
      </c>
      <c r="F83" s="98">
        <f t="shared" ref="F83:F109" si="4">+E83/D83</f>
        <v>0.90614385870861003</v>
      </c>
      <c r="G83" s="230">
        <f>SUBTOTAL(9,G82:G82)</f>
        <v>24337371.899999999</v>
      </c>
      <c r="H83" s="98">
        <f t="shared" ref="H83:H109" si="5">+G83/D83</f>
        <v>0.90614385870861003</v>
      </c>
      <c r="I83" s="230">
        <f>SUBTOTAL(9,I82:I82)</f>
        <v>24337371.899999999</v>
      </c>
      <c r="J83" s="188">
        <f t="shared" ref="J83:J109" si="6">+I83/D83</f>
        <v>0.90614385870861003</v>
      </c>
      <c r="K83" s="230">
        <f>SUBTOTAL(9,K82:K82)</f>
        <v>26402691.68</v>
      </c>
      <c r="L83" s="44"/>
      <c r="M83" s="161">
        <f t="shared" ref="M83:M109" si="7">+I83/K83-1</f>
        <v>-7.8223834335969578E-2</v>
      </c>
    </row>
    <row r="84" spans="1:16" ht="14.1" customHeight="1" x14ac:dyDescent="0.2">
      <c r="A84" s="38" t="s">
        <v>57</v>
      </c>
      <c r="B84" s="39" t="s">
        <v>540</v>
      </c>
      <c r="C84" s="226">
        <v>7424467.5899999999</v>
      </c>
      <c r="D84" s="33">
        <v>7741731.4299999997</v>
      </c>
      <c r="E84" s="33">
        <v>7418945.4800000004</v>
      </c>
      <c r="F84" s="49">
        <f t="shared" si="4"/>
        <v>0.95830571585715685</v>
      </c>
      <c r="G84" s="33">
        <v>7279257.5800000001</v>
      </c>
      <c r="H84" s="49">
        <f t="shared" si="5"/>
        <v>0.94026221986881819</v>
      </c>
      <c r="I84" s="33">
        <v>7041888.0800000001</v>
      </c>
      <c r="J84" s="170">
        <f t="shared" si="6"/>
        <v>0.9096011846538572</v>
      </c>
      <c r="K84" s="459">
        <v>6409575.3200000003</v>
      </c>
      <c r="L84" s="53">
        <v>0.78065005336857873</v>
      </c>
      <c r="M84" s="158">
        <f t="shared" si="7"/>
        <v>9.8651272265570356E-2</v>
      </c>
    </row>
    <row r="85" spans="1:16" ht="14.1" customHeight="1" x14ac:dyDescent="0.2">
      <c r="A85" s="40" t="s">
        <v>58</v>
      </c>
      <c r="B85" s="41" t="s">
        <v>110</v>
      </c>
      <c r="C85" s="226">
        <v>167280142.05000001</v>
      </c>
      <c r="D85" s="33">
        <v>172475147.40000001</v>
      </c>
      <c r="E85" s="33">
        <v>139919614.44</v>
      </c>
      <c r="F85" s="321">
        <f t="shared" si="4"/>
        <v>0.81124507819959679</v>
      </c>
      <c r="G85" s="33">
        <v>139318664.25</v>
      </c>
      <c r="H85" s="321">
        <f t="shared" si="5"/>
        <v>0.80776080699264852</v>
      </c>
      <c r="I85" s="33">
        <v>135720039.21000001</v>
      </c>
      <c r="J85" s="196">
        <f t="shared" si="6"/>
        <v>0.78689620653137649</v>
      </c>
      <c r="K85" s="460">
        <v>134378802.40000001</v>
      </c>
      <c r="L85" s="55">
        <v>0.79857661467322194</v>
      </c>
      <c r="M85" s="159">
        <f t="shared" si="7"/>
        <v>9.9810147586194553E-3</v>
      </c>
      <c r="N85" s="54" t="s">
        <v>154</v>
      </c>
    </row>
    <row r="86" spans="1:16" ht="14.1" customHeight="1" x14ac:dyDescent="0.2">
      <c r="A86" s="40" t="s">
        <v>59</v>
      </c>
      <c r="B86" s="41" t="s">
        <v>126</v>
      </c>
      <c r="C86" s="226">
        <v>51836587</v>
      </c>
      <c r="D86" s="33">
        <v>51836587</v>
      </c>
      <c r="E86" s="33">
        <v>0</v>
      </c>
      <c r="F86" s="321" t="s">
        <v>135</v>
      </c>
      <c r="G86" s="33">
        <v>0</v>
      </c>
      <c r="H86" s="321" t="s">
        <v>135</v>
      </c>
      <c r="I86" s="33">
        <v>0</v>
      </c>
      <c r="J86" s="196" t="s">
        <v>135</v>
      </c>
      <c r="K86" s="460">
        <v>10039472.68</v>
      </c>
      <c r="L86" s="55">
        <v>0.14563473620798523</v>
      </c>
      <c r="M86" s="159">
        <f t="shared" si="7"/>
        <v>-1</v>
      </c>
    </row>
    <row r="87" spans="1:16" ht="14.1" customHeight="1" x14ac:dyDescent="0.2">
      <c r="A87" s="40">
        <v>134</v>
      </c>
      <c r="B87" s="41" t="s">
        <v>502</v>
      </c>
      <c r="C87" s="226">
        <v>15463303.810000001</v>
      </c>
      <c r="D87" s="33">
        <v>16003872.119999999</v>
      </c>
      <c r="E87" s="33">
        <v>15440428.800000001</v>
      </c>
      <c r="F87" s="321">
        <f t="shared" si="4"/>
        <v>0.96479331278235692</v>
      </c>
      <c r="G87" s="33">
        <v>15012870.310000001</v>
      </c>
      <c r="H87" s="321">
        <f t="shared" si="5"/>
        <v>0.93807737261524693</v>
      </c>
      <c r="I87" s="33">
        <v>8429154.7100000009</v>
      </c>
      <c r="J87" s="196">
        <f t="shared" si="6"/>
        <v>0.52669470530610574</v>
      </c>
      <c r="K87" s="466"/>
      <c r="L87" s="55"/>
      <c r="M87" s="159" t="s">
        <v>135</v>
      </c>
      <c r="N87" t="s">
        <v>548</v>
      </c>
    </row>
    <row r="88" spans="1:16" ht="14.1" customHeight="1" x14ac:dyDescent="0.2">
      <c r="A88" s="40" t="s">
        <v>60</v>
      </c>
      <c r="B88" s="41" t="s">
        <v>509</v>
      </c>
      <c r="C88" s="226">
        <v>1692440.07</v>
      </c>
      <c r="D88" s="33">
        <v>329402.94</v>
      </c>
      <c r="E88" s="33">
        <v>349357.67</v>
      </c>
      <c r="F88" s="321">
        <f t="shared" si="4"/>
        <v>1.0605784817828281</v>
      </c>
      <c r="G88" s="33">
        <v>349357.67</v>
      </c>
      <c r="H88" s="321">
        <f t="shared" si="5"/>
        <v>1.0605784817828281</v>
      </c>
      <c r="I88" s="33">
        <v>349357.67</v>
      </c>
      <c r="J88" s="196">
        <f t="shared" si="6"/>
        <v>1.0605784817828281</v>
      </c>
      <c r="K88" s="466"/>
      <c r="L88" s="55"/>
      <c r="M88" s="159" t="s">
        <v>135</v>
      </c>
      <c r="N88" t="s">
        <v>548</v>
      </c>
      <c r="O88" s="316"/>
    </row>
    <row r="89" spans="1:16" ht="14.1" customHeight="1" x14ac:dyDescent="0.2">
      <c r="A89" s="40">
        <v>136</v>
      </c>
      <c r="B89" s="41" t="s">
        <v>503</v>
      </c>
      <c r="C89" s="226">
        <v>38450866.25</v>
      </c>
      <c r="D89" s="33">
        <v>42894721.259999998</v>
      </c>
      <c r="E89" s="33">
        <v>34464134.009999998</v>
      </c>
      <c r="F89" s="321">
        <f t="shared" si="4"/>
        <v>0.80345863075087387</v>
      </c>
      <c r="G89" s="33">
        <v>33857322.759999998</v>
      </c>
      <c r="H89" s="321">
        <f t="shared" si="5"/>
        <v>0.78931210567330301</v>
      </c>
      <c r="I89" s="33">
        <v>33132835.469999999</v>
      </c>
      <c r="J89" s="196">
        <f t="shared" si="6"/>
        <v>0.77242221179548465</v>
      </c>
      <c r="K89" s="460">
        <v>32652346.379999999</v>
      </c>
      <c r="L89" s="55">
        <v>0.78951672695392217</v>
      </c>
      <c r="M89" s="159">
        <f t="shared" si="7"/>
        <v>1.4715300530264708E-2</v>
      </c>
      <c r="N89" t="s">
        <v>561</v>
      </c>
      <c r="O89" s="316"/>
    </row>
    <row r="90" spans="1:16" ht="14.1" customHeight="1" x14ac:dyDescent="0.2">
      <c r="A90" s="40" t="s">
        <v>61</v>
      </c>
      <c r="B90" s="41" t="s">
        <v>541</v>
      </c>
      <c r="C90" s="226">
        <v>19474656.210000001</v>
      </c>
      <c r="D90" s="33">
        <v>24062730.539999999</v>
      </c>
      <c r="E90" s="33">
        <v>22385992.530000001</v>
      </c>
      <c r="F90" s="321">
        <f t="shared" si="4"/>
        <v>0.93031804901722526</v>
      </c>
      <c r="G90" s="33">
        <v>21893851.609999999</v>
      </c>
      <c r="H90" s="321">
        <f t="shared" si="5"/>
        <v>0.90986563530707265</v>
      </c>
      <c r="I90" s="33">
        <v>16637435.380000001</v>
      </c>
      <c r="J90" s="196">
        <f t="shared" si="6"/>
        <v>0.69141926151494859</v>
      </c>
      <c r="K90" s="460">
        <v>15794856.99</v>
      </c>
      <c r="L90" s="55">
        <v>0.75062564964873912</v>
      </c>
      <c r="M90" s="159">
        <f t="shared" si="7"/>
        <v>5.3345110407359231E-2</v>
      </c>
      <c r="O90" s="316"/>
      <c r="P90" s="316"/>
    </row>
    <row r="91" spans="1:16" ht="14.1" customHeight="1" x14ac:dyDescent="0.2">
      <c r="A91" s="40" t="s">
        <v>62</v>
      </c>
      <c r="B91" s="41" t="s">
        <v>510</v>
      </c>
      <c r="C91" s="226">
        <v>27557934.539999999</v>
      </c>
      <c r="D91" s="33">
        <v>27138469.559999999</v>
      </c>
      <c r="E91" s="33">
        <v>24817476.77</v>
      </c>
      <c r="F91" s="321">
        <f t="shared" si="4"/>
        <v>0.91447591453642751</v>
      </c>
      <c r="G91" s="33">
        <v>24683161.739999998</v>
      </c>
      <c r="H91" s="321">
        <f t="shared" si="5"/>
        <v>0.9095266660276623</v>
      </c>
      <c r="I91" s="33">
        <v>23901135.18</v>
      </c>
      <c r="J91" s="196">
        <f t="shared" si="6"/>
        <v>0.88071050311652144</v>
      </c>
      <c r="K91" s="460">
        <v>26903513.829999998</v>
      </c>
      <c r="L91" s="55">
        <v>0.85323558006898281</v>
      </c>
      <c r="M91" s="159">
        <f t="shared" si="7"/>
        <v>-0.11159801165645722</v>
      </c>
      <c r="O91" s="316"/>
      <c r="P91" s="316"/>
    </row>
    <row r="92" spans="1:16" ht="14.1" customHeight="1" x14ac:dyDescent="0.2">
      <c r="A92" s="40">
        <v>152</v>
      </c>
      <c r="B92" s="41" t="s">
        <v>504</v>
      </c>
      <c r="C92" s="226">
        <v>23402734.940000001</v>
      </c>
      <c r="D92" s="33">
        <v>30381637.940000001</v>
      </c>
      <c r="E92" s="33">
        <v>22439023.07</v>
      </c>
      <c r="F92" s="321">
        <f t="shared" si="4"/>
        <v>0.73857186746528647</v>
      </c>
      <c r="G92" s="33">
        <v>22413795.059999999</v>
      </c>
      <c r="H92" s="321">
        <f t="shared" si="5"/>
        <v>0.73774149715905668</v>
      </c>
      <c r="I92" s="33">
        <v>18047916.699999999</v>
      </c>
      <c r="J92" s="196">
        <f t="shared" si="6"/>
        <v>0.59404027971245055</v>
      </c>
      <c r="K92" s="460">
        <v>4839589.33</v>
      </c>
      <c r="L92" s="55">
        <v>0.92101617813891301</v>
      </c>
      <c r="M92" s="159">
        <f t="shared" si="7"/>
        <v>2.7292248307357929</v>
      </c>
      <c r="N92" t="s">
        <v>562</v>
      </c>
      <c r="O92" s="316"/>
      <c r="P92" s="316"/>
    </row>
    <row r="93" spans="1:16" ht="14.1" customHeight="1" x14ac:dyDescent="0.2">
      <c r="A93" s="40" t="s">
        <v>63</v>
      </c>
      <c r="B93" s="41" t="s">
        <v>101</v>
      </c>
      <c r="C93" s="226">
        <v>27896547.940000001</v>
      </c>
      <c r="D93" s="33">
        <v>29119867.890000001</v>
      </c>
      <c r="E93" s="33">
        <v>25845159.48</v>
      </c>
      <c r="F93" s="321">
        <f t="shared" si="4"/>
        <v>0.8875438438673493</v>
      </c>
      <c r="G93" s="33">
        <v>25291255.969999999</v>
      </c>
      <c r="H93" s="321">
        <f t="shared" si="5"/>
        <v>0.86852234582716703</v>
      </c>
      <c r="I93" s="33">
        <v>18295923.510000002</v>
      </c>
      <c r="J93" s="196">
        <f t="shared" si="6"/>
        <v>0.62829692700230177</v>
      </c>
      <c r="K93" s="460">
        <v>21945296.080000002</v>
      </c>
      <c r="L93" s="55">
        <v>0.63400000000000001</v>
      </c>
      <c r="M93" s="159">
        <f t="shared" si="7"/>
        <v>-0.16629406851912476</v>
      </c>
      <c r="N93" t="s">
        <v>563</v>
      </c>
      <c r="O93" s="317"/>
    </row>
    <row r="94" spans="1:16" ht="14.1" customHeight="1" x14ac:dyDescent="0.2">
      <c r="A94" s="40" t="s">
        <v>524</v>
      </c>
      <c r="B94" s="41" t="s">
        <v>168</v>
      </c>
      <c r="C94" s="226">
        <v>20724083.260000002</v>
      </c>
      <c r="D94" s="33">
        <v>21744547.27</v>
      </c>
      <c r="E94" s="33">
        <v>21600525.379999999</v>
      </c>
      <c r="F94" s="321">
        <f t="shared" si="4"/>
        <v>0.99337664343103149</v>
      </c>
      <c r="G94" s="33">
        <v>21600525.379999999</v>
      </c>
      <c r="H94" s="321">
        <f t="shared" si="5"/>
        <v>0.99337664343103149</v>
      </c>
      <c r="I94" s="33">
        <v>16552966.859999999</v>
      </c>
      <c r="J94" s="196">
        <f t="shared" si="6"/>
        <v>0.76124679233204384</v>
      </c>
      <c r="K94" s="460">
        <v>20867226.600000001</v>
      </c>
      <c r="L94" s="55">
        <v>0.90085518557440136</v>
      </c>
      <c r="M94" s="159">
        <f t="shared" si="7"/>
        <v>-0.20674811381019853</v>
      </c>
      <c r="N94" t="s">
        <v>564</v>
      </c>
      <c r="O94" s="316"/>
      <c r="P94" s="316"/>
    </row>
    <row r="95" spans="1:16" ht="14.1" customHeight="1" x14ac:dyDescent="0.2">
      <c r="A95" s="40" t="s">
        <v>64</v>
      </c>
      <c r="B95" s="41" t="s">
        <v>512</v>
      </c>
      <c r="C95" s="226">
        <v>2253145.13</v>
      </c>
      <c r="D95" s="33">
        <v>3485232.28</v>
      </c>
      <c r="E95" s="33">
        <v>3455046.37</v>
      </c>
      <c r="F95" s="321">
        <f t="shared" si="4"/>
        <v>0.99133891012853825</v>
      </c>
      <c r="G95" s="33">
        <v>3455046.37</v>
      </c>
      <c r="H95" s="321">
        <f t="shared" si="5"/>
        <v>0.99133891012853825</v>
      </c>
      <c r="I95" s="33">
        <v>2184477.89</v>
      </c>
      <c r="J95" s="196">
        <f t="shared" si="6"/>
        <v>0.62678114814201147</v>
      </c>
      <c r="K95" s="460"/>
      <c r="L95" s="55"/>
      <c r="M95" s="159" t="s">
        <v>135</v>
      </c>
      <c r="N95" t="s">
        <v>548</v>
      </c>
    </row>
    <row r="96" spans="1:16" ht="14.1" customHeight="1" x14ac:dyDescent="0.2">
      <c r="A96" s="40" t="s">
        <v>65</v>
      </c>
      <c r="B96" s="41" t="s">
        <v>525</v>
      </c>
      <c r="C96" s="226">
        <v>158630554.56</v>
      </c>
      <c r="D96" s="33">
        <v>147499579.80000001</v>
      </c>
      <c r="E96" s="33">
        <v>145398785.24000001</v>
      </c>
      <c r="F96" s="321">
        <f t="shared" si="4"/>
        <v>0.98575728444210797</v>
      </c>
      <c r="G96" s="33">
        <v>145398785.24000001</v>
      </c>
      <c r="H96" s="321">
        <f t="shared" si="5"/>
        <v>0.98575728444210797</v>
      </c>
      <c r="I96" s="33">
        <v>99874489.730000004</v>
      </c>
      <c r="J96" s="196">
        <f t="shared" si="6"/>
        <v>0.67711711359058391</v>
      </c>
      <c r="K96" s="460">
        <v>96424026.260000005</v>
      </c>
      <c r="L96" s="55">
        <v>0.63885646587899048</v>
      </c>
      <c r="M96" s="159">
        <v>-0.13664648765991405</v>
      </c>
    </row>
    <row r="97" spans="1:14" ht="14.1" customHeight="1" x14ac:dyDescent="0.2">
      <c r="A97" s="40" t="s">
        <v>66</v>
      </c>
      <c r="B97" s="41" t="s">
        <v>102</v>
      </c>
      <c r="C97" s="226">
        <v>168939654.47999999</v>
      </c>
      <c r="D97" s="33">
        <v>176954487.46000001</v>
      </c>
      <c r="E97" s="33">
        <v>176534110.47</v>
      </c>
      <c r="F97" s="321">
        <f t="shared" si="4"/>
        <v>0.9976243779062397</v>
      </c>
      <c r="G97" s="33">
        <v>176532600.68000001</v>
      </c>
      <c r="H97" s="321">
        <f t="shared" si="5"/>
        <v>0.99761584582535456</v>
      </c>
      <c r="I97" s="33">
        <v>117317434.31</v>
      </c>
      <c r="J97" s="196">
        <f t="shared" si="6"/>
        <v>0.66298083758129744</v>
      </c>
      <c r="K97" s="460">
        <v>117980275.31999999</v>
      </c>
      <c r="L97" s="55">
        <v>0.68201026629426997</v>
      </c>
      <c r="M97" s="159">
        <v>6.0961129298376049E-2</v>
      </c>
    </row>
    <row r="98" spans="1:14" ht="14.1" customHeight="1" x14ac:dyDescent="0.2">
      <c r="A98" s="40" t="s">
        <v>67</v>
      </c>
      <c r="B98" s="41" t="s">
        <v>526</v>
      </c>
      <c r="C98" s="226">
        <v>12029885</v>
      </c>
      <c r="D98" s="33">
        <v>12029885</v>
      </c>
      <c r="E98" s="33">
        <v>0</v>
      </c>
      <c r="F98" s="321" t="s">
        <v>135</v>
      </c>
      <c r="G98" s="33">
        <v>0</v>
      </c>
      <c r="H98" s="321" t="s">
        <v>135</v>
      </c>
      <c r="I98" s="33">
        <v>0</v>
      </c>
      <c r="J98" s="196" t="s">
        <v>135</v>
      </c>
      <c r="K98" s="460">
        <v>0</v>
      </c>
      <c r="L98" s="55">
        <v>0</v>
      </c>
      <c r="M98" s="159" t="s">
        <v>135</v>
      </c>
    </row>
    <row r="99" spans="1:14" ht="14.1" customHeight="1" x14ac:dyDescent="0.2">
      <c r="A99" s="40" t="s">
        <v>68</v>
      </c>
      <c r="B99" s="41" t="s">
        <v>103</v>
      </c>
      <c r="C99" s="226">
        <v>31201317.460000001</v>
      </c>
      <c r="D99" s="33">
        <v>30625851.690000001</v>
      </c>
      <c r="E99" s="33">
        <v>29717514.489999998</v>
      </c>
      <c r="F99" s="321">
        <f t="shared" si="4"/>
        <v>0.97034083462578136</v>
      </c>
      <c r="G99" s="33">
        <v>29717114.489999998</v>
      </c>
      <c r="H99" s="321">
        <f t="shared" si="5"/>
        <v>0.97032777376451784</v>
      </c>
      <c r="I99" s="33">
        <v>20006331.260000002</v>
      </c>
      <c r="J99" s="196">
        <f t="shared" si="6"/>
        <v>0.65324979244683334</v>
      </c>
      <c r="K99" s="460">
        <v>20863754.59</v>
      </c>
      <c r="L99" s="55">
        <v>0.77364903189588974</v>
      </c>
      <c r="M99" s="159">
        <v>0.10370119832847058</v>
      </c>
    </row>
    <row r="100" spans="1:14" ht="14.1" customHeight="1" x14ac:dyDescent="0.2">
      <c r="A100" s="40" t="s">
        <v>69</v>
      </c>
      <c r="B100" s="41" t="s">
        <v>116</v>
      </c>
      <c r="C100" s="226">
        <v>1332914.3600000001</v>
      </c>
      <c r="D100" s="33">
        <v>1348914.36</v>
      </c>
      <c r="E100" s="33">
        <v>1344485.81</v>
      </c>
      <c r="F100" s="321">
        <f t="shared" si="4"/>
        <v>0.9967169524387004</v>
      </c>
      <c r="G100" s="33">
        <v>1246207.17</v>
      </c>
      <c r="H100" s="321">
        <f t="shared" si="5"/>
        <v>0.92385936939688285</v>
      </c>
      <c r="I100" s="33">
        <v>1028076.75</v>
      </c>
      <c r="J100" s="196">
        <f t="shared" si="6"/>
        <v>0.76215123842257848</v>
      </c>
      <c r="K100" s="460">
        <v>984505.69</v>
      </c>
      <c r="L100" s="55">
        <v>0.74867352851711022</v>
      </c>
      <c r="M100" s="159">
        <v>-0.88231148930965764</v>
      </c>
    </row>
    <row r="101" spans="1:14" ht="14.1" customHeight="1" x14ac:dyDescent="0.2">
      <c r="A101" s="40" t="s">
        <v>70</v>
      </c>
      <c r="B101" s="41" t="s">
        <v>113</v>
      </c>
      <c r="C101" s="226">
        <v>47869228.009999998</v>
      </c>
      <c r="D101" s="33">
        <v>47569228.009999998</v>
      </c>
      <c r="E101" s="33">
        <v>47540906.799999997</v>
      </c>
      <c r="F101" s="321">
        <f t="shared" si="4"/>
        <v>0.99940463170867422</v>
      </c>
      <c r="G101" s="33">
        <v>47539180.549999997</v>
      </c>
      <c r="H101" s="321">
        <f t="shared" si="5"/>
        <v>0.99936834249246831</v>
      </c>
      <c r="I101" s="33">
        <v>39514273.75</v>
      </c>
      <c r="J101" s="196">
        <f t="shared" si="6"/>
        <v>0.83066880424658807</v>
      </c>
      <c r="K101" s="460">
        <v>40313342.270000003</v>
      </c>
      <c r="L101" s="55">
        <v>0.84011189952087417</v>
      </c>
      <c r="M101" s="159">
        <v>6.7457669420734057E-3</v>
      </c>
    </row>
    <row r="102" spans="1:14" ht="14.1" customHeight="1" x14ac:dyDescent="0.2">
      <c r="A102" s="42" t="s">
        <v>527</v>
      </c>
      <c r="B102" s="43" t="s">
        <v>528</v>
      </c>
      <c r="C102" s="226">
        <v>2485349.2200000002</v>
      </c>
      <c r="D102" s="33">
        <v>2711201.23</v>
      </c>
      <c r="E102" s="33">
        <v>2471766.91</v>
      </c>
      <c r="F102" s="321">
        <f t="shared" si="4"/>
        <v>0.91168699786994423</v>
      </c>
      <c r="G102" s="33">
        <v>2251857.84</v>
      </c>
      <c r="H102" s="321">
        <f t="shared" si="5"/>
        <v>0.83057569282675481</v>
      </c>
      <c r="I102" s="33">
        <v>1787275.81</v>
      </c>
      <c r="J102" s="196">
        <f t="shared" si="6"/>
        <v>0.65921916463574337</v>
      </c>
      <c r="K102" s="554"/>
      <c r="L102" s="375"/>
      <c r="M102" s="159" t="s">
        <v>135</v>
      </c>
      <c r="N102" t="s">
        <v>548</v>
      </c>
    </row>
    <row r="103" spans="1:14" ht="14.1" customHeight="1" x14ac:dyDescent="0.2">
      <c r="A103" s="42" t="s">
        <v>71</v>
      </c>
      <c r="B103" s="43" t="s">
        <v>137</v>
      </c>
      <c r="C103" s="226">
        <v>1483166.28</v>
      </c>
      <c r="D103" s="33">
        <v>1520147.14</v>
      </c>
      <c r="E103" s="33">
        <v>1520147.14</v>
      </c>
      <c r="F103" s="456">
        <f t="shared" si="4"/>
        <v>1</v>
      </c>
      <c r="G103" s="33">
        <v>1496962.22</v>
      </c>
      <c r="H103" s="456">
        <f t="shared" si="5"/>
        <v>0.98474823956844082</v>
      </c>
      <c r="I103" s="33">
        <v>1272356.45</v>
      </c>
      <c r="J103" s="458">
        <f t="shared" si="6"/>
        <v>0.83699558846652178</v>
      </c>
      <c r="K103" s="461">
        <v>2750257.87</v>
      </c>
      <c r="L103" s="375">
        <v>0.74356348054779298</v>
      </c>
      <c r="M103" s="159">
        <f t="shared" si="7"/>
        <v>-0.53736830866699781</v>
      </c>
    </row>
    <row r="104" spans="1:14" ht="14.1" customHeight="1" x14ac:dyDescent="0.2">
      <c r="A104" s="18">
        <v>1</v>
      </c>
      <c r="B104" s="2" t="s">
        <v>130</v>
      </c>
      <c r="C104" s="228">
        <f>SUBTOTAL(9,C84:C103)</f>
        <v>827428978.15999997</v>
      </c>
      <c r="D104" s="235">
        <f>SUBTOTAL(9,D84:D103)</f>
        <v>847473242.32000017</v>
      </c>
      <c r="E104" s="230">
        <f>SUBTOTAL(9,E84:E103)</f>
        <v>722663420.8599999</v>
      </c>
      <c r="F104" s="98">
        <f t="shared" si="4"/>
        <v>0.85272712431801723</v>
      </c>
      <c r="G104" s="230">
        <f>SUBTOTAL(9,G84:G103)</f>
        <v>719337816.8900001</v>
      </c>
      <c r="H104" s="98">
        <f t="shared" si="5"/>
        <v>0.84880298393938314</v>
      </c>
      <c r="I104" s="230">
        <f>SUBTOTAL(9,I84:I103)</f>
        <v>561093368.72000003</v>
      </c>
      <c r="J104" s="188">
        <f t="shared" si="6"/>
        <v>0.66207797568213367</v>
      </c>
      <c r="K104" s="230">
        <f>SUBTOTAL(9,K84:K103)</f>
        <v>553146841.61000001</v>
      </c>
      <c r="L104" s="44">
        <v>0.68400000000000005</v>
      </c>
      <c r="M104" s="161">
        <f t="shared" si="7"/>
        <v>1.4366035403674537E-2</v>
      </c>
    </row>
    <row r="105" spans="1:14" ht="14.1" customHeight="1" x14ac:dyDescent="0.2">
      <c r="A105" s="38" t="s">
        <v>72</v>
      </c>
      <c r="B105" s="39" t="s">
        <v>104</v>
      </c>
      <c r="C105" s="226">
        <v>708758.5</v>
      </c>
      <c r="D105" s="33">
        <v>654494.4</v>
      </c>
      <c r="E105" s="33">
        <v>476997.66</v>
      </c>
      <c r="F105" s="49">
        <f t="shared" si="4"/>
        <v>0.72880327165518899</v>
      </c>
      <c r="G105" s="33">
        <v>476997.66</v>
      </c>
      <c r="H105" s="49">
        <f t="shared" si="5"/>
        <v>0.72880327165518899</v>
      </c>
      <c r="I105" s="33">
        <v>476997.66</v>
      </c>
      <c r="J105" s="170">
        <f t="shared" si="6"/>
        <v>0.72880327165518899</v>
      </c>
      <c r="K105" s="459">
        <v>559664.64000000001</v>
      </c>
      <c r="L105" s="53">
        <v>0.79236573847220482</v>
      </c>
      <c r="M105" s="158">
        <f t="shared" si="7"/>
        <v>-0.14770806317154506</v>
      </c>
    </row>
    <row r="106" spans="1:14" ht="14.1" customHeight="1" x14ac:dyDescent="0.2">
      <c r="A106" s="40" t="s">
        <v>73</v>
      </c>
      <c r="B106" s="41" t="s">
        <v>570</v>
      </c>
      <c r="C106" s="226">
        <v>20680688.129999999</v>
      </c>
      <c r="D106" s="33">
        <v>21062985.449999999</v>
      </c>
      <c r="E106" s="33">
        <v>16537369.640000001</v>
      </c>
      <c r="F106" s="321">
        <f t="shared" si="4"/>
        <v>0.78513891961122739</v>
      </c>
      <c r="G106" s="33">
        <v>15726778.65</v>
      </c>
      <c r="H106" s="321">
        <f t="shared" si="5"/>
        <v>0.74665477443037409</v>
      </c>
      <c r="I106" s="33">
        <v>14674580.720000001</v>
      </c>
      <c r="J106" s="196">
        <f t="shared" si="6"/>
        <v>0.69669994098581123</v>
      </c>
      <c r="K106" s="460">
        <v>14760674.27</v>
      </c>
      <c r="L106" s="55">
        <v>0.72018812935169474</v>
      </c>
      <c r="M106" s="159">
        <f t="shared" si="7"/>
        <v>-5.8326298938102816E-3</v>
      </c>
    </row>
    <row r="107" spans="1:14" ht="14.1" customHeight="1" x14ac:dyDescent="0.2">
      <c r="A107" s="40" t="s">
        <v>74</v>
      </c>
      <c r="B107" s="41" t="s">
        <v>513</v>
      </c>
      <c r="C107" s="226">
        <v>180754699.88999999</v>
      </c>
      <c r="D107" s="33">
        <v>198648163.69</v>
      </c>
      <c r="E107" s="33">
        <v>171308396.63</v>
      </c>
      <c r="F107" s="321">
        <f t="shared" si="4"/>
        <v>0.86237090465802124</v>
      </c>
      <c r="G107" s="33">
        <v>170532610.46000001</v>
      </c>
      <c r="H107" s="321">
        <f t="shared" si="5"/>
        <v>0.85846557698929615</v>
      </c>
      <c r="I107" s="33">
        <v>143284720.46000001</v>
      </c>
      <c r="J107" s="196">
        <f t="shared" si="6"/>
        <v>0.72129899314650947</v>
      </c>
      <c r="K107" s="460">
        <v>144366151.99000001</v>
      </c>
      <c r="L107" s="55">
        <v>0.84399999999999997</v>
      </c>
      <c r="M107" s="159">
        <f t="shared" si="7"/>
        <v>-7.4908939186445478E-3</v>
      </c>
      <c r="N107" t="s">
        <v>553</v>
      </c>
    </row>
    <row r="108" spans="1:14" ht="14.1" customHeight="1" x14ac:dyDescent="0.2">
      <c r="A108" s="40" t="s">
        <v>75</v>
      </c>
      <c r="B108" s="41" t="s">
        <v>105</v>
      </c>
      <c r="C108" s="226">
        <v>29950298.399999999</v>
      </c>
      <c r="D108" s="33">
        <v>33023054</v>
      </c>
      <c r="E108" s="33">
        <v>26892085.52</v>
      </c>
      <c r="F108" s="321">
        <f t="shared" si="4"/>
        <v>0.81434277762438323</v>
      </c>
      <c r="G108" s="33">
        <v>24279054.949999999</v>
      </c>
      <c r="H108" s="321">
        <f t="shared" si="5"/>
        <v>0.73521531200597012</v>
      </c>
      <c r="I108" s="33">
        <v>17465937.57</v>
      </c>
      <c r="J108" s="196">
        <f t="shared" si="6"/>
        <v>0.5289013417717211</v>
      </c>
      <c r="K108" s="460">
        <v>18416944.77</v>
      </c>
      <c r="L108" s="55">
        <v>0.62495488817122202</v>
      </c>
      <c r="M108" s="159">
        <f t="shared" si="7"/>
        <v>-5.1637620239222692E-2</v>
      </c>
    </row>
    <row r="109" spans="1:14" ht="14.1" customHeight="1" x14ac:dyDescent="0.2">
      <c r="A109" s="42">
        <v>234</v>
      </c>
      <c r="B109" s="43" t="s">
        <v>450</v>
      </c>
      <c r="C109" s="226">
        <v>8908528.6099999994</v>
      </c>
      <c r="D109" s="33">
        <v>9857243.7799999993</v>
      </c>
      <c r="E109" s="33">
        <v>9695964.9499999993</v>
      </c>
      <c r="F109" s="456">
        <f t="shared" si="4"/>
        <v>0.98363854708278298</v>
      </c>
      <c r="G109" s="33">
        <v>9676553.4600000009</v>
      </c>
      <c r="H109" s="456">
        <f t="shared" si="5"/>
        <v>0.98166928565096334</v>
      </c>
      <c r="I109" s="33">
        <v>7651053.8099999996</v>
      </c>
      <c r="J109" s="458">
        <f t="shared" si="6"/>
        <v>0.77618591776371793</v>
      </c>
      <c r="K109" s="464">
        <v>6473194.7699999996</v>
      </c>
      <c r="L109" s="395">
        <v>0.67004248854519555</v>
      </c>
      <c r="M109" s="160">
        <f t="shared" si="7"/>
        <v>0.18195946234443361</v>
      </c>
    </row>
    <row r="110" spans="1:14" ht="14.1" customHeight="1" x14ac:dyDescent="0.2">
      <c r="A110" s="40">
        <v>239</v>
      </c>
      <c r="B110" s="41" t="s">
        <v>497</v>
      </c>
      <c r="C110" s="226">
        <v>2850236.89</v>
      </c>
      <c r="D110" s="33">
        <v>0</v>
      </c>
      <c r="E110" s="33">
        <v>0</v>
      </c>
      <c r="F110" s="321" t="s">
        <v>135</v>
      </c>
      <c r="G110" s="33">
        <v>0</v>
      </c>
      <c r="H110" s="321" t="s">
        <v>135</v>
      </c>
      <c r="I110" s="33">
        <v>0</v>
      </c>
      <c r="J110" s="196" t="s">
        <v>135</v>
      </c>
      <c r="K110" s="466">
        <v>0</v>
      </c>
      <c r="L110" s="55" t="s">
        <v>135</v>
      </c>
      <c r="M110" s="159" t="s">
        <v>135</v>
      </c>
    </row>
    <row r="111" spans="1:14" ht="14.1" customHeight="1" x14ac:dyDescent="0.2">
      <c r="A111" s="18">
        <v>2</v>
      </c>
      <c r="B111" s="2" t="s">
        <v>129</v>
      </c>
      <c r="C111" s="228">
        <f>SUBTOTAL(9,C105:C110)</f>
        <v>243853210.41999996</v>
      </c>
      <c r="D111" s="235">
        <f>SUBTOTAL(9,D105:D110)</f>
        <v>263245941.31999999</v>
      </c>
      <c r="E111" s="230">
        <f>SUBTOTAL(9,E105:E110)</f>
        <v>224910814.40000001</v>
      </c>
      <c r="F111" s="263">
        <f>E111/D111</f>
        <v>0.85437524040152224</v>
      </c>
      <c r="G111" s="230">
        <f>SUBTOTAL(9,G105:G110)</f>
        <v>220691995.18000001</v>
      </c>
      <c r="H111" s="263">
        <f>G111/D111</f>
        <v>0.83834908934731989</v>
      </c>
      <c r="I111" s="230">
        <f>SUBTOTAL(9,I105:I110)</f>
        <v>183553290.22</v>
      </c>
      <c r="J111" s="318">
        <f>I111/D111</f>
        <v>0.69726921258350516</v>
      </c>
      <c r="K111" s="230">
        <f>SUBTOTAL(9,K105:K110)</f>
        <v>184576630.44000003</v>
      </c>
      <c r="L111" s="44">
        <v>0.79</v>
      </c>
      <c r="M111" s="161">
        <f t="shared" ref="M111:M128" si="8">+I111/K111-1</f>
        <v>-5.5442567001063869E-3</v>
      </c>
    </row>
    <row r="112" spans="1:14" ht="14.1" customHeight="1" x14ac:dyDescent="0.2">
      <c r="A112" s="38" t="s">
        <v>529</v>
      </c>
      <c r="B112" s="39" t="s">
        <v>506</v>
      </c>
      <c r="C112" s="226">
        <v>16774924.1</v>
      </c>
      <c r="D112" s="33">
        <v>16836951.399999999</v>
      </c>
      <c r="E112" s="33">
        <v>16605729.59</v>
      </c>
      <c r="F112" s="49">
        <f>+E112/D112</f>
        <v>0.98626700258812894</v>
      </c>
      <c r="G112" s="33">
        <v>16539019.939999999</v>
      </c>
      <c r="H112" s="49">
        <f>+G112/D112</f>
        <v>0.98230490467532028</v>
      </c>
      <c r="I112" s="33">
        <v>16078676.9</v>
      </c>
      <c r="J112" s="170">
        <f>+I112/D112</f>
        <v>0.954963669966999</v>
      </c>
      <c r="K112" s="460">
        <v>15849163.16</v>
      </c>
      <c r="L112" s="53">
        <v>0.94522297059088378</v>
      </c>
      <c r="M112" s="158">
        <f>+I112/K112-1</f>
        <v>1.4481126712055481E-2</v>
      </c>
      <c r="N112" t="s">
        <v>554</v>
      </c>
    </row>
    <row r="113" spans="1:14" ht="14.1" customHeight="1" x14ac:dyDescent="0.2">
      <c r="A113" s="38" t="s">
        <v>76</v>
      </c>
      <c r="B113" s="39" t="s">
        <v>138</v>
      </c>
      <c r="C113" s="226">
        <v>2248848</v>
      </c>
      <c r="D113" s="33">
        <v>2248848</v>
      </c>
      <c r="E113" s="33">
        <v>2248848</v>
      </c>
      <c r="F113" s="49">
        <f>+E113/D113</f>
        <v>1</v>
      </c>
      <c r="G113" s="33">
        <v>2248848</v>
      </c>
      <c r="H113" s="49">
        <f>+G113/D113</f>
        <v>1</v>
      </c>
      <c r="I113" s="33">
        <v>2248848</v>
      </c>
      <c r="J113" s="170">
        <f>+I113/D113</f>
        <v>1</v>
      </c>
      <c r="K113" s="104">
        <v>2231000</v>
      </c>
      <c r="L113" s="53">
        <v>1</v>
      </c>
      <c r="M113" s="158">
        <f>+I113/K113-1</f>
        <v>8.0000000000000071E-3</v>
      </c>
    </row>
    <row r="114" spans="1:14" ht="14.1" customHeight="1" x14ac:dyDescent="0.2">
      <c r="A114" s="40" t="s">
        <v>77</v>
      </c>
      <c r="B114" s="41" t="s">
        <v>543</v>
      </c>
      <c r="C114" s="226">
        <v>8261679.1600000001</v>
      </c>
      <c r="D114" s="33">
        <v>8659221.9700000007</v>
      </c>
      <c r="E114" s="33">
        <v>8659221.9700000007</v>
      </c>
      <c r="F114" s="321">
        <f t="shared" ref="F114:F152" si="9">+E114/D114</f>
        <v>1</v>
      </c>
      <c r="G114" s="33">
        <v>8659221.9700000007</v>
      </c>
      <c r="H114" s="321">
        <f t="shared" ref="H114:H152" si="10">+G114/D114</f>
        <v>1</v>
      </c>
      <c r="I114" s="33">
        <v>8659221.9700000007</v>
      </c>
      <c r="J114" s="196">
        <f t="shared" ref="J114:J152" si="11">+I114/D114</f>
        <v>1</v>
      </c>
      <c r="K114" s="104">
        <v>48944267.159999996</v>
      </c>
      <c r="L114" s="55">
        <v>0.99239245633407203</v>
      </c>
      <c r="M114" s="159">
        <f t="shared" si="8"/>
        <v>-0.82307995455948302</v>
      </c>
    </row>
    <row r="115" spans="1:14" ht="14.1" customHeight="1" x14ac:dyDescent="0.2">
      <c r="A115" s="40">
        <v>323</v>
      </c>
      <c r="B115" s="41" t="s">
        <v>514</v>
      </c>
      <c r="C115" s="226">
        <v>39307154.049999997</v>
      </c>
      <c r="D115" s="33">
        <v>39307154.049999997</v>
      </c>
      <c r="E115" s="33">
        <v>39307154.049999997</v>
      </c>
      <c r="F115" s="321">
        <f t="shared" si="9"/>
        <v>1</v>
      </c>
      <c r="G115" s="33">
        <v>39307154.049999997</v>
      </c>
      <c r="H115" s="321">
        <f t="shared" si="10"/>
        <v>1</v>
      </c>
      <c r="I115" s="33">
        <v>39307154.049999997</v>
      </c>
      <c r="J115" s="196">
        <f t="shared" si="11"/>
        <v>1</v>
      </c>
      <c r="K115" s="104">
        <v>9430764.8000000007</v>
      </c>
      <c r="L115" s="465">
        <v>0.98</v>
      </c>
      <c r="M115" s="159">
        <f t="shared" si="8"/>
        <v>3.1679709847074111</v>
      </c>
      <c r="N115" t="s">
        <v>555</v>
      </c>
    </row>
    <row r="116" spans="1:14" ht="14.1" customHeight="1" x14ac:dyDescent="0.2">
      <c r="A116" s="40">
        <v>324</v>
      </c>
      <c r="B116" s="41" t="s">
        <v>508</v>
      </c>
      <c r="C116" s="226">
        <v>7463831</v>
      </c>
      <c r="D116" s="33">
        <v>7522078.5</v>
      </c>
      <c r="E116" s="33">
        <v>7522078.5</v>
      </c>
      <c r="F116" s="321">
        <f t="shared" si="9"/>
        <v>1</v>
      </c>
      <c r="G116" s="33">
        <v>7522078.5</v>
      </c>
      <c r="H116" s="321">
        <f t="shared" si="10"/>
        <v>1</v>
      </c>
      <c r="I116" s="33">
        <v>7522078.5</v>
      </c>
      <c r="J116" s="196">
        <f t="shared" si="11"/>
        <v>1</v>
      </c>
      <c r="K116" s="104"/>
      <c r="L116" s="55"/>
      <c r="M116" s="159" t="s">
        <v>135</v>
      </c>
      <c r="N116" t="s">
        <v>548</v>
      </c>
    </row>
    <row r="117" spans="1:14" ht="14.1" customHeight="1" x14ac:dyDescent="0.2">
      <c r="A117" s="40" t="s">
        <v>507</v>
      </c>
      <c r="B117" s="41" t="s">
        <v>118</v>
      </c>
      <c r="C117" s="226">
        <v>14209859.460000001</v>
      </c>
      <c r="D117" s="33">
        <v>22854973.199999999</v>
      </c>
      <c r="E117" s="33">
        <v>15735350.109999999</v>
      </c>
      <c r="F117" s="321">
        <f t="shared" si="9"/>
        <v>0.68848692021218383</v>
      </c>
      <c r="G117" s="33">
        <v>15669760.15</v>
      </c>
      <c r="H117" s="321">
        <f t="shared" si="10"/>
        <v>0.68561708705044555</v>
      </c>
      <c r="I117" s="33">
        <v>14458531.460000001</v>
      </c>
      <c r="J117" s="196">
        <f t="shared" si="11"/>
        <v>0.63262080132301368</v>
      </c>
      <c r="K117" s="104">
        <v>5357495.49</v>
      </c>
      <c r="L117" s="55">
        <v>0.97058160072082844</v>
      </c>
      <c r="M117" s="159">
        <f t="shared" si="8"/>
        <v>1.6987482279709769</v>
      </c>
      <c r="N117" t="s">
        <v>556</v>
      </c>
    </row>
    <row r="118" spans="1:14" ht="14.1" customHeight="1" x14ac:dyDescent="0.2">
      <c r="A118" s="40">
        <v>328</v>
      </c>
      <c r="B118" s="41" t="s">
        <v>451</v>
      </c>
      <c r="C118" s="226">
        <v>9039781.6799999997</v>
      </c>
      <c r="D118" s="33">
        <v>9039781.6799999997</v>
      </c>
      <c r="E118" s="33">
        <v>9039781.6799999997</v>
      </c>
      <c r="F118" s="321">
        <f t="shared" si="9"/>
        <v>1</v>
      </c>
      <c r="G118" s="33">
        <v>9039781.6799999997</v>
      </c>
      <c r="H118" s="321">
        <f t="shared" si="10"/>
        <v>1</v>
      </c>
      <c r="I118" s="33">
        <v>4033372.18</v>
      </c>
      <c r="J118" s="196">
        <f t="shared" si="11"/>
        <v>0.44618026438886299</v>
      </c>
      <c r="K118" s="104">
        <v>4005687.63</v>
      </c>
      <c r="L118" s="55">
        <v>0.39207158452704899</v>
      </c>
      <c r="M118" s="159">
        <f t="shared" si="8"/>
        <v>6.9113102561120243E-3</v>
      </c>
      <c r="N118" t="s">
        <v>557</v>
      </c>
    </row>
    <row r="119" spans="1:14" ht="14.1" customHeight="1" x14ac:dyDescent="0.2">
      <c r="A119" s="40" t="s">
        <v>531</v>
      </c>
      <c r="B119" s="41" t="s">
        <v>530</v>
      </c>
      <c r="C119" s="226">
        <v>28919222.559999999</v>
      </c>
      <c r="D119" s="33">
        <v>28919222.559999999</v>
      </c>
      <c r="E119" s="33">
        <v>28919222.559999999</v>
      </c>
      <c r="F119" s="321">
        <f t="shared" si="9"/>
        <v>1</v>
      </c>
      <c r="G119" s="33">
        <v>28919222.559999999</v>
      </c>
      <c r="H119" s="321">
        <f t="shared" si="10"/>
        <v>1</v>
      </c>
      <c r="I119" s="33">
        <v>22679082.559999999</v>
      </c>
      <c r="J119" s="196">
        <f t="shared" si="11"/>
        <v>0.78422172355936248</v>
      </c>
      <c r="K119" s="104">
        <v>26955236.109999999</v>
      </c>
      <c r="L119" s="465">
        <v>0.92085829488960702</v>
      </c>
      <c r="M119" s="159">
        <f t="shared" si="8"/>
        <v>-0.15863906858577326</v>
      </c>
      <c r="N119" t="s">
        <v>558</v>
      </c>
    </row>
    <row r="120" spans="1:14" ht="14.1" customHeight="1" x14ac:dyDescent="0.2">
      <c r="A120" s="40" t="s">
        <v>452</v>
      </c>
      <c r="B120" s="41" t="s">
        <v>544</v>
      </c>
      <c r="C120" s="226">
        <v>10147004.630000001</v>
      </c>
      <c r="D120" s="33">
        <v>11871049.65</v>
      </c>
      <c r="E120" s="33">
        <v>11819379.32</v>
      </c>
      <c r="F120" s="321">
        <f t="shared" si="9"/>
        <v>0.99564736636410245</v>
      </c>
      <c r="G120" s="33">
        <v>11819379.32</v>
      </c>
      <c r="H120" s="321">
        <f t="shared" si="10"/>
        <v>0.99564736636410245</v>
      </c>
      <c r="I120" s="33">
        <v>10618694.859999999</v>
      </c>
      <c r="J120" s="196">
        <f t="shared" si="11"/>
        <v>0.89450344940643045</v>
      </c>
      <c r="K120" s="104">
        <v>10146239.07</v>
      </c>
      <c r="L120" s="55">
        <v>0.99348256814538904</v>
      </c>
      <c r="M120" s="159">
        <f t="shared" si="8"/>
        <v>4.6564622294081204E-2</v>
      </c>
    </row>
    <row r="121" spans="1:14" ht="14.1" customHeight="1" x14ac:dyDescent="0.2">
      <c r="A121" s="40" t="s">
        <v>79</v>
      </c>
      <c r="B121" s="41" t="s">
        <v>114</v>
      </c>
      <c r="C121" s="226">
        <v>12497819.630000001</v>
      </c>
      <c r="D121" s="33">
        <v>12637348.800000001</v>
      </c>
      <c r="E121" s="33">
        <v>12589826.939999999</v>
      </c>
      <c r="F121" s="321">
        <f t="shared" si="9"/>
        <v>0.99623957043901479</v>
      </c>
      <c r="G121" s="33">
        <v>12541790.23</v>
      </c>
      <c r="H121" s="321">
        <f t="shared" si="10"/>
        <v>0.99243840052907295</v>
      </c>
      <c r="I121" s="33">
        <v>12497833.25</v>
      </c>
      <c r="J121" s="196">
        <f t="shared" si="11"/>
        <v>0.98896006178131279</v>
      </c>
      <c r="K121" s="104">
        <v>12272087.73</v>
      </c>
      <c r="L121" s="55">
        <v>0.99565113532231819</v>
      </c>
      <c r="M121" s="159">
        <f t="shared" si="8"/>
        <v>1.8395037989188179E-2</v>
      </c>
    </row>
    <row r="122" spans="1:14" ht="14.1" customHeight="1" x14ac:dyDescent="0.2">
      <c r="A122" s="40" t="s">
        <v>80</v>
      </c>
      <c r="B122" s="41" t="s">
        <v>515</v>
      </c>
      <c r="C122" s="226">
        <v>64496879.130000003</v>
      </c>
      <c r="D122" s="33">
        <v>64679921.130000003</v>
      </c>
      <c r="E122" s="33">
        <v>64624921.130000003</v>
      </c>
      <c r="F122" s="321">
        <f t="shared" si="9"/>
        <v>0.99914965882704998</v>
      </c>
      <c r="G122" s="33">
        <v>64624921.130000003</v>
      </c>
      <c r="H122" s="321">
        <f t="shared" si="10"/>
        <v>0.99914965882704998</v>
      </c>
      <c r="I122" s="33">
        <v>61905369.799999997</v>
      </c>
      <c r="J122" s="196">
        <f t="shared" si="11"/>
        <v>0.95710335941159475</v>
      </c>
      <c r="K122" s="104">
        <v>54480642.799999997</v>
      </c>
      <c r="L122" s="55">
        <v>0.73299999999999998</v>
      </c>
      <c r="M122" s="159">
        <f t="shared" si="8"/>
        <v>0.13628192727564525</v>
      </c>
      <c r="N122" t="s">
        <v>559</v>
      </c>
    </row>
    <row r="123" spans="1:14" ht="14.1" customHeight="1" x14ac:dyDescent="0.2">
      <c r="A123" s="40" t="s">
        <v>81</v>
      </c>
      <c r="B123" s="41" t="s">
        <v>106</v>
      </c>
      <c r="C123" s="226">
        <v>16590471.789999999</v>
      </c>
      <c r="D123" s="33">
        <v>16383232.33</v>
      </c>
      <c r="E123" s="33">
        <v>16185549.27</v>
      </c>
      <c r="F123" s="321">
        <f t="shared" si="9"/>
        <v>0.98793381818568149</v>
      </c>
      <c r="G123" s="33">
        <v>15956646.140000001</v>
      </c>
      <c r="H123" s="321">
        <f t="shared" si="10"/>
        <v>0.97396202523363717</v>
      </c>
      <c r="I123" s="33">
        <v>12171227.310000001</v>
      </c>
      <c r="J123" s="196">
        <f t="shared" si="11"/>
        <v>0.74290756944908687</v>
      </c>
      <c r="K123" s="104">
        <v>24211389.620000001</v>
      </c>
      <c r="L123" s="55">
        <v>0.87810658882143278</v>
      </c>
      <c r="M123" s="159">
        <f t="shared" si="8"/>
        <v>-0.49729331934149423</v>
      </c>
    </row>
    <row r="124" spans="1:14" ht="14.1" customHeight="1" x14ac:dyDescent="0.2">
      <c r="A124" s="40">
        <v>336</v>
      </c>
      <c r="B124" s="41" t="s">
        <v>453</v>
      </c>
      <c r="C124" s="226">
        <v>211322.62</v>
      </c>
      <c r="D124" s="33">
        <v>211322.62</v>
      </c>
      <c r="E124" s="33">
        <v>211322.62</v>
      </c>
      <c r="F124" s="321">
        <f t="shared" si="9"/>
        <v>1</v>
      </c>
      <c r="G124" s="33">
        <v>211322.62</v>
      </c>
      <c r="H124" s="321">
        <f t="shared" si="10"/>
        <v>1</v>
      </c>
      <c r="I124" s="33">
        <v>211322.62</v>
      </c>
      <c r="J124" s="196">
        <f t="shared" si="11"/>
        <v>1</v>
      </c>
      <c r="K124" s="104">
        <v>0</v>
      </c>
      <c r="L124" s="55" t="s">
        <v>135</v>
      </c>
      <c r="M124" s="159" t="s">
        <v>135</v>
      </c>
    </row>
    <row r="125" spans="1:14" ht="14.1" customHeight="1" x14ac:dyDescent="0.2">
      <c r="A125" s="40" t="s">
        <v>532</v>
      </c>
      <c r="B125" s="41" t="s">
        <v>517</v>
      </c>
      <c r="C125" s="226">
        <v>13215052.93</v>
      </c>
      <c r="D125" s="33">
        <v>12294560.220000001</v>
      </c>
      <c r="E125" s="33">
        <v>11374737.050000001</v>
      </c>
      <c r="F125" s="321">
        <f t="shared" si="9"/>
        <v>0.92518454067973166</v>
      </c>
      <c r="G125" s="33">
        <v>11222113.75</v>
      </c>
      <c r="H125" s="321">
        <f t="shared" si="10"/>
        <v>0.91277065215757669</v>
      </c>
      <c r="I125" s="33">
        <v>9358196.1500000004</v>
      </c>
      <c r="J125" s="196">
        <f t="shared" si="11"/>
        <v>0.76116558726327499</v>
      </c>
      <c r="K125" s="104"/>
      <c r="L125" s="55"/>
      <c r="M125" s="159" t="s">
        <v>135</v>
      </c>
      <c r="N125" t="s">
        <v>548</v>
      </c>
    </row>
    <row r="126" spans="1:14" ht="14.1" customHeight="1" x14ac:dyDescent="0.2">
      <c r="A126" s="40">
        <v>338</v>
      </c>
      <c r="B126" s="41" t="s">
        <v>446</v>
      </c>
      <c r="C126" s="226">
        <v>6508517.5999999996</v>
      </c>
      <c r="D126" s="33">
        <v>6817894.6399999997</v>
      </c>
      <c r="E126" s="33">
        <v>6586212.2000000002</v>
      </c>
      <c r="F126" s="321">
        <f t="shared" si="9"/>
        <v>0.96601847751639658</v>
      </c>
      <c r="G126" s="33">
        <v>6289053.5999999996</v>
      </c>
      <c r="H126" s="321">
        <f t="shared" si="10"/>
        <v>0.92243338040201805</v>
      </c>
      <c r="I126" s="33">
        <v>3209879.98</v>
      </c>
      <c r="J126" s="196">
        <f t="shared" si="11"/>
        <v>0.47080222700537361</v>
      </c>
      <c r="K126" s="104">
        <v>3280404.45</v>
      </c>
      <c r="L126" s="55">
        <v>0.46384671754947782</v>
      </c>
      <c r="M126" s="159">
        <f t="shared" si="8"/>
        <v>-2.1498711843291218E-2</v>
      </c>
    </row>
    <row r="127" spans="1:14" ht="14.1" customHeight="1" x14ac:dyDescent="0.2">
      <c r="A127" s="40" t="s">
        <v>82</v>
      </c>
      <c r="B127" s="41" t="s">
        <v>119</v>
      </c>
      <c r="C127" s="226">
        <v>11347381.6</v>
      </c>
      <c r="D127" s="33">
        <v>12577694.060000001</v>
      </c>
      <c r="E127" s="33">
        <v>12430526.15</v>
      </c>
      <c r="F127" s="456">
        <f t="shared" si="9"/>
        <v>0.98829929323308729</v>
      </c>
      <c r="G127" s="33">
        <v>12401295.970000001</v>
      </c>
      <c r="H127" s="456">
        <f t="shared" si="10"/>
        <v>0.98597532352444583</v>
      </c>
      <c r="I127" s="33">
        <v>12167655.09</v>
      </c>
      <c r="J127" s="458">
        <f t="shared" si="11"/>
        <v>0.96739951154448733</v>
      </c>
      <c r="K127" s="461">
        <v>10413489.529999999</v>
      </c>
      <c r="L127" s="394">
        <v>0.96665217895237487</v>
      </c>
      <c r="M127" s="159">
        <f t="shared" si="8"/>
        <v>0.16845127226051004</v>
      </c>
    </row>
    <row r="128" spans="1:14" ht="14.1" customHeight="1" x14ac:dyDescent="0.2">
      <c r="A128" s="40">
        <v>342</v>
      </c>
      <c r="B128" s="41" t="s">
        <v>519</v>
      </c>
      <c r="C128" s="226">
        <v>4676210.57</v>
      </c>
      <c r="D128" s="33">
        <v>4687811.7300000004</v>
      </c>
      <c r="E128" s="33">
        <v>4668710.57</v>
      </c>
      <c r="F128" s="456">
        <f t="shared" si="9"/>
        <v>0.99592535684021588</v>
      </c>
      <c r="G128" s="33">
        <v>4667210.57</v>
      </c>
      <c r="H128" s="456">
        <f t="shared" si="10"/>
        <v>0.99560537811956873</v>
      </c>
      <c r="I128" s="33">
        <v>4626437.74</v>
      </c>
      <c r="J128" s="458">
        <f t="shared" si="11"/>
        <v>0.98690775279919352</v>
      </c>
      <c r="K128" s="277">
        <v>4354572.22</v>
      </c>
      <c r="L128" s="80">
        <v>0.96662941170659922</v>
      </c>
      <c r="M128" s="159">
        <f t="shared" si="8"/>
        <v>6.2432199138036326E-2</v>
      </c>
    </row>
    <row r="129" spans="1:16" ht="14.1" customHeight="1" x14ac:dyDescent="0.2">
      <c r="A129" s="40">
        <v>343</v>
      </c>
      <c r="B129" s="41" t="s">
        <v>454</v>
      </c>
      <c r="C129" s="226">
        <v>7608676.7199999997</v>
      </c>
      <c r="D129" s="33">
        <v>7683957.7199999997</v>
      </c>
      <c r="E129" s="33">
        <v>7608676.7199999997</v>
      </c>
      <c r="F129" s="456">
        <f t="shared" si="9"/>
        <v>0.99020283521289343</v>
      </c>
      <c r="G129" s="33">
        <v>7608676.7199999997</v>
      </c>
      <c r="H129" s="456">
        <f t="shared" si="10"/>
        <v>0.99020283521289343</v>
      </c>
      <c r="I129" s="33">
        <v>2400000</v>
      </c>
      <c r="J129" s="458" t="s">
        <v>135</v>
      </c>
      <c r="K129" s="467">
        <v>4300000</v>
      </c>
      <c r="L129" s="61">
        <v>0.49635334793674907</v>
      </c>
      <c r="M129" s="159" t="s">
        <v>135</v>
      </c>
    </row>
    <row r="130" spans="1:16" ht="14.1" customHeight="1" x14ac:dyDescent="0.2">
      <c r="A130" s="18">
        <v>3</v>
      </c>
      <c r="B130" s="2" t="s">
        <v>128</v>
      </c>
      <c r="C130" s="228">
        <f>SUBTOTAL(9,C112:C129)</f>
        <v>273524637.23000002</v>
      </c>
      <c r="D130" s="235">
        <f>SUBTOTAL(9,D112:D129)</f>
        <v>285233024.26000005</v>
      </c>
      <c r="E130" s="230">
        <f>SUBTOTAL(9,E112:E129)</f>
        <v>276137248.43000007</v>
      </c>
      <c r="F130" s="98">
        <f t="shared" si="9"/>
        <v>0.96811107040077915</v>
      </c>
      <c r="G130" s="230">
        <f>SUBTOTAL(9,G112:G129)</f>
        <v>275247496.89999998</v>
      </c>
      <c r="H130" s="98">
        <f t="shared" si="10"/>
        <v>0.96499168570712934</v>
      </c>
      <c r="I130" s="230">
        <f>SUBTOTAL(9,I112:I129)</f>
        <v>244153582.42000005</v>
      </c>
      <c r="J130" s="188">
        <f t="shared" si="11"/>
        <v>0.85597936302580924</v>
      </c>
      <c r="K130" s="230">
        <f>SUBTOTAL(9,K112:K129)</f>
        <v>236232439.76999998</v>
      </c>
      <c r="L130" s="44">
        <v>0.88100000000000001</v>
      </c>
      <c r="M130" s="161">
        <f t="shared" ref="M130:M131" si="12">+I130/K130-1</f>
        <v>3.3531138474090394E-2</v>
      </c>
    </row>
    <row r="131" spans="1:16" ht="14.1" customHeight="1" x14ac:dyDescent="0.2">
      <c r="A131" s="38">
        <v>430</v>
      </c>
      <c r="B131" s="39" t="s">
        <v>569</v>
      </c>
      <c r="C131" s="226">
        <v>3157718.66</v>
      </c>
      <c r="D131" s="33">
        <v>3696038.87</v>
      </c>
      <c r="E131" s="33">
        <v>2906034.9</v>
      </c>
      <c r="F131" s="456">
        <f t="shared" si="9"/>
        <v>0.7862565850125921</v>
      </c>
      <c r="G131" s="33">
        <v>2878724.57</v>
      </c>
      <c r="H131" s="456">
        <f t="shared" si="10"/>
        <v>0.77886750417210837</v>
      </c>
      <c r="I131" s="33">
        <v>2868135.09</v>
      </c>
      <c r="J131" s="196">
        <f t="shared" si="11"/>
        <v>0.77600241525598457</v>
      </c>
      <c r="K131" s="459">
        <v>2028546.25</v>
      </c>
      <c r="L131" s="53">
        <v>0.58213922111559557</v>
      </c>
      <c r="M131" s="158">
        <f t="shared" si="12"/>
        <v>0.41388695968849598</v>
      </c>
    </row>
    <row r="132" spans="1:16" ht="14.1" customHeight="1" x14ac:dyDescent="0.2">
      <c r="A132" s="38" t="s">
        <v>83</v>
      </c>
      <c r="B132" s="39" t="s">
        <v>107</v>
      </c>
      <c r="C132" s="226">
        <v>8913661.5299999993</v>
      </c>
      <c r="D132" s="33">
        <v>8265801.0700000003</v>
      </c>
      <c r="E132" s="33">
        <v>6784466.9800000004</v>
      </c>
      <c r="F132" s="49">
        <f t="shared" si="9"/>
        <v>0.82078759487977859</v>
      </c>
      <c r="G132" s="33">
        <v>4935178.68</v>
      </c>
      <c r="H132" s="49">
        <f t="shared" si="10"/>
        <v>0.59705993868057117</v>
      </c>
      <c r="I132" s="33">
        <v>4793309.29</v>
      </c>
      <c r="J132" s="170">
        <f t="shared" si="11"/>
        <v>0.57989652175357753</v>
      </c>
      <c r="K132" s="459">
        <v>4457429.05</v>
      </c>
      <c r="L132" s="53">
        <v>0.43721835939824483</v>
      </c>
      <c r="M132" s="158">
        <f t="shared" ref="M132:M152" si="13">+I132/K132-1</f>
        <v>7.5352907748470033E-2</v>
      </c>
    </row>
    <row r="133" spans="1:16" ht="14.1" customHeight="1" x14ac:dyDescent="0.2">
      <c r="A133" s="40" t="s">
        <v>84</v>
      </c>
      <c r="B133" s="41" t="s">
        <v>520</v>
      </c>
      <c r="C133" s="226">
        <v>4243112</v>
      </c>
      <c r="D133" s="33">
        <v>7917093.04</v>
      </c>
      <c r="E133" s="33">
        <v>7379291.96</v>
      </c>
      <c r="F133" s="321">
        <f t="shared" si="9"/>
        <v>0.93207089050452785</v>
      </c>
      <c r="G133" s="33">
        <v>7273183.54</v>
      </c>
      <c r="H133" s="321">
        <f t="shared" si="10"/>
        <v>0.9186684434871818</v>
      </c>
      <c r="I133" s="33">
        <v>6989893.9299999997</v>
      </c>
      <c r="J133" s="196">
        <f t="shared" si="11"/>
        <v>0.88288641988726702</v>
      </c>
      <c r="K133" s="460">
        <v>4309476.6100000003</v>
      </c>
      <c r="L133" s="55">
        <v>0.60362801074796224</v>
      </c>
      <c r="M133" s="159">
        <f t="shared" si="13"/>
        <v>0.6219821019054097</v>
      </c>
    </row>
    <row r="134" spans="1:16" ht="14.1" customHeight="1" x14ac:dyDescent="0.2">
      <c r="A134" s="40" t="s">
        <v>85</v>
      </c>
      <c r="B134" s="41" t="s">
        <v>108</v>
      </c>
      <c r="C134" s="226">
        <v>64291367.520000003</v>
      </c>
      <c r="D134" s="33">
        <v>72038014.549999997</v>
      </c>
      <c r="E134" s="33">
        <v>48754224.210000001</v>
      </c>
      <c r="F134" s="321">
        <f t="shared" si="9"/>
        <v>0.6767846742383602</v>
      </c>
      <c r="G134" s="33">
        <v>48657768.600000001</v>
      </c>
      <c r="H134" s="321">
        <f t="shared" si="10"/>
        <v>0.67544571992927038</v>
      </c>
      <c r="I134" s="33">
        <v>43340870.5</v>
      </c>
      <c r="J134" s="196">
        <f t="shared" si="11"/>
        <v>0.60163888150912403</v>
      </c>
      <c r="K134" s="460">
        <v>37410272.039999999</v>
      </c>
      <c r="L134" s="55">
        <v>0.76239038434687767</v>
      </c>
      <c r="M134" s="159">
        <f t="shared" si="13"/>
        <v>0.15852861090287873</v>
      </c>
      <c r="O134" s="316"/>
      <c r="P134" s="316"/>
    </row>
    <row r="135" spans="1:16" ht="14.1" customHeight="1" x14ac:dyDescent="0.2">
      <c r="A135" s="40" t="s">
        <v>86</v>
      </c>
      <c r="B135" s="41" t="s">
        <v>521</v>
      </c>
      <c r="C135" s="226">
        <v>133403395</v>
      </c>
      <c r="D135" s="33">
        <v>134153395</v>
      </c>
      <c r="E135" s="33">
        <v>118775502</v>
      </c>
      <c r="F135" s="321">
        <f t="shared" si="9"/>
        <v>0.88537082494259645</v>
      </c>
      <c r="G135" s="33">
        <v>118775502</v>
      </c>
      <c r="H135" s="321">
        <f t="shared" si="10"/>
        <v>0.88537082494259645</v>
      </c>
      <c r="I135" s="33">
        <v>105719114.18000001</v>
      </c>
      <c r="J135" s="196">
        <f t="shared" si="11"/>
        <v>0.78804650586740654</v>
      </c>
      <c r="K135" s="460">
        <v>88894342.189999998</v>
      </c>
      <c r="L135" s="55">
        <v>0.83136067932756497</v>
      </c>
      <c r="M135" s="159">
        <f t="shared" si="13"/>
        <v>0.18926707342115501</v>
      </c>
      <c r="O135" s="316"/>
      <c r="P135" s="316"/>
    </row>
    <row r="136" spans="1:16" ht="14.1" customHeight="1" x14ac:dyDescent="0.2">
      <c r="A136" s="40">
        <v>491</v>
      </c>
      <c r="B136" s="41" t="s">
        <v>533</v>
      </c>
      <c r="C136" s="226">
        <v>17159000</v>
      </c>
      <c r="D136" s="33">
        <v>17159000</v>
      </c>
      <c r="E136" s="33">
        <v>17159000</v>
      </c>
      <c r="F136" s="321">
        <f t="shared" si="9"/>
        <v>1</v>
      </c>
      <c r="G136" s="33">
        <v>17159000</v>
      </c>
      <c r="H136" s="321">
        <f t="shared" si="10"/>
        <v>1</v>
      </c>
      <c r="I136" s="33">
        <v>15600000</v>
      </c>
      <c r="J136" s="196">
        <f t="shared" si="11"/>
        <v>0.90914388950405034</v>
      </c>
      <c r="K136" s="460">
        <v>15625000</v>
      </c>
      <c r="L136" s="55">
        <v>0.9512937595129376</v>
      </c>
      <c r="M136" s="410" t="s">
        <v>135</v>
      </c>
      <c r="O136" s="316"/>
      <c r="P136" s="316"/>
    </row>
    <row r="137" spans="1:16" ht="14.1" customHeight="1" x14ac:dyDescent="0.2">
      <c r="A137" s="40" t="s">
        <v>87</v>
      </c>
      <c r="B137" s="41" t="s">
        <v>522</v>
      </c>
      <c r="C137" s="226">
        <v>1138067.27</v>
      </c>
      <c r="D137" s="33">
        <v>1159261.3899999999</v>
      </c>
      <c r="E137" s="33">
        <v>781007.81</v>
      </c>
      <c r="F137" s="321">
        <f t="shared" si="9"/>
        <v>0.67371156905346441</v>
      </c>
      <c r="G137" s="33">
        <v>709883.55</v>
      </c>
      <c r="H137" s="321">
        <f t="shared" si="10"/>
        <v>0.61235848629445</v>
      </c>
      <c r="I137" s="33">
        <v>689108.17</v>
      </c>
      <c r="J137" s="196">
        <f t="shared" si="11"/>
        <v>0.59443726492089943</v>
      </c>
      <c r="K137" s="460">
        <v>792090.39</v>
      </c>
      <c r="L137" s="55">
        <v>0.62209032393007646</v>
      </c>
      <c r="M137" s="411">
        <f t="shared" si="13"/>
        <v>-0.13001321730465631</v>
      </c>
    </row>
    <row r="138" spans="1:16" ht="14.1" customHeight="1" x14ac:dyDescent="0.2">
      <c r="A138" s="18">
        <v>4</v>
      </c>
      <c r="B138" s="2" t="s">
        <v>127</v>
      </c>
      <c r="C138" s="228">
        <f>SUBTOTAL(9,C131:C137)</f>
        <v>232306321.98000002</v>
      </c>
      <c r="D138" s="235">
        <f>SUBTOTAL(9,D131:D137)</f>
        <v>244388603.91999999</v>
      </c>
      <c r="E138" s="230">
        <f>SUBTOTAL(9,E131:E137)</f>
        <v>202539527.86000001</v>
      </c>
      <c r="F138" s="98">
        <f t="shared" si="9"/>
        <v>0.8287601165163202</v>
      </c>
      <c r="G138" s="230">
        <f>SUBTOTAL(9,G131:G137)</f>
        <v>200389240.94</v>
      </c>
      <c r="H138" s="98">
        <f t="shared" si="10"/>
        <v>0.81996147825942378</v>
      </c>
      <c r="I138" s="230">
        <f>SUBTOTAL(9,I131:I137)</f>
        <v>180000431.16</v>
      </c>
      <c r="J138" s="188">
        <f t="shared" si="11"/>
        <v>0.7365336528495523</v>
      </c>
      <c r="K138" s="230">
        <f>SUBTOTAL(9,K131:K137)</f>
        <v>153517156.52999997</v>
      </c>
      <c r="L138" s="44">
        <v>0.78900000000000003</v>
      </c>
      <c r="M138" s="161">
        <f t="shared" si="13"/>
        <v>0.17251019513786225</v>
      </c>
    </row>
    <row r="139" spans="1:16" ht="14.1" customHeight="1" x14ac:dyDescent="0.2">
      <c r="A139" s="38" t="s">
        <v>88</v>
      </c>
      <c r="B139" s="39" t="s">
        <v>117</v>
      </c>
      <c r="C139" s="226">
        <v>27475672.920000002</v>
      </c>
      <c r="D139" s="33">
        <v>28414762.510000002</v>
      </c>
      <c r="E139" s="33">
        <v>23356453.120000001</v>
      </c>
      <c r="F139" s="49">
        <f t="shared" si="9"/>
        <v>0.82198304883879181</v>
      </c>
      <c r="G139" s="33">
        <v>22320549</v>
      </c>
      <c r="H139" s="49">
        <f t="shared" si="10"/>
        <v>0.78552650201263285</v>
      </c>
      <c r="I139" s="33">
        <v>22045655.91</v>
      </c>
      <c r="J139" s="170">
        <f t="shared" si="11"/>
        <v>0.77585219662636551</v>
      </c>
      <c r="K139" s="459">
        <v>22563122.219999999</v>
      </c>
      <c r="L139" s="53">
        <v>0.81119372405346635</v>
      </c>
      <c r="M139" s="158">
        <f t="shared" si="13"/>
        <v>-2.2934162433482563E-2</v>
      </c>
    </row>
    <row r="140" spans="1:16" ht="14.1" customHeight="1" x14ac:dyDescent="0.2">
      <c r="A140" s="40" t="s">
        <v>89</v>
      </c>
      <c r="B140" s="41" t="s">
        <v>568</v>
      </c>
      <c r="C140" s="226">
        <v>55211919.460000001</v>
      </c>
      <c r="D140" s="33">
        <v>60440163.520000003</v>
      </c>
      <c r="E140" s="33">
        <v>46493048.700000003</v>
      </c>
      <c r="F140" s="321">
        <f t="shared" si="9"/>
        <v>0.76924094827465483</v>
      </c>
      <c r="G140" s="33">
        <v>44506396.030000001</v>
      </c>
      <c r="H140" s="321">
        <f t="shared" si="10"/>
        <v>0.73637120480775298</v>
      </c>
      <c r="I140" s="33">
        <v>40650798.899999999</v>
      </c>
      <c r="J140" s="196">
        <f t="shared" si="11"/>
        <v>0.67257923427934496</v>
      </c>
      <c r="K140" s="460">
        <v>41453500.439999998</v>
      </c>
      <c r="L140" s="55">
        <v>0.6897590919851172</v>
      </c>
      <c r="M140" s="159">
        <f t="shared" si="13"/>
        <v>-1.9363902480607931E-2</v>
      </c>
    </row>
    <row r="141" spans="1:16" ht="14.1" customHeight="1" x14ac:dyDescent="0.2">
      <c r="A141" s="40" t="s">
        <v>90</v>
      </c>
      <c r="B141" s="41" t="s">
        <v>120</v>
      </c>
      <c r="C141" s="226">
        <v>6330784.5</v>
      </c>
      <c r="D141" s="33">
        <v>6755736.3799999999</v>
      </c>
      <c r="E141" s="33">
        <v>5342152.82</v>
      </c>
      <c r="F141" s="321">
        <f t="shared" si="9"/>
        <v>0.79075803428552383</v>
      </c>
      <c r="G141" s="33">
        <v>4904141.04</v>
      </c>
      <c r="H141" s="321">
        <f t="shared" si="10"/>
        <v>0.72592249965798694</v>
      </c>
      <c r="I141" s="33">
        <v>4778648.7300000004</v>
      </c>
      <c r="J141" s="196">
        <f t="shared" si="11"/>
        <v>0.70734683255950259</v>
      </c>
      <c r="K141" s="460">
        <v>4530254.4800000004</v>
      </c>
      <c r="L141" s="55">
        <v>0.69210937397784023</v>
      </c>
      <c r="M141" s="159">
        <f t="shared" si="13"/>
        <v>5.483008760249608E-2</v>
      </c>
    </row>
    <row r="142" spans="1:16" ht="14.1" customHeight="1" x14ac:dyDescent="0.2">
      <c r="A142" s="40" t="s">
        <v>91</v>
      </c>
      <c r="B142" s="41" t="s">
        <v>115</v>
      </c>
      <c r="C142" s="226">
        <v>2703306.46</v>
      </c>
      <c r="D142" s="33">
        <v>1664340.38</v>
      </c>
      <c r="E142" s="33">
        <v>1406728.47</v>
      </c>
      <c r="F142" s="321">
        <f t="shared" si="9"/>
        <v>0.84521681196006315</v>
      </c>
      <c r="G142" s="33">
        <v>1351776.36</v>
      </c>
      <c r="H142" s="321">
        <f t="shared" si="10"/>
        <v>0.81219946126645093</v>
      </c>
      <c r="I142" s="33">
        <v>1124590.83</v>
      </c>
      <c r="J142" s="196">
        <f t="shared" si="11"/>
        <v>0.6756976178154136</v>
      </c>
      <c r="K142" s="460">
        <v>1227789.8799999999</v>
      </c>
      <c r="L142" s="55">
        <v>0.69672090127668884</v>
      </c>
      <c r="M142" s="159">
        <f t="shared" si="13"/>
        <v>-8.4052696378308478E-2</v>
      </c>
    </row>
    <row r="143" spans="1:16" ht="14.1" customHeight="1" x14ac:dyDescent="0.2">
      <c r="A143" s="40" t="s">
        <v>92</v>
      </c>
      <c r="B143" s="41" t="s">
        <v>109</v>
      </c>
      <c r="C143" s="226">
        <v>9126336.0500000007</v>
      </c>
      <c r="D143" s="33">
        <v>9285077.9199999999</v>
      </c>
      <c r="E143" s="33">
        <v>8830300.1099999994</v>
      </c>
      <c r="F143" s="321">
        <f t="shared" si="9"/>
        <v>0.9510205715107235</v>
      </c>
      <c r="G143" s="33">
        <v>8391214.8200000003</v>
      </c>
      <c r="H143" s="321">
        <f t="shared" si="10"/>
        <v>0.90373122253776417</v>
      </c>
      <c r="I143" s="33">
        <v>7673112.8300000001</v>
      </c>
      <c r="J143" s="196">
        <f t="shared" si="11"/>
        <v>0.82639186187895775</v>
      </c>
      <c r="K143" s="460">
        <v>7791467.9400000004</v>
      </c>
      <c r="L143" s="55">
        <v>0.86989355172135707</v>
      </c>
      <c r="M143" s="159">
        <f t="shared" si="13"/>
        <v>-1.519034807194497E-2</v>
      </c>
    </row>
    <row r="144" spans="1:16" ht="14.1" customHeight="1" x14ac:dyDescent="0.2">
      <c r="A144" s="40" t="s">
        <v>93</v>
      </c>
      <c r="B144" s="41" t="s">
        <v>124</v>
      </c>
      <c r="C144" s="226">
        <v>36104377.189999998</v>
      </c>
      <c r="D144" s="33">
        <v>37010311.140000001</v>
      </c>
      <c r="E144" s="33">
        <v>34258895</v>
      </c>
      <c r="F144" s="321">
        <f t="shared" si="9"/>
        <v>0.92565811917678464</v>
      </c>
      <c r="G144" s="33">
        <v>32480184.620000001</v>
      </c>
      <c r="H144" s="321">
        <f t="shared" si="10"/>
        <v>0.87759825895913823</v>
      </c>
      <c r="I144" s="33">
        <v>28003101.670000002</v>
      </c>
      <c r="J144" s="196">
        <f t="shared" si="11"/>
        <v>0.75662972851192301</v>
      </c>
      <c r="K144" s="460">
        <v>25926310.309999999</v>
      </c>
      <c r="L144" s="55">
        <v>0.68563067826959279</v>
      </c>
      <c r="M144" s="159">
        <f t="shared" si="13"/>
        <v>8.0103621964247251E-2</v>
      </c>
    </row>
    <row r="145" spans="1:16" ht="14.1" customHeight="1" x14ac:dyDescent="0.2">
      <c r="A145" s="40" t="s">
        <v>94</v>
      </c>
      <c r="B145" s="41" t="s">
        <v>523</v>
      </c>
      <c r="C145" s="226">
        <v>31536030.609999999</v>
      </c>
      <c r="D145" s="33">
        <v>40848557.280000001</v>
      </c>
      <c r="E145" s="33">
        <v>39404877.770000003</v>
      </c>
      <c r="F145" s="321">
        <f t="shared" si="9"/>
        <v>0.96465776012346849</v>
      </c>
      <c r="G145" s="33">
        <v>39403590.159999996</v>
      </c>
      <c r="H145" s="321">
        <f t="shared" si="10"/>
        <v>0.96462623856956931</v>
      </c>
      <c r="I145" s="33">
        <v>32255524.18</v>
      </c>
      <c r="J145" s="196">
        <f t="shared" si="11"/>
        <v>0.78963680305528772</v>
      </c>
      <c r="K145" s="460">
        <v>26019705.219999999</v>
      </c>
      <c r="L145" s="55">
        <v>0.78465585297688589</v>
      </c>
      <c r="M145" s="159">
        <f t="shared" si="13"/>
        <v>0.23965755596673133</v>
      </c>
    </row>
    <row r="146" spans="1:16" ht="14.1" customHeight="1" x14ac:dyDescent="0.2">
      <c r="A146" s="40" t="s">
        <v>95</v>
      </c>
      <c r="B146" s="41" t="s">
        <v>122</v>
      </c>
      <c r="C146" s="226">
        <v>26939471.629999999</v>
      </c>
      <c r="D146" s="33">
        <v>9704875.9399999995</v>
      </c>
      <c r="E146" s="33">
        <v>532005.34</v>
      </c>
      <c r="F146" s="321">
        <f t="shared" si="9"/>
        <v>5.4818355565707522E-2</v>
      </c>
      <c r="G146" s="33">
        <v>532005.34</v>
      </c>
      <c r="H146" s="321">
        <f t="shared" si="10"/>
        <v>5.4818355565707522E-2</v>
      </c>
      <c r="I146" s="33">
        <v>532005.34</v>
      </c>
      <c r="J146" s="196">
        <f t="shared" si="11"/>
        <v>5.4818355565707522E-2</v>
      </c>
      <c r="K146" s="460">
        <v>409003.99</v>
      </c>
      <c r="L146" s="55">
        <v>6.3583849895124278E-2</v>
      </c>
      <c r="M146" s="159">
        <f t="shared" si="13"/>
        <v>0.30073386325644402</v>
      </c>
    </row>
    <row r="147" spans="1:16" ht="14.1" customHeight="1" x14ac:dyDescent="0.2">
      <c r="A147" s="40">
        <v>931</v>
      </c>
      <c r="B147" s="41" t="s">
        <v>455</v>
      </c>
      <c r="C147" s="226">
        <v>5447022.2999999998</v>
      </c>
      <c r="D147" s="33">
        <v>5423710.6500000004</v>
      </c>
      <c r="E147" s="33">
        <v>4083241.68</v>
      </c>
      <c r="F147" s="321">
        <f t="shared" si="9"/>
        <v>0.75285020597476005</v>
      </c>
      <c r="G147" s="33">
        <v>3965242.63</v>
      </c>
      <c r="H147" s="321">
        <f t="shared" si="10"/>
        <v>0.73109405827171103</v>
      </c>
      <c r="I147" s="33">
        <v>3677485.28</v>
      </c>
      <c r="J147" s="196">
        <f t="shared" si="11"/>
        <v>0.67803861918776942</v>
      </c>
      <c r="K147" s="460">
        <v>3683807.69</v>
      </c>
      <c r="L147" s="55">
        <v>0.72197950153994861</v>
      </c>
      <c r="M147" s="159">
        <f t="shared" si="13"/>
        <v>-1.7162703734949769E-3</v>
      </c>
    </row>
    <row r="148" spans="1:16" ht="14.1" customHeight="1" x14ac:dyDescent="0.2">
      <c r="A148" s="40" t="s">
        <v>96</v>
      </c>
      <c r="B148" s="41" t="s">
        <v>111</v>
      </c>
      <c r="C148" s="226">
        <v>25093946.690000001</v>
      </c>
      <c r="D148" s="33">
        <v>26854351.16</v>
      </c>
      <c r="E148" s="33">
        <v>26784446.640000001</v>
      </c>
      <c r="F148" s="321">
        <f t="shared" si="9"/>
        <v>0.99739690154554461</v>
      </c>
      <c r="G148" s="33">
        <v>26726929.719999999</v>
      </c>
      <c r="H148" s="321">
        <f t="shared" si="10"/>
        <v>0.99525509146578084</v>
      </c>
      <c r="I148" s="33">
        <v>23638076.850000001</v>
      </c>
      <c r="J148" s="196">
        <f t="shared" si="11"/>
        <v>0.88023265612201074</v>
      </c>
      <c r="K148" s="460">
        <v>20978895.859999999</v>
      </c>
      <c r="L148" s="55">
        <v>0.85680605209664273</v>
      </c>
      <c r="M148" s="159">
        <f t="shared" si="13"/>
        <v>0.12675504982462904</v>
      </c>
    </row>
    <row r="149" spans="1:16" ht="14.1" customHeight="1" x14ac:dyDescent="0.2">
      <c r="A149" s="40" t="s">
        <v>97</v>
      </c>
      <c r="B149" s="41" t="s">
        <v>112</v>
      </c>
      <c r="C149" s="226">
        <v>66531326.530000001</v>
      </c>
      <c r="D149" s="33">
        <v>67575109.280000001</v>
      </c>
      <c r="E149" s="33">
        <v>63227111.439999998</v>
      </c>
      <c r="F149" s="321">
        <f t="shared" si="9"/>
        <v>0.93565681378354992</v>
      </c>
      <c r="G149" s="33">
        <v>62281108.210000001</v>
      </c>
      <c r="H149" s="321">
        <f t="shared" si="10"/>
        <v>0.92165752854258642</v>
      </c>
      <c r="I149" s="33">
        <v>42973000.840000004</v>
      </c>
      <c r="J149" s="196">
        <f t="shared" si="11"/>
        <v>0.63592943167786475</v>
      </c>
      <c r="K149" s="460">
        <v>40508628.189999998</v>
      </c>
      <c r="L149" s="55">
        <v>0.6860468999131254</v>
      </c>
      <c r="M149" s="159">
        <f t="shared" si="13"/>
        <v>6.0835746854749351E-2</v>
      </c>
    </row>
    <row r="150" spans="1:16" ht="14.1" customHeight="1" x14ac:dyDescent="0.2">
      <c r="A150" s="40" t="s">
        <v>98</v>
      </c>
      <c r="B150" s="41" t="s">
        <v>121</v>
      </c>
      <c r="C150" s="226">
        <v>732282.55</v>
      </c>
      <c r="D150" s="33">
        <v>738108.54</v>
      </c>
      <c r="E150" s="33">
        <v>673044.24</v>
      </c>
      <c r="F150" s="321">
        <f t="shared" si="9"/>
        <v>0.91184995637633448</v>
      </c>
      <c r="G150" s="33">
        <v>673044.24</v>
      </c>
      <c r="H150" s="321">
        <f t="shared" si="10"/>
        <v>0.91184995637633448</v>
      </c>
      <c r="I150" s="33">
        <v>673044.24</v>
      </c>
      <c r="J150" s="196">
        <f t="shared" si="11"/>
        <v>0.91184995637633448</v>
      </c>
      <c r="K150" s="460">
        <v>647693.88</v>
      </c>
      <c r="L150" s="55">
        <v>0.83796922159259435</v>
      </c>
      <c r="M150" s="159">
        <f t="shared" si="13"/>
        <v>3.9139415675812694E-2</v>
      </c>
    </row>
    <row r="151" spans="1:16" ht="14.1" customHeight="1" x14ac:dyDescent="0.2">
      <c r="A151" s="42" t="s">
        <v>534</v>
      </c>
      <c r="B151" s="43" t="s">
        <v>123</v>
      </c>
      <c r="C151" s="226">
        <v>89097229.569999993</v>
      </c>
      <c r="D151" s="33">
        <v>92018042.969999999</v>
      </c>
      <c r="E151" s="33">
        <v>89097229.569999993</v>
      </c>
      <c r="F151" s="456">
        <f t="shared" si="9"/>
        <v>0.96825825342805583</v>
      </c>
      <c r="G151" s="33">
        <v>89097229.569999993</v>
      </c>
      <c r="H151" s="456">
        <f t="shared" si="10"/>
        <v>0.96825825342805583</v>
      </c>
      <c r="I151" s="33">
        <v>78119284.099999994</v>
      </c>
      <c r="J151" s="458">
        <f t="shared" si="11"/>
        <v>0.84895615662537705</v>
      </c>
      <c r="K151" s="461">
        <v>75821948.719999999</v>
      </c>
      <c r="L151" s="375">
        <v>0.85493004478310108</v>
      </c>
      <c r="M151" s="160">
        <f t="shared" si="13"/>
        <v>3.0299081186685672E-2</v>
      </c>
      <c r="N151" t="s">
        <v>560</v>
      </c>
    </row>
    <row r="152" spans="1:16" ht="14.1" customHeight="1" thickBot="1" x14ac:dyDescent="0.25">
      <c r="A152" s="18">
        <v>9</v>
      </c>
      <c r="B152" s="2" t="s">
        <v>545</v>
      </c>
      <c r="C152" s="179">
        <f>SUBTOTAL(9,C139:C151)</f>
        <v>382329706.46000004</v>
      </c>
      <c r="D152" s="235">
        <f>SUBTOTAL(9,D139:D151)</f>
        <v>386733147.66999996</v>
      </c>
      <c r="E152" s="230">
        <f>SUBTOTAL(9,E139:E151)</f>
        <v>343489534.90000004</v>
      </c>
      <c r="F152" s="98">
        <f t="shared" si="9"/>
        <v>0.8881822956461447</v>
      </c>
      <c r="G152" s="230">
        <f>SUBTOTAL(9,G139:G151)</f>
        <v>336633411.74000001</v>
      </c>
      <c r="H152" s="98">
        <f t="shared" si="10"/>
        <v>0.87045399073794905</v>
      </c>
      <c r="I152" s="230">
        <f>SUBTOTAL(9,I139:I151)</f>
        <v>286144329.70000005</v>
      </c>
      <c r="J152" s="188">
        <f t="shared" si="11"/>
        <v>0.73990122497636923</v>
      </c>
      <c r="K152" s="230">
        <f>SUBTOTAL(9,K139:K151)</f>
        <v>271562128.81999993</v>
      </c>
      <c r="L152" s="44">
        <v>0.753</v>
      </c>
      <c r="M152" s="161">
        <f t="shared" si="13"/>
        <v>5.3697475945424067E-2</v>
      </c>
    </row>
    <row r="153" spans="1:16" s="6" customFormat="1" ht="14.1" customHeight="1" thickBot="1" x14ac:dyDescent="0.25">
      <c r="A153" s="5"/>
      <c r="B153" s="4" t="s">
        <v>136</v>
      </c>
      <c r="C153" s="291">
        <f>SUBTOTAL(9,C82:C151)</f>
        <v>1996110606.45</v>
      </c>
      <c r="D153" s="236">
        <f>SUBTOTAL(9,D82:D151)</f>
        <v>2053932136.2200007</v>
      </c>
      <c r="E153" s="237">
        <f>SUBTOTAL(9,E82:E151)</f>
        <v>1794077918.3499999</v>
      </c>
      <c r="F153" s="199">
        <f>+E153/D153</f>
        <v>0.87348451621764422</v>
      </c>
      <c r="G153" s="237">
        <f>SUBTOTAL(9,G82:G151)</f>
        <v>1776637333.5499995</v>
      </c>
      <c r="H153" s="199">
        <f>+G153/D153</f>
        <v>0.86499320119683853</v>
      </c>
      <c r="I153" s="237">
        <f>SUBTOTAL(9,I82:I151)</f>
        <v>1479282374.1199996</v>
      </c>
      <c r="J153" s="191">
        <f>+I153/D153</f>
        <v>0.72021969374432671</v>
      </c>
      <c r="K153" s="231">
        <f>SUBTOTAL(9,K82:K152)</f>
        <v>1425437888.8500004</v>
      </c>
      <c r="L153" s="208">
        <v>0.74399999999999999</v>
      </c>
      <c r="M153" s="163">
        <f>+I153/K153-1</f>
        <v>3.7773996111075236E-2</v>
      </c>
      <c r="O153" s="295"/>
    </row>
    <row r="154" spans="1:16" s="313" customFormat="1" ht="14.1" customHeight="1" x14ac:dyDescent="0.2">
      <c r="A154" s="285"/>
      <c r="B154" s="310"/>
      <c r="C154" s="311"/>
      <c r="D154" s="311"/>
      <c r="E154" s="311"/>
      <c r="F154" s="312"/>
      <c r="G154" s="311"/>
      <c r="H154" s="312"/>
      <c r="I154" s="311"/>
      <c r="J154" s="312"/>
      <c r="K154" s="311"/>
      <c r="L154" s="312"/>
      <c r="M154" s="312"/>
      <c r="O154" s="314"/>
      <c r="P154" s="315"/>
    </row>
    <row r="159" spans="1:16" x14ac:dyDescent="0.2">
      <c r="C159" s="403"/>
      <c r="D159" s="403"/>
      <c r="E159" s="403"/>
      <c r="F159" s="457"/>
      <c r="G159" s="403"/>
      <c r="H159" s="457"/>
      <c r="I159" s="403"/>
      <c r="J159" s="457"/>
    </row>
    <row r="161" spans="3:3" x14ac:dyDescent="0.2">
      <c r="C161" s="408"/>
    </row>
  </sheetData>
  <mergeCells count="5">
    <mergeCell ref="K2:L2"/>
    <mergeCell ref="K79:L79"/>
    <mergeCell ref="D2:J2"/>
    <mergeCell ref="A79:B79"/>
    <mergeCell ref="D79:J79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57" fitToHeight="0" orientation="portrait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rowBreaks count="1" manualBreakCount="1">
    <brk id="77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Normal="100" workbookViewId="0">
      <selection activeCell="A30" sqref="A30:B30"/>
    </sheetView>
  </sheetViews>
  <sheetFormatPr defaultColWidth="11.42578125" defaultRowHeight="12.75" x14ac:dyDescent="0.2"/>
  <cols>
    <col min="1" max="1" width="6.85546875" customWidth="1"/>
    <col min="2" max="2" width="43.7109375" bestFit="1" customWidth="1"/>
    <col min="3" max="5" width="12.7109375" customWidth="1"/>
    <col min="6" max="6" width="6.7109375" style="105" customWidth="1"/>
    <col min="7" max="7" width="12.7109375" customWidth="1"/>
    <col min="8" max="8" width="6.7109375" style="105" customWidth="1"/>
    <col min="9" max="9" width="12.7109375" customWidth="1"/>
    <col min="10" max="10" width="6.7109375" style="105" customWidth="1"/>
    <col min="11" max="11" width="15.42578125" bestFit="1" customWidth="1"/>
    <col min="12" max="12" width="6" style="105" bestFit="1" customWidth="1"/>
    <col min="13" max="13" width="51.85546875" style="105" customWidth="1"/>
    <col min="14" max="14" width="16.5703125" bestFit="1" customWidth="1"/>
    <col min="15" max="15" width="20.42578125" style="294" bestFit="1" customWidth="1"/>
    <col min="16" max="18" width="15.5703125" bestFit="1" customWidth="1"/>
  </cols>
  <sheetData>
    <row r="1" spans="1:15" ht="15" customHeight="1" x14ac:dyDescent="0.25">
      <c r="A1" s="551" t="s">
        <v>19</v>
      </c>
      <c r="K1" s="105"/>
    </row>
    <row r="2" spans="1:15" ht="12.75" customHeight="1" x14ac:dyDescent="0.25">
      <c r="A2" s="552" t="s">
        <v>456</v>
      </c>
      <c r="F2"/>
      <c r="H2"/>
      <c r="J2"/>
      <c r="L2"/>
      <c r="M2"/>
      <c r="O2"/>
    </row>
    <row r="3" spans="1:15" ht="12.75" customHeight="1" x14ac:dyDescent="0.25">
      <c r="A3" s="552" t="s">
        <v>480</v>
      </c>
      <c r="F3"/>
      <c r="H3"/>
      <c r="J3"/>
      <c r="L3"/>
      <c r="M3"/>
      <c r="O3"/>
    </row>
    <row r="4" spans="1:15" ht="14.1" customHeight="1" x14ac:dyDescent="0.2">
      <c r="F4"/>
      <c r="H4"/>
      <c r="J4"/>
      <c r="L4"/>
      <c r="M4"/>
      <c r="O4"/>
    </row>
    <row r="5" spans="1:15" ht="14.1" customHeight="1" x14ac:dyDescent="0.2">
      <c r="F5"/>
      <c r="H5"/>
      <c r="J5"/>
      <c r="L5"/>
      <c r="M5"/>
      <c r="O5"/>
    </row>
    <row r="6" spans="1:15" ht="14.1" customHeight="1" x14ac:dyDescent="0.2">
      <c r="F6"/>
      <c r="H6"/>
      <c r="J6"/>
      <c r="L6"/>
      <c r="M6"/>
      <c r="O6"/>
    </row>
    <row r="7" spans="1:15" ht="14.1" customHeight="1" x14ac:dyDescent="0.2">
      <c r="F7"/>
      <c r="H7"/>
      <c r="J7"/>
      <c r="L7"/>
      <c r="M7"/>
      <c r="O7"/>
    </row>
    <row r="8" spans="1:15" ht="14.1" customHeight="1" x14ac:dyDescent="0.2">
      <c r="F8"/>
      <c r="H8"/>
      <c r="J8"/>
      <c r="L8"/>
      <c r="M8"/>
      <c r="O8"/>
    </row>
    <row r="9" spans="1:15" ht="14.1" customHeight="1" x14ac:dyDescent="0.2">
      <c r="F9"/>
      <c r="H9"/>
      <c r="J9"/>
      <c r="L9"/>
      <c r="M9"/>
      <c r="O9"/>
    </row>
    <row r="10" spans="1:15" ht="14.1" customHeight="1" x14ac:dyDescent="0.2">
      <c r="F10"/>
      <c r="H10"/>
      <c r="J10"/>
      <c r="L10"/>
      <c r="M10"/>
      <c r="O10"/>
    </row>
    <row r="11" spans="1:15" ht="14.1" customHeight="1" x14ac:dyDescent="0.2">
      <c r="F11"/>
      <c r="H11"/>
      <c r="J11"/>
      <c r="L11"/>
      <c r="M11"/>
      <c r="O11"/>
    </row>
    <row r="12" spans="1:15" ht="14.1" customHeight="1" x14ac:dyDescent="0.2">
      <c r="F12"/>
      <c r="H12"/>
      <c r="J12"/>
      <c r="L12"/>
      <c r="M12"/>
      <c r="O12"/>
    </row>
    <row r="13" spans="1:15" ht="14.1" customHeight="1" x14ac:dyDescent="0.2">
      <c r="F13"/>
      <c r="H13"/>
      <c r="J13"/>
      <c r="L13"/>
      <c r="M13"/>
      <c r="O13"/>
    </row>
    <row r="14" spans="1:15" ht="14.1" customHeight="1" x14ac:dyDescent="0.2">
      <c r="F14"/>
      <c r="H14"/>
      <c r="J14"/>
      <c r="L14"/>
      <c r="M14"/>
      <c r="O14"/>
    </row>
    <row r="15" spans="1:15" ht="14.1" customHeight="1" x14ac:dyDescent="0.2">
      <c r="F15"/>
      <c r="H15"/>
      <c r="J15"/>
      <c r="L15"/>
      <c r="M15"/>
      <c r="O15"/>
    </row>
    <row r="16" spans="1:15" ht="14.1" customHeight="1" x14ac:dyDescent="0.2">
      <c r="F16"/>
      <c r="H16"/>
      <c r="J16"/>
      <c r="L16"/>
      <c r="M16"/>
      <c r="O16"/>
    </row>
    <row r="17" spans="1:15" ht="14.1" customHeight="1" x14ac:dyDescent="0.2">
      <c r="F17"/>
      <c r="H17"/>
      <c r="J17"/>
      <c r="L17"/>
      <c r="M17"/>
      <c r="O17"/>
    </row>
    <row r="18" spans="1:15" ht="14.1" customHeight="1" x14ac:dyDescent="0.2">
      <c r="F18"/>
      <c r="H18"/>
      <c r="J18"/>
      <c r="L18"/>
      <c r="M18"/>
      <c r="O18"/>
    </row>
    <row r="19" spans="1:15" ht="14.1" customHeight="1" x14ac:dyDescent="0.2">
      <c r="F19"/>
      <c r="H19"/>
      <c r="J19"/>
      <c r="L19"/>
      <c r="M19"/>
      <c r="O19"/>
    </row>
    <row r="20" spans="1:15" ht="14.1" customHeight="1" x14ac:dyDescent="0.2">
      <c r="F20"/>
      <c r="H20"/>
      <c r="J20"/>
      <c r="L20"/>
      <c r="M20"/>
      <c r="O20"/>
    </row>
    <row r="21" spans="1:15" ht="14.1" customHeight="1" x14ac:dyDescent="0.2">
      <c r="F21"/>
      <c r="H21"/>
      <c r="J21"/>
      <c r="L21"/>
      <c r="M21"/>
      <c r="O21"/>
    </row>
    <row r="22" spans="1:15" ht="14.1" customHeight="1" x14ac:dyDescent="0.2">
      <c r="F22"/>
      <c r="H22"/>
      <c r="J22"/>
      <c r="L22"/>
      <c r="M22"/>
      <c r="O22"/>
    </row>
    <row r="23" spans="1:15" ht="14.1" customHeight="1" x14ac:dyDescent="0.2">
      <c r="F23"/>
      <c r="H23"/>
      <c r="J23"/>
      <c r="L23"/>
      <c r="M23"/>
      <c r="O23"/>
    </row>
    <row r="24" spans="1:15" ht="14.1" customHeight="1" x14ac:dyDescent="0.2">
      <c r="F24"/>
      <c r="H24"/>
      <c r="J24"/>
      <c r="L24"/>
      <c r="M24"/>
      <c r="O24"/>
    </row>
    <row r="25" spans="1:15" ht="14.1" customHeight="1" x14ac:dyDescent="0.2">
      <c r="F25"/>
      <c r="H25"/>
      <c r="J25"/>
      <c r="L25"/>
      <c r="M25"/>
      <c r="O25"/>
    </row>
    <row r="26" spans="1:15" ht="14.1" customHeight="1" x14ac:dyDescent="0.2">
      <c r="F26"/>
      <c r="H26"/>
      <c r="J26"/>
      <c r="L26"/>
      <c r="M26"/>
      <c r="O26"/>
    </row>
    <row r="27" spans="1:15" ht="14.1" customHeight="1" x14ac:dyDescent="0.2">
      <c r="F27"/>
      <c r="H27"/>
      <c r="J27"/>
      <c r="L27"/>
      <c r="M27"/>
      <c r="O27"/>
    </row>
    <row r="28" spans="1:15" ht="14.1" customHeight="1" x14ac:dyDescent="0.2">
      <c r="F28"/>
      <c r="H28"/>
      <c r="J28"/>
      <c r="L28"/>
      <c r="M28"/>
      <c r="O28"/>
    </row>
    <row r="29" spans="1:15" ht="14.1" customHeight="1" x14ac:dyDescent="0.25">
      <c r="A29" s="552" t="s">
        <v>19</v>
      </c>
      <c r="B29" s="553"/>
      <c r="F29"/>
      <c r="H29"/>
      <c r="J29"/>
      <c r="L29"/>
      <c r="M29"/>
      <c r="O29"/>
    </row>
    <row r="30" spans="1:15" ht="14.1" customHeight="1" x14ac:dyDescent="0.25">
      <c r="A30" s="603" t="s">
        <v>499</v>
      </c>
      <c r="B30" s="604"/>
      <c r="C30" s="390"/>
      <c r="F30"/>
      <c r="H30"/>
      <c r="J30"/>
      <c r="L30"/>
      <c r="M30"/>
      <c r="O30"/>
    </row>
    <row r="31" spans="1:15" ht="14.1" customHeight="1" x14ac:dyDescent="0.2">
      <c r="F31"/>
      <c r="H31"/>
      <c r="J31"/>
      <c r="L31"/>
      <c r="M31"/>
      <c r="O31"/>
    </row>
    <row r="32" spans="1:15" ht="14.1" customHeight="1" x14ac:dyDescent="0.2">
      <c r="F32"/>
      <c r="H32"/>
      <c r="J32"/>
      <c r="L32"/>
      <c r="M32"/>
      <c r="O32"/>
    </row>
    <row r="33" spans="1:16" ht="14.1" customHeight="1" x14ac:dyDescent="0.2">
      <c r="F33"/>
      <c r="H33"/>
      <c r="J33"/>
      <c r="L33"/>
      <c r="M33"/>
      <c r="O33"/>
    </row>
    <row r="34" spans="1:16" ht="14.1" customHeight="1" x14ac:dyDescent="0.2">
      <c r="F34"/>
      <c r="H34"/>
      <c r="J34"/>
      <c r="L34"/>
      <c r="M34"/>
      <c r="O34"/>
    </row>
    <row r="35" spans="1:16" s="313" customFormat="1" ht="351" customHeight="1" x14ac:dyDescent="0.2">
      <c r="A35" s="285"/>
      <c r="B35" s="310"/>
      <c r="C35" s="311"/>
      <c r="D35" s="311"/>
      <c r="E35" s="311"/>
      <c r="F35" s="312"/>
      <c r="G35" s="311"/>
      <c r="H35" s="312"/>
      <c r="I35" s="311"/>
      <c r="J35" s="312"/>
      <c r="K35" s="311"/>
      <c r="L35" s="312"/>
      <c r="M35" s="312"/>
      <c r="O35" s="314"/>
      <c r="P35" s="315"/>
    </row>
  </sheetData>
  <mergeCells count="1">
    <mergeCell ref="A30:B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Width="0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62"/>
  <sheetViews>
    <sheetView tabSelected="1" topLeftCell="A34" zoomScaleNormal="100" workbookViewId="0">
      <selection activeCell="H60" sqref="H60"/>
    </sheetView>
  </sheetViews>
  <sheetFormatPr defaultColWidth="11.42578125" defaultRowHeight="12.75" x14ac:dyDescent="0.2"/>
  <cols>
    <col min="1" max="1" width="4.140625" customWidth="1"/>
    <col min="2" max="2" width="30.140625" customWidth="1"/>
    <col min="3" max="5" width="12.7109375" customWidth="1"/>
    <col min="6" max="6" width="6.28515625" style="105" customWidth="1"/>
    <col min="7" max="7" width="12.7109375" customWidth="1"/>
    <col min="8" max="8" width="6.28515625" style="105" customWidth="1"/>
    <col min="9" max="9" width="12.7109375" customWidth="1"/>
    <col min="10" max="10" width="6.28515625" style="105" customWidth="1"/>
    <col min="11" max="11" width="12.7109375" customWidth="1"/>
    <col min="12" max="12" width="6.28515625" style="105" customWidth="1"/>
    <col min="13" max="13" width="8.140625" style="105" bestFit="1" customWidth="1"/>
    <col min="14" max="14" width="3.140625" customWidth="1"/>
    <col min="15" max="15" width="15.5703125" bestFit="1" customWidth="1"/>
  </cols>
  <sheetData>
    <row r="1" spans="1:13" ht="15.75" thickBot="1" x14ac:dyDescent="0.3">
      <c r="A1" s="7" t="s">
        <v>19</v>
      </c>
    </row>
    <row r="2" spans="1:13" x14ac:dyDescent="0.2">
      <c r="A2" s="8" t="s">
        <v>21</v>
      </c>
      <c r="C2" s="181" t="s">
        <v>501</v>
      </c>
      <c r="D2" s="591" t="s">
        <v>575</v>
      </c>
      <c r="E2" s="589"/>
      <c r="F2" s="589"/>
      <c r="G2" s="589"/>
      <c r="H2" s="589"/>
      <c r="I2" s="589"/>
      <c r="J2" s="590"/>
      <c r="K2" s="585" t="s">
        <v>574</v>
      </c>
      <c r="L2" s="586"/>
      <c r="M2" s="224"/>
    </row>
    <row r="3" spans="1:13" x14ac:dyDescent="0.2">
      <c r="C3" s="174">
        <v>1</v>
      </c>
      <c r="D3" s="165">
        <v>2</v>
      </c>
      <c r="E3" s="95">
        <v>3</v>
      </c>
      <c r="F3" s="96" t="s">
        <v>39</v>
      </c>
      <c r="G3" s="95">
        <v>4</v>
      </c>
      <c r="H3" s="96" t="s">
        <v>40</v>
      </c>
      <c r="I3" s="95">
        <v>5</v>
      </c>
      <c r="J3" s="166" t="s">
        <v>41</v>
      </c>
      <c r="K3" s="95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22</v>
      </c>
      <c r="C4" s="175" t="s">
        <v>13</v>
      </c>
      <c r="D4" s="127" t="s">
        <v>14</v>
      </c>
      <c r="E4" s="97" t="s">
        <v>15</v>
      </c>
      <c r="F4" s="97" t="s">
        <v>18</v>
      </c>
      <c r="G4" s="97" t="s">
        <v>16</v>
      </c>
      <c r="H4" s="97" t="s">
        <v>18</v>
      </c>
      <c r="I4" s="97" t="s">
        <v>17</v>
      </c>
      <c r="J4" s="128" t="s">
        <v>18</v>
      </c>
      <c r="K4" s="97" t="s">
        <v>17</v>
      </c>
      <c r="L4" s="12" t="s">
        <v>18</v>
      </c>
      <c r="M4" s="157" t="s">
        <v>538</v>
      </c>
    </row>
    <row r="5" spans="1:13" ht="15" customHeight="1" x14ac:dyDescent="0.2">
      <c r="A5" s="30">
        <v>1</v>
      </c>
      <c r="B5" s="21" t="s">
        <v>427</v>
      </c>
      <c r="C5" s="226">
        <v>187615066.34</v>
      </c>
      <c r="D5" s="232">
        <v>205980405.56</v>
      </c>
      <c r="E5" s="31">
        <v>180722619.06</v>
      </c>
      <c r="F5" s="49">
        <f t="shared" ref="F5:F14" si="0">+E5/D5</f>
        <v>0.87737772225794231</v>
      </c>
      <c r="G5" s="31">
        <v>174925856.13999999</v>
      </c>
      <c r="H5" s="49">
        <f t="shared" ref="H5:H14" si="1">+G5/D5</f>
        <v>0.84923541957512005</v>
      </c>
      <c r="I5" s="31">
        <v>151272523.83999997</v>
      </c>
      <c r="J5" s="170">
        <f t="shared" ref="J5:J14" si="2">+I5/D5</f>
        <v>0.73440249536714219</v>
      </c>
      <c r="K5" s="31">
        <v>147041309.25999999</v>
      </c>
      <c r="L5" s="53">
        <v>0.73827978299897989</v>
      </c>
      <c r="M5" s="158">
        <f t="shared" ref="M5:M14" si="3">+I5/K5-1</f>
        <v>2.8775686242825227E-2</v>
      </c>
    </row>
    <row r="6" spans="1:13" ht="15" customHeight="1" x14ac:dyDescent="0.2">
      <c r="A6" s="32">
        <v>2</v>
      </c>
      <c r="B6" s="23" t="s">
        <v>428</v>
      </c>
      <c r="C6" s="226">
        <v>205332965.00999999</v>
      </c>
      <c r="D6" s="232">
        <v>242807924.94999999</v>
      </c>
      <c r="E6" s="31">
        <v>202780777.66999999</v>
      </c>
      <c r="F6" s="49">
        <f t="shared" si="0"/>
        <v>0.83514892568583765</v>
      </c>
      <c r="G6" s="31">
        <v>199403733.94999999</v>
      </c>
      <c r="H6" s="321">
        <f t="shared" si="1"/>
        <v>0.82124063286263016</v>
      </c>
      <c r="I6" s="31">
        <v>160623000.80000001</v>
      </c>
      <c r="J6" s="196">
        <f t="shared" si="2"/>
        <v>0.66152289235648365</v>
      </c>
      <c r="K6" s="31">
        <v>149176225.94</v>
      </c>
      <c r="L6" s="53">
        <v>0.756708100806885</v>
      </c>
      <c r="M6" s="159">
        <f t="shared" si="3"/>
        <v>7.6733238073766641E-2</v>
      </c>
    </row>
    <row r="7" spans="1:13" ht="15" customHeight="1" x14ac:dyDescent="0.2">
      <c r="A7" s="32">
        <v>4</v>
      </c>
      <c r="B7" s="23" t="s">
        <v>24</v>
      </c>
      <c r="C7" s="226">
        <v>246207865.18000001</v>
      </c>
      <c r="D7" s="232">
        <v>251252216.16</v>
      </c>
      <c r="E7" s="31">
        <v>207696147.37</v>
      </c>
      <c r="F7" s="49">
        <f t="shared" si="0"/>
        <v>0.82664404137130854</v>
      </c>
      <c r="G7" s="31">
        <v>204565312.53999999</v>
      </c>
      <c r="H7" s="321">
        <f t="shared" si="1"/>
        <v>0.81418311713410196</v>
      </c>
      <c r="I7" s="31">
        <v>189012968.91</v>
      </c>
      <c r="J7" s="196">
        <f t="shared" si="2"/>
        <v>0.75228378797516593</v>
      </c>
      <c r="K7" s="31">
        <v>189424095.46000001</v>
      </c>
      <c r="L7" s="53">
        <v>0.76308918330971809</v>
      </c>
      <c r="M7" s="159">
        <f t="shared" si="3"/>
        <v>-2.1704026037533408E-3</v>
      </c>
    </row>
    <row r="8" spans="1:13" ht="15" customHeight="1" x14ac:dyDescent="0.2">
      <c r="A8" s="148" t="s">
        <v>430</v>
      </c>
      <c r="B8" s="23" t="s">
        <v>431</v>
      </c>
      <c r="C8" s="226">
        <v>50069128.450000003</v>
      </c>
      <c r="D8" s="232">
        <v>80788790.370000005</v>
      </c>
      <c r="E8" s="31">
        <v>64143494.109999999</v>
      </c>
      <c r="F8" s="49">
        <f t="shared" si="0"/>
        <v>0.79396527434354247</v>
      </c>
      <c r="G8" s="31">
        <v>63611313.579999998</v>
      </c>
      <c r="H8" s="321">
        <f t="shared" si="1"/>
        <v>0.78737796776842617</v>
      </c>
      <c r="I8" s="31">
        <v>53474222.18</v>
      </c>
      <c r="J8" s="196">
        <f t="shared" si="2"/>
        <v>0.66190150805695247</v>
      </c>
      <c r="K8" s="31">
        <v>38775215.82</v>
      </c>
      <c r="L8" s="53">
        <v>0.41234309173731454</v>
      </c>
      <c r="M8" s="269">
        <f t="shared" si="3"/>
        <v>0.37908251570371276</v>
      </c>
    </row>
    <row r="9" spans="1:13" ht="15" customHeight="1" x14ac:dyDescent="0.2">
      <c r="A9" s="148" t="s">
        <v>429</v>
      </c>
      <c r="B9" s="23" t="s">
        <v>23</v>
      </c>
      <c r="C9" s="226">
        <v>310628104.75999999</v>
      </c>
      <c r="D9" s="232">
        <v>310157274.12</v>
      </c>
      <c r="E9" s="31">
        <v>307146864.75</v>
      </c>
      <c r="F9" s="49">
        <f t="shared" si="0"/>
        <v>0.99029392627162671</v>
      </c>
      <c r="G9" s="31">
        <v>306991637.94999999</v>
      </c>
      <c r="H9" s="321">
        <f t="shared" si="1"/>
        <v>0.98979344856901463</v>
      </c>
      <c r="I9" s="31">
        <v>217526727.50999999</v>
      </c>
      <c r="J9" s="196">
        <f t="shared" si="2"/>
        <v>0.70134330438382297</v>
      </c>
      <c r="K9" s="31">
        <v>216208171.81</v>
      </c>
      <c r="L9" s="53">
        <v>0.70225448535901314</v>
      </c>
      <c r="M9" s="158">
        <f t="shared" si="3"/>
        <v>6.0985470112513429E-3</v>
      </c>
    </row>
    <row r="10" spans="1:13" ht="15" customHeight="1" x14ac:dyDescent="0.2">
      <c r="A10" s="148" t="s">
        <v>463</v>
      </c>
      <c r="B10" s="23" t="s">
        <v>100</v>
      </c>
      <c r="C10" s="226">
        <v>6604592.1299999999</v>
      </c>
      <c r="D10" s="232">
        <v>5934368.5199999996</v>
      </c>
      <c r="E10" s="31">
        <v>5101821.72</v>
      </c>
      <c r="F10" s="49">
        <f t="shared" si="0"/>
        <v>0.85970760036318072</v>
      </c>
      <c r="G10" s="31">
        <v>4993348.08</v>
      </c>
      <c r="H10" s="321">
        <f t="shared" si="1"/>
        <v>0.84142871531678998</v>
      </c>
      <c r="I10" s="31">
        <v>3255073.61</v>
      </c>
      <c r="J10" s="196">
        <f t="shared" si="2"/>
        <v>0.54851221305683251</v>
      </c>
      <c r="K10" s="150">
        <v>3732709.24</v>
      </c>
      <c r="L10" s="55">
        <v>0.54536469558918799</v>
      </c>
      <c r="M10" s="159">
        <f t="shared" si="3"/>
        <v>-0.12795950589497307</v>
      </c>
    </row>
    <row r="11" spans="1:13" ht="15" customHeight="1" x14ac:dyDescent="0.2">
      <c r="A11" s="148" t="s">
        <v>471</v>
      </c>
      <c r="B11" s="23" t="s">
        <v>472</v>
      </c>
      <c r="C11" s="226">
        <v>56634642.350000001</v>
      </c>
      <c r="D11" s="232">
        <v>61737285.409999996</v>
      </c>
      <c r="E11" s="31">
        <v>59404522.609999999</v>
      </c>
      <c r="F11" s="49">
        <f t="shared" si="0"/>
        <v>0.96221468461873538</v>
      </c>
      <c r="G11" s="31">
        <v>58128367.420000002</v>
      </c>
      <c r="H11" s="321">
        <f t="shared" si="1"/>
        <v>0.94154394761556148</v>
      </c>
      <c r="I11" s="31">
        <v>43138978.159999996</v>
      </c>
      <c r="J11" s="196">
        <f t="shared" si="2"/>
        <v>0.69875080955555735</v>
      </c>
      <c r="K11" s="150">
        <v>35134116.039999999</v>
      </c>
      <c r="L11" s="55">
        <v>0.70175263946463928</v>
      </c>
      <c r="M11" s="159">
        <f t="shared" si="3"/>
        <v>0.22783729953207033</v>
      </c>
    </row>
    <row r="12" spans="1:13" ht="15" customHeight="1" x14ac:dyDescent="0.2">
      <c r="A12" s="32">
        <v>7</v>
      </c>
      <c r="B12" s="23" t="s">
        <v>432</v>
      </c>
      <c r="C12" s="226">
        <v>129158476.34</v>
      </c>
      <c r="D12" s="232">
        <v>160086669.22</v>
      </c>
      <c r="E12" s="31">
        <v>99328261.25</v>
      </c>
      <c r="F12" s="49">
        <f t="shared" si="0"/>
        <v>0.62046553741147292</v>
      </c>
      <c r="G12" s="31">
        <v>97154529.629999995</v>
      </c>
      <c r="H12" s="321">
        <f t="shared" si="1"/>
        <v>0.60688707000634035</v>
      </c>
      <c r="I12" s="31">
        <v>87807157.330000013</v>
      </c>
      <c r="J12" s="196">
        <f t="shared" si="2"/>
        <v>0.54849762168098171</v>
      </c>
      <c r="K12" s="150">
        <v>73947859.090000004</v>
      </c>
      <c r="L12" s="55">
        <v>0.73127767890559625</v>
      </c>
      <c r="M12" s="159">
        <f t="shared" si="3"/>
        <v>0.18741987138711091</v>
      </c>
    </row>
    <row r="13" spans="1:13" ht="15" customHeight="1" x14ac:dyDescent="0.2">
      <c r="A13" s="34" t="s">
        <v>433</v>
      </c>
      <c r="B13" s="25" t="s">
        <v>26</v>
      </c>
      <c r="C13" s="226">
        <v>839696804.13</v>
      </c>
      <c r="D13" s="232">
        <v>828309396.92999995</v>
      </c>
      <c r="E13" s="31">
        <v>664316312.95000005</v>
      </c>
      <c r="F13" s="49">
        <f t="shared" si="0"/>
        <v>0.80201470056018342</v>
      </c>
      <c r="G13" s="31">
        <v>664316312.95000005</v>
      </c>
      <c r="H13" s="456">
        <f t="shared" si="1"/>
        <v>0.80201470056018342</v>
      </c>
      <c r="I13" s="31">
        <v>608295729.36000001</v>
      </c>
      <c r="J13" s="458">
        <f t="shared" si="2"/>
        <v>0.7343822629739003</v>
      </c>
      <c r="K13" s="33">
        <v>513503351.93000001</v>
      </c>
      <c r="L13" s="55">
        <v>0.54355448102525883</v>
      </c>
      <c r="M13" s="159">
        <f t="shared" si="3"/>
        <v>0.18459933527935757</v>
      </c>
    </row>
    <row r="14" spans="1:13" ht="15" customHeight="1" x14ac:dyDescent="0.2">
      <c r="A14" s="32">
        <v>8</v>
      </c>
      <c r="B14" s="23" t="s">
        <v>434</v>
      </c>
      <c r="C14" s="226">
        <v>215141158.63</v>
      </c>
      <c r="D14" s="232">
        <v>222821483.99000001</v>
      </c>
      <c r="E14" s="31">
        <v>220168334.34999999</v>
      </c>
      <c r="F14" s="49">
        <f t="shared" si="0"/>
        <v>0.98809293613662907</v>
      </c>
      <c r="G14" s="31">
        <v>220168334.34999999</v>
      </c>
      <c r="H14" s="321">
        <f t="shared" si="1"/>
        <v>0.98809293613662907</v>
      </c>
      <c r="I14" s="31">
        <v>195636221.99000001</v>
      </c>
      <c r="J14" s="196">
        <f t="shared" si="2"/>
        <v>0.87799532830855731</v>
      </c>
      <c r="K14" s="33">
        <v>190338277.38</v>
      </c>
      <c r="L14" s="55">
        <v>0.89497630741290124</v>
      </c>
      <c r="M14" s="159">
        <f t="shared" si="3"/>
        <v>2.7834362498841747E-2</v>
      </c>
    </row>
    <row r="15" spans="1:13" ht="15" customHeight="1" x14ac:dyDescent="0.2">
      <c r="A15" s="9"/>
      <c r="B15" s="2" t="s">
        <v>27</v>
      </c>
      <c r="C15" s="228">
        <f>SUM(C5:C14)</f>
        <v>2247088803.3200002</v>
      </c>
      <c r="D15" s="235">
        <f>SUM(D5:D14)</f>
        <v>2369875815.2299995</v>
      </c>
      <c r="E15" s="230">
        <f>SUM(E5:E14)</f>
        <v>2010809155.8399999</v>
      </c>
      <c r="F15" s="98">
        <f t="shared" ref="F15:F27" si="4">+E15/D15</f>
        <v>0.84848714135885983</v>
      </c>
      <c r="G15" s="230">
        <f>SUM(G5:G14)</f>
        <v>1994258746.5899999</v>
      </c>
      <c r="H15" s="98">
        <f t="shared" ref="H15:H27" si="5">+G15/D15</f>
        <v>0.84150348038234846</v>
      </c>
      <c r="I15" s="230">
        <f>SUM(I5:I14)</f>
        <v>1710042603.6899998</v>
      </c>
      <c r="J15" s="188">
        <f t="shared" ref="J15:J27" si="6">+I15/D15</f>
        <v>0.72157477311697782</v>
      </c>
      <c r="K15" s="230">
        <f>SUM(K5:K14)</f>
        <v>1557281331.9699998</v>
      </c>
      <c r="L15" s="44">
        <v>0.65900000000000003</v>
      </c>
      <c r="M15" s="161">
        <f t="shared" ref="M15:M27" si="7">+I15/K15-1</f>
        <v>9.8094845538765352E-2</v>
      </c>
    </row>
    <row r="16" spans="1:13" ht="15" customHeight="1" x14ac:dyDescent="0.2">
      <c r="A16" s="30">
        <v>1</v>
      </c>
      <c r="B16" s="21" t="s">
        <v>28</v>
      </c>
      <c r="C16" s="226">
        <v>45622302.869999997</v>
      </c>
      <c r="D16" s="232">
        <v>47209256.859999999</v>
      </c>
      <c r="E16" s="31">
        <v>45111216.350000001</v>
      </c>
      <c r="F16" s="49">
        <f t="shared" si="4"/>
        <v>0.95555870501792095</v>
      </c>
      <c r="G16" s="31">
        <v>44782617.390000001</v>
      </c>
      <c r="H16" s="49">
        <f t="shared" si="5"/>
        <v>0.94859822773325475</v>
      </c>
      <c r="I16" s="31">
        <v>34560238.539999999</v>
      </c>
      <c r="J16" s="170">
        <f t="shared" si="6"/>
        <v>0.73206487114357854</v>
      </c>
      <c r="K16" s="31">
        <v>34650915.25</v>
      </c>
      <c r="L16" s="53">
        <v>0.72068587027767694</v>
      </c>
      <c r="M16" s="158">
        <f t="shared" si="7"/>
        <v>-2.616863345334064E-3</v>
      </c>
    </row>
    <row r="17" spans="1:15" ht="15" customHeight="1" x14ac:dyDescent="0.2">
      <c r="A17" s="32">
        <v>2</v>
      </c>
      <c r="B17" s="23" t="s">
        <v>29</v>
      </c>
      <c r="C17" s="226">
        <v>39657006.960000001</v>
      </c>
      <c r="D17" s="232">
        <v>41924889.859999999</v>
      </c>
      <c r="E17" s="31">
        <v>40398221.090000004</v>
      </c>
      <c r="F17" s="321">
        <f t="shared" si="4"/>
        <v>0.96358562240478129</v>
      </c>
      <c r="G17" s="31">
        <v>39316752.579999998</v>
      </c>
      <c r="H17" s="321">
        <f t="shared" si="5"/>
        <v>0.93779024134089872</v>
      </c>
      <c r="I17" s="31">
        <v>31507259.07</v>
      </c>
      <c r="J17" s="196">
        <f t="shared" si="6"/>
        <v>0.7515168000491439</v>
      </c>
      <c r="K17" s="33">
        <v>30685181.420000002</v>
      </c>
      <c r="L17" s="55">
        <v>0.74116090588493677</v>
      </c>
      <c r="M17" s="159">
        <f t="shared" si="7"/>
        <v>2.6790705218519006E-2</v>
      </c>
    </row>
    <row r="18" spans="1:15" ht="15" customHeight="1" x14ac:dyDescent="0.2">
      <c r="A18" s="36">
        <v>3</v>
      </c>
      <c r="B18" s="23" t="s">
        <v>30</v>
      </c>
      <c r="C18" s="226">
        <v>33818767.32</v>
      </c>
      <c r="D18" s="232">
        <v>37642790.689999998</v>
      </c>
      <c r="E18" s="31">
        <v>34981866.030000001</v>
      </c>
      <c r="F18" s="321">
        <f t="shared" si="4"/>
        <v>0.92931117456424706</v>
      </c>
      <c r="G18" s="31">
        <v>34248301.140000001</v>
      </c>
      <c r="H18" s="321">
        <f t="shared" si="5"/>
        <v>0.90982364782795555</v>
      </c>
      <c r="I18" s="31">
        <v>24912860.030000001</v>
      </c>
      <c r="J18" s="196">
        <f t="shared" si="6"/>
        <v>0.66182287692655661</v>
      </c>
      <c r="K18" s="33">
        <v>25312465.75</v>
      </c>
      <c r="L18" s="55">
        <v>0.71849379198752472</v>
      </c>
      <c r="M18" s="159">
        <f t="shared" si="7"/>
        <v>-1.5786914003034225E-2</v>
      </c>
    </row>
    <row r="19" spans="1:15" ht="15" customHeight="1" x14ac:dyDescent="0.2">
      <c r="A19" s="36">
        <v>4</v>
      </c>
      <c r="B19" s="23" t="s">
        <v>31</v>
      </c>
      <c r="C19" s="226">
        <v>15446559.359999999</v>
      </c>
      <c r="D19" s="232">
        <v>17764681.370000001</v>
      </c>
      <c r="E19" s="31">
        <v>15493526.92</v>
      </c>
      <c r="F19" s="321">
        <f t="shared" si="4"/>
        <v>0.87215338104316353</v>
      </c>
      <c r="G19" s="31">
        <v>15041243.109999999</v>
      </c>
      <c r="H19" s="321">
        <f t="shared" si="5"/>
        <v>0.84669366124409118</v>
      </c>
      <c r="I19" s="31">
        <v>10814352.65</v>
      </c>
      <c r="J19" s="196">
        <f t="shared" si="6"/>
        <v>0.60875579047889217</v>
      </c>
      <c r="K19" s="33">
        <v>11585274.41</v>
      </c>
      <c r="L19" s="55">
        <v>0.67507555178045853</v>
      </c>
      <c r="M19" s="159">
        <f t="shared" si="7"/>
        <v>-6.654324556478064E-2</v>
      </c>
      <c r="O19" s="396"/>
    </row>
    <row r="20" spans="1:15" ht="15" customHeight="1" x14ac:dyDescent="0.2">
      <c r="A20" s="36">
        <v>5</v>
      </c>
      <c r="B20" s="23" t="s">
        <v>32</v>
      </c>
      <c r="C20" s="226">
        <v>22575394.260000002</v>
      </c>
      <c r="D20" s="232">
        <v>24195891.460000001</v>
      </c>
      <c r="E20" s="31">
        <v>22431029.829999998</v>
      </c>
      <c r="F20" s="321">
        <f t="shared" si="4"/>
        <v>0.92705945003441492</v>
      </c>
      <c r="G20" s="31">
        <v>22222960.719999999</v>
      </c>
      <c r="H20" s="321">
        <f t="shared" si="5"/>
        <v>0.91846009297646258</v>
      </c>
      <c r="I20" s="31">
        <v>17259170.149999999</v>
      </c>
      <c r="J20" s="196">
        <f t="shared" si="6"/>
        <v>0.71330995092833827</v>
      </c>
      <c r="K20" s="33">
        <v>16775472.1</v>
      </c>
      <c r="L20" s="55">
        <v>0.7443713159243821</v>
      </c>
      <c r="M20" s="159">
        <f t="shared" si="7"/>
        <v>2.8833647549030728E-2</v>
      </c>
    </row>
    <row r="21" spans="1:15" ht="15" customHeight="1" x14ac:dyDescent="0.2">
      <c r="A21" s="36">
        <v>6</v>
      </c>
      <c r="B21" s="23" t="s">
        <v>33</v>
      </c>
      <c r="C21" s="226">
        <v>22001694.969999999</v>
      </c>
      <c r="D21" s="232">
        <v>23946191.739999998</v>
      </c>
      <c r="E21" s="31">
        <v>22263429.68</v>
      </c>
      <c r="F21" s="321">
        <f t="shared" si="4"/>
        <v>0.92972736215132312</v>
      </c>
      <c r="G21" s="31">
        <v>22117110.91</v>
      </c>
      <c r="H21" s="321">
        <f t="shared" si="5"/>
        <v>0.92361704734266037</v>
      </c>
      <c r="I21" s="31">
        <v>17666108.359999999</v>
      </c>
      <c r="J21" s="196">
        <f t="shared" si="6"/>
        <v>0.73774187360616206</v>
      </c>
      <c r="K21" s="33">
        <v>17407465.760000002</v>
      </c>
      <c r="L21" s="55">
        <v>0.7056942012179187</v>
      </c>
      <c r="M21" s="159">
        <f t="shared" si="7"/>
        <v>1.4858142107872174E-2</v>
      </c>
    </row>
    <row r="22" spans="1:15" ht="15" customHeight="1" x14ac:dyDescent="0.2">
      <c r="A22" s="36">
        <v>7</v>
      </c>
      <c r="B22" s="23" t="s">
        <v>34</v>
      </c>
      <c r="C22" s="226">
        <v>27091049.690000001</v>
      </c>
      <c r="D22" s="232">
        <v>29315369.77</v>
      </c>
      <c r="E22" s="31">
        <v>26941550.02</v>
      </c>
      <c r="F22" s="321">
        <f t="shared" si="4"/>
        <v>0.91902473792333816</v>
      </c>
      <c r="G22" s="31">
        <v>26686929.91</v>
      </c>
      <c r="H22" s="321">
        <f t="shared" si="5"/>
        <v>0.91033918792012569</v>
      </c>
      <c r="I22" s="31">
        <v>20996813.91</v>
      </c>
      <c r="J22" s="196">
        <f t="shared" si="6"/>
        <v>0.71623909487531601</v>
      </c>
      <c r="K22" s="33">
        <v>19902942.609999999</v>
      </c>
      <c r="L22" s="55">
        <v>0.67933697863155262</v>
      </c>
      <c r="M22" s="159">
        <f t="shared" si="7"/>
        <v>5.4960280066847833E-2</v>
      </c>
    </row>
    <row r="23" spans="1:15" ht="15" customHeight="1" x14ac:dyDescent="0.2">
      <c r="A23" s="36">
        <v>8</v>
      </c>
      <c r="B23" s="23" t="s">
        <v>35</v>
      </c>
      <c r="C23" s="226">
        <v>30441458.079999998</v>
      </c>
      <c r="D23" s="232">
        <v>30773214.32</v>
      </c>
      <c r="E23" s="31">
        <v>28088485.16</v>
      </c>
      <c r="F23" s="321">
        <f t="shared" si="4"/>
        <v>0.91275759717257898</v>
      </c>
      <c r="G23" s="31">
        <v>27860025.370000001</v>
      </c>
      <c r="H23" s="321">
        <f t="shared" si="5"/>
        <v>0.90533361514638167</v>
      </c>
      <c r="I23" s="31">
        <v>19826555.030000001</v>
      </c>
      <c r="J23" s="196">
        <f t="shared" si="6"/>
        <v>0.64427962655543614</v>
      </c>
      <c r="K23" s="33">
        <v>21502725.579999998</v>
      </c>
      <c r="L23" s="55">
        <v>0.73423995399522834</v>
      </c>
      <c r="M23" s="159">
        <f t="shared" si="7"/>
        <v>-7.7951538923001884E-2</v>
      </c>
    </row>
    <row r="24" spans="1:15" ht="15" customHeight="1" x14ac:dyDescent="0.2">
      <c r="A24" s="36">
        <v>9</v>
      </c>
      <c r="B24" s="23" t="s">
        <v>36</v>
      </c>
      <c r="C24" s="226">
        <v>29332471.370000001</v>
      </c>
      <c r="D24" s="232">
        <v>28946307.690000001</v>
      </c>
      <c r="E24" s="31">
        <v>24767626.300000001</v>
      </c>
      <c r="F24" s="321">
        <f t="shared" si="4"/>
        <v>0.85564026214495059</v>
      </c>
      <c r="G24" s="31">
        <v>24136778.649999999</v>
      </c>
      <c r="H24" s="321">
        <f t="shared" si="5"/>
        <v>0.83384654473007147</v>
      </c>
      <c r="I24" s="31">
        <v>19695552.07</v>
      </c>
      <c r="J24" s="196">
        <f t="shared" si="6"/>
        <v>0.68041673158902294</v>
      </c>
      <c r="K24" s="33">
        <v>33785808.899999999</v>
      </c>
      <c r="L24" s="55">
        <v>0.78176553394094317</v>
      </c>
      <c r="M24" s="159">
        <f t="shared" si="7"/>
        <v>-0.4170466029599782</v>
      </c>
    </row>
    <row r="25" spans="1:15" ht="15" customHeight="1" x14ac:dyDescent="0.2">
      <c r="A25" s="37">
        <v>10</v>
      </c>
      <c r="B25" s="25" t="s">
        <v>37</v>
      </c>
      <c r="C25" s="226">
        <v>37490721.299999997</v>
      </c>
      <c r="D25" s="232">
        <v>42525478.520000003</v>
      </c>
      <c r="E25" s="31">
        <v>39854768.509999998</v>
      </c>
      <c r="F25" s="456">
        <f t="shared" si="4"/>
        <v>0.9371974142808539</v>
      </c>
      <c r="G25" s="31">
        <v>39451828.609999999</v>
      </c>
      <c r="H25" s="456">
        <f t="shared" si="5"/>
        <v>0.92772215582349182</v>
      </c>
      <c r="I25" s="31">
        <v>29351686.890000001</v>
      </c>
      <c r="J25" s="458">
        <f t="shared" si="6"/>
        <v>0.69021414717757301</v>
      </c>
      <c r="K25" s="35">
        <v>29842073.420000002</v>
      </c>
      <c r="L25" s="375">
        <v>0.74187586023886021</v>
      </c>
      <c r="M25" s="160">
        <f t="shared" si="7"/>
        <v>-1.6432723125442972E-2</v>
      </c>
    </row>
    <row r="26" spans="1:15" ht="15" customHeight="1" thickBot="1" x14ac:dyDescent="0.25">
      <c r="A26" s="10">
        <v>6</v>
      </c>
      <c r="B26" s="2" t="s">
        <v>38</v>
      </c>
      <c r="C26" s="228">
        <f>SUM(C16:C25)</f>
        <v>303477426.18000001</v>
      </c>
      <c r="D26" s="235">
        <f>SUM(D16:D25)</f>
        <v>324244072.28000003</v>
      </c>
      <c r="E26" s="230">
        <f>SUM(E16:E25)</f>
        <v>300331719.88999999</v>
      </c>
      <c r="F26" s="98">
        <f t="shared" si="4"/>
        <v>0.92625199831147387</v>
      </c>
      <c r="G26" s="230">
        <f>SUM(G16:G25)</f>
        <v>295864548.38999999</v>
      </c>
      <c r="H26" s="98">
        <f t="shared" si="5"/>
        <v>0.91247481044004097</v>
      </c>
      <c r="I26" s="230">
        <f>SUM(I16:I25)</f>
        <v>226590596.69999999</v>
      </c>
      <c r="J26" s="188">
        <f t="shared" si="6"/>
        <v>0.69882726030016162</v>
      </c>
      <c r="K26" s="230">
        <f>SUM(K16:K25)</f>
        <v>241450325.19999999</v>
      </c>
      <c r="L26" s="44">
        <v>0.72899999999999998</v>
      </c>
      <c r="M26" s="161">
        <f t="shared" si="7"/>
        <v>-6.1543625951595904E-2</v>
      </c>
      <c r="O26" s="396"/>
    </row>
    <row r="27" spans="1:15" s="6" customFormat="1" ht="19.5" customHeight="1" thickBot="1" x14ac:dyDescent="0.25">
      <c r="A27" s="5"/>
      <c r="B27" s="4" t="s">
        <v>11</v>
      </c>
      <c r="C27" s="229">
        <f>+C15+C26</f>
        <v>2550566229.5</v>
      </c>
      <c r="D27" s="236">
        <f>+D15+D26</f>
        <v>2694119887.5099998</v>
      </c>
      <c r="E27" s="237">
        <f>+E15+E26</f>
        <v>2311140875.73</v>
      </c>
      <c r="F27" s="199">
        <f t="shared" si="4"/>
        <v>0.85784633655113163</v>
      </c>
      <c r="G27" s="237">
        <f>+G15+G26</f>
        <v>2290123294.98</v>
      </c>
      <c r="H27" s="199">
        <f t="shared" si="5"/>
        <v>0.85004505760751892</v>
      </c>
      <c r="I27" s="237">
        <f>+I15+I26</f>
        <v>1936633200.3899999</v>
      </c>
      <c r="J27" s="191">
        <f t="shared" si="6"/>
        <v>0.71883705300876732</v>
      </c>
      <c r="K27" s="231">
        <f>+K15+K26</f>
        <v>1798731657.1699998</v>
      </c>
      <c r="L27" s="208">
        <v>0.66800000000000004</v>
      </c>
      <c r="M27" s="163">
        <f t="shared" si="7"/>
        <v>7.6665989988170313E-2</v>
      </c>
    </row>
    <row r="28" spans="1:15" x14ac:dyDescent="0.2">
      <c r="C28" s="404"/>
      <c r="D28" s="404"/>
      <c r="E28" s="404"/>
      <c r="F28" s="524"/>
      <c r="G28" s="404"/>
      <c r="H28" s="524"/>
      <c r="I28" s="404"/>
      <c r="J28" s="524"/>
      <c r="K28" s="404"/>
    </row>
    <row r="30" spans="1:15" ht="15.75" thickBot="1" x14ac:dyDescent="0.3">
      <c r="A30" s="7" t="s">
        <v>19</v>
      </c>
    </row>
    <row r="31" spans="1:15" ht="26.25" customHeight="1" x14ac:dyDescent="0.2">
      <c r="A31" s="605" t="s">
        <v>498</v>
      </c>
      <c r="B31" s="606"/>
      <c r="C31" s="181" t="s">
        <v>501</v>
      </c>
      <c r="D31" s="591" t="s">
        <v>575</v>
      </c>
      <c r="E31" s="589"/>
      <c r="F31" s="589"/>
      <c r="G31" s="589"/>
      <c r="H31" s="589"/>
      <c r="I31" s="589"/>
      <c r="J31" s="590"/>
      <c r="K31" s="585" t="s">
        <v>574</v>
      </c>
      <c r="L31" s="586"/>
      <c r="M31" s="224"/>
    </row>
    <row r="32" spans="1:15" x14ac:dyDescent="0.2">
      <c r="C32" s="174">
        <v>1</v>
      </c>
      <c r="D32" s="165">
        <v>2</v>
      </c>
      <c r="E32" s="95">
        <v>3</v>
      </c>
      <c r="F32" s="96" t="s">
        <v>39</v>
      </c>
      <c r="G32" s="95">
        <v>4</v>
      </c>
      <c r="H32" s="96" t="s">
        <v>40</v>
      </c>
      <c r="I32" s="95">
        <v>5</v>
      </c>
      <c r="J32" s="166" t="s">
        <v>41</v>
      </c>
      <c r="K32" s="95" t="s">
        <v>42</v>
      </c>
      <c r="L32" s="16" t="s">
        <v>43</v>
      </c>
      <c r="M32" s="156" t="s">
        <v>368</v>
      </c>
    </row>
    <row r="33" spans="1:13" ht="25.5" x14ac:dyDescent="0.2">
      <c r="A33" s="1"/>
      <c r="B33" s="2" t="s">
        <v>22</v>
      </c>
      <c r="C33" s="175" t="s">
        <v>13</v>
      </c>
      <c r="D33" s="127" t="s">
        <v>14</v>
      </c>
      <c r="E33" s="97" t="s">
        <v>15</v>
      </c>
      <c r="F33" s="97" t="s">
        <v>18</v>
      </c>
      <c r="G33" s="97" t="s">
        <v>16</v>
      </c>
      <c r="H33" s="97" t="s">
        <v>18</v>
      </c>
      <c r="I33" s="97" t="s">
        <v>17</v>
      </c>
      <c r="J33" s="128" t="s">
        <v>18</v>
      </c>
      <c r="K33" s="97" t="s">
        <v>17</v>
      </c>
      <c r="L33" s="12" t="s">
        <v>18</v>
      </c>
      <c r="M33" s="157" t="s">
        <v>538</v>
      </c>
    </row>
    <row r="34" spans="1:13" ht="15" customHeight="1" x14ac:dyDescent="0.2">
      <c r="A34" s="30">
        <v>1</v>
      </c>
      <c r="B34" s="21" t="s">
        <v>427</v>
      </c>
      <c r="C34" s="226">
        <v>182282357.78</v>
      </c>
      <c r="D34" s="232">
        <v>193005429.51000002</v>
      </c>
      <c r="E34" s="31">
        <v>169228015.44999999</v>
      </c>
      <c r="F34" s="49">
        <f t="shared" ref="F34:F43" si="8">+E34/D34</f>
        <v>0.8768044291791901</v>
      </c>
      <c r="G34" s="31">
        <v>163582662.69999999</v>
      </c>
      <c r="H34" s="49">
        <f t="shared" ref="H34:H43" si="9">+G34/D34</f>
        <v>0.84755471965375162</v>
      </c>
      <c r="I34" s="31">
        <v>140982009.29999998</v>
      </c>
      <c r="J34" s="170">
        <f t="shared" ref="J34:J43" si="10">+I34/D34</f>
        <v>0.73045618280233615</v>
      </c>
      <c r="K34" s="31">
        <v>133930982.81</v>
      </c>
      <c r="L34" s="53">
        <v>0.73622200461556053</v>
      </c>
      <c r="M34" s="158">
        <f t="shared" ref="M34:M40" si="11">+I34/K34-1</f>
        <v>5.2646716555517781E-2</v>
      </c>
    </row>
    <row r="35" spans="1:13" ht="15" customHeight="1" x14ac:dyDescent="0.2">
      <c r="A35" s="32">
        <v>2</v>
      </c>
      <c r="B35" s="23" t="s">
        <v>428</v>
      </c>
      <c r="C35" s="226">
        <v>205272445.00999999</v>
      </c>
      <c r="D35" s="232">
        <v>240880753.30000001</v>
      </c>
      <c r="E35" s="31">
        <v>201585590.72999999</v>
      </c>
      <c r="F35" s="49">
        <f t="shared" si="8"/>
        <v>0.83686881566224325</v>
      </c>
      <c r="G35" s="31">
        <v>198468442.00999999</v>
      </c>
      <c r="H35" s="321">
        <f t="shared" si="9"/>
        <v>0.8239281855899111</v>
      </c>
      <c r="I35" s="31">
        <v>160054941.50999999</v>
      </c>
      <c r="J35" s="196">
        <f t="shared" si="10"/>
        <v>0.66445716113592035</v>
      </c>
      <c r="K35" s="33">
        <v>147996952.16</v>
      </c>
      <c r="L35" s="55">
        <v>0.76828435187123756</v>
      </c>
      <c r="M35" s="159">
        <f t="shared" si="11"/>
        <v>8.147457886135423E-2</v>
      </c>
    </row>
    <row r="36" spans="1:13" ht="15" customHeight="1" x14ac:dyDescent="0.2">
      <c r="A36" s="32">
        <v>4</v>
      </c>
      <c r="B36" s="23" t="s">
        <v>24</v>
      </c>
      <c r="C36" s="226">
        <v>244658507.91</v>
      </c>
      <c r="D36" s="232">
        <v>244071480.63</v>
      </c>
      <c r="E36" s="31">
        <v>201484177.50999999</v>
      </c>
      <c r="F36" s="49">
        <f t="shared" si="8"/>
        <v>0.82551298902242409</v>
      </c>
      <c r="G36" s="31">
        <v>199927017.58000001</v>
      </c>
      <c r="H36" s="321">
        <f t="shared" si="9"/>
        <v>0.81913305505397926</v>
      </c>
      <c r="I36" s="31">
        <v>187527534.94</v>
      </c>
      <c r="J36" s="196">
        <f t="shared" si="10"/>
        <v>0.76833038606539306</v>
      </c>
      <c r="K36" s="33">
        <v>186765065.25999999</v>
      </c>
      <c r="L36" s="55">
        <v>0.78582871723457159</v>
      </c>
      <c r="M36" s="159">
        <f t="shared" si="11"/>
        <v>4.0825069663781299E-3</v>
      </c>
    </row>
    <row r="37" spans="1:13" ht="15" customHeight="1" x14ac:dyDescent="0.2">
      <c r="A37" s="32" t="s">
        <v>430</v>
      </c>
      <c r="B37" s="23" t="s">
        <v>25</v>
      </c>
      <c r="C37" s="226">
        <v>42675310.450000003</v>
      </c>
      <c r="D37" s="232">
        <v>61223908.5</v>
      </c>
      <c r="E37" s="31">
        <v>53328010.509999998</v>
      </c>
      <c r="F37" s="49">
        <f t="shared" si="8"/>
        <v>0.87103244168085081</v>
      </c>
      <c r="G37" s="31">
        <v>52795829.979999997</v>
      </c>
      <c r="H37" s="321">
        <f t="shared" si="9"/>
        <v>0.86234007716119587</v>
      </c>
      <c r="I37" s="31">
        <v>44702439</v>
      </c>
      <c r="J37" s="196">
        <f t="shared" si="10"/>
        <v>0.73014676937850187</v>
      </c>
      <c r="K37" s="33">
        <v>34106336.920000002</v>
      </c>
      <c r="L37" s="55">
        <v>0.7829888766862837</v>
      </c>
      <c r="M37" s="159">
        <f t="shared" si="11"/>
        <v>0.31067839694583066</v>
      </c>
    </row>
    <row r="38" spans="1:13" ht="15" customHeight="1" x14ac:dyDescent="0.2">
      <c r="A38" s="32" t="s">
        <v>429</v>
      </c>
      <c r="B38" s="23" t="s">
        <v>23</v>
      </c>
      <c r="C38" s="226">
        <v>309902947.29000002</v>
      </c>
      <c r="D38" s="232">
        <v>309583941.35000002</v>
      </c>
      <c r="E38" s="31">
        <v>306864320.47000003</v>
      </c>
      <c r="F38" s="49">
        <f t="shared" si="8"/>
        <v>0.99121523917506649</v>
      </c>
      <c r="G38" s="31">
        <v>306712271.88999999</v>
      </c>
      <c r="H38" s="321">
        <f t="shared" si="9"/>
        <v>0.99072410071569739</v>
      </c>
      <c r="I38" s="31">
        <v>217368778.75</v>
      </c>
      <c r="J38" s="196">
        <f t="shared" si="10"/>
        <v>0.70213195749793045</v>
      </c>
      <c r="K38" s="33">
        <v>215725909.09999999</v>
      </c>
      <c r="L38" s="55">
        <v>0.70302432702899009</v>
      </c>
      <c r="M38" s="159">
        <f t="shared" si="11"/>
        <v>7.6155416697696321E-3</v>
      </c>
    </row>
    <row r="39" spans="1:13" ht="15" customHeight="1" x14ac:dyDescent="0.2">
      <c r="A39" s="32" t="s">
        <v>463</v>
      </c>
      <c r="B39" s="23" t="s">
        <v>464</v>
      </c>
      <c r="C39" s="226">
        <v>6604592.1299999999</v>
      </c>
      <c r="D39" s="232">
        <v>5934368.5199999996</v>
      </c>
      <c r="E39" s="31">
        <v>5101821.72</v>
      </c>
      <c r="F39" s="49">
        <f t="shared" si="8"/>
        <v>0.85970760036318072</v>
      </c>
      <c r="G39" s="31">
        <v>4993348.08</v>
      </c>
      <c r="H39" s="321">
        <f t="shared" si="9"/>
        <v>0.84142871531678998</v>
      </c>
      <c r="I39" s="31">
        <v>3255073.61</v>
      </c>
      <c r="J39" s="196">
        <f t="shared" si="10"/>
        <v>0.54851221305683251</v>
      </c>
      <c r="K39" s="150">
        <v>3732709.24</v>
      </c>
      <c r="L39" s="55">
        <v>0.54536469558918799</v>
      </c>
      <c r="M39" s="159">
        <f t="shared" si="11"/>
        <v>-0.12795950589497307</v>
      </c>
    </row>
    <row r="40" spans="1:13" ht="15" customHeight="1" x14ac:dyDescent="0.2">
      <c r="A40" s="32" t="s">
        <v>471</v>
      </c>
      <c r="B40" s="23" t="s">
        <v>473</v>
      </c>
      <c r="C40" s="226">
        <v>43447489.090000004</v>
      </c>
      <c r="D40" s="232">
        <v>42804035.5</v>
      </c>
      <c r="E40" s="31">
        <v>41236153.200000003</v>
      </c>
      <c r="F40" s="49">
        <f t="shared" si="8"/>
        <v>0.96337068966312778</v>
      </c>
      <c r="G40" s="31">
        <v>40819973.710000001</v>
      </c>
      <c r="H40" s="321">
        <f t="shared" si="9"/>
        <v>0.95364778655040605</v>
      </c>
      <c r="I40" s="31">
        <v>30346652.170000002</v>
      </c>
      <c r="J40" s="196">
        <f t="shared" si="10"/>
        <v>0.70896708255463436</v>
      </c>
      <c r="K40" s="150">
        <v>28768295.539999999</v>
      </c>
      <c r="L40" s="55">
        <v>0.79348817128707549</v>
      </c>
      <c r="M40" s="159">
        <f t="shared" si="11"/>
        <v>5.4864447141313111E-2</v>
      </c>
    </row>
    <row r="41" spans="1:13" ht="15" customHeight="1" x14ac:dyDescent="0.2">
      <c r="A41" s="32">
        <v>7</v>
      </c>
      <c r="B41" s="23" t="s">
        <v>432</v>
      </c>
      <c r="C41" s="226">
        <v>129122876.34</v>
      </c>
      <c r="D41" s="232">
        <v>123984881.77</v>
      </c>
      <c r="E41" s="31">
        <v>99298261.25</v>
      </c>
      <c r="F41" s="49">
        <f t="shared" si="8"/>
        <v>0.80089007492223707</v>
      </c>
      <c r="G41" s="31">
        <v>97148474.200000003</v>
      </c>
      <c r="H41" s="321">
        <f t="shared" si="9"/>
        <v>0.78355096857870732</v>
      </c>
      <c r="I41" s="31">
        <v>87801101.900000006</v>
      </c>
      <c r="J41" s="196">
        <f t="shared" si="10"/>
        <v>0.70815974211175803</v>
      </c>
      <c r="K41" s="150">
        <v>73525081.950000003</v>
      </c>
      <c r="L41" s="55">
        <v>0.73767445045608981</v>
      </c>
      <c r="M41" s="159">
        <f>+I41/K42-1</f>
        <v>-0.55777936693392149</v>
      </c>
    </row>
    <row r="42" spans="1:13" ht="15" customHeight="1" x14ac:dyDescent="0.2">
      <c r="A42" s="34" t="s">
        <v>433</v>
      </c>
      <c r="B42" s="25" t="s">
        <v>26</v>
      </c>
      <c r="C42" s="226">
        <v>333733413.32999998</v>
      </c>
      <c r="D42" s="232">
        <v>319658697.79000002</v>
      </c>
      <c r="E42" s="31">
        <v>220550096.56</v>
      </c>
      <c r="F42" s="49">
        <f t="shared" si="8"/>
        <v>0.68995493657704421</v>
      </c>
      <c r="G42" s="31">
        <v>220550096.56</v>
      </c>
      <c r="H42" s="456">
        <f t="shared" si="9"/>
        <v>0.68995493657704421</v>
      </c>
      <c r="I42" s="31">
        <v>200033655.44</v>
      </c>
      <c r="J42" s="458">
        <f t="shared" si="10"/>
        <v>0.6257726031638039</v>
      </c>
      <c r="K42" s="33">
        <v>198545918.78999999</v>
      </c>
      <c r="L42" s="55">
        <v>0.62711970676617201</v>
      </c>
      <c r="M42" s="160">
        <f>+I42/K43-1</f>
        <v>8.050274441066696E-2</v>
      </c>
    </row>
    <row r="43" spans="1:13" ht="15" customHeight="1" x14ac:dyDescent="0.2">
      <c r="A43" s="32">
        <v>8</v>
      </c>
      <c r="B43" s="23" t="s">
        <v>434</v>
      </c>
      <c r="C43" s="226">
        <v>209900385.63</v>
      </c>
      <c r="D43" s="232">
        <v>217782940.31</v>
      </c>
      <c r="E43" s="31">
        <v>215130182.68000001</v>
      </c>
      <c r="F43" s="49">
        <f t="shared" si="8"/>
        <v>0.98781925881694876</v>
      </c>
      <c r="G43" s="31">
        <v>215130182.68000001</v>
      </c>
      <c r="H43" s="321">
        <f t="shared" si="9"/>
        <v>0.98781925881694876</v>
      </c>
      <c r="I43" s="31">
        <v>192636221.99000001</v>
      </c>
      <c r="J43" s="196">
        <f t="shared" si="10"/>
        <v>0.88453311226212095</v>
      </c>
      <c r="K43" s="35">
        <v>185130168.78</v>
      </c>
      <c r="L43" s="375">
        <v>0.89233985214301903</v>
      </c>
      <c r="M43" s="160">
        <f>+I43/K44-1</f>
        <v>-0.84056294476224547</v>
      </c>
    </row>
    <row r="44" spans="1:13" ht="15" customHeight="1" x14ac:dyDescent="0.2">
      <c r="A44" s="9"/>
      <c r="B44" s="2" t="s">
        <v>27</v>
      </c>
      <c r="C44" s="235">
        <f>SUM(C34:C43)</f>
        <v>1707600324.96</v>
      </c>
      <c r="D44" s="235">
        <f>SUM(D34:D43)</f>
        <v>1758930437.1799998</v>
      </c>
      <c r="E44" s="230">
        <f>SUM(E34:E43)</f>
        <v>1513806630.0800002</v>
      </c>
      <c r="F44" s="98">
        <f t="shared" ref="F44:F56" si="12">+E44/D44</f>
        <v>0.86064041992871887</v>
      </c>
      <c r="G44" s="230">
        <f>SUM(G34:G43)</f>
        <v>1500128299.3900001</v>
      </c>
      <c r="H44" s="98">
        <f t="shared" ref="H44:H56" si="13">+G44/D44</f>
        <v>0.8528639152979105</v>
      </c>
      <c r="I44" s="230">
        <f>SUM(I34:I43)</f>
        <v>1264708408.6099999</v>
      </c>
      <c r="J44" s="188">
        <f t="shared" ref="J44:J56" si="14">+I44/D44</f>
        <v>0.71902127672407556</v>
      </c>
      <c r="K44" s="230">
        <f>SUM(K34:K43)</f>
        <v>1208227420.55</v>
      </c>
      <c r="L44" s="44">
        <v>0.74099999999999999</v>
      </c>
      <c r="M44" s="161">
        <f t="shared" ref="M44:M56" si="15">+I44/K44-1</f>
        <v>4.674698413506384E-2</v>
      </c>
    </row>
    <row r="45" spans="1:13" ht="15" customHeight="1" x14ac:dyDescent="0.2">
      <c r="A45" s="30">
        <v>1</v>
      </c>
      <c r="B45" s="21" t="s">
        <v>28</v>
      </c>
      <c r="C45" s="226">
        <v>45393979.670000002</v>
      </c>
      <c r="D45" s="232">
        <v>45687794.009999998</v>
      </c>
      <c r="E45" s="31">
        <v>44606543.100000001</v>
      </c>
      <c r="F45" s="49">
        <f t="shared" si="12"/>
        <v>0.97633392170864419</v>
      </c>
      <c r="G45" s="31">
        <v>44277944.140000001</v>
      </c>
      <c r="H45" s="49">
        <f t="shared" si="13"/>
        <v>0.96914165149467679</v>
      </c>
      <c r="I45" s="31">
        <v>34429872.479999997</v>
      </c>
      <c r="J45" s="170">
        <f t="shared" si="14"/>
        <v>0.75359017054892374</v>
      </c>
      <c r="K45" s="31">
        <v>33558382.729999997</v>
      </c>
      <c r="L45" s="53">
        <v>0.73974004504270241</v>
      </c>
      <c r="M45" s="158">
        <f t="shared" si="15"/>
        <v>2.5969360830399024E-2</v>
      </c>
    </row>
    <row r="46" spans="1:13" ht="15" customHeight="1" x14ac:dyDescent="0.2">
      <c r="A46" s="32">
        <v>2</v>
      </c>
      <c r="B46" s="23" t="s">
        <v>29</v>
      </c>
      <c r="C46" s="226">
        <v>39077838.960000001</v>
      </c>
      <c r="D46" s="232">
        <v>40198273.079999998</v>
      </c>
      <c r="E46" s="31">
        <v>38709242.189999998</v>
      </c>
      <c r="F46" s="321">
        <f t="shared" si="12"/>
        <v>0.96295783933213674</v>
      </c>
      <c r="G46" s="31">
        <v>37910693.369999997</v>
      </c>
      <c r="H46" s="321">
        <f t="shared" si="13"/>
        <v>0.94309258744903279</v>
      </c>
      <c r="I46" s="31">
        <v>30618328.870000001</v>
      </c>
      <c r="J46" s="196">
        <f t="shared" si="14"/>
        <v>0.76168269241480568</v>
      </c>
      <c r="K46" s="33">
        <v>30317310.940000001</v>
      </c>
      <c r="L46" s="55">
        <v>0.78166293459982483</v>
      </c>
      <c r="M46" s="159">
        <f t="shared" si="15"/>
        <v>9.9289125805297473E-3</v>
      </c>
    </row>
    <row r="47" spans="1:13" ht="15" customHeight="1" x14ac:dyDescent="0.2">
      <c r="A47" s="36">
        <v>3</v>
      </c>
      <c r="B47" s="23" t="s">
        <v>30</v>
      </c>
      <c r="C47" s="226">
        <v>32320121.32</v>
      </c>
      <c r="D47" s="232">
        <v>33560481.039999999</v>
      </c>
      <c r="E47" s="31">
        <v>31702241.300000001</v>
      </c>
      <c r="F47" s="321">
        <f t="shared" si="12"/>
        <v>0.94463012202401975</v>
      </c>
      <c r="G47" s="31">
        <v>31076836.41</v>
      </c>
      <c r="H47" s="321">
        <f t="shared" si="13"/>
        <v>0.92599496333083553</v>
      </c>
      <c r="I47" s="31">
        <v>22679616.140000001</v>
      </c>
      <c r="J47" s="196">
        <f t="shared" si="14"/>
        <v>0.67578340468268805</v>
      </c>
      <c r="K47" s="33">
        <v>24764087.379999999</v>
      </c>
      <c r="L47" s="55">
        <v>0.75788317208529543</v>
      </c>
      <c r="M47" s="159">
        <f t="shared" si="15"/>
        <v>-8.4173149933377323E-2</v>
      </c>
    </row>
    <row r="48" spans="1:13" ht="15" customHeight="1" x14ac:dyDescent="0.2">
      <c r="A48" s="36">
        <v>4</v>
      </c>
      <c r="B48" s="23" t="s">
        <v>31</v>
      </c>
      <c r="C48" s="226">
        <v>15096559.359999999</v>
      </c>
      <c r="D48" s="232">
        <v>15632815.119999999</v>
      </c>
      <c r="E48" s="31">
        <v>14321174.9</v>
      </c>
      <c r="F48" s="321">
        <f t="shared" si="12"/>
        <v>0.91609699149310997</v>
      </c>
      <c r="G48" s="31">
        <v>14014066.630000001</v>
      </c>
      <c r="H48" s="321">
        <f t="shared" si="13"/>
        <v>0.89645188805891807</v>
      </c>
      <c r="I48" s="31">
        <v>10566111.4</v>
      </c>
      <c r="J48" s="196">
        <f t="shared" si="14"/>
        <v>0.67589306973138441</v>
      </c>
      <c r="K48" s="33">
        <v>11180064.49</v>
      </c>
      <c r="L48" s="55">
        <v>0.74780100283576012</v>
      </c>
      <c r="M48" s="159">
        <f t="shared" si="15"/>
        <v>-5.4914986451925163E-2</v>
      </c>
    </row>
    <row r="49" spans="1:13" ht="15" customHeight="1" x14ac:dyDescent="0.2">
      <c r="A49" s="36">
        <v>5</v>
      </c>
      <c r="B49" s="23" t="s">
        <v>32</v>
      </c>
      <c r="C49" s="226">
        <v>21002284.260000002</v>
      </c>
      <c r="D49" s="232">
        <v>21660405.969999999</v>
      </c>
      <c r="E49" s="31">
        <v>20402267.73</v>
      </c>
      <c r="F49" s="321">
        <f t="shared" si="12"/>
        <v>0.94191529735211155</v>
      </c>
      <c r="G49" s="31">
        <v>20207642.23</v>
      </c>
      <c r="H49" s="321">
        <f t="shared" si="13"/>
        <v>0.93292998561466955</v>
      </c>
      <c r="I49" s="31">
        <v>16297378.16</v>
      </c>
      <c r="J49" s="196">
        <f t="shared" si="14"/>
        <v>0.75240409540671227</v>
      </c>
      <c r="K49" s="33">
        <v>16180044.880000001</v>
      </c>
      <c r="L49" s="55">
        <v>0.78061536680431054</v>
      </c>
      <c r="M49" s="159">
        <f t="shared" si="15"/>
        <v>7.2517277220307541E-3</v>
      </c>
    </row>
    <row r="50" spans="1:13" ht="15" customHeight="1" x14ac:dyDescent="0.2">
      <c r="A50" s="36">
        <v>6</v>
      </c>
      <c r="B50" s="23" t="s">
        <v>33</v>
      </c>
      <c r="C50" s="226">
        <v>21419602.420000002</v>
      </c>
      <c r="D50" s="232">
        <v>21803965.859999999</v>
      </c>
      <c r="E50" s="31">
        <v>20653781.300000001</v>
      </c>
      <c r="F50" s="321">
        <f t="shared" si="12"/>
        <v>0.94724883686824857</v>
      </c>
      <c r="G50" s="31">
        <v>20530307.149999999</v>
      </c>
      <c r="H50" s="321">
        <f t="shared" si="13"/>
        <v>0.94158591523312907</v>
      </c>
      <c r="I50" s="31">
        <v>16734923.74</v>
      </c>
      <c r="J50" s="196">
        <f t="shared" si="14"/>
        <v>0.76751742538272349</v>
      </c>
      <c r="K50" s="33">
        <v>16303968.890000001</v>
      </c>
      <c r="L50" s="55">
        <v>0.77603797100873584</v>
      </c>
      <c r="M50" s="159">
        <f t="shared" si="15"/>
        <v>2.6432511795598801E-2</v>
      </c>
    </row>
    <row r="51" spans="1:13" ht="15" customHeight="1" x14ac:dyDescent="0.2">
      <c r="A51" s="36">
        <v>7</v>
      </c>
      <c r="B51" s="23" t="s">
        <v>34</v>
      </c>
      <c r="C51" s="226">
        <v>25695480.390000001</v>
      </c>
      <c r="D51" s="232">
        <v>26189368.379999999</v>
      </c>
      <c r="E51" s="31">
        <v>24823998.16</v>
      </c>
      <c r="F51" s="321">
        <f t="shared" si="12"/>
        <v>0.94786547731167548</v>
      </c>
      <c r="G51" s="31">
        <v>24625639.699999999</v>
      </c>
      <c r="H51" s="321">
        <f t="shared" si="13"/>
        <v>0.94029147029012849</v>
      </c>
      <c r="I51" s="31">
        <v>19895655.02</v>
      </c>
      <c r="J51" s="196">
        <f t="shared" si="14"/>
        <v>0.75968441587899038</v>
      </c>
      <c r="K51" s="33">
        <v>18485177.760000002</v>
      </c>
      <c r="L51" s="55">
        <v>0.7305735613649984</v>
      </c>
      <c r="M51" s="159">
        <f t="shared" si="15"/>
        <v>7.6303148301452905E-2</v>
      </c>
    </row>
    <row r="52" spans="1:13" ht="15" customHeight="1" x14ac:dyDescent="0.2">
      <c r="A52" s="36">
        <v>8</v>
      </c>
      <c r="B52" s="23" t="s">
        <v>35</v>
      </c>
      <c r="C52" s="226">
        <v>27379622.440000001</v>
      </c>
      <c r="D52" s="232">
        <v>28260776.329999998</v>
      </c>
      <c r="E52" s="31">
        <v>26824598.09</v>
      </c>
      <c r="F52" s="321">
        <f t="shared" si="12"/>
        <v>0.94918121769799246</v>
      </c>
      <c r="G52" s="31">
        <v>26627897.170000002</v>
      </c>
      <c r="H52" s="321">
        <f t="shared" si="13"/>
        <v>0.94222100833561928</v>
      </c>
      <c r="I52" s="31">
        <v>19285339.199999999</v>
      </c>
      <c r="J52" s="196">
        <f t="shared" si="14"/>
        <v>0.68240656147608381</v>
      </c>
      <c r="K52" s="33">
        <v>21176066.739999998</v>
      </c>
      <c r="L52" s="55">
        <v>0.77199079537889514</v>
      </c>
      <c r="M52" s="159">
        <f t="shared" si="15"/>
        <v>-8.9286058795260415E-2</v>
      </c>
    </row>
    <row r="53" spans="1:13" ht="15" customHeight="1" x14ac:dyDescent="0.2">
      <c r="A53" s="36">
        <v>9</v>
      </c>
      <c r="B53" s="23" t="s">
        <v>36</v>
      </c>
      <c r="C53" s="226">
        <v>23990071.370000001</v>
      </c>
      <c r="D53" s="232">
        <v>24533471.48</v>
      </c>
      <c r="E53" s="31">
        <v>22041355.309999999</v>
      </c>
      <c r="F53" s="321">
        <f t="shared" si="12"/>
        <v>0.89841974984944117</v>
      </c>
      <c r="G53" s="31">
        <v>21434774.079999998</v>
      </c>
      <c r="H53" s="321">
        <f t="shared" si="13"/>
        <v>0.87369511067660766</v>
      </c>
      <c r="I53" s="31">
        <v>17591010.09</v>
      </c>
      <c r="J53" s="196">
        <f t="shared" si="14"/>
        <v>0.71702083027020513</v>
      </c>
      <c r="K53" s="33">
        <v>16443746.82</v>
      </c>
      <c r="L53" s="55">
        <v>0.72723021747834315</v>
      </c>
      <c r="M53" s="159">
        <f t="shared" si="15"/>
        <v>6.9768969478696929E-2</v>
      </c>
    </row>
    <row r="54" spans="1:13" ht="15" customHeight="1" x14ac:dyDescent="0.2">
      <c r="A54" s="37">
        <v>10</v>
      </c>
      <c r="B54" s="25" t="s">
        <v>37</v>
      </c>
      <c r="C54" s="226">
        <v>37134721.299999997</v>
      </c>
      <c r="D54" s="232">
        <v>37474347.770000003</v>
      </c>
      <c r="E54" s="31">
        <v>36186086.189999998</v>
      </c>
      <c r="F54" s="456">
        <f t="shared" si="12"/>
        <v>0.96562284184619429</v>
      </c>
      <c r="G54" s="31">
        <v>35803233.280000001</v>
      </c>
      <c r="H54" s="456">
        <f t="shared" si="13"/>
        <v>0.95540644228802807</v>
      </c>
      <c r="I54" s="31">
        <v>26475730.41</v>
      </c>
      <c r="J54" s="458">
        <f t="shared" si="14"/>
        <v>0.70650276750633889</v>
      </c>
      <c r="K54" s="35">
        <v>28801617.670000002</v>
      </c>
      <c r="L54" s="375">
        <v>0.78528904844909797</v>
      </c>
      <c r="M54" s="160">
        <f t="shared" si="15"/>
        <v>-8.0755438345487929E-2</v>
      </c>
    </row>
    <row r="55" spans="1:13" ht="15" customHeight="1" thickBot="1" x14ac:dyDescent="0.25">
      <c r="A55" s="10">
        <v>6</v>
      </c>
      <c r="B55" s="2" t="s">
        <v>38</v>
      </c>
      <c r="C55" s="235">
        <f>SUM(C45:C54)</f>
        <v>288510281.49000001</v>
      </c>
      <c r="D55" s="235">
        <f>SUM(D45:D54)</f>
        <v>295001699.03999996</v>
      </c>
      <c r="E55" s="230">
        <f>SUM(E45:E54)</f>
        <v>280271288.26999998</v>
      </c>
      <c r="F55" s="98">
        <f t="shared" si="12"/>
        <v>0.95006669175826464</v>
      </c>
      <c r="G55" s="230">
        <f>SUM(G45:G54)</f>
        <v>276509034.15999997</v>
      </c>
      <c r="H55" s="98">
        <f t="shared" si="13"/>
        <v>0.93731336144781818</v>
      </c>
      <c r="I55" s="230">
        <f>SUM(I45:I54)</f>
        <v>214573965.50999999</v>
      </c>
      <c r="J55" s="188">
        <f t="shared" si="14"/>
        <v>0.72736518538120487</v>
      </c>
      <c r="K55" s="230">
        <f>SUM(K45:K54)</f>
        <v>217210468.30000001</v>
      </c>
      <c r="L55" s="44">
        <v>0.76100000000000001</v>
      </c>
      <c r="M55" s="161">
        <f t="shared" si="15"/>
        <v>-1.2138009786704318E-2</v>
      </c>
    </row>
    <row r="56" spans="1:13" s="6" customFormat="1" ht="23.25" customHeight="1" thickBot="1" x14ac:dyDescent="0.25">
      <c r="A56" s="5"/>
      <c r="B56" s="4" t="s">
        <v>136</v>
      </c>
      <c r="C56" s="236">
        <f>+C44+C55</f>
        <v>1996110606.45</v>
      </c>
      <c r="D56" s="236">
        <f>+D44+D55</f>
        <v>2053932136.2199998</v>
      </c>
      <c r="E56" s="237">
        <f>+E44+E55</f>
        <v>1794077918.3500001</v>
      </c>
      <c r="F56" s="199">
        <f t="shared" si="12"/>
        <v>0.87348451621764478</v>
      </c>
      <c r="G56" s="237">
        <f>+G44+G55</f>
        <v>1776637333.5500002</v>
      </c>
      <c r="H56" s="199">
        <f t="shared" si="13"/>
        <v>0.86499320119683931</v>
      </c>
      <c r="I56" s="237">
        <f>+I44+I55</f>
        <v>1479282374.1199999</v>
      </c>
      <c r="J56" s="191">
        <f t="shared" si="14"/>
        <v>0.72021969374432715</v>
      </c>
      <c r="K56" s="231">
        <f>+K55+K44</f>
        <v>1425437888.8499999</v>
      </c>
      <c r="L56" s="208">
        <v>0.74399999999999999</v>
      </c>
      <c r="M56" s="163">
        <f t="shared" si="15"/>
        <v>3.7773996111075681E-2</v>
      </c>
    </row>
    <row r="61" spans="1:13" x14ac:dyDescent="0.2">
      <c r="C61" s="396"/>
      <c r="D61" s="396"/>
      <c r="E61" s="396"/>
      <c r="F61" s="525"/>
      <c r="G61" s="396"/>
      <c r="H61" s="525"/>
      <c r="I61" s="396"/>
      <c r="J61" s="525"/>
      <c r="K61" s="396"/>
    </row>
    <row r="62" spans="1:13" x14ac:dyDescent="0.2">
      <c r="C62" s="405"/>
      <c r="D62" s="405"/>
      <c r="E62" s="405"/>
      <c r="F62" s="506"/>
      <c r="G62" s="405"/>
      <c r="H62" s="506"/>
      <c r="I62" s="405"/>
      <c r="J62" s="506"/>
      <c r="K62" s="405"/>
    </row>
  </sheetData>
  <mergeCells count="5">
    <mergeCell ref="K2:L2"/>
    <mergeCell ref="K31:L31"/>
    <mergeCell ref="D2:J2"/>
    <mergeCell ref="A31:B31"/>
    <mergeCell ref="D31:J31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rowBreaks count="1" manualBreakCount="1">
    <brk id="2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zoomScale="70" zoomScaleNormal="70" workbookViewId="0">
      <selection activeCell="M23" sqref="M23"/>
    </sheetView>
  </sheetViews>
  <sheetFormatPr defaultColWidth="11.42578125" defaultRowHeight="12.75" x14ac:dyDescent="0.2"/>
  <cols>
    <col min="1" max="1" width="4.140625" customWidth="1"/>
    <col min="2" max="2" width="30.140625" customWidth="1"/>
    <col min="3" max="5" width="12.7109375" customWidth="1"/>
    <col min="6" max="6" width="6.28515625" style="105" customWidth="1"/>
    <col min="7" max="7" width="12.7109375" customWidth="1"/>
    <col min="8" max="8" width="6.28515625" style="105" customWidth="1"/>
    <col min="9" max="9" width="12.7109375" customWidth="1"/>
    <col min="10" max="10" width="6.28515625" style="105" customWidth="1"/>
    <col min="11" max="11" width="12.7109375" customWidth="1"/>
    <col min="12" max="12" width="6.28515625" style="105" customWidth="1"/>
    <col min="13" max="13" width="8.140625" style="105" bestFit="1" customWidth="1"/>
    <col min="14" max="14" width="3.140625" customWidth="1"/>
    <col min="15" max="15" width="15.5703125" bestFit="1" customWidth="1"/>
  </cols>
  <sheetData>
    <row r="1" spans="2:13" ht="15" x14ac:dyDescent="0.25">
      <c r="B1" s="7" t="s">
        <v>19</v>
      </c>
    </row>
    <row r="2" spans="2:13" x14ac:dyDescent="0.2">
      <c r="B2" s="8" t="s">
        <v>21</v>
      </c>
      <c r="F2"/>
      <c r="H2"/>
      <c r="J2"/>
      <c r="L2"/>
      <c r="M2"/>
    </row>
    <row r="3" spans="2:13" x14ac:dyDescent="0.2">
      <c r="F3"/>
      <c r="H3"/>
      <c r="J3"/>
      <c r="L3"/>
      <c r="M3"/>
    </row>
    <row r="4" spans="2:13" x14ac:dyDescent="0.2">
      <c r="F4"/>
      <c r="H4"/>
      <c r="J4"/>
      <c r="L4"/>
      <c r="M4"/>
    </row>
    <row r="5" spans="2:13" ht="15" customHeight="1" x14ac:dyDescent="0.2">
      <c r="F5"/>
      <c r="H5"/>
      <c r="J5"/>
      <c r="L5"/>
      <c r="M5"/>
    </row>
    <row r="6" spans="2:13" ht="15" customHeight="1" x14ac:dyDescent="0.2">
      <c r="F6"/>
      <c r="H6"/>
      <c r="J6"/>
      <c r="L6"/>
      <c r="M6"/>
    </row>
    <row r="7" spans="2:13" ht="15" customHeight="1" x14ac:dyDescent="0.2">
      <c r="F7"/>
      <c r="H7"/>
      <c r="J7"/>
      <c r="L7"/>
      <c r="M7"/>
    </row>
    <row r="8" spans="2:13" ht="15" customHeight="1" x14ac:dyDescent="0.2">
      <c r="F8"/>
      <c r="H8"/>
      <c r="J8"/>
      <c r="L8"/>
      <c r="M8"/>
    </row>
    <row r="9" spans="2:13" ht="15" customHeight="1" x14ac:dyDescent="0.2">
      <c r="F9"/>
      <c r="H9"/>
      <c r="J9"/>
      <c r="L9"/>
      <c r="M9"/>
    </row>
    <row r="10" spans="2:13" ht="15" customHeight="1" x14ac:dyDescent="0.2">
      <c r="F10"/>
      <c r="H10"/>
      <c r="J10"/>
      <c r="L10"/>
      <c r="M10"/>
    </row>
    <row r="11" spans="2:13" ht="15" customHeight="1" x14ac:dyDescent="0.2">
      <c r="F11"/>
      <c r="H11"/>
      <c r="J11"/>
      <c r="L11"/>
      <c r="M11"/>
    </row>
    <row r="12" spans="2:13" ht="15" customHeight="1" x14ac:dyDescent="0.2">
      <c r="F12"/>
      <c r="H12"/>
      <c r="J12"/>
      <c r="L12"/>
      <c r="M12"/>
    </row>
    <row r="13" spans="2:13" ht="15" customHeight="1" x14ac:dyDescent="0.2">
      <c r="F13"/>
      <c r="H13"/>
      <c r="J13"/>
      <c r="L13"/>
      <c r="M13"/>
    </row>
    <row r="14" spans="2:13" ht="15" customHeight="1" x14ac:dyDescent="0.2">
      <c r="F14"/>
      <c r="H14"/>
      <c r="J14"/>
      <c r="L14"/>
      <c r="M14"/>
    </row>
    <row r="15" spans="2:13" ht="15" customHeight="1" x14ac:dyDescent="0.2">
      <c r="F15"/>
      <c r="H15"/>
      <c r="J15"/>
      <c r="L15"/>
      <c r="M15"/>
    </row>
    <row r="16" spans="2:13" ht="15" customHeight="1" x14ac:dyDescent="0.2">
      <c r="F16"/>
      <c r="H16"/>
      <c r="J16"/>
      <c r="L16"/>
      <c r="M16"/>
    </row>
    <row r="17" spans="2:13" ht="15" customHeight="1" x14ac:dyDescent="0.25">
      <c r="B17" s="7" t="s">
        <v>19</v>
      </c>
      <c r="F17"/>
      <c r="H17"/>
      <c r="J17"/>
      <c r="L17"/>
      <c r="M17"/>
    </row>
    <row r="18" spans="2:13" ht="15" customHeight="1" x14ac:dyDescent="0.2">
      <c r="B18" s="607" t="s">
        <v>565</v>
      </c>
      <c r="C18" s="608"/>
      <c r="F18"/>
      <c r="H18"/>
      <c r="J18"/>
      <c r="L18"/>
      <c r="M18"/>
    </row>
    <row r="19" spans="2:13" ht="15" customHeight="1" x14ac:dyDescent="0.2">
      <c r="F19"/>
      <c r="H19"/>
      <c r="J19"/>
      <c r="L19"/>
      <c r="M19"/>
    </row>
    <row r="20" spans="2:13" ht="15" customHeight="1" x14ac:dyDescent="0.2">
      <c r="F20"/>
      <c r="H20"/>
      <c r="J20"/>
      <c r="L20"/>
      <c r="M20"/>
    </row>
    <row r="21" spans="2:13" ht="15" customHeight="1" x14ac:dyDescent="0.2">
      <c r="F21"/>
      <c r="H21"/>
      <c r="J21"/>
      <c r="L21"/>
      <c r="M21"/>
    </row>
    <row r="22" spans="2:13" ht="15" customHeight="1" x14ac:dyDescent="0.2">
      <c r="F22"/>
      <c r="H22"/>
      <c r="J22"/>
      <c r="L22"/>
      <c r="M22"/>
    </row>
    <row r="23" spans="2:13" ht="15" customHeight="1" x14ac:dyDescent="0.2">
      <c r="F23"/>
      <c r="H23"/>
      <c r="J23"/>
      <c r="L23"/>
      <c r="M23"/>
    </row>
    <row r="24" spans="2:13" ht="15" customHeight="1" x14ac:dyDescent="0.2">
      <c r="F24"/>
      <c r="H24"/>
      <c r="J24"/>
      <c r="L24"/>
      <c r="M24"/>
    </row>
    <row r="25" spans="2:13" ht="15" customHeight="1" x14ac:dyDescent="0.2">
      <c r="F25"/>
      <c r="H25"/>
      <c r="J25"/>
      <c r="L25"/>
      <c r="M25"/>
    </row>
    <row r="26" spans="2:13" ht="15" customHeight="1" x14ac:dyDescent="0.2">
      <c r="F26"/>
      <c r="H26"/>
      <c r="J26"/>
      <c r="L26"/>
      <c r="M26"/>
    </row>
    <row r="27" spans="2:13" ht="15" customHeight="1" x14ac:dyDescent="0.2">
      <c r="F27"/>
      <c r="H27"/>
      <c r="J27"/>
      <c r="L27"/>
      <c r="M27"/>
    </row>
    <row r="28" spans="2:13" ht="15" customHeight="1" x14ac:dyDescent="0.2">
      <c r="F28"/>
      <c r="H28"/>
      <c r="J28"/>
      <c r="L28"/>
      <c r="M28"/>
    </row>
    <row r="29" spans="2:13" ht="15" customHeight="1" x14ac:dyDescent="0.2">
      <c r="F29"/>
      <c r="H29"/>
      <c r="J29"/>
      <c r="L29"/>
      <c r="M29"/>
    </row>
    <row r="30" spans="2:13" ht="15" customHeight="1" x14ac:dyDescent="0.2">
      <c r="F30"/>
      <c r="H30"/>
      <c r="J30"/>
      <c r="L30"/>
      <c r="M30"/>
    </row>
    <row r="31" spans="2:13" ht="15" customHeight="1" x14ac:dyDescent="0.2">
      <c r="F31"/>
      <c r="H31"/>
      <c r="J31"/>
      <c r="L31"/>
      <c r="M31"/>
    </row>
  </sheetData>
  <mergeCells count="1">
    <mergeCell ref="B18:C18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22"/>
  <sheetViews>
    <sheetView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1.42578125" customWidth="1"/>
    <col min="3" max="3" width="11.28515625" bestFit="1" customWidth="1"/>
    <col min="4" max="4" width="12.7109375" style="47" bestFit="1" customWidth="1"/>
    <col min="5" max="5" width="10.85546875" style="47" customWidth="1"/>
    <col min="6" max="6" width="6.28515625" style="105" customWidth="1"/>
    <col min="7" max="7" width="10" style="47" customWidth="1"/>
    <col min="8" max="8" width="7.42578125" style="105" bestFit="1" customWidth="1"/>
    <col min="9" max="9" width="11.5703125" style="47" bestFit="1" customWidth="1"/>
    <col min="10" max="10" width="7.42578125" style="105" bestFit="1" customWidth="1"/>
    <col min="11" max="11" width="11.7109375" style="47" customWidth="1"/>
    <col min="12" max="12" width="6.28515625" style="105" customWidth="1"/>
    <col min="13" max="13" width="8" style="105" customWidth="1"/>
    <col min="14" max="14" width="3.7109375" customWidth="1"/>
  </cols>
  <sheetData>
    <row r="1" spans="1:13" ht="15.75" thickBot="1" x14ac:dyDescent="0.3">
      <c r="A1" s="7" t="s">
        <v>435</v>
      </c>
    </row>
    <row r="2" spans="1:13" x14ac:dyDescent="0.2">
      <c r="A2" s="8" t="s">
        <v>20</v>
      </c>
      <c r="C2" s="181" t="s">
        <v>501</v>
      </c>
      <c r="D2" s="591" t="s">
        <v>575</v>
      </c>
      <c r="E2" s="589"/>
      <c r="F2" s="589"/>
      <c r="G2" s="589"/>
      <c r="H2" s="589"/>
      <c r="I2" s="589"/>
      <c r="J2" s="590"/>
      <c r="K2" s="585" t="s">
        <v>574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57784103.840000004</v>
      </c>
      <c r="D5" s="233">
        <v>59322384.369999997</v>
      </c>
      <c r="E5" s="33">
        <v>45046106.060000002</v>
      </c>
      <c r="F5" s="49">
        <f>+E5/D5</f>
        <v>0.75934415884302064</v>
      </c>
      <c r="G5" s="33">
        <v>44863690.659999996</v>
      </c>
      <c r="H5" s="49">
        <f>G5/D5</f>
        <v>0.75626917455273546</v>
      </c>
      <c r="I5" s="33">
        <v>44858242.079999998</v>
      </c>
      <c r="J5" s="170">
        <f>I5/D5</f>
        <v>0.7561773276039343</v>
      </c>
      <c r="K5" s="33">
        <v>47685506.490000002</v>
      </c>
      <c r="L5" s="53">
        <v>0.80553566843571178</v>
      </c>
      <c r="M5" s="238">
        <f>+I5/K5-1</f>
        <v>-5.9289805605669765E-2</v>
      </c>
    </row>
    <row r="6" spans="1:13" ht="15" customHeight="1" x14ac:dyDescent="0.2">
      <c r="A6" s="23">
        <v>2</v>
      </c>
      <c r="B6" s="23" t="s">
        <v>1</v>
      </c>
      <c r="C6" s="177">
        <v>69877823.049999997</v>
      </c>
      <c r="D6" s="233">
        <v>67718805.790000007</v>
      </c>
      <c r="E6" s="33">
        <v>62983965.729999997</v>
      </c>
      <c r="F6" s="49">
        <f>+E6/D6</f>
        <v>0.93008086889950436</v>
      </c>
      <c r="G6" s="33">
        <v>58074617.649999999</v>
      </c>
      <c r="H6" s="49">
        <f>G6/D6</f>
        <v>0.85758478715783615</v>
      </c>
      <c r="I6" s="33">
        <v>45551834.090000004</v>
      </c>
      <c r="J6" s="170">
        <f>I6/D6</f>
        <v>0.67266150899439836</v>
      </c>
      <c r="K6" s="33">
        <v>42246514.649999999</v>
      </c>
      <c r="L6" s="53">
        <v>0.64144060464499386</v>
      </c>
      <c r="M6" s="239">
        <f>+I6/K6-1</f>
        <v>7.8238866978343813E-2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379" t="s">
        <v>135</v>
      </c>
      <c r="G7" s="33"/>
      <c r="H7" s="49" t="s">
        <v>135</v>
      </c>
      <c r="I7" s="33"/>
      <c r="J7" s="170" t="s">
        <v>135</v>
      </c>
      <c r="K7" s="33"/>
      <c r="L7" s="53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7">
        <v>54620430.890000001</v>
      </c>
      <c r="D8" s="233">
        <v>65964239.350000001</v>
      </c>
      <c r="E8" s="33">
        <v>61197943.659999996</v>
      </c>
      <c r="F8" s="86">
        <f>+E8/D8</f>
        <v>0.9277442484448204</v>
      </c>
      <c r="G8" s="33">
        <v>60644354.390000001</v>
      </c>
      <c r="H8" s="456">
        <f>G8/D8</f>
        <v>0.9193519850691646</v>
      </c>
      <c r="I8" s="33">
        <v>50571933.130000003</v>
      </c>
      <c r="J8" s="458">
        <f>I8/D8</f>
        <v>0.76665680720837426</v>
      </c>
      <c r="K8" s="33">
        <v>43998961.670000002</v>
      </c>
      <c r="L8" s="53">
        <v>0.77384784138971907</v>
      </c>
      <c r="M8" s="529">
        <f>+I8/K8-1</f>
        <v>0.14938924034840761</v>
      </c>
    </row>
    <row r="9" spans="1:13" ht="15" customHeight="1" x14ac:dyDescent="0.2">
      <c r="A9" s="9"/>
      <c r="B9" s="2" t="s">
        <v>4</v>
      </c>
      <c r="C9" s="179">
        <f>SUM(C5:C8)</f>
        <v>182282357.78</v>
      </c>
      <c r="D9" s="169">
        <f t="shared" ref="D9:G9" si="0">SUM(D5:D8)</f>
        <v>193005429.50999999</v>
      </c>
      <c r="E9" s="92">
        <f t="shared" si="0"/>
        <v>169228015.44999999</v>
      </c>
      <c r="F9" s="98">
        <f>+E9/D9</f>
        <v>0.87680442917919033</v>
      </c>
      <c r="G9" s="92">
        <f t="shared" si="0"/>
        <v>163582662.69999999</v>
      </c>
      <c r="H9" s="98">
        <f>G9/D9</f>
        <v>0.84755471965375173</v>
      </c>
      <c r="I9" s="92">
        <f>SUM(I5:I8)</f>
        <v>140982009.30000001</v>
      </c>
      <c r="J9" s="188">
        <f>I9/D9</f>
        <v>0.73045618280233648</v>
      </c>
      <c r="K9" s="92">
        <f>SUM(K5:K8)</f>
        <v>133930982.81</v>
      </c>
      <c r="L9" s="44">
        <v>0.73599999999999999</v>
      </c>
      <c r="M9" s="161">
        <f>+I9/K9-1</f>
        <v>5.2646716555518003E-2</v>
      </c>
    </row>
    <row r="10" spans="1:13" ht="15" customHeight="1" x14ac:dyDescent="0.2">
      <c r="A10" s="89">
        <v>6</v>
      </c>
      <c r="B10" s="89" t="s">
        <v>5</v>
      </c>
      <c r="C10" s="177">
        <v>5332708.5599999996</v>
      </c>
      <c r="D10" s="233">
        <v>10890112.84</v>
      </c>
      <c r="E10" s="33">
        <v>10019603.609999999</v>
      </c>
      <c r="F10" s="278">
        <f>+E10/D10</f>
        <v>0.92006425986675078</v>
      </c>
      <c r="G10" s="90">
        <v>9868193.4399999995</v>
      </c>
      <c r="H10" s="409">
        <f t="shared" ref="H10:H11" si="1">G10/D10</f>
        <v>0.90616080705367597</v>
      </c>
      <c r="I10" s="90">
        <v>8815514.5399999991</v>
      </c>
      <c r="J10" s="512">
        <f t="shared" ref="J10:J11" si="2">I10/D10</f>
        <v>0.80949707955459527</v>
      </c>
      <c r="K10" s="33">
        <v>11758684.65</v>
      </c>
      <c r="L10" s="53">
        <v>0.76235064357627846</v>
      </c>
      <c r="M10" s="283">
        <f>+I10/K10-1</f>
        <v>-0.25029756283157067</v>
      </c>
    </row>
    <row r="11" spans="1:13" ht="15" customHeight="1" x14ac:dyDescent="0.2">
      <c r="A11" s="59">
        <v>7</v>
      </c>
      <c r="B11" s="59" t="s">
        <v>6</v>
      </c>
      <c r="C11" s="177">
        <v>0</v>
      </c>
      <c r="D11" s="233">
        <v>2084863.21</v>
      </c>
      <c r="E11" s="33">
        <v>1475000</v>
      </c>
      <c r="F11" s="278">
        <f>+E11/D11</f>
        <v>0.70748046822697785</v>
      </c>
      <c r="G11" s="60">
        <v>1475000</v>
      </c>
      <c r="H11" s="279">
        <f t="shared" si="1"/>
        <v>0.70748046822697785</v>
      </c>
      <c r="I11" s="60">
        <v>1475000</v>
      </c>
      <c r="J11" s="222">
        <f t="shared" si="2"/>
        <v>0.70748046822697785</v>
      </c>
      <c r="K11" s="33">
        <v>1351641.8</v>
      </c>
      <c r="L11" s="55">
        <v>0.73995996368855677</v>
      </c>
      <c r="M11" s="283">
        <f>+I11/K11-1</f>
        <v>9.1265452133841851E-2</v>
      </c>
    </row>
    <row r="12" spans="1:13" ht="15" customHeight="1" x14ac:dyDescent="0.2">
      <c r="A12" s="9"/>
      <c r="B12" s="2" t="s">
        <v>7</v>
      </c>
      <c r="C12" s="179">
        <f>SUM(C10:C11)</f>
        <v>5332708.5599999996</v>
      </c>
      <c r="D12" s="169">
        <f t="shared" ref="D12:I12" si="3">SUM(D10:D11)</f>
        <v>12974976.050000001</v>
      </c>
      <c r="E12" s="92">
        <f t="shared" si="3"/>
        <v>11494603.609999999</v>
      </c>
      <c r="F12" s="98">
        <f>+E12/D12</f>
        <v>0.88590557436905626</v>
      </c>
      <c r="G12" s="92">
        <f t="shared" si="3"/>
        <v>11343193.439999999</v>
      </c>
      <c r="H12" s="98">
        <f>G12/D12</f>
        <v>0.87423617556504074</v>
      </c>
      <c r="I12" s="92">
        <f t="shared" si="3"/>
        <v>10290514.539999999</v>
      </c>
      <c r="J12" s="188">
        <f>I12/D12</f>
        <v>0.79310470403527245</v>
      </c>
      <c r="K12" s="92">
        <f>SUM(K10:K11)</f>
        <v>13110326.450000001</v>
      </c>
      <c r="L12" s="44">
        <v>0.76</v>
      </c>
      <c r="M12" s="242">
        <f>+I12/K12-1</f>
        <v>-0.21508327201112543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94" t="s">
        <v>135</v>
      </c>
      <c r="G13" s="31"/>
      <c r="H13" s="94" t="s">
        <v>135</v>
      </c>
      <c r="I13" s="31"/>
      <c r="J13" s="251" t="s">
        <v>135</v>
      </c>
      <c r="K13" s="393" t="s">
        <v>135</v>
      </c>
      <c r="L13" s="57" t="s">
        <v>135</v>
      </c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50" t="s">
        <v>135</v>
      </c>
      <c r="G14" s="35"/>
      <c r="H14" s="50" t="s">
        <v>135</v>
      </c>
      <c r="I14" s="35"/>
      <c r="J14" s="252" t="s">
        <v>135</v>
      </c>
      <c r="K14" s="487" t="s">
        <v>135</v>
      </c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4">SUM(D13:D14)</f>
        <v>0</v>
      </c>
      <c r="E15" s="92">
        <f t="shared" si="4"/>
        <v>0</v>
      </c>
      <c r="F15" s="62" t="s">
        <v>135</v>
      </c>
      <c r="G15" s="92">
        <f t="shared" si="4"/>
        <v>0</v>
      </c>
      <c r="H15" s="62" t="s">
        <v>135</v>
      </c>
      <c r="I15" s="92">
        <f t="shared" si="4"/>
        <v>0</v>
      </c>
      <c r="J15" s="253" t="s">
        <v>135</v>
      </c>
      <c r="K15" s="92">
        <f>SUM(K13:K14)</f>
        <v>0</v>
      </c>
      <c r="L15" s="107" t="s">
        <v>135</v>
      </c>
      <c r="M15" s="245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187615066.34</v>
      </c>
      <c r="D16" s="171">
        <f>+D9+D12+D15</f>
        <v>205980405.56</v>
      </c>
      <c r="E16" s="172">
        <f t="shared" ref="E16:I16" si="5">+E9+E12+E15</f>
        <v>180722619.06</v>
      </c>
      <c r="F16" s="199">
        <f>+E16/D16</f>
        <v>0.87737772225794231</v>
      </c>
      <c r="G16" s="172">
        <f t="shared" si="5"/>
        <v>174925856.13999999</v>
      </c>
      <c r="H16" s="199">
        <f>G16/D16</f>
        <v>0.84923541957512005</v>
      </c>
      <c r="I16" s="172">
        <f t="shared" si="5"/>
        <v>151272523.84</v>
      </c>
      <c r="J16" s="191">
        <f>I16/D16</f>
        <v>0.73440249536714231</v>
      </c>
      <c r="K16" s="164">
        <f>K9+K12+K15</f>
        <v>147041309.25999999</v>
      </c>
      <c r="L16" s="208">
        <v>0.73799999999999999</v>
      </c>
      <c r="M16" s="246">
        <f>+I16/K16-1</f>
        <v>2.8775686242825449E-2</v>
      </c>
    </row>
    <row r="17" spans="4:10" x14ac:dyDescent="0.2">
      <c r="F17" s="526"/>
      <c r="H17" s="526"/>
      <c r="J17" s="526"/>
    </row>
    <row r="18" spans="4:10" x14ac:dyDescent="0.2">
      <c r="F18" s="526"/>
      <c r="H18" s="526"/>
    </row>
    <row r="22" spans="4:10" x14ac:dyDescent="0.2">
      <c r="D22" s="198"/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>
      <selection activeCell="M23" sqref="M23"/>
    </sheetView>
  </sheetViews>
  <sheetFormatPr defaultColWidth="11.42578125" defaultRowHeight="12.75" x14ac:dyDescent="0.2"/>
  <cols>
    <col min="1" max="1" width="2.7109375" customWidth="1"/>
    <col min="2" max="2" width="31.42578125" customWidth="1"/>
    <col min="3" max="3" width="11.28515625" bestFit="1" customWidth="1"/>
    <col min="4" max="4" width="12.7109375" style="47" bestFit="1" customWidth="1"/>
    <col min="5" max="5" width="10.85546875" style="47" customWidth="1"/>
    <col min="6" max="6" width="6.28515625" style="105" customWidth="1"/>
    <col min="7" max="7" width="10" style="47" customWidth="1"/>
    <col min="8" max="8" width="7.42578125" style="105" bestFit="1" customWidth="1"/>
    <col min="9" max="9" width="11.5703125" style="47" bestFit="1" customWidth="1"/>
    <col min="10" max="10" width="7.42578125" style="105" bestFit="1" customWidth="1"/>
    <col min="11" max="11" width="11.7109375" style="47" customWidth="1"/>
    <col min="12" max="12" width="6.28515625" style="105" customWidth="1"/>
    <col min="13" max="13" width="8" style="105" customWidth="1"/>
    <col min="14" max="14" width="3.7109375" customWidth="1"/>
  </cols>
  <sheetData>
    <row r="1" spans="1:13" ht="15" x14ac:dyDescent="0.25">
      <c r="A1" s="7" t="s">
        <v>435</v>
      </c>
    </row>
    <row r="2" spans="1:13" x14ac:dyDescent="0.2">
      <c r="A2" s="8"/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9.5" customHeight="1" x14ac:dyDescent="0.2">
      <c r="D16"/>
      <c r="E16"/>
      <c r="F16"/>
      <c r="G16"/>
      <c r="H16"/>
      <c r="I16"/>
      <c r="J16"/>
      <c r="K16"/>
      <c r="L16"/>
      <c r="M16"/>
    </row>
    <row r="17" spans="4:10" x14ac:dyDescent="0.2">
      <c r="F17" s="526"/>
      <c r="H17" s="526"/>
      <c r="J17" s="526"/>
    </row>
    <row r="18" spans="4:10" x14ac:dyDescent="0.2">
      <c r="F18" s="526"/>
      <c r="H18" s="526"/>
    </row>
    <row r="22" spans="4:10" x14ac:dyDescent="0.2">
      <c r="D22" s="19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M22"/>
  <sheetViews>
    <sheetView zoomScaleNormal="100" workbookViewId="0">
      <selection activeCell="L18" sqref="L18"/>
    </sheetView>
  </sheetViews>
  <sheetFormatPr defaultColWidth="11.42578125" defaultRowHeight="12.75" x14ac:dyDescent="0.2"/>
  <cols>
    <col min="1" max="1" width="2.7109375" customWidth="1"/>
    <col min="2" max="2" width="31.28515625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8" style="105" bestFit="1" customWidth="1"/>
    <col min="9" max="9" width="11.5703125" style="47" bestFit="1" customWidth="1"/>
    <col min="10" max="10" width="7.140625" style="105" bestFit="1" customWidth="1"/>
    <col min="11" max="11" width="11.5703125" style="47" bestFit="1" customWidth="1"/>
    <col min="12" max="12" width="6.28515625" style="105" customWidth="1"/>
    <col min="13" max="13" width="8" style="105" bestFit="1" customWidth="1"/>
    <col min="14" max="14" width="4.7109375" customWidth="1"/>
  </cols>
  <sheetData>
    <row r="1" spans="1:13" ht="15.75" thickBot="1" x14ac:dyDescent="0.3">
      <c r="A1" s="7" t="s">
        <v>436</v>
      </c>
    </row>
    <row r="2" spans="1:13" x14ac:dyDescent="0.2">
      <c r="A2" s="8" t="s">
        <v>20</v>
      </c>
      <c r="C2" s="181" t="s">
        <v>501</v>
      </c>
      <c r="D2" s="591" t="s">
        <v>575</v>
      </c>
      <c r="E2" s="589"/>
      <c r="F2" s="589"/>
      <c r="G2" s="589"/>
      <c r="H2" s="589"/>
      <c r="I2" s="589"/>
      <c r="J2" s="590"/>
      <c r="K2" s="585" t="s">
        <v>574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13087648.619999999</v>
      </c>
      <c r="D5" s="233">
        <v>13275918.9</v>
      </c>
      <c r="E5" s="33">
        <v>10824423.58</v>
      </c>
      <c r="F5" s="49">
        <f>E5/D5</f>
        <v>0.81534270143816556</v>
      </c>
      <c r="G5" s="33">
        <v>10824423.58</v>
      </c>
      <c r="H5" s="49">
        <f>G5/D5</f>
        <v>0.81534270143816556</v>
      </c>
      <c r="I5" s="33">
        <v>10824423.58</v>
      </c>
      <c r="J5" s="170">
        <f>I5/D5</f>
        <v>0.81534270143816556</v>
      </c>
      <c r="K5" s="31">
        <v>11124549.41</v>
      </c>
      <c r="L5" s="53">
        <v>0.81759836771328454</v>
      </c>
      <c r="M5" s="238">
        <f>+I5/K5-1</f>
        <v>-2.6978695400481811E-2</v>
      </c>
    </row>
    <row r="6" spans="1:13" ht="15" customHeight="1" x14ac:dyDescent="0.2">
      <c r="A6" s="23">
        <v>2</v>
      </c>
      <c r="B6" s="23" t="s">
        <v>1</v>
      </c>
      <c r="C6" s="177">
        <v>76489858.340000004</v>
      </c>
      <c r="D6" s="233">
        <v>71528476.870000005</v>
      </c>
      <c r="E6" s="33">
        <v>66343157.18</v>
      </c>
      <c r="F6" s="49">
        <f>E6/D6</f>
        <v>0.92750691868604851</v>
      </c>
      <c r="G6" s="33">
        <v>64497532.810000002</v>
      </c>
      <c r="H6" s="49">
        <f>G6/D6</f>
        <v>0.90170426706025841</v>
      </c>
      <c r="I6" s="33">
        <v>44641581.729999997</v>
      </c>
      <c r="J6" s="170">
        <f>I6/D6</f>
        <v>0.62410921752373105</v>
      </c>
      <c r="K6" s="31">
        <v>43076120.840000004</v>
      </c>
      <c r="L6" s="53">
        <v>0.65144170945773705</v>
      </c>
      <c r="M6" s="238">
        <f>+I6/K6-1</f>
        <v>3.6341733180075941E-2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49" t="s">
        <v>135</v>
      </c>
      <c r="G7" s="33"/>
      <c r="H7" s="49" t="s">
        <v>135</v>
      </c>
      <c r="I7" s="33"/>
      <c r="J7" s="170" t="s">
        <v>135</v>
      </c>
      <c r="K7" s="393"/>
      <c r="L7" s="53" t="s">
        <v>135</v>
      </c>
      <c r="M7" s="240" t="s">
        <v>135</v>
      </c>
    </row>
    <row r="8" spans="1:13" ht="15" customHeight="1" x14ac:dyDescent="0.2">
      <c r="A8" s="25">
        <v>4</v>
      </c>
      <c r="B8" s="534" t="s">
        <v>3</v>
      </c>
      <c r="C8" s="177">
        <v>112844701.16</v>
      </c>
      <c r="D8" s="475">
        <v>156076357.53</v>
      </c>
      <c r="E8" s="476">
        <v>124418009.97</v>
      </c>
      <c r="F8" s="492" t="e">
        <f>E9/D9</f>
        <v>#DIV/0!</v>
      </c>
      <c r="G8" s="476">
        <v>123146485.62</v>
      </c>
      <c r="H8" s="492">
        <f>G8/D8</f>
        <v>0.78901434893064804</v>
      </c>
      <c r="I8" s="476">
        <v>104588936.2</v>
      </c>
      <c r="J8" s="170">
        <f t="shared" ref="J8" si="0">I8/D8</f>
        <v>0.67011389716662617</v>
      </c>
      <c r="K8" s="475">
        <v>93796281.909999996</v>
      </c>
      <c r="L8" s="394">
        <v>0.83220575233120386</v>
      </c>
      <c r="M8" s="529">
        <f>+I8/K8-1</f>
        <v>0.11506484127330174</v>
      </c>
    </row>
    <row r="9" spans="1:13" ht="15" customHeight="1" x14ac:dyDescent="0.2">
      <c r="A9" s="59">
        <v>5</v>
      </c>
      <c r="B9" s="59" t="s">
        <v>486</v>
      </c>
      <c r="C9" s="177">
        <v>2850236.89</v>
      </c>
      <c r="D9" s="232">
        <v>0</v>
      </c>
      <c r="E9" s="31">
        <v>0</v>
      </c>
      <c r="F9" s="86" t="s">
        <v>135</v>
      </c>
      <c r="G9" s="31">
        <v>0</v>
      </c>
      <c r="H9" s="86" t="s">
        <v>135</v>
      </c>
      <c r="I9" s="31">
        <v>0</v>
      </c>
      <c r="J9" s="190" t="s">
        <v>135</v>
      </c>
      <c r="K9" s="247">
        <v>0</v>
      </c>
      <c r="L9" s="61"/>
      <c r="M9" s="283" t="s">
        <v>135</v>
      </c>
    </row>
    <row r="10" spans="1:13" ht="15" customHeight="1" x14ac:dyDescent="0.2">
      <c r="A10" s="9"/>
      <c r="B10" s="2" t="s">
        <v>4</v>
      </c>
      <c r="C10" s="179">
        <f>SUM(C5:C9)</f>
        <v>205272445.00999999</v>
      </c>
      <c r="D10" s="169">
        <f>SUM(D5:D9)</f>
        <v>240880753.30000001</v>
      </c>
      <c r="E10" s="92">
        <f>SUM(E5:E9)</f>
        <v>201585590.73000002</v>
      </c>
      <c r="F10" s="98">
        <f>E10/D10</f>
        <v>0.83686881566224336</v>
      </c>
      <c r="G10" s="92">
        <f>SUM(G5:G9)</f>
        <v>198468442.00999999</v>
      </c>
      <c r="H10" s="98">
        <f>G10/D10</f>
        <v>0.8239281855899111</v>
      </c>
      <c r="I10" s="92">
        <f>SUM(I5:I9)</f>
        <v>160054941.50999999</v>
      </c>
      <c r="J10" s="188">
        <f>I10/D10</f>
        <v>0.66445716113592035</v>
      </c>
      <c r="K10" s="92">
        <f>SUM(K5:K9)</f>
        <v>147996952.16</v>
      </c>
      <c r="L10" s="44">
        <v>0.76800000000000002</v>
      </c>
      <c r="M10" s="242">
        <f>+I10/K10-1</f>
        <v>8.147457886135423E-2</v>
      </c>
    </row>
    <row r="11" spans="1:13" ht="15" customHeight="1" x14ac:dyDescent="0.2">
      <c r="A11" s="21">
        <v>6</v>
      </c>
      <c r="B11" s="21" t="s">
        <v>5</v>
      </c>
      <c r="C11" s="177">
        <v>60520</v>
      </c>
      <c r="D11" s="35">
        <v>1439601.79</v>
      </c>
      <c r="E11" s="35">
        <v>995186.94</v>
      </c>
      <c r="F11" s="49">
        <f>E11/D11</f>
        <v>0.69129320824198193</v>
      </c>
      <c r="G11" s="31">
        <v>935291.94</v>
      </c>
      <c r="H11" s="49">
        <f>G11/D11</f>
        <v>0.64968795294426518</v>
      </c>
      <c r="I11" s="31">
        <v>568059.29</v>
      </c>
      <c r="J11" s="170">
        <f>I11/D11</f>
        <v>0.39459473720159799</v>
      </c>
      <c r="K11" s="393">
        <v>880170.35</v>
      </c>
      <c r="L11" s="394">
        <v>0.22281334158886007</v>
      </c>
      <c r="M11" s="238" t="s">
        <v>135</v>
      </c>
    </row>
    <row r="12" spans="1:13" ht="15" customHeight="1" x14ac:dyDescent="0.2">
      <c r="A12" s="25">
        <v>7</v>
      </c>
      <c r="B12" s="25" t="s">
        <v>6</v>
      </c>
      <c r="C12" s="178">
        <v>0</v>
      </c>
      <c r="D12" s="234">
        <v>487569.86</v>
      </c>
      <c r="E12" s="35">
        <v>200000</v>
      </c>
      <c r="F12" s="49">
        <f>E12/D12</f>
        <v>0.41019762788454561</v>
      </c>
      <c r="G12" s="60">
        <v>0</v>
      </c>
      <c r="H12" s="49" t="s">
        <v>135</v>
      </c>
      <c r="I12" s="60">
        <v>0</v>
      </c>
      <c r="J12" s="190" t="s">
        <v>135</v>
      </c>
      <c r="K12" s="487">
        <v>299103.43</v>
      </c>
      <c r="L12" s="394">
        <v>0.53882700345868562</v>
      </c>
      <c r="M12" s="280" t="s">
        <v>135</v>
      </c>
    </row>
    <row r="13" spans="1:13" ht="15" customHeight="1" x14ac:dyDescent="0.2">
      <c r="A13" s="9"/>
      <c r="B13" s="2" t="s">
        <v>7</v>
      </c>
      <c r="C13" s="179">
        <f>SUM(C11:C12)</f>
        <v>60520</v>
      </c>
      <c r="D13" s="169">
        <f t="shared" ref="D13:I13" si="1">SUM(D11:D12)</f>
        <v>1927171.65</v>
      </c>
      <c r="E13" s="92">
        <f t="shared" si="1"/>
        <v>1195186.94</v>
      </c>
      <c r="F13" s="98">
        <f>E13/D13</f>
        <v>0.62017669261583419</v>
      </c>
      <c r="G13" s="92">
        <f t="shared" si="1"/>
        <v>935291.94</v>
      </c>
      <c r="H13" s="98">
        <f>G13/D13</f>
        <v>0.48531844062774582</v>
      </c>
      <c r="I13" s="92">
        <f t="shared" si="1"/>
        <v>568059.29</v>
      </c>
      <c r="J13" s="188">
        <f>I13/D13</f>
        <v>0.29476320389001159</v>
      </c>
      <c r="K13" s="92">
        <f>SUM(K11:K12)</f>
        <v>1179273.78</v>
      </c>
      <c r="L13" s="44">
        <v>0.26200000000000001</v>
      </c>
      <c r="M13" s="242">
        <f>+I13/K13-1</f>
        <v>-0.51829736263618109</v>
      </c>
    </row>
    <row r="14" spans="1:13" ht="15" customHeight="1" x14ac:dyDescent="0.2">
      <c r="A14" s="21">
        <v>8</v>
      </c>
      <c r="B14" s="21" t="s">
        <v>8</v>
      </c>
      <c r="C14" s="176"/>
      <c r="D14" s="232"/>
      <c r="E14" s="31"/>
      <c r="F14" s="94" t="s">
        <v>135</v>
      </c>
      <c r="G14" s="31"/>
      <c r="H14" s="94" t="s">
        <v>135</v>
      </c>
      <c r="I14" s="31"/>
      <c r="J14" s="251" t="s">
        <v>135</v>
      </c>
      <c r="K14" s="393" t="s">
        <v>135</v>
      </c>
      <c r="L14" s="57" t="s">
        <v>135</v>
      </c>
      <c r="M14" s="243" t="s">
        <v>135</v>
      </c>
    </row>
    <row r="15" spans="1:13" ht="15" customHeight="1" x14ac:dyDescent="0.2">
      <c r="A15" s="25">
        <v>9</v>
      </c>
      <c r="B15" s="25" t="s">
        <v>9</v>
      </c>
      <c r="C15" s="178"/>
      <c r="D15" s="234"/>
      <c r="E15" s="35"/>
      <c r="F15" s="50" t="s">
        <v>135</v>
      </c>
      <c r="G15" s="35"/>
      <c r="H15" s="50" t="s">
        <v>135</v>
      </c>
      <c r="I15" s="35"/>
      <c r="J15" s="252" t="s">
        <v>135</v>
      </c>
      <c r="K15" s="487" t="s">
        <v>135</v>
      </c>
      <c r="L15" s="56" t="s">
        <v>135</v>
      </c>
      <c r="M15" s="244" t="s">
        <v>135</v>
      </c>
    </row>
    <row r="16" spans="1:13" ht="15" customHeight="1" thickBot="1" x14ac:dyDescent="0.25">
      <c r="A16" s="9"/>
      <c r="B16" s="2" t="s">
        <v>10</v>
      </c>
      <c r="C16" s="179">
        <f>SUM(C14:C15)</f>
        <v>0</v>
      </c>
      <c r="D16" s="169">
        <f t="shared" ref="D16:I16" si="2">SUM(D14:D15)</f>
        <v>0</v>
      </c>
      <c r="E16" s="92">
        <f t="shared" si="2"/>
        <v>0</v>
      </c>
      <c r="F16" s="62" t="s">
        <v>135</v>
      </c>
      <c r="G16" s="92">
        <f t="shared" si="2"/>
        <v>0</v>
      </c>
      <c r="H16" s="62" t="s">
        <v>135</v>
      </c>
      <c r="I16" s="92">
        <f t="shared" si="2"/>
        <v>0</v>
      </c>
      <c r="J16" s="253" t="s">
        <v>135</v>
      </c>
      <c r="K16" s="92">
        <f>SUM(K14:K15)</f>
        <v>0</v>
      </c>
      <c r="L16" s="107" t="s">
        <v>135</v>
      </c>
      <c r="M16" s="245" t="s">
        <v>135</v>
      </c>
    </row>
    <row r="17" spans="1:13" s="6" customFormat="1" ht="19.5" customHeight="1" thickBot="1" x14ac:dyDescent="0.25">
      <c r="A17" s="5"/>
      <c r="B17" s="4" t="s">
        <v>11</v>
      </c>
      <c r="C17" s="180">
        <f>+C10+C13+C16</f>
        <v>205332965.00999999</v>
      </c>
      <c r="D17" s="171">
        <f t="shared" ref="D17:I17" si="3">+D10+D13+D16</f>
        <v>242807924.95000002</v>
      </c>
      <c r="E17" s="172">
        <f t="shared" si="3"/>
        <v>202780777.67000002</v>
      </c>
      <c r="F17" s="199">
        <f>E17/D17</f>
        <v>0.83514892568583765</v>
      </c>
      <c r="G17" s="172">
        <f t="shared" si="3"/>
        <v>199403733.94999999</v>
      </c>
      <c r="H17" s="199">
        <f>G17/D17</f>
        <v>0.82124063286263005</v>
      </c>
      <c r="I17" s="172">
        <f t="shared" si="3"/>
        <v>160623000.79999998</v>
      </c>
      <c r="J17" s="191">
        <f>I17/D17</f>
        <v>0.66152289235648354</v>
      </c>
      <c r="K17" s="381">
        <f>K10+K13+K16</f>
        <v>149176225.94</v>
      </c>
      <c r="L17" s="382">
        <v>0.75700000000000001</v>
      </c>
      <c r="M17" s="246">
        <f>+I17/K17-1</f>
        <v>7.6733238073766419E-2</v>
      </c>
    </row>
    <row r="22" spans="1:13" x14ac:dyDescent="0.2">
      <c r="E22" s="198"/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M23" sqref="M23"/>
    </sheetView>
  </sheetViews>
  <sheetFormatPr defaultColWidth="11.42578125" defaultRowHeight="12.75" x14ac:dyDescent="0.2"/>
  <cols>
    <col min="1" max="1" width="2.7109375" customWidth="1"/>
    <col min="2" max="2" width="31.28515625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8" style="105" bestFit="1" customWidth="1"/>
    <col min="9" max="9" width="11.5703125" style="47" bestFit="1" customWidth="1"/>
    <col min="10" max="10" width="7.140625" style="105" bestFit="1" customWidth="1"/>
    <col min="11" max="11" width="11.5703125" style="47" bestFit="1" customWidth="1"/>
    <col min="12" max="12" width="6.28515625" style="105" customWidth="1"/>
    <col min="13" max="13" width="8" style="105" bestFit="1" customWidth="1"/>
    <col min="14" max="14" width="4.7109375" customWidth="1"/>
  </cols>
  <sheetData>
    <row r="1" spans="1:13" ht="15" x14ac:dyDescent="0.25">
      <c r="A1" s="7" t="s">
        <v>436</v>
      </c>
    </row>
    <row r="2" spans="1:13" ht="15" x14ac:dyDescent="0.25">
      <c r="A2" s="7"/>
    </row>
    <row r="3" spans="1:13" ht="15" x14ac:dyDescent="0.25">
      <c r="A3" s="7"/>
    </row>
    <row r="4" spans="1:13" x14ac:dyDescent="0.2">
      <c r="A4" s="8"/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5" customHeight="1" x14ac:dyDescent="0.2">
      <c r="D17"/>
      <c r="E17"/>
      <c r="F17"/>
      <c r="G17"/>
      <c r="H17"/>
      <c r="I17"/>
      <c r="J17"/>
      <c r="K17"/>
      <c r="L17"/>
      <c r="M17"/>
    </row>
    <row r="18" spans="4:13" ht="15" customHeight="1" x14ac:dyDescent="0.2">
      <c r="D18"/>
      <c r="E18"/>
      <c r="F18"/>
      <c r="G18"/>
      <c r="H18"/>
      <c r="I18"/>
      <c r="J18"/>
      <c r="K18"/>
      <c r="L18"/>
      <c r="M18"/>
    </row>
    <row r="19" spans="4:13" ht="15" customHeight="1" x14ac:dyDescent="0.2">
      <c r="D19"/>
      <c r="E19"/>
      <c r="F19"/>
      <c r="G19"/>
      <c r="H19"/>
      <c r="I19"/>
      <c r="J19"/>
      <c r="K19"/>
      <c r="L19"/>
      <c r="M19"/>
    </row>
    <row r="20" spans="4:13" ht="19.5" customHeight="1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5" spans="4:13" x14ac:dyDescent="0.2">
      <c r="E25" s="19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30"/>
  <sheetViews>
    <sheetView workbookViewId="0">
      <selection activeCell="G13" sqref="G13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5.42578125" bestFit="1" customWidth="1"/>
    <col min="4" max="4" width="7.7109375" style="109" customWidth="1"/>
    <col min="5" max="5" width="11.140625" bestFit="1" customWidth="1"/>
    <col min="6" max="6" width="7.7109375" customWidth="1"/>
    <col min="7" max="7" width="10.85546875" bestFit="1" customWidth="1"/>
    <col min="8" max="8" width="7.7109375" customWidth="1"/>
    <col min="9" max="9" width="6.28515625" customWidth="1"/>
    <col min="10" max="10" width="11.7109375" customWidth="1"/>
    <col min="11" max="11" width="6.28515625" style="105" customWidth="1"/>
    <col min="12" max="12" width="10.85546875" customWidth="1"/>
    <col min="13" max="13" width="6.28515625" style="105" customWidth="1"/>
    <col min="14" max="14" width="7.140625" customWidth="1"/>
    <col min="15" max="15" width="4.42578125" customWidth="1"/>
  </cols>
  <sheetData>
    <row r="1" spans="1:14" ht="15.75" thickBot="1" x14ac:dyDescent="0.3">
      <c r="A1" s="7" t="s">
        <v>44</v>
      </c>
    </row>
    <row r="2" spans="1:14" x14ac:dyDescent="0.2">
      <c r="A2" s="8" t="s">
        <v>20</v>
      </c>
      <c r="C2" s="429" t="s">
        <v>501</v>
      </c>
      <c r="D2" s="296"/>
      <c r="E2" s="581" t="s">
        <v>575</v>
      </c>
      <c r="F2" s="582"/>
      <c r="G2" s="583"/>
      <c r="H2" s="583"/>
      <c r="I2" s="583"/>
      <c r="J2" s="583"/>
      <c r="K2" s="584"/>
      <c r="L2" s="579" t="s">
        <v>574</v>
      </c>
      <c r="M2" s="580"/>
      <c r="N2" s="155"/>
    </row>
    <row r="3" spans="1:14" x14ac:dyDescent="0.2">
      <c r="C3" s="174">
        <v>1</v>
      </c>
      <c r="D3" s="297"/>
      <c r="E3" s="165">
        <v>2</v>
      </c>
      <c r="F3" s="95"/>
      <c r="G3" s="95">
        <v>3</v>
      </c>
      <c r="H3" s="95"/>
      <c r="I3" s="96" t="s">
        <v>39</v>
      </c>
      <c r="J3" s="95">
        <v>4</v>
      </c>
      <c r="K3" s="166" t="s">
        <v>49</v>
      </c>
      <c r="L3" s="95" t="s">
        <v>50</v>
      </c>
      <c r="M3" s="16" t="s">
        <v>51</v>
      </c>
      <c r="N3" s="156" t="s">
        <v>366</v>
      </c>
    </row>
    <row r="4" spans="1:14" ht="30" customHeight="1" x14ac:dyDescent="0.2">
      <c r="A4" s="1"/>
      <c r="B4" s="2" t="s">
        <v>12</v>
      </c>
      <c r="C4" s="175" t="s">
        <v>47</v>
      </c>
      <c r="D4" s="298" t="s">
        <v>457</v>
      </c>
      <c r="E4" s="127" t="s">
        <v>48</v>
      </c>
      <c r="F4" s="97" t="s">
        <v>458</v>
      </c>
      <c r="G4" s="97" t="s">
        <v>139</v>
      </c>
      <c r="H4" s="97" t="s">
        <v>459</v>
      </c>
      <c r="I4" s="97" t="s">
        <v>18</v>
      </c>
      <c r="J4" s="97" t="s">
        <v>420</v>
      </c>
      <c r="K4" s="128" t="s">
        <v>18</v>
      </c>
      <c r="L4" s="97" t="s">
        <v>139</v>
      </c>
      <c r="M4" s="12" t="s">
        <v>18</v>
      </c>
      <c r="N4" s="157" t="s">
        <v>538</v>
      </c>
    </row>
    <row r="5" spans="1:14" ht="15" customHeight="1" x14ac:dyDescent="0.2">
      <c r="A5" s="21">
        <v>1</v>
      </c>
      <c r="B5" s="21" t="s">
        <v>52</v>
      </c>
      <c r="C5" s="225">
        <v>943767320</v>
      </c>
      <c r="D5" s="300">
        <f>C5/$C$18</f>
        <v>0.37002266754900592</v>
      </c>
      <c r="E5" s="232">
        <v>943767320</v>
      </c>
      <c r="F5" s="302">
        <f>E5/$E$18</f>
        <v>0.35030635584382352</v>
      </c>
      <c r="G5" s="31">
        <v>810026596.73000002</v>
      </c>
      <c r="H5" s="302">
        <f>G5/$G$18</f>
        <v>0.39074899052338502</v>
      </c>
      <c r="I5" s="151">
        <f>G5/E5</f>
        <v>0.85829057603944159</v>
      </c>
      <c r="J5" s="31">
        <v>742212267.38999999</v>
      </c>
      <c r="K5" s="170">
        <f>J5/G5</f>
        <v>0.91628135469408045</v>
      </c>
      <c r="L5" s="153">
        <v>754390825.78999996</v>
      </c>
      <c r="M5" s="49">
        <v>0.8577815861333824</v>
      </c>
      <c r="N5" s="158">
        <f>+G5/L5-1</f>
        <v>7.3749267671353369E-2</v>
      </c>
    </row>
    <row r="6" spans="1:14" ht="15" customHeight="1" x14ac:dyDescent="0.2">
      <c r="A6" s="23">
        <v>2</v>
      </c>
      <c r="B6" s="23" t="s">
        <v>53</v>
      </c>
      <c r="C6" s="225">
        <v>55749790</v>
      </c>
      <c r="D6" s="300">
        <f t="shared" ref="D6:D16" si="0">C6/$C$18</f>
        <v>2.1857809201421483E-2</v>
      </c>
      <c r="E6" s="232">
        <v>55749790</v>
      </c>
      <c r="F6" s="302">
        <f t="shared" ref="F6:F9" si="1">E6/$E$18</f>
        <v>2.0693136284861437E-2</v>
      </c>
      <c r="G6" s="31">
        <v>49150049.969999999</v>
      </c>
      <c r="H6" s="302">
        <f t="shared" ref="H6:H9" si="2">G6/$G$18</f>
        <v>2.3709508413034239E-2</v>
      </c>
      <c r="I6" s="151">
        <f t="shared" ref="I6:I9" si="3">G6/E6</f>
        <v>0.88161856699370522</v>
      </c>
      <c r="J6" s="31">
        <v>44454859.109999999</v>
      </c>
      <c r="K6" s="170">
        <f t="shared" ref="K6:K9" si="4">J6/G6</f>
        <v>0.90447230749783913</v>
      </c>
      <c r="L6" s="150">
        <v>47466269.960000001</v>
      </c>
      <c r="M6" s="49">
        <v>0.96548133892061216</v>
      </c>
      <c r="N6" s="159">
        <f t="shared" ref="N6:N18" si="5">+G6/L6-1</f>
        <v>3.5473189939275285E-2</v>
      </c>
    </row>
    <row r="7" spans="1:14" ht="15" customHeight="1" x14ac:dyDescent="0.2">
      <c r="A7" s="23">
        <v>3</v>
      </c>
      <c r="B7" s="23" t="s">
        <v>54</v>
      </c>
      <c r="C7" s="225">
        <v>260080061.91999999</v>
      </c>
      <c r="D7" s="300">
        <f t="shared" si="0"/>
        <v>0.10196953872904714</v>
      </c>
      <c r="E7" s="232">
        <v>260184083.81</v>
      </c>
      <c r="F7" s="302">
        <f t="shared" si="1"/>
        <v>9.6574797957662981E-2</v>
      </c>
      <c r="G7" s="31">
        <v>197792168.90000001</v>
      </c>
      <c r="H7" s="302">
        <f t="shared" si="2"/>
        <v>9.541302797106474E-2</v>
      </c>
      <c r="I7" s="151">
        <f t="shared" si="3"/>
        <v>0.76020087779250234</v>
      </c>
      <c r="J7" s="31">
        <v>125026192.18000001</v>
      </c>
      <c r="K7" s="170">
        <f t="shared" si="4"/>
        <v>0.63210890944429099</v>
      </c>
      <c r="L7" s="150">
        <v>197418098.25999999</v>
      </c>
      <c r="M7" s="49">
        <v>0.73290802040541059</v>
      </c>
      <c r="N7" s="159">
        <f t="shared" si="5"/>
        <v>1.8948143219745806E-3</v>
      </c>
    </row>
    <row r="8" spans="1:14" ht="15" customHeight="1" x14ac:dyDescent="0.2">
      <c r="A8" s="23">
        <v>4</v>
      </c>
      <c r="B8" s="23" t="s">
        <v>3</v>
      </c>
      <c r="C8" s="225">
        <v>1052676699.58</v>
      </c>
      <c r="D8" s="300">
        <f t="shared" si="0"/>
        <v>0.41272274658257413</v>
      </c>
      <c r="E8" s="232">
        <v>1061676479.6900001</v>
      </c>
      <c r="F8" s="302">
        <f t="shared" si="1"/>
        <v>0.3940717280667263</v>
      </c>
      <c r="G8" s="31">
        <v>954080782.85000002</v>
      </c>
      <c r="H8" s="302">
        <f t="shared" si="2"/>
        <v>0.4602393356975944</v>
      </c>
      <c r="I8" s="151">
        <f t="shared" si="3"/>
        <v>0.89865491145530796</v>
      </c>
      <c r="J8" s="31">
        <v>801277570.80999994</v>
      </c>
      <c r="K8" s="170">
        <f t="shared" si="4"/>
        <v>0.83984248002192108</v>
      </c>
      <c r="L8" s="150">
        <v>884015944.97000003</v>
      </c>
      <c r="M8" s="494">
        <v>0.80767332554793236</v>
      </c>
      <c r="N8" s="159">
        <f>+G8/L8-1</f>
        <v>7.9257436790212799E-2</v>
      </c>
    </row>
    <row r="9" spans="1:14" ht="15" customHeight="1" x14ac:dyDescent="0.2">
      <c r="A9" s="25">
        <v>5</v>
      </c>
      <c r="B9" s="25" t="s">
        <v>45</v>
      </c>
      <c r="C9" s="225">
        <v>42135629</v>
      </c>
      <c r="D9" s="300">
        <f t="shared" si="0"/>
        <v>1.6520107775542865E-2</v>
      </c>
      <c r="E9" s="232">
        <v>42135629</v>
      </c>
      <c r="F9" s="302">
        <f t="shared" si="1"/>
        <v>1.5639849286344574E-2</v>
      </c>
      <c r="G9" s="31">
        <v>31251665.399999999</v>
      </c>
      <c r="H9" s="302">
        <f t="shared" si="2"/>
        <v>1.5075500923699896E-2</v>
      </c>
      <c r="I9" s="151">
        <f t="shared" si="3"/>
        <v>0.74169215321313942</v>
      </c>
      <c r="J9" s="31">
        <v>23824516.760000002</v>
      </c>
      <c r="K9" s="170">
        <f t="shared" si="4"/>
        <v>0.76234390887853298</v>
      </c>
      <c r="L9" s="154">
        <v>22994920.52</v>
      </c>
      <c r="M9" s="49">
        <v>0.7390832263622239</v>
      </c>
      <c r="N9" s="160">
        <f t="shared" si="5"/>
        <v>0.35906820694677477</v>
      </c>
    </row>
    <row r="10" spans="1:14" ht="15" customHeight="1" x14ac:dyDescent="0.2">
      <c r="A10" s="9"/>
      <c r="B10" s="2" t="s">
        <v>4</v>
      </c>
      <c r="C10" s="179">
        <f>SUM(C5:C9)</f>
        <v>2354409500.5</v>
      </c>
      <c r="D10" s="570">
        <f t="shared" si="0"/>
        <v>0.92309286983759153</v>
      </c>
      <c r="E10" s="169">
        <f>SUM(E5:E9)</f>
        <v>2363513302.5</v>
      </c>
      <c r="F10" s="303">
        <f>E10/E18</f>
        <v>0.87728586743941883</v>
      </c>
      <c r="G10" s="92">
        <f>SUM(G5:G9)</f>
        <v>2042301263.8500001</v>
      </c>
      <c r="H10" s="303">
        <f>G10/G18</f>
        <v>0.98518636352877831</v>
      </c>
      <c r="I10" s="93">
        <f t="shared" ref="I10:I18" si="6">+G10/E10</f>
        <v>0.86409552325758499</v>
      </c>
      <c r="J10" s="92">
        <f>SUM(J5:J9)</f>
        <v>1736795406.25</v>
      </c>
      <c r="K10" s="188">
        <f t="shared" ref="K10:K18" si="7">+J10/G10</f>
        <v>0.85041097363663065</v>
      </c>
      <c r="L10" s="92">
        <f>SUM(L5:L9)</f>
        <v>1906286059.5</v>
      </c>
      <c r="M10" s="44">
        <v>0.82</v>
      </c>
      <c r="N10" s="161">
        <f t="shared" si="5"/>
        <v>7.1350888641380283E-2</v>
      </c>
    </row>
    <row r="11" spans="1:14" ht="15" customHeight="1" x14ac:dyDescent="0.2">
      <c r="A11" s="21">
        <v>6</v>
      </c>
      <c r="B11" s="21" t="s">
        <v>46</v>
      </c>
      <c r="C11" s="225">
        <v>500080</v>
      </c>
      <c r="D11" s="300">
        <f t="shared" si="0"/>
        <v>1.9606626725314759E-4</v>
      </c>
      <c r="E11" s="232">
        <v>500080</v>
      </c>
      <c r="F11" s="302">
        <f>E11/E18</f>
        <v>1.8561905961140854E-4</v>
      </c>
      <c r="G11" s="31">
        <v>2620064.6</v>
      </c>
      <c r="H11" s="302">
        <f>G11/G18</f>
        <v>1.2638938050787336E-3</v>
      </c>
      <c r="I11" s="151">
        <f t="shared" si="6"/>
        <v>5.2392909134538472</v>
      </c>
      <c r="J11" s="31">
        <v>1408762.5</v>
      </c>
      <c r="K11" s="170">
        <f>+J11/G11</f>
        <v>0.53768235332823466</v>
      </c>
      <c r="L11" s="153">
        <v>9491724.5800000001</v>
      </c>
      <c r="M11" s="53">
        <v>1.2618450406136583</v>
      </c>
      <c r="N11" s="160">
        <f t="shared" si="5"/>
        <v>-0.72396327159336937</v>
      </c>
    </row>
    <row r="12" spans="1:14" ht="15" customHeight="1" x14ac:dyDescent="0.2">
      <c r="A12" s="25">
        <v>7</v>
      </c>
      <c r="B12" s="25" t="s">
        <v>6</v>
      </c>
      <c r="C12" s="225">
        <v>29106649</v>
      </c>
      <c r="D12" s="300">
        <f t="shared" si="0"/>
        <v>1.1411838149251242E-2</v>
      </c>
      <c r="E12" s="232">
        <v>46943310.509999998</v>
      </c>
      <c r="F12" s="304">
        <f>E12/E18</f>
        <v>1.7424358406480066E-2</v>
      </c>
      <c r="G12" s="31">
        <v>21581439.93</v>
      </c>
      <c r="H12" s="304">
        <f>G12/G18</f>
        <v>1.04106777490165E-2</v>
      </c>
      <c r="I12" s="152">
        <f t="shared" si="6"/>
        <v>0.45973408554990303</v>
      </c>
      <c r="J12" s="31">
        <v>6893099.9100000001</v>
      </c>
      <c r="K12" s="170">
        <f>+J12/G12</f>
        <v>0.31939944379790974</v>
      </c>
      <c r="L12" s="154">
        <v>9460438.8100000005</v>
      </c>
      <c r="M12" s="375">
        <v>0.46541287171785167</v>
      </c>
      <c r="N12" s="159">
        <f t="shared" si="5"/>
        <v>1.281230328046485</v>
      </c>
    </row>
    <row r="13" spans="1:14" ht="15" customHeight="1" x14ac:dyDescent="0.2">
      <c r="A13" s="9"/>
      <c r="B13" s="2" t="s">
        <v>7</v>
      </c>
      <c r="C13" s="179">
        <f>SUM(C11:C12)</f>
        <v>29606729</v>
      </c>
      <c r="D13" s="570">
        <f t="shared" si="0"/>
        <v>1.160790441650439E-2</v>
      </c>
      <c r="E13" s="169">
        <f>SUM(E11:E12)</f>
        <v>47443390.509999998</v>
      </c>
      <c r="F13" s="303">
        <f>E13/E18</f>
        <v>1.7609977466091473E-2</v>
      </c>
      <c r="G13" s="92">
        <f>SUM(G11:G12)</f>
        <v>24201504.530000001</v>
      </c>
      <c r="H13" s="303">
        <f>G13/G18</f>
        <v>1.1674571554095233E-2</v>
      </c>
      <c r="I13" s="93">
        <f t="shared" si="6"/>
        <v>0.51011330071148409</v>
      </c>
      <c r="J13" s="92">
        <f>SUM(J11:J12)</f>
        <v>8301862.4100000001</v>
      </c>
      <c r="K13" s="188">
        <f t="shared" si="7"/>
        <v>0.34303083924840599</v>
      </c>
      <c r="L13" s="92">
        <f>SUM(L11:L12)</f>
        <v>18952163.390000001</v>
      </c>
      <c r="M13" s="44">
        <v>0.68100000000000005</v>
      </c>
      <c r="N13" s="161">
        <f t="shared" si="5"/>
        <v>0.27697846583413188</v>
      </c>
    </row>
    <row r="14" spans="1:14" ht="15" customHeight="1" x14ac:dyDescent="0.2">
      <c r="A14" s="21">
        <v>8</v>
      </c>
      <c r="B14" s="21" t="s">
        <v>468</v>
      </c>
      <c r="C14" s="225">
        <v>5000000</v>
      </c>
      <c r="D14" s="300">
        <f t="shared" si="0"/>
        <v>1.9603490166888058E-3</v>
      </c>
      <c r="E14" s="232">
        <f>121613194.5-116613194.5</f>
        <v>5000000</v>
      </c>
      <c r="F14" s="304">
        <f>E14/$E$18</f>
        <v>1.8558936531295847E-3</v>
      </c>
      <c r="G14" s="31">
        <v>5241101</v>
      </c>
      <c r="H14" s="306">
        <f>G14/G18</f>
        <v>2.5282563970720246E-3</v>
      </c>
      <c r="I14" s="151">
        <f t="shared" si="6"/>
        <v>1.0482202</v>
      </c>
      <c r="J14" s="31">
        <v>5241101</v>
      </c>
      <c r="K14" s="170">
        <f>+J14/G14</f>
        <v>1</v>
      </c>
      <c r="L14" s="153">
        <v>0</v>
      </c>
      <c r="M14" s="61" t="s">
        <v>135</v>
      </c>
      <c r="N14" s="162" t="s">
        <v>135</v>
      </c>
    </row>
    <row r="15" spans="1:14" ht="15" customHeight="1" x14ac:dyDescent="0.2">
      <c r="A15" s="25">
        <v>9</v>
      </c>
      <c r="B15" s="25" t="s">
        <v>9</v>
      </c>
      <c r="C15" s="225">
        <v>161550000</v>
      </c>
      <c r="D15" s="300">
        <f t="shared" si="0"/>
        <v>6.3338876729215315E-2</v>
      </c>
      <c r="E15" s="232">
        <v>161550000</v>
      </c>
      <c r="F15" s="304">
        <f>E15/$E$18</f>
        <v>5.9963923932616882E-2</v>
      </c>
      <c r="G15" s="31">
        <v>1266212.22</v>
      </c>
      <c r="H15" s="304">
        <f>G15/G18</f>
        <v>6.1080852005442553E-4</v>
      </c>
      <c r="I15" s="152">
        <f t="shared" si="6"/>
        <v>7.8378967502321269E-3</v>
      </c>
      <c r="J15" s="31">
        <v>1266212.22</v>
      </c>
      <c r="K15" s="458">
        <f t="shared" si="7"/>
        <v>1</v>
      </c>
      <c r="L15" s="154">
        <v>1273367.57</v>
      </c>
      <c r="M15" s="304">
        <v>9.7352260703363926E-3</v>
      </c>
      <c r="N15" s="160">
        <f t="shared" si="5"/>
        <v>-5.6192337299748596E-3</v>
      </c>
    </row>
    <row r="16" spans="1:14" ht="15" customHeight="1" x14ac:dyDescent="0.2">
      <c r="A16" s="9"/>
      <c r="B16" s="2" t="s">
        <v>10</v>
      </c>
      <c r="C16" s="179">
        <f>SUM(C14:C15)</f>
        <v>166550000</v>
      </c>
      <c r="D16" s="571">
        <f t="shared" si="0"/>
        <v>6.5299225745904119E-2</v>
      </c>
      <c r="E16" s="169">
        <f>SUM(E14:E15)</f>
        <v>166550000</v>
      </c>
      <c r="F16" s="303">
        <f>E16/E18</f>
        <v>6.1819817585746464E-2</v>
      </c>
      <c r="G16" s="92">
        <f>SUM(G14:G15)</f>
        <v>6507313.2199999997</v>
      </c>
      <c r="H16" s="303">
        <f>G16/G18</f>
        <v>3.1390649171264499E-3</v>
      </c>
      <c r="I16" s="93">
        <f t="shared" si="6"/>
        <v>3.9071229180426298E-2</v>
      </c>
      <c r="J16" s="92">
        <f>SUM(J14:J15)</f>
        <v>6507313.2199999997</v>
      </c>
      <c r="K16" s="188">
        <f t="shared" si="7"/>
        <v>1</v>
      </c>
      <c r="L16" s="92">
        <f>SUM(L14:L15)</f>
        <v>1273367.57</v>
      </c>
      <c r="M16" s="44">
        <v>5.0000000000000001E-3</v>
      </c>
      <c r="N16" s="161">
        <f t="shared" si="5"/>
        <v>4.1103180050360475</v>
      </c>
    </row>
    <row r="17" spans="1:14" ht="15" customHeight="1" thickBot="1" x14ac:dyDescent="0.25">
      <c r="A17" s="9"/>
      <c r="B17" s="2" t="s">
        <v>448</v>
      </c>
      <c r="C17" s="179">
        <v>0</v>
      </c>
      <c r="D17" s="400" t="s">
        <v>135</v>
      </c>
      <c r="E17" s="169">
        <v>116613194.5</v>
      </c>
      <c r="F17" s="303"/>
      <c r="G17" s="92">
        <v>0</v>
      </c>
      <c r="H17" s="303" t="s">
        <v>135</v>
      </c>
      <c r="I17" s="98" t="s">
        <v>135</v>
      </c>
      <c r="J17" s="92">
        <v>0</v>
      </c>
      <c r="K17" s="188" t="s">
        <v>135</v>
      </c>
      <c r="L17" s="92">
        <v>0</v>
      </c>
      <c r="M17" s="384" t="s">
        <v>135</v>
      </c>
      <c r="N17" s="161" t="s">
        <v>135</v>
      </c>
    </row>
    <row r="18" spans="1:14" s="6" customFormat="1" ht="19.5" customHeight="1" thickBot="1" x14ac:dyDescent="0.25">
      <c r="A18" s="5"/>
      <c r="B18" s="4" t="s">
        <v>55</v>
      </c>
      <c r="C18" s="180">
        <f>C10+C13+C16+C17</f>
        <v>2550566229.5</v>
      </c>
      <c r="D18" s="305" t="s">
        <v>135</v>
      </c>
      <c r="E18" s="171">
        <f t="shared" ref="E18:G18" si="8">+E10+E13+E16+E17</f>
        <v>2694119887.5100002</v>
      </c>
      <c r="F18" s="305" t="s">
        <v>135</v>
      </c>
      <c r="G18" s="172">
        <f t="shared" si="8"/>
        <v>2073010081.6000001</v>
      </c>
      <c r="H18" s="305" t="s">
        <v>135</v>
      </c>
      <c r="I18" s="173">
        <f t="shared" si="6"/>
        <v>0.76945725066301651</v>
      </c>
      <c r="J18" s="172">
        <f>+J10+J13+J16+J17</f>
        <v>1751604581.8800001</v>
      </c>
      <c r="K18" s="191">
        <f t="shared" si="7"/>
        <v>0.84495709761723337</v>
      </c>
      <c r="L18" s="164">
        <f>+L10+L13+L16</f>
        <v>1926511590.46</v>
      </c>
      <c r="M18" s="208">
        <v>0.71499999999999997</v>
      </c>
      <c r="N18" s="163">
        <f t="shared" si="5"/>
        <v>7.6043399824560653E-2</v>
      </c>
    </row>
    <row r="19" spans="1:14" x14ac:dyDescent="0.2">
      <c r="A19" s="285" t="s">
        <v>500</v>
      </c>
      <c r="B19" s="285"/>
    </row>
    <row r="21" spans="1:14" s="539" customFormat="1" x14ac:dyDescent="0.2">
      <c r="A21" s="537"/>
      <c r="B21" s="536"/>
      <c r="C21" s="545"/>
      <c r="D21" s="538"/>
      <c r="K21" s="540"/>
      <c r="M21" s="540"/>
    </row>
    <row r="22" spans="1:14" s="539" customFormat="1" x14ac:dyDescent="0.2">
      <c r="A22" s="537"/>
      <c r="B22" s="536"/>
      <c r="C22" s="545"/>
      <c r="D22" s="538"/>
      <c r="G22" s="59"/>
      <c r="H22" s="86"/>
      <c r="K22" s="540"/>
      <c r="M22" s="540"/>
    </row>
    <row r="23" spans="1:14" s="539" customFormat="1" x14ac:dyDescent="0.2">
      <c r="A23" s="537"/>
      <c r="B23" s="536"/>
      <c r="C23" s="545"/>
      <c r="D23" s="538"/>
      <c r="G23" s="59"/>
      <c r="H23" s="86"/>
      <c r="K23" s="540"/>
      <c r="M23" s="540"/>
    </row>
    <row r="24" spans="1:14" s="539" customFormat="1" x14ac:dyDescent="0.2">
      <c r="A24" s="537"/>
      <c r="B24" s="536"/>
      <c r="C24" s="545"/>
      <c r="D24" s="538"/>
      <c r="G24" s="59"/>
      <c r="H24" s="86"/>
      <c r="K24" s="540"/>
      <c r="M24" s="540"/>
    </row>
    <row r="25" spans="1:14" s="539" customFormat="1" x14ac:dyDescent="0.2">
      <c r="A25" s="537"/>
      <c r="B25" s="536"/>
      <c r="C25" s="545"/>
      <c r="D25" s="538"/>
      <c r="G25" s="59"/>
      <c r="H25" s="86"/>
      <c r="K25" s="540"/>
      <c r="M25" s="540"/>
    </row>
    <row r="26" spans="1:14" s="539" customFormat="1" x14ac:dyDescent="0.2">
      <c r="A26" s="537"/>
      <c r="B26" s="536"/>
      <c r="C26" s="545"/>
      <c r="D26" s="538"/>
      <c r="G26" s="59"/>
      <c r="H26" s="86"/>
      <c r="K26" s="540"/>
      <c r="M26" s="540"/>
    </row>
    <row r="27" spans="1:14" s="539" customFormat="1" x14ac:dyDescent="0.2">
      <c r="A27" s="537"/>
      <c r="B27" s="536"/>
      <c r="C27" s="545"/>
      <c r="D27" s="538"/>
      <c r="G27" s="59"/>
      <c r="H27" s="86"/>
      <c r="K27" s="540"/>
      <c r="M27" s="540"/>
    </row>
    <row r="28" spans="1:14" s="539" customFormat="1" x14ac:dyDescent="0.2">
      <c r="A28" s="537"/>
      <c r="B28" s="536"/>
      <c r="C28" s="546"/>
      <c r="D28" s="538"/>
      <c r="G28" s="59"/>
      <c r="H28" s="86"/>
      <c r="K28" s="540"/>
      <c r="M28" s="540"/>
    </row>
    <row r="29" spans="1:14" s="539" customFormat="1" x14ac:dyDescent="0.2">
      <c r="A29" s="537"/>
      <c r="B29" s="536"/>
      <c r="C29" s="545"/>
      <c r="D29" s="538"/>
      <c r="E29" s="541"/>
      <c r="G29" s="59"/>
      <c r="H29" s="309"/>
      <c r="K29" s="540"/>
      <c r="M29" s="540"/>
    </row>
    <row r="30" spans="1:14" x14ac:dyDescent="0.2">
      <c r="G30" s="59"/>
      <c r="H30" s="86"/>
    </row>
  </sheetData>
  <mergeCells count="2">
    <mergeCell ref="L2:M2"/>
    <mergeCell ref="E2:K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ignoredErrors>
    <ignoredError sqref="F10 K10 D10 F13 D16 D13 F16 K16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M20"/>
  <sheetViews>
    <sheetView topLeftCell="A2"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140625" style="105" bestFit="1" customWidth="1"/>
  </cols>
  <sheetData>
    <row r="1" spans="1:13" ht="15.75" thickBot="1" x14ac:dyDescent="0.3">
      <c r="A1" s="7" t="s">
        <v>132</v>
      </c>
    </row>
    <row r="2" spans="1:13" x14ac:dyDescent="0.2">
      <c r="A2" s="8" t="s">
        <v>20</v>
      </c>
      <c r="C2" s="181" t="s">
        <v>501</v>
      </c>
      <c r="D2" s="591" t="s">
        <v>575</v>
      </c>
      <c r="E2" s="589"/>
      <c r="F2" s="589"/>
      <c r="G2" s="589"/>
      <c r="H2" s="589"/>
      <c r="I2" s="589"/>
      <c r="J2" s="590"/>
      <c r="K2" s="585" t="s">
        <v>574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8">
        <v>212198443.66999999</v>
      </c>
      <c r="D5" s="233">
        <v>211081238.61000001</v>
      </c>
      <c r="E5" s="33">
        <v>169862507.40000001</v>
      </c>
      <c r="F5" s="49">
        <f>E5/D5</f>
        <v>0.80472574691416809</v>
      </c>
      <c r="G5" s="33">
        <v>169664693.09999999</v>
      </c>
      <c r="H5" s="49">
        <f>G5/D5</f>
        <v>0.80378859920126555</v>
      </c>
      <c r="I5" s="33">
        <v>169603658.19</v>
      </c>
      <c r="J5" s="170">
        <f>I5/D5</f>
        <v>0.8034994455540635</v>
      </c>
      <c r="K5" s="31">
        <v>167044995.5</v>
      </c>
      <c r="L5" s="53">
        <v>0.81168232401992857</v>
      </c>
      <c r="M5" s="238">
        <f>+I5/K5-1</f>
        <v>1.5317206494821267E-2</v>
      </c>
    </row>
    <row r="6" spans="1:13" ht="15" customHeight="1" x14ac:dyDescent="0.2">
      <c r="A6" s="23">
        <v>2</v>
      </c>
      <c r="B6" s="23" t="s">
        <v>1</v>
      </c>
      <c r="C6" s="178">
        <v>29591849.129999999</v>
      </c>
      <c r="D6" s="233">
        <v>29313044.91</v>
      </c>
      <c r="E6" s="33">
        <v>28648041.059999999</v>
      </c>
      <c r="F6" s="49">
        <f>E6/D6</f>
        <v>0.97731372322316679</v>
      </c>
      <c r="G6" s="33">
        <v>27288695.43</v>
      </c>
      <c r="H6" s="49">
        <f>G6/D6</f>
        <v>0.93094032072698785</v>
      </c>
      <c r="I6" s="33">
        <v>14958927.1</v>
      </c>
      <c r="J6" s="170">
        <f>I6/D6</f>
        <v>0.51031638459697637</v>
      </c>
      <c r="K6" s="33">
        <v>16951194.989999998</v>
      </c>
      <c r="L6" s="55">
        <v>0.58339265596788736</v>
      </c>
      <c r="M6" s="239">
        <f>+I6/K6-1</f>
        <v>-0.11752964266975252</v>
      </c>
    </row>
    <row r="7" spans="1:13" ht="15" customHeight="1" x14ac:dyDescent="0.2">
      <c r="A7" s="23">
        <v>3</v>
      </c>
      <c r="B7" s="23" t="s">
        <v>2</v>
      </c>
      <c r="C7" s="178"/>
      <c r="D7" s="233"/>
      <c r="E7" s="33"/>
      <c r="F7" s="49" t="s">
        <v>135</v>
      </c>
      <c r="G7" s="33"/>
      <c r="H7" s="49" t="s">
        <v>135</v>
      </c>
      <c r="I7" s="33"/>
      <c r="J7" s="170" t="s">
        <v>135</v>
      </c>
      <c r="K7" s="379"/>
      <c r="L7" s="55" t="s">
        <v>135</v>
      </c>
      <c r="M7" s="239" t="s">
        <v>135</v>
      </c>
    </row>
    <row r="8" spans="1:13" ht="15" customHeight="1" x14ac:dyDescent="0.2">
      <c r="A8" s="25">
        <v>4</v>
      </c>
      <c r="B8" s="25" t="s">
        <v>3</v>
      </c>
      <c r="C8" s="178">
        <v>2868215.11</v>
      </c>
      <c r="D8" s="233">
        <v>3677197.11</v>
      </c>
      <c r="E8" s="33">
        <v>2973629.05</v>
      </c>
      <c r="F8" s="456">
        <f>E8/D8</f>
        <v>0.80866729768532852</v>
      </c>
      <c r="G8" s="33">
        <v>2973629.05</v>
      </c>
      <c r="H8" s="456">
        <f>G8/D8</f>
        <v>0.80866729768532852</v>
      </c>
      <c r="I8" s="33">
        <v>2964949.65</v>
      </c>
      <c r="J8" s="458">
        <f>I8/D8</f>
        <v>0.80630696731946472</v>
      </c>
      <c r="K8" s="35">
        <v>2768874.77</v>
      </c>
      <c r="L8" s="375">
        <v>0.98564906237165006</v>
      </c>
      <c r="M8" s="269">
        <f>+I8/K8-1</f>
        <v>7.0813921281098535E-2</v>
      </c>
    </row>
    <row r="9" spans="1:13" ht="15" customHeight="1" x14ac:dyDescent="0.2">
      <c r="A9" s="9"/>
      <c r="B9" s="2" t="s">
        <v>4</v>
      </c>
      <c r="C9" s="179">
        <f>SUM(C5:C8)</f>
        <v>244658507.91</v>
      </c>
      <c r="D9" s="169">
        <f t="shared" ref="D9:I9" si="0">SUM(D5:D8)</f>
        <v>244071480.63000003</v>
      </c>
      <c r="E9" s="92">
        <f t="shared" si="0"/>
        <v>201484177.51000002</v>
      </c>
      <c r="F9" s="98">
        <f>E9/D9</f>
        <v>0.8255129890224242</v>
      </c>
      <c r="G9" s="92">
        <f t="shared" si="0"/>
        <v>199927017.58000001</v>
      </c>
      <c r="H9" s="98">
        <f>G9/D9</f>
        <v>0.81913305505397915</v>
      </c>
      <c r="I9" s="92">
        <f t="shared" si="0"/>
        <v>187527534.94</v>
      </c>
      <c r="J9" s="188">
        <f>I9/D9</f>
        <v>0.76833038606539295</v>
      </c>
      <c r="K9" s="92">
        <f>SUM(K5:K8)</f>
        <v>186765065.26000002</v>
      </c>
      <c r="L9" s="44">
        <v>0.78600000000000003</v>
      </c>
      <c r="M9" s="242">
        <f>+I9/K9-1</f>
        <v>4.0825069663779079E-3</v>
      </c>
    </row>
    <row r="10" spans="1:13" ht="15" customHeight="1" x14ac:dyDescent="0.2">
      <c r="A10" s="21">
        <v>6</v>
      </c>
      <c r="B10" s="21" t="s">
        <v>5</v>
      </c>
      <c r="C10" s="178">
        <v>1549357.27</v>
      </c>
      <c r="D10" s="233">
        <v>7180735.5300000003</v>
      </c>
      <c r="E10" s="33">
        <v>6211969.8600000003</v>
      </c>
      <c r="F10" s="494">
        <f>E10/D10</f>
        <v>0.86508823978370364</v>
      </c>
      <c r="G10" s="33">
        <v>4638294.96</v>
      </c>
      <c r="H10" s="494">
        <f>G10/D10</f>
        <v>0.64593591291893737</v>
      </c>
      <c r="I10" s="153">
        <v>1485433.97</v>
      </c>
      <c r="J10" s="512">
        <f>I10/D10</f>
        <v>0.20686376260399608</v>
      </c>
      <c r="K10" s="153">
        <v>2659030.2000000002</v>
      </c>
      <c r="L10" s="53">
        <v>0.25163874773883055</v>
      </c>
      <c r="M10" s="254">
        <f>+I10/K10-1</f>
        <v>-0.44136250502156771</v>
      </c>
    </row>
    <row r="11" spans="1:13" ht="15" customHeight="1" x14ac:dyDescent="0.2">
      <c r="A11" s="25">
        <v>7</v>
      </c>
      <c r="B11" s="25" t="s">
        <v>6</v>
      </c>
      <c r="C11" s="178"/>
      <c r="D11" s="234"/>
      <c r="E11" s="35"/>
      <c r="F11" s="279" t="s">
        <v>135</v>
      </c>
      <c r="G11" s="154"/>
      <c r="H11" s="279" t="s">
        <v>135</v>
      </c>
      <c r="I11" s="154"/>
      <c r="J11" s="222" t="s">
        <v>135</v>
      </c>
      <c r="K11" s="487"/>
      <c r="L11" s="56" t="s">
        <v>135</v>
      </c>
      <c r="M11" s="244" t="s">
        <v>135</v>
      </c>
    </row>
    <row r="12" spans="1:13" ht="15" customHeight="1" x14ac:dyDescent="0.2">
      <c r="A12" s="9"/>
      <c r="B12" s="2" t="s">
        <v>7</v>
      </c>
      <c r="C12" s="179">
        <f>SUM(C10:C11)</f>
        <v>1549357.27</v>
      </c>
      <c r="D12" s="169">
        <f t="shared" ref="D12:I12" si="1">SUM(D10:D11)</f>
        <v>7180735.5300000003</v>
      </c>
      <c r="E12" s="92">
        <f t="shared" si="1"/>
        <v>6211969.8600000003</v>
      </c>
      <c r="F12" s="98">
        <f>E12/D12</f>
        <v>0.86508823978370364</v>
      </c>
      <c r="G12" s="92">
        <f t="shared" si="1"/>
        <v>4638294.96</v>
      </c>
      <c r="H12" s="98">
        <f>G12/D12</f>
        <v>0.64593591291893737</v>
      </c>
      <c r="I12" s="92">
        <f t="shared" si="1"/>
        <v>1485433.97</v>
      </c>
      <c r="J12" s="188">
        <f>I12/D12</f>
        <v>0.20686376260399608</v>
      </c>
      <c r="K12" s="92">
        <f>SUM(K10:K11)</f>
        <v>2659030.2000000002</v>
      </c>
      <c r="L12" s="44">
        <v>0.252</v>
      </c>
      <c r="M12" s="242">
        <f>+I12/K12-1</f>
        <v>-0.44136250502156771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94" t="s">
        <v>135</v>
      </c>
      <c r="G13" s="31"/>
      <c r="H13" s="94" t="s">
        <v>135</v>
      </c>
      <c r="I13" s="31"/>
      <c r="J13" s="251" t="s">
        <v>135</v>
      </c>
      <c r="K13" s="31"/>
      <c r="L13" s="57" t="s">
        <v>135</v>
      </c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50" t="s">
        <v>135</v>
      </c>
      <c r="G14" s="35"/>
      <c r="H14" s="50" t="s">
        <v>135</v>
      </c>
      <c r="I14" s="35"/>
      <c r="J14" s="252" t="s">
        <v>135</v>
      </c>
      <c r="K14" s="35"/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2">SUM(D13:D14)</f>
        <v>0</v>
      </c>
      <c r="E15" s="92">
        <f t="shared" si="2"/>
        <v>0</v>
      </c>
      <c r="F15" s="98" t="s">
        <v>135</v>
      </c>
      <c r="G15" s="92">
        <f t="shared" si="2"/>
        <v>0</v>
      </c>
      <c r="H15" s="62" t="s">
        <v>135</v>
      </c>
      <c r="I15" s="92">
        <f t="shared" si="2"/>
        <v>0</v>
      </c>
      <c r="J15" s="253" t="s">
        <v>135</v>
      </c>
      <c r="K15" s="92">
        <f>SUM(K13:K14)</f>
        <v>0</v>
      </c>
      <c r="L15" s="107" t="s">
        <v>135</v>
      </c>
      <c r="M15" s="245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246207865.18000001</v>
      </c>
      <c r="D16" s="171">
        <f t="shared" ref="D16:I16" si="3">+D9+D12+D15</f>
        <v>251252216.16000003</v>
      </c>
      <c r="E16" s="172">
        <f t="shared" si="3"/>
        <v>207696147.37000003</v>
      </c>
      <c r="F16" s="199">
        <f>E16/D16</f>
        <v>0.82664404137130865</v>
      </c>
      <c r="G16" s="172">
        <f t="shared" si="3"/>
        <v>204565312.54000002</v>
      </c>
      <c r="H16" s="199">
        <f>G16/D16</f>
        <v>0.81418311713410196</v>
      </c>
      <c r="I16" s="172">
        <f t="shared" si="3"/>
        <v>189012968.91</v>
      </c>
      <c r="J16" s="191">
        <f>I16/D16</f>
        <v>0.75228378797516582</v>
      </c>
      <c r="K16" s="164">
        <f>K9+K12+K15</f>
        <v>189424095.46000001</v>
      </c>
      <c r="L16" s="208">
        <v>0.76300000000000001</v>
      </c>
      <c r="M16" s="246">
        <f>+I16/K16-1</f>
        <v>-2.1704026037533408E-3</v>
      </c>
    </row>
    <row r="20" spans="5:5" x14ac:dyDescent="0.2">
      <c r="E20" s="198"/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"/>
  <sheetViews>
    <sheetView topLeftCell="A4" zoomScaleNormal="100" workbookViewId="0">
      <selection activeCell="M23" sqref="M23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140625" style="105" bestFit="1" customWidth="1"/>
  </cols>
  <sheetData>
    <row r="2" spans="1:15" ht="15" x14ac:dyDescent="0.25">
      <c r="B2" s="7" t="s">
        <v>132</v>
      </c>
      <c r="D2"/>
      <c r="E2"/>
      <c r="F2"/>
      <c r="G2"/>
      <c r="H2"/>
      <c r="I2"/>
      <c r="J2"/>
      <c r="K2"/>
      <c r="L2"/>
      <c r="M2"/>
    </row>
    <row r="3" spans="1:15" x14ac:dyDescent="0.2">
      <c r="D3"/>
      <c r="E3"/>
      <c r="F3"/>
      <c r="G3"/>
      <c r="H3"/>
      <c r="I3"/>
      <c r="J3"/>
      <c r="K3"/>
      <c r="L3"/>
      <c r="M3"/>
    </row>
    <row r="4" spans="1:15" ht="15" customHeight="1" x14ac:dyDescent="0.2">
      <c r="D4"/>
      <c r="E4"/>
      <c r="F4"/>
      <c r="G4"/>
      <c r="H4"/>
      <c r="I4"/>
      <c r="J4"/>
      <c r="K4"/>
      <c r="L4"/>
      <c r="M4"/>
    </row>
    <row r="5" spans="1:15" ht="15" customHeight="1" x14ac:dyDescent="0.2">
      <c r="D5"/>
      <c r="E5"/>
      <c r="F5"/>
      <c r="G5"/>
      <c r="H5"/>
      <c r="I5"/>
      <c r="J5"/>
      <c r="K5"/>
      <c r="L5"/>
      <c r="M5"/>
    </row>
    <row r="6" spans="1:15" ht="15" customHeight="1" x14ac:dyDescent="0.2">
      <c r="D6"/>
      <c r="E6"/>
      <c r="F6"/>
      <c r="G6"/>
      <c r="H6"/>
      <c r="I6"/>
      <c r="J6"/>
      <c r="K6"/>
      <c r="L6"/>
      <c r="M6"/>
    </row>
    <row r="7" spans="1:15" ht="15" customHeight="1" x14ac:dyDescent="0.2">
      <c r="D7"/>
      <c r="E7"/>
      <c r="F7"/>
      <c r="G7"/>
      <c r="H7"/>
      <c r="I7"/>
      <c r="J7"/>
      <c r="K7"/>
      <c r="L7"/>
      <c r="M7"/>
    </row>
    <row r="8" spans="1:15" ht="15" customHeight="1" x14ac:dyDescent="0.2">
      <c r="D8"/>
      <c r="E8"/>
      <c r="F8"/>
      <c r="G8"/>
      <c r="H8"/>
      <c r="I8"/>
      <c r="J8"/>
      <c r="K8"/>
      <c r="L8"/>
      <c r="M8"/>
    </row>
    <row r="9" spans="1:15" ht="15" customHeight="1" x14ac:dyDescent="0.2">
      <c r="D9"/>
      <c r="E9"/>
      <c r="F9"/>
      <c r="G9"/>
      <c r="H9"/>
      <c r="I9"/>
      <c r="J9"/>
      <c r="K9"/>
      <c r="L9"/>
      <c r="M9"/>
    </row>
    <row r="10" spans="1:15" ht="15" customHeight="1" x14ac:dyDescent="0.2">
      <c r="D10"/>
      <c r="E10"/>
      <c r="F10"/>
      <c r="G10"/>
      <c r="H10"/>
      <c r="I10"/>
      <c r="J10"/>
      <c r="K10"/>
      <c r="L10"/>
      <c r="M10"/>
    </row>
    <row r="11" spans="1:15" ht="15" customHeight="1" x14ac:dyDescent="0.2">
      <c r="D11"/>
      <c r="E11"/>
      <c r="F11"/>
      <c r="G11"/>
      <c r="H11"/>
      <c r="I11"/>
      <c r="J11"/>
      <c r="K11"/>
      <c r="L11"/>
      <c r="M11"/>
    </row>
    <row r="12" spans="1:15" ht="15" customHeight="1" x14ac:dyDescent="0.2">
      <c r="D12"/>
      <c r="E12"/>
      <c r="F12"/>
      <c r="G12"/>
      <c r="H12"/>
      <c r="I12"/>
      <c r="J12"/>
      <c r="K12"/>
      <c r="L12"/>
      <c r="M12"/>
    </row>
    <row r="13" spans="1:15" s="6" customFormat="1" ht="19.5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x14ac:dyDescent="0.2">
      <c r="D14"/>
      <c r="E14"/>
      <c r="F14"/>
      <c r="G14"/>
      <c r="H14"/>
      <c r="I14"/>
      <c r="J14"/>
      <c r="K14"/>
      <c r="L14"/>
      <c r="M14"/>
    </row>
    <row r="15" spans="1:15" x14ac:dyDescent="0.2">
      <c r="D15"/>
      <c r="E15"/>
      <c r="F15"/>
      <c r="G15"/>
      <c r="H15"/>
      <c r="I15"/>
      <c r="J15"/>
      <c r="K15"/>
      <c r="L15"/>
      <c r="M15"/>
    </row>
    <row r="16" spans="1:15" x14ac:dyDescent="0.2">
      <c r="D16"/>
      <c r="E16"/>
      <c r="F16"/>
      <c r="G16"/>
      <c r="H16"/>
      <c r="I16"/>
      <c r="J16"/>
      <c r="K16"/>
      <c r="L16"/>
      <c r="M16"/>
    </row>
    <row r="17" spans="1:15" s="105" customForma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2">
      <c r="D18"/>
      <c r="E18"/>
      <c r="F18"/>
      <c r="G18"/>
      <c r="H18"/>
      <c r="I18"/>
      <c r="J18"/>
      <c r="K18"/>
      <c r="L18"/>
      <c r="M18"/>
    </row>
    <row r="19" spans="1:15" x14ac:dyDescent="0.2">
      <c r="D19"/>
      <c r="E19"/>
      <c r="F19"/>
      <c r="G19"/>
      <c r="H19"/>
      <c r="I19"/>
      <c r="J19"/>
      <c r="K19"/>
      <c r="L19"/>
      <c r="M19"/>
    </row>
    <row r="20" spans="1:15" x14ac:dyDescent="0.2">
      <c r="D20"/>
      <c r="E20"/>
      <c r="F20"/>
      <c r="G20"/>
      <c r="H20"/>
      <c r="I20"/>
      <c r="J20"/>
      <c r="K20"/>
      <c r="L20"/>
      <c r="M20"/>
    </row>
    <row r="21" spans="1:15" x14ac:dyDescent="0.2">
      <c r="D21"/>
      <c r="E21"/>
      <c r="F21"/>
      <c r="G21"/>
      <c r="H21"/>
      <c r="I21"/>
      <c r="J21"/>
      <c r="K21"/>
      <c r="L21"/>
      <c r="M21"/>
    </row>
    <row r="22" spans="1:15" x14ac:dyDescent="0.2">
      <c r="D22"/>
      <c r="E22"/>
      <c r="F22"/>
      <c r="G22"/>
      <c r="H22"/>
      <c r="I22"/>
      <c r="J22"/>
      <c r="K22"/>
      <c r="L22"/>
      <c r="M22"/>
    </row>
    <row r="23" spans="1:15" x14ac:dyDescent="0.2">
      <c r="D23"/>
      <c r="E23"/>
      <c r="F23"/>
      <c r="G23"/>
      <c r="H23"/>
      <c r="I23"/>
      <c r="J23"/>
      <c r="K23"/>
      <c r="L23"/>
      <c r="M23"/>
    </row>
    <row r="24" spans="1:15" x14ac:dyDescent="0.2">
      <c r="D24"/>
      <c r="E24"/>
      <c r="F24"/>
      <c r="G24"/>
      <c r="H24"/>
      <c r="I24"/>
      <c r="J24"/>
      <c r="K24"/>
      <c r="L24"/>
      <c r="M24"/>
    </row>
    <row r="25" spans="1:15" x14ac:dyDescent="0.2">
      <c r="D25"/>
      <c r="E25"/>
      <c r="F25"/>
      <c r="G25"/>
      <c r="H25"/>
      <c r="I25"/>
      <c r="J25"/>
      <c r="K25"/>
      <c r="L25"/>
      <c r="M25"/>
    </row>
    <row r="26" spans="1:15" x14ac:dyDescent="0.2">
      <c r="D26"/>
      <c r="E26"/>
      <c r="F26"/>
      <c r="G26"/>
      <c r="H26"/>
      <c r="I26"/>
      <c r="J26"/>
      <c r="K26"/>
      <c r="L26"/>
      <c r="M26"/>
    </row>
    <row r="27" spans="1:15" x14ac:dyDescent="0.2">
      <c r="D27"/>
      <c r="E27"/>
      <c r="F27"/>
      <c r="G27"/>
      <c r="H27"/>
      <c r="I27"/>
      <c r="J27"/>
      <c r="K27"/>
      <c r="L27"/>
      <c r="M27"/>
    </row>
    <row r="28" spans="1:15" x14ac:dyDescent="0.2">
      <c r="D28"/>
      <c r="E28"/>
      <c r="F28"/>
      <c r="G28"/>
      <c r="H28"/>
      <c r="I28"/>
      <c r="J28"/>
      <c r="K28"/>
      <c r="L28"/>
      <c r="M28"/>
    </row>
    <row r="29" spans="1:15" x14ac:dyDescent="0.2">
      <c r="D29"/>
      <c r="E29"/>
      <c r="F29"/>
      <c r="G29"/>
      <c r="H29"/>
      <c r="I29"/>
      <c r="J29"/>
      <c r="K29"/>
      <c r="L29"/>
      <c r="M29"/>
    </row>
    <row r="30" spans="1:15" x14ac:dyDescent="0.2">
      <c r="D30"/>
      <c r="E30"/>
      <c r="F30"/>
      <c r="G30"/>
      <c r="H30"/>
      <c r="I30"/>
      <c r="J30"/>
      <c r="K30"/>
      <c r="L30"/>
      <c r="M30"/>
    </row>
    <row r="31" spans="1:15" x14ac:dyDescent="0.2">
      <c r="D31"/>
      <c r="E31"/>
      <c r="F31"/>
      <c r="G31"/>
      <c r="H31"/>
      <c r="I31"/>
      <c r="J31"/>
      <c r="K31"/>
      <c r="L31"/>
      <c r="M31"/>
    </row>
    <row r="32" spans="1:15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20"/>
  <sheetViews>
    <sheetView topLeftCell="A2"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4.42578125" customWidth="1"/>
  </cols>
  <sheetData>
    <row r="1" spans="1:13" ht="15.75" thickBot="1" x14ac:dyDescent="0.3">
      <c r="A1" s="7" t="s">
        <v>437</v>
      </c>
    </row>
    <row r="2" spans="1:13" x14ac:dyDescent="0.2">
      <c r="A2" s="8" t="s">
        <v>20</v>
      </c>
      <c r="C2" s="181" t="s">
        <v>501</v>
      </c>
      <c r="D2" s="591" t="s">
        <v>575</v>
      </c>
      <c r="E2" s="589"/>
      <c r="F2" s="589"/>
      <c r="G2" s="589"/>
      <c r="H2" s="589"/>
      <c r="I2" s="589"/>
      <c r="J2" s="590"/>
      <c r="K2" s="585" t="s">
        <v>574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8069693.5999999996</v>
      </c>
      <c r="D5" s="233">
        <v>8894679.0399999991</v>
      </c>
      <c r="E5" s="33">
        <v>8102555.4500000002</v>
      </c>
      <c r="F5" s="49">
        <f>E5/D5</f>
        <v>0.91094410642162993</v>
      </c>
      <c r="G5" s="33">
        <v>8071431.6399999997</v>
      </c>
      <c r="H5" s="49">
        <f>G5/D5</f>
        <v>0.90744495711449535</v>
      </c>
      <c r="I5" s="33">
        <v>8071431.6399999997</v>
      </c>
      <c r="J5" s="170">
        <f>I5/D5</f>
        <v>0.90744495711449535</v>
      </c>
      <c r="K5" s="31">
        <v>7215031.0199999996</v>
      </c>
      <c r="L5" s="53">
        <v>0.82748831133916689</v>
      </c>
      <c r="M5" s="238">
        <f>+I5/K5-1</f>
        <v>0.11869673430731842</v>
      </c>
    </row>
    <row r="6" spans="1:13" ht="15" customHeight="1" x14ac:dyDescent="0.2">
      <c r="A6" s="23">
        <v>2</v>
      </c>
      <c r="B6" s="23" t="s">
        <v>1</v>
      </c>
      <c r="C6" s="177">
        <v>6261542.29</v>
      </c>
      <c r="D6" s="233">
        <v>7271515.6799999997</v>
      </c>
      <c r="E6" s="33">
        <v>6524547.1699999999</v>
      </c>
      <c r="F6" s="49">
        <f>E6/D6</f>
        <v>0.89727471645911383</v>
      </c>
      <c r="G6" s="33">
        <v>6029745.4500000002</v>
      </c>
      <c r="H6" s="49">
        <f>G6/D6</f>
        <v>0.82922814380838972</v>
      </c>
      <c r="I6" s="33">
        <v>4140255.07</v>
      </c>
      <c r="J6" s="170">
        <f>I6/D6</f>
        <v>0.56937992740462606</v>
      </c>
      <c r="K6" s="33">
        <v>3652901.29</v>
      </c>
      <c r="L6" s="55">
        <v>0.60811000243763313</v>
      </c>
      <c r="M6" s="239">
        <f>+I6/K6-1</f>
        <v>0.13341553502531123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49" t="s">
        <v>135</v>
      </c>
      <c r="G7" s="33"/>
      <c r="H7" s="49" t="s">
        <v>135</v>
      </c>
      <c r="I7" s="33"/>
      <c r="J7" s="170" t="s">
        <v>135</v>
      </c>
      <c r="K7" s="379"/>
      <c r="L7" s="55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7">
        <v>28344074.559999999</v>
      </c>
      <c r="D8" s="233">
        <v>45057713.780000001</v>
      </c>
      <c r="E8" s="33">
        <v>38700907.890000001</v>
      </c>
      <c r="F8" s="456">
        <f>E8/D8</f>
        <v>0.85891858781300112</v>
      </c>
      <c r="G8" s="33">
        <v>38694652.890000001</v>
      </c>
      <c r="H8" s="456">
        <f>G8/D8</f>
        <v>0.85877976585610949</v>
      </c>
      <c r="I8" s="33">
        <v>32490752.289999999</v>
      </c>
      <c r="J8" s="458">
        <f>I8/D8</f>
        <v>0.72109189668699603</v>
      </c>
      <c r="K8" s="35">
        <v>23238404.609999999</v>
      </c>
      <c r="L8" s="375">
        <v>0.80596581148323909</v>
      </c>
      <c r="M8" s="529">
        <f>+I8/K8-1</f>
        <v>0.39814900529008379</v>
      </c>
    </row>
    <row r="9" spans="1:13" ht="15" customHeight="1" x14ac:dyDescent="0.2">
      <c r="A9" s="9"/>
      <c r="B9" s="2" t="s">
        <v>4</v>
      </c>
      <c r="C9" s="179">
        <f>SUM(C5:C8)</f>
        <v>42675310.450000003</v>
      </c>
      <c r="D9" s="169">
        <f t="shared" ref="D9:I9" si="0">SUM(D5:D8)</f>
        <v>61223908.5</v>
      </c>
      <c r="E9" s="92">
        <f t="shared" si="0"/>
        <v>53328010.510000005</v>
      </c>
      <c r="F9" s="98">
        <f>E9/D9</f>
        <v>0.87103244168085092</v>
      </c>
      <c r="G9" s="92">
        <f t="shared" si="0"/>
        <v>52795829.980000004</v>
      </c>
      <c r="H9" s="98">
        <f>G9/D9</f>
        <v>0.86234007716119598</v>
      </c>
      <c r="I9" s="92">
        <f t="shared" si="0"/>
        <v>44702439</v>
      </c>
      <c r="J9" s="188">
        <f>I9/D9</f>
        <v>0.73014676937850187</v>
      </c>
      <c r="K9" s="92">
        <f>SUM(K5:K8)</f>
        <v>34106336.920000002</v>
      </c>
      <c r="L9" s="44">
        <v>0.78300000000000003</v>
      </c>
      <c r="M9" s="161">
        <f>+I9/K9-1</f>
        <v>0.31067839694583066</v>
      </c>
    </row>
    <row r="10" spans="1:13" ht="15" customHeight="1" x14ac:dyDescent="0.2">
      <c r="A10" s="21">
        <v>6</v>
      </c>
      <c r="B10" s="21" t="s">
        <v>5</v>
      </c>
      <c r="C10" s="177">
        <v>548825</v>
      </c>
      <c r="D10" s="233">
        <v>2977888.87</v>
      </c>
      <c r="E10" s="31">
        <v>2270976.6</v>
      </c>
      <c r="F10" s="49">
        <f>E10/D10</f>
        <v>0.76261294465296825</v>
      </c>
      <c r="G10" s="31">
        <v>2270976.6</v>
      </c>
      <c r="H10" s="49">
        <f>G10/D10</f>
        <v>0.76261294465296825</v>
      </c>
      <c r="I10" s="31">
        <v>1696376.18</v>
      </c>
      <c r="J10" s="170">
        <f>I10/D10</f>
        <v>0.5696573156539585</v>
      </c>
      <c r="K10" s="153">
        <v>1450712.76</v>
      </c>
      <c r="L10" s="53">
        <v>0.25786969544909405</v>
      </c>
      <c r="M10" s="238">
        <f>+I10/K10-1</f>
        <v>0.16933980783349556</v>
      </c>
    </row>
    <row r="11" spans="1:13" ht="15" customHeight="1" x14ac:dyDescent="0.2">
      <c r="A11" s="25">
        <v>7</v>
      </c>
      <c r="B11" s="25" t="s">
        <v>6</v>
      </c>
      <c r="C11" s="177">
        <v>6844993</v>
      </c>
      <c r="D11" s="233">
        <v>16586993</v>
      </c>
      <c r="E11" s="35">
        <v>8544507</v>
      </c>
      <c r="F11" s="86">
        <f>E11/D11</f>
        <v>0.51513297196182573</v>
      </c>
      <c r="G11" s="60">
        <v>8544507</v>
      </c>
      <c r="H11" s="86">
        <f>G11/D11</f>
        <v>0.51513297196182573</v>
      </c>
      <c r="I11" s="60">
        <v>7075407</v>
      </c>
      <c r="J11" s="190">
        <f>I11/D11</f>
        <v>0.42656357303581188</v>
      </c>
      <c r="K11" s="154">
        <v>3218166.14</v>
      </c>
      <c r="L11" s="375">
        <v>7.1751783082564372E-2</v>
      </c>
      <c r="M11" s="238">
        <f>+I11/K11-1</f>
        <v>1.1985835075624776</v>
      </c>
    </row>
    <row r="12" spans="1:13" ht="15" customHeight="1" x14ac:dyDescent="0.2">
      <c r="A12" s="9"/>
      <c r="B12" s="2" t="s">
        <v>7</v>
      </c>
      <c r="C12" s="179">
        <f>SUM(C10:C11)</f>
        <v>7393818</v>
      </c>
      <c r="D12" s="169">
        <f t="shared" ref="D12:I12" si="1">SUM(D10:D11)</f>
        <v>19564881.870000001</v>
      </c>
      <c r="E12" s="92">
        <f t="shared" si="1"/>
        <v>10815483.6</v>
      </c>
      <c r="F12" s="98">
        <f>E12/D12</f>
        <v>0.55280086390830829</v>
      </c>
      <c r="G12" s="92">
        <f t="shared" si="1"/>
        <v>10815483.6</v>
      </c>
      <c r="H12" s="98">
        <f>G12/D12</f>
        <v>0.55280086390830829</v>
      </c>
      <c r="I12" s="92">
        <f t="shared" si="1"/>
        <v>8771783.1799999997</v>
      </c>
      <c r="J12" s="188">
        <f>I12/D12</f>
        <v>0.4483432733345708</v>
      </c>
      <c r="K12" s="92">
        <f>SUM(K10:K11)</f>
        <v>4668878.9000000004</v>
      </c>
      <c r="L12" s="44">
        <v>9.1999999999999998E-2</v>
      </c>
      <c r="M12" s="242">
        <f>+I12/K12-1</f>
        <v>0.87877718995881415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28" t="s">
        <v>135</v>
      </c>
      <c r="G13" s="31"/>
      <c r="H13" s="28" t="s">
        <v>135</v>
      </c>
      <c r="I13" s="31"/>
      <c r="J13" s="256" t="s">
        <v>135</v>
      </c>
      <c r="K13" s="393" t="s">
        <v>135</v>
      </c>
      <c r="L13" s="57" t="s">
        <v>135</v>
      </c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29" t="s">
        <v>135</v>
      </c>
      <c r="G14" s="35"/>
      <c r="H14" s="29" t="s">
        <v>135</v>
      </c>
      <c r="I14" s="35"/>
      <c r="J14" s="257" t="s">
        <v>135</v>
      </c>
      <c r="K14" s="487" t="s">
        <v>135</v>
      </c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2">SUM(D13:D14)</f>
        <v>0</v>
      </c>
      <c r="E15" s="92">
        <f t="shared" si="2"/>
        <v>0</v>
      </c>
      <c r="F15" s="258" t="s">
        <v>135</v>
      </c>
      <c r="G15" s="92">
        <f t="shared" si="2"/>
        <v>0</v>
      </c>
      <c r="H15" s="258" t="s">
        <v>135</v>
      </c>
      <c r="I15" s="92">
        <f t="shared" si="2"/>
        <v>0</v>
      </c>
      <c r="J15" s="259" t="s">
        <v>135</v>
      </c>
      <c r="K15" s="92">
        <f>SUM(K13:K14)</f>
        <v>0</v>
      </c>
      <c r="L15" s="107" t="s">
        <v>135</v>
      </c>
      <c r="M15" s="245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50069128.450000003</v>
      </c>
      <c r="D16" s="171">
        <f t="shared" ref="D16:I16" si="3">+D9+D12+D15</f>
        <v>80788790.370000005</v>
      </c>
      <c r="E16" s="172">
        <f t="shared" si="3"/>
        <v>64143494.110000007</v>
      </c>
      <c r="F16" s="199">
        <f>E16/D16</f>
        <v>0.79396527434354258</v>
      </c>
      <c r="G16" s="172">
        <f t="shared" si="3"/>
        <v>63611313.580000006</v>
      </c>
      <c r="H16" s="199">
        <f>G16/D16</f>
        <v>0.78737796776842617</v>
      </c>
      <c r="I16" s="172">
        <f t="shared" si="3"/>
        <v>53474222.18</v>
      </c>
      <c r="J16" s="191">
        <f>I16/D16</f>
        <v>0.66190150805695247</v>
      </c>
      <c r="K16" s="164">
        <f>K9+K12+K15</f>
        <v>38775215.82</v>
      </c>
      <c r="L16" s="208">
        <v>0.41199999999999998</v>
      </c>
      <c r="M16" s="246">
        <f>+I16/K16-1</f>
        <v>0.37908251570371276</v>
      </c>
    </row>
    <row r="20" spans="5:5" x14ac:dyDescent="0.2">
      <c r="E20" s="198"/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O22" sqref="O22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4.42578125" customWidth="1"/>
  </cols>
  <sheetData>
    <row r="1" spans="1:13" ht="15" x14ac:dyDescent="0.25">
      <c r="A1" s="7" t="s">
        <v>437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9.5" customHeight="1" x14ac:dyDescent="0.2">
      <c r="D16"/>
      <c r="E16"/>
      <c r="F16"/>
      <c r="G16"/>
      <c r="H16"/>
      <c r="I16"/>
      <c r="J16"/>
      <c r="K16"/>
      <c r="L16"/>
      <c r="M16"/>
    </row>
    <row r="20" spans="5:5" x14ac:dyDescent="0.2">
      <c r="E20" s="19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M20"/>
  <sheetViews>
    <sheetView topLeftCell="A4"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7.85546875" style="105" bestFit="1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" style="105" bestFit="1" customWidth="1"/>
  </cols>
  <sheetData>
    <row r="1" spans="1:13" ht="15.75" thickBot="1" x14ac:dyDescent="0.3">
      <c r="A1" s="7" t="s">
        <v>131</v>
      </c>
    </row>
    <row r="2" spans="1:13" x14ac:dyDescent="0.2">
      <c r="A2" s="8" t="s">
        <v>20</v>
      </c>
      <c r="C2" s="181" t="s">
        <v>501</v>
      </c>
      <c r="D2" s="591" t="s">
        <v>575</v>
      </c>
      <c r="E2" s="589"/>
      <c r="F2" s="589"/>
      <c r="G2" s="589"/>
      <c r="H2" s="589"/>
      <c r="I2" s="589"/>
      <c r="J2" s="590"/>
      <c r="K2" s="585" t="s">
        <v>574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8">
        <v>2340875.96</v>
      </c>
      <c r="D5" s="234">
        <v>2456006.2400000002</v>
      </c>
      <c r="E5" s="35">
        <v>1910242.84</v>
      </c>
      <c r="F5" s="49">
        <f>E5/D5</f>
        <v>0.77778419650920749</v>
      </c>
      <c r="G5" s="35">
        <v>1910242.84</v>
      </c>
      <c r="H5" s="49">
        <f>G5/D5</f>
        <v>0.77778419650920749</v>
      </c>
      <c r="I5" s="35">
        <v>1910242.84</v>
      </c>
      <c r="J5" s="170">
        <f>I5/D5</f>
        <v>0.77778419650920749</v>
      </c>
      <c r="K5" s="31">
        <v>2171064.44</v>
      </c>
      <c r="L5" s="53">
        <v>0.83241020337604665</v>
      </c>
      <c r="M5" s="238">
        <f>+I5/K5-1</f>
        <v>-0.12013535627712635</v>
      </c>
    </row>
    <row r="6" spans="1:13" ht="15" customHeight="1" x14ac:dyDescent="0.2">
      <c r="A6" s="23">
        <v>2</v>
      </c>
      <c r="B6" s="23" t="s">
        <v>1</v>
      </c>
      <c r="C6" s="178">
        <v>191288596.02000001</v>
      </c>
      <c r="D6" s="234">
        <v>190623141.31999999</v>
      </c>
      <c r="E6" s="35">
        <v>188553305.72999999</v>
      </c>
      <c r="F6" s="49">
        <f>E6/D6</f>
        <v>0.98914174021230006</v>
      </c>
      <c r="G6" s="35">
        <v>188495757.15000001</v>
      </c>
      <c r="H6" s="49">
        <f>G6/D6</f>
        <v>0.98883984307850259</v>
      </c>
      <c r="I6" s="35">
        <v>120411859.84</v>
      </c>
      <c r="J6" s="170">
        <f>I6/D6</f>
        <v>0.6316749320475421</v>
      </c>
      <c r="K6" s="33">
        <v>114761790.72</v>
      </c>
      <c r="L6" s="55">
        <v>0.64921895745187763</v>
      </c>
      <c r="M6" s="238">
        <f>+I6/K6-1</f>
        <v>4.9233016359820025E-2</v>
      </c>
    </row>
    <row r="7" spans="1:13" ht="15" customHeight="1" x14ac:dyDescent="0.2">
      <c r="A7" s="23">
        <v>3</v>
      </c>
      <c r="B7" s="23" t="s">
        <v>2</v>
      </c>
      <c r="C7" s="178"/>
      <c r="D7" s="234"/>
      <c r="E7" s="35"/>
      <c r="F7" s="49" t="s">
        <v>135</v>
      </c>
      <c r="G7" s="35"/>
      <c r="H7" s="49" t="s">
        <v>135</v>
      </c>
      <c r="I7" s="35"/>
      <c r="J7" s="170" t="s">
        <v>135</v>
      </c>
      <c r="K7" s="379"/>
      <c r="L7" s="55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8">
        <v>116273475.31</v>
      </c>
      <c r="D8" s="234">
        <v>116504793.79000001</v>
      </c>
      <c r="E8" s="35">
        <v>116400771.90000001</v>
      </c>
      <c r="F8" s="456">
        <f>E8/D8</f>
        <v>0.9991071449799096</v>
      </c>
      <c r="G8" s="153">
        <v>116306271.90000001</v>
      </c>
      <c r="H8" s="49">
        <f t="shared" ref="H8" si="0">G8/D8</f>
        <v>0.99829601955814939</v>
      </c>
      <c r="I8" s="35">
        <v>95046676.069999993</v>
      </c>
      <c r="J8" s="458">
        <f>I8/D8</f>
        <v>0.81581772713423029</v>
      </c>
      <c r="K8" s="35">
        <v>98793053.939999998</v>
      </c>
      <c r="L8" s="375">
        <v>0.77498762991594683</v>
      </c>
      <c r="M8" s="269">
        <f>+I8/K8-1</f>
        <v>-3.7921470392800027E-2</v>
      </c>
    </row>
    <row r="9" spans="1:13" ht="15" customHeight="1" x14ac:dyDescent="0.2">
      <c r="A9" s="9"/>
      <c r="B9" s="2" t="s">
        <v>4</v>
      </c>
      <c r="C9" s="179">
        <f>SUM(C5:C8)</f>
        <v>309902947.29000002</v>
      </c>
      <c r="D9" s="169">
        <f t="shared" ref="D9:I9" si="1">SUM(D5:D8)</f>
        <v>309583941.35000002</v>
      </c>
      <c r="E9" s="92">
        <f t="shared" si="1"/>
        <v>306864320.47000003</v>
      </c>
      <c r="F9" s="98">
        <f>E9/D9</f>
        <v>0.99121523917506649</v>
      </c>
      <c r="G9" s="92">
        <f>SUM(G5:G8)</f>
        <v>306712271.88999999</v>
      </c>
      <c r="H9" s="98">
        <f>G9/D9</f>
        <v>0.99072410071569739</v>
      </c>
      <c r="I9" s="92">
        <f t="shared" si="1"/>
        <v>217368778.75</v>
      </c>
      <c r="J9" s="188">
        <f>I9/D9</f>
        <v>0.70213195749793045</v>
      </c>
      <c r="K9" s="92">
        <f>SUM(K5:K8)</f>
        <v>215725909.09999999</v>
      </c>
      <c r="L9" s="44">
        <v>0.70299999999999996</v>
      </c>
      <c r="M9" s="242">
        <f>+I9/K9-1</f>
        <v>7.6155416697696321E-3</v>
      </c>
    </row>
    <row r="10" spans="1:13" ht="15" customHeight="1" x14ac:dyDescent="0.2">
      <c r="A10" s="21">
        <v>6</v>
      </c>
      <c r="B10" s="21" t="s">
        <v>5</v>
      </c>
      <c r="C10" s="178">
        <v>725157.47</v>
      </c>
      <c r="D10" s="234">
        <v>573332.77</v>
      </c>
      <c r="E10" s="31">
        <v>282544.28000000003</v>
      </c>
      <c r="F10" s="49">
        <f>E10/D10</f>
        <v>0.4928102749124213</v>
      </c>
      <c r="G10" s="153">
        <v>279366.06</v>
      </c>
      <c r="H10" s="49">
        <f>G10/D10</f>
        <v>0.48726686248895207</v>
      </c>
      <c r="I10" s="153">
        <v>157948.76</v>
      </c>
      <c r="J10" s="170">
        <f>I10/D10</f>
        <v>0.27549229394300978</v>
      </c>
      <c r="K10" s="153">
        <v>482262.71</v>
      </c>
      <c r="L10" s="53">
        <v>0.47136397821846593</v>
      </c>
      <c r="M10" s="254" t="s">
        <v>135</v>
      </c>
    </row>
    <row r="11" spans="1:13" ht="15" customHeight="1" x14ac:dyDescent="0.2">
      <c r="A11" s="25">
        <v>7</v>
      </c>
      <c r="B11" s="25" t="s">
        <v>6</v>
      </c>
      <c r="C11" s="178"/>
      <c r="D11" s="234"/>
      <c r="E11" s="35"/>
      <c r="F11" s="50" t="s">
        <v>135</v>
      </c>
      <c r="G11" s="154"/>
      <c r="H11" s="50" t="s">
        <v>135</v>
      </c>
      <c r="I11" s="154"/>
      <c r="J11" s="252" t="s">
        <v>135</v>
      </c>
      <c r="K11" s="487" t="s">
        <v>135</v>
      </c>
      <c r="L11" s="56" t="s">
        <v>135</v>
      </c>
      <c r="M11" s="254" t="s">
        <v>135</v>
      </c>
    </row>
    <row r="12" spans="1:13" ht="15" customHeight="1" x14ac:dyDescent="0.2">
      <c r="A12" s="9"/>
      <c r="B12" s="2" t="s">
        <v>7</v>
      </c>
      <c r="C12" s="179">
        <f>SUM(C10:C11)</f>
        <v>725157.47</v>
      </c>
      <c r="D12" s="169">
        <f t="shared" ref="D12:I12" si="2">SUM(D10:D11)</f>
        <v>573332.77</v>
      </c>
      <c r="E12" s="92">
        <f t="shared" si="2"/>
        <v>282544.28000000003</v>
      </c>
      <c r="F12" s="98">
        <f>E12/D12</f>
        <v>0.4928102749124213</v>
      </c>
      <c r="G12" s="92">
        <f>SUM(G10:G11)</f>
        <v>279366.06</v>
      </c>
      <c r="H12" s="98" t="s">
        <v>135</v>
      </c>
      <c r="I12" s="92">
        <f t="shared" si="2"/>
        <v>157948.76</v>
      </c>
      <c r="J12" s="188">
        <f>I12/D12</f>
        <v>0.27549229394300978</v>
      </c>
      <c r="K12" s="92">
        <f>SUM(K10:K11)</f>
        <v>482262.71</v>
      </c>
      <c r="L12" s="44">
        <v>0.47099999999999997</v>
      </c>
      <c r="M12" s="255">
        <f>+I12/K12-1</f>
        <v>-0.67248398699538681</v>
      </c>
    </row>
    <row r="13" spans="1:13" ht="15" customHeight="1" x14ac:dyDescent="0.2">
      <c r="A13" s="21">
        <v>8</v>
      </c>
      <c r="B13" s="21" t="s">
        <v>8</v>
      </c>
      <c r="C13" s="176">
        <v>0</v>
      </c>
      <c r="D13" s="232"/>
      <c r="E13" s="31"/>
      <c r="F13" s="94" t="s">
        <v>135</v>
      </c>
      <c r="G13" s="31"/>
      <c r="H13" s="94" t="s">
        <v>135</v>
      </c>
      <c r="I13" s="31"/>
      <c r="J13" s="251" t="s">
        <v>135</v>
      </c>
      <c r="K13" s="393" t="s">
        <v>135</v>
      </c>
      <c r="L13" s="57" t="s">
        <v>135</v>
      </c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>
        <v>0</v>
      </c>
      <c r="D14" s="234"/>
      <c r="E14" s="35"/>
      <c r="F14" s="50" t="s">
        <v>135</v>
      </c>
      <c r="G14" s="35"/>
      <c r="H14" s="50" t="s">
        <v>135</v>
      </c>
      <c r="I14" s="35"/>
      <c r="J14" s="252" t="s">
        <v>135</v>
      </c>
      <c r="K14" s="487" t="s">
        <v>135</v>
      </c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3">SUM(D13:D14)</f>
        <v>0</v>
      </c>
      <c r="E15" s="92">
        <f t="shared" si="3"/>
        <v>0</v>
      </c>
      <c r="F15" s="62" t="s">
        <v>135</v>
      </c>
      <c r="G15" s="92">
        <f t="shared" si="3"/>
        <v>0</v>
      </c>
      <c r="H15" s="62" t="s">
        <v>135</v>
      </c>
      <c r="I15" s="92">
        <f t="shared" si="3"/>
        <v>0</v>
      </c>
      <c r="J15" s="253" t="s">
        <v>135</v>
      </c>
      <c r="K15" s="92">
        <f>SUM(K13:K14)</f>
        <v>0</v>
      </c>
      <c r="L15" s="107" t="s">
        <v>135</v>
      </c>
      <c r="M15" s="245" t="s">
        <v>135</v>
      </c>
    </row>
    <row r="16" spans="1:13" s="6" customFormat="1" ht="24" customHeight="1" thickBot="1" x14ac:dyDescent="0.25">
      <c r="A16" s="5"/>
      <c r="B16" s="4" t="s">
        <v>11</v>
      </c>
      <c r="C16" s="180">
        <f>+C9+C12+C15</f>
        <v>310628104.76000005</v>
      </c>
      <c r="D16" s="171">
        <f t="shared" ref="D16:I16" si="4">+D9+D12+D15</f>
        <v>310157274.12</v>
      </c>
      <c r="E16" s="172">
        <f t="shared" si="4"/>
        <v>307146864.75</v>
      </c>
      <c r="F16" s="199">
        <f>E16/D16</f>
        <v>0.99029392627162671</v>
      </c>
      <c r="G16" s="172">
        <f t="shared" si="4"/>
        <v>306991637.94999999</v>
      </c>
      <c r="H16" s="199">
        <f>G16/D16</f>
        <v>0.98979344856901463</v>
      </c>
      <c r="I16" s="172">
        <f t="shared" si="4"/>
        <v>217526727.50999999</v>
      </c>
      <c r="J16" s="191">
        <f>I16/D16</f>
        <v>0.70134330438382297</v>
      </c>
      <c r="K16" s="164">
        <f>K9+K12+K15</f>
        <v>216208171.81</v>
      </c>
      <c r="L16" s="208">
        <v>0.70199999999999996</v>
      </c>
      <c r="M16" s="246">
        <f>+I16/K16-1</f>
        <v>6.0985470112513429E-3</v>
      </c>
    </row>
    <row r="20" spans="5:5" x14ac:dyDescent="0.2">
      <c r="E20" s="198"/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3" zoomScaleNormal="100" workbookViewId="0">
      <selection activeCell="N18" sqref="N18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" style="105" bestFit="1" customWidth="1"/>
  </cols>
  <sheetData>
    <row r="1" spans="1:15" ht="15" x14ac:dyDescent="0.25">
      <c r="A1" s="7" t="s">
        <v>131</v>
      </c>
    </row>
    <row r="2" spans="1:15" x14ac:dyDescent="0.2">
      <c r="D2"/>
      <c r="E2"/>
      <c r="F2"/>
      <c r="G2"/>
      <c r="H2"/>
      <c r="I2"/>
      <c r="J2"/>
      <c r="K2"/>
      <c r="L2"/>
      <c r="M2"/>
    </row>
    <row r="3" spans="1:15" x14ac:dyDescent="0.2">
      <c r="D3"/>
      <c r="E3"/>
      <c r="F3"/>
      <c r="G3"/>
      <c r="H3"/>
      <c r="I3"/>
      <c r="J3"/>
      <c r="K3"/>
      <c r="L3"/>
      <c r="M3"/>
    </row>
    <row r="4" spans="1:15" ht="15" customHeight="1" x14ac:dyDescent="0.2">
      <c r="D4"/>
      <c r="E4"/>
      <c r="F4"/>
      <c r="G4"/>
      <c r="H4"/>
      <c r="I4"/>
      <c r="J4"/>
      <c r="K4"/>
      <c r="L4"/>
      <c r="M4"/>
    </row>
    <row r="5" spans="1:15" ht="15" customHeight="1" x14ac:dyDescent="0.2">
      <c r="D5"/>
      <c r="E5"/>
      <c r="F5"/>
      <c r="G5"/>
      <c r="H5"/>
      <c r="I5"/>
      <c r="J5"/>
      <c r="K5"/>
      <c r="L5"/>
      <c r="M5"/>
    </row>
    <row r="6" spans="1:15" ht="15" customHeight="1" x14ac:dyDescent="0.2">
      <c r="D6"/>
      <c r="E6"/>
      <c r="F6"/>
      <c r="G6"/>
      <c r="H6"/>
      <c r="I6"/>
      <c r="J6"/>
      <c r="K6"/>
      <c r="L6"/>
      <c r="M6"/>
    </row>
    <row r="7" spans="1:15" ht="15" customHeight="1" x14ac:dyDescent="0.2">
      <c r="D7"/>
      <c r="E7"/>
      <c r="F7"/>
      <c r="G7"/>
      <c r="H7"/>
      <c r="I7"/>
      <c r="J7"/>
      <c r="K7"/>
      <c r="L7"/>
      <c r="M7"/>
    </row>
    <row r="8" spans="1:15" ht="15" customHeight="1" x14ac:dyDescent="0.2">
      <c r="D8"/>
      <c r="E8"/>
      <c r="F8"/>
      <c r="G8"/>
      <c r="H8"/>
      <c r="I8"/>
      <c r="J8"/>
      <c r="K8"/>
      <c r="L8"/>
      <c r="M8"/>
    </row>
    <row r="9" spans="1:15" ht="15" customHeight="1" x14ac:dyDescent="0.2">
      <c r="D9"/>
      <c r="E9"/>
      <c r="F9"/>
      <c r="G9"/>
      <c r="H9"/>
      <c r="I9"/>
      <c r="J9"/>
      <c r="K9"/>
      <c r="L9"/>
      <c r="M9"/>
    </row>
    <row r="10" spans="1:15" ht="15" customHeight="1" x14ac:dyDescent="0.2">
      <c r="D10"/>
      <c r="E10"/>
      <c r="F10"/>
      <c r="G10"/>
      <c r="H10"/>
      <c r="I10"/>
      <c r="J10"/>
      <c r="K10"/>
      <c r="L10"/>
      <c r="M10"/>
    </row>
    <row r="11" spans="1:15" ht="15" customHeight="1" x14ac:dyDescent="0.2">
      <c r="D11"/>
      <c r="E11"/>
      <c r="F11"/>
      <c r="G11"/>
      <c r="H11"/>
      <c r="I11"/>
      <c r="J11"/>
      <c r="K11"/>
      <c r="L11"/>
      <c r="M11"/>
    </row>
    <row r="12" spans="1:15" ht="15" customHeight="1" x14ac:dyDescent="0.2">
      <c r="D12"/>
      <c r="E12"/>
      <c r="F12"/>
      <c r="G12"/>
      <c r="H12"/>
      <c r="I12"/>
      <c r="J12"/>
      <c r="K12"/>
      <c r="L12"/>
      <c r="M12"/>
    </row>
    <row r="13" spans="1:15" ht="15" customHeight="1" x14ac:dyDescent="0.2">
      <c r="D13"/>
      <c r="E13"/>
      <c r="F13"/>
      <c r="G13"/>
      <c r="H13"/>
      <c r="I13"/>
      <c r="J13"/>
      <c r="K13"/>
      <c r="L13"/>
      <c r="M13"/>
    </row>
    <row r="14" spans="1:15" ht="15" customHeight="1" x14ac:dyDescent="0.2">
      <c r="D14"/>
      <c r="E14"/>
      <c r="F14"/>
      <c r="G14"/>
      <c r="H14"/>
      <c r="I14"/>
      <c r="J14"/>
      <c r="K14"/>
      <c r="L14"/>
      <c r="M14"/>
    </row>
    <row r="15" spans="1:15" s="6" customFormat="1" ht="24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x14ac:dyDescent="0.2">
      <c r="D16"/>
      <c r="E16"/>
      <c r="F16"/>
      <c r="G16"/>
      <c r="H16"/>
      <c r="I16"/>
      <c r="J16"/>
      <c r="K16"/>
      <c r="L16"/>
      <c r="M16"/>
    </row>
    <row r="17" spans="1:15" x14ac:dyDescent="0.2">
      <c r="D17"/>
      <c r="E17"/>
      <c r="F17"/>
      <c r="G17"/>
      <c r="H17"/>
      <c r="I17"/>
      <c r="J17"/>
      <c r="K17"/>
      <c r="L17"/>
      <c r="M17"/>
    </row>
    <row r="18" spans="1:15" x14ac:dyDescent="0.2">
      <c r="D18"/>
      <c r="E18"/>
      <c r="F18"/>
      <c r="G18"/>
      <c r="H18"/>
      <c r="I18"/>
      <c r="J18"/>
      <c r="K18"/>
      <c r="L18"/>
      <c r="M18"/>
    </row>
    <row r="19" spans="1:15" s="105" customForma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2">
      <c r="D20"/>
      <c r="E20"/>
      <c r="F20"/>
      <c r="G20"/>
      <c r="H20"/>
      <c r="I20"/>
      <c r="J20"/>
      <c r="K20"/>
      <c r="L20"/>
      <c r="M20"/>
    </row>
    <row r="21" spans="1:15" x14ac:dyDescent="0.2">
      <c r="D21"/>
      <c r="E21"/>
      <c r="F21"/>
      <c r="G21"/>
      <c r="H21"/>
      <c r="I21"/>
      <c r="J21"/>
      <c r="K21"/>
      <c r="L21"/>
      <c r="M21"/>
    </row>
    <row r="22" spans="1:15" x14ac:dyDescent="0.2">
      <c r="D22"/>
      <c r="E22"/>
      <c r="F22"/>
      <c r="G22"/>
      <c r="H22"/>
      <c r="I22"/>
      <c r="J22"/>
      <c r="K22"/>
      <c r="L22"/>
      <c r="M22"/>
    </row>
    <row r="23" spans="1:15" x14ac:dyDescent="0.2">
      <c r="D23"/>
      <c r="E23"/>
      <c r="F23"/>
      <c r="G23"/>
      <c r="H23"/>
      <c r="I23"/>
      <c r="J23"/>
      <c r="K23"/>
      <c r="L23"/>
      <c r="M23"/>
    </row>
    <row r="24" spans="1:15" x14ac:dyDescent="0.2">
      <c r="D24"/>
      <c r="E24"/>
      <c r="F24"/>
      <c r="G24"/>
      <c r="H24"/>
      <c r="I24"/>
      <c r="J24"/>
      <c r="K24"/>
      <c r="L24"/>
      <c r="M24"/>
    </row>
    <row r="25" spans="1:15" x14ac:dyDescent="0.2">
      <c r="D25"/>
      <c r="E25"/>
      <c r="F25"/>
      <c r="G25"/>
      <c r="H25"/>
      <c r="I25"/>
      <c r="J25"/>
      <c r="K25"/>
      <c r="L25"/>
      <c r="M25"/>
    </row>
    <row r="26" spans="1:15" x14ac:dyDescent="0.2">
      <c r="D26"/>
      <c r="E26"/>
      <c r="F26"/>
      <c r="G26"/>
      <c r="H26"/>
      <c r="I26"/>
      <c r="J26"/>
      <c r="K26"/>
      <c r="L26"/>
      <c r="M26"/>
    </row>
    <row r="27" spans="1:15" x14ac:dyDescent="0.2">
      <c r="D27"/>
      <c r="E27"/>
      <c r="F27"/>
      <c r="G27"/>
      <c r="H27"/>
      <c r="I27"/>
      <c r="J27"/>
      <c r="K27"/>
      <c r="L27"/>
      <c r="M27"/>
    </row>
    <row r="28" spans="1:15" x14ac:dyDescent="0.2">
      <c r="D28"/>
      <c r="E28"/>
      <c r="F28"/>
      <c r="G28"/>
      <c r="H28"/>
      <c r="I28"/>
      <c r="J28"/>
      <c r="K28"/>
      <c r="L28"/>
      <c r="M28"/>
    </row>
    <row r="29" spans="1:15" x14ac:dyDescent="0.2">
      <c r="D29"/>
      <c r="E29"/>
      <c r="F29"/>
      <c r="G29"/>
      <c r="H29"/>
      <c r="I29"/>
      <c r="J29"/>
      <c r="K29"/>
      <c r="L29"/>
      <c r="M29"/>
    </row>
    <row r="30" spans="1:15" x14ac:dyDescent="0.2">
      <c r="D30"/>
      <c r="E30"/>
      <c r="F30"/>
      <c r="G30"/>
      <c r="H30"/>
      <c r="I30"/>
      <c r="J30"/>
      <c r="K30"/>
      <c r="L30"/>
      <c r="M30"/>
    </row>
    <row r="31" spans="1:15" x14ac:dyDescent="0.2">
      <c r="D31"/>
      <c r="E31"/>
      <c r="F31"/>
      <c r="G31"/>
      <c r="H31"/>
      <c r="I31"/>
      <c r="J31"/>
      <c r="K31"/>
      <c r="L31"/>
      <c r="M31"/>
    </row>
    <row r="32" spans="1:15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  <row r="36" spans="4:13" x14ac:dyDescent="0.2">
      <c r="D36"/>
      <c r="E36"/>
      <c r="F36"/>
      <c r="G36"/>
      <c r="H36"/>
      <c r="I36"/>
      <c r="J36"/>
      <c r="K36"/>
      <c r="L36"/>
      <c r="M36"/>
    </row>
    <row r="37" spans="4:13" x14ac:dyDescent="0.2">
      <c r="D37"/>
      <c r="E37"/>
      <c r="F37"/>
      <c r="G37"/>
      <c r="H37"/>
      <c r="I37"/>
      <c r="J37"/>
      <c r="K37"/>
      <c r="L37"/>
      <c r="M37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4"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8.42578125" style="47" customWidth="1"/>
    <col min="12" max="12" width="6.28515625" style="105" customWidth="1"/>
    <col min="13" max="13" width="8" style="105" bestFit="1" customWidth="1"/>
  </cols>
  <sheetData>
    <row r="1" spans="1:13" ht="15.75" thickBot="1" x14ac:dyDescent="0.3">
      <c r="A1" s="7" t="s">
        <v>465</v>
      </c>
    </row>
    <row r="2" spans="1:13" x14ac:dyDescent="0.2">
      <c r="A2" s="8" t="s">
        <v>20</v>
      </c>
      <c r="C2" s="181" t="s">
        <v>501</v>
      </c>
      <c r="D2" s="591" t="s">
        <v>575</v>
      </c>
      <c r="E2" s="589"/>
      <c r="F2" s="589"/>
      <c r="G2" s="589"/>
      <c r="H2" s="589"/>
      <c r="I2" s="589"/>
      <c r="J2" s="590"/>
      <c r="K2" s="585" t="s">
        <v>574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2363481.65</v>
      </c>
      <c r="D5" s="233">
        <v>2140367.4300000002</v>
      </c>
      <c r="E5" s="33">
        <v>1752885.59</v>
      </c>
      <c r="F5" s="49">
        <f>E5/D5</f>
        <v>0.81896480269277871</v>
      </c>
      <c r="G5" s="33">
        <v>1752885.59</v>
      </c>
      <c r="H5" s="49">
        <f>G5/D5</f>
        <v>0.81896480269277871</v>
      </c>
      <c r="I5" s="33">
        <v>1752885.59</v>
      </c>
      <c r="J5" s="170">
        <f>I5/D5</f>
        <v>0.81896480269277871</v>
      </c>
      <c r="K5" s="31">
        <v>2039747.52</v>
      </c>
      <c r="L5" s="53">
        <v>0.83527264925366806</v>
      </c>
      <c r="M5" s="238">
        <f>I5/K5-1</f>
        <v>-0.14063599891029643</v>
      </c>
    </row>
    <row r="6" spans="1:13" ht="15" customHeight="1" x14ac:dyDescent="0.2">
      <c r="A6" s="23">
        <v>2</v>
      </c>
      <c r="B6" s="23" t="s">
        <v>1</v>
      </c>
      <c r="C6" s="177">
        <v>3941110.48</v>
      </c>
      <c r="D6" s="233">
        <v>3781361.18</v>
      </c>
      <c r="E6" s="33">
        <v>3336296.22</v>
      </c>
      <c r="F6" s="49">
        <f>E6/D6</f>
        <v>0.88230033080309989</v>
      </c>
      <c r="G6" s="33">
        <v>3227822.58</v>
      </c>
      <c r="H6" s="49">
        <f>G6/D6</f>
        <v>0.85361393063224922</v>
      </c>
      <c r="I6" s="33">
        <v>1489548.11</v>
      </c>
      <c r="J6" s="170">
        <f>I6/D6</f>
        <v>0.39391849630190579</v>
      </c>
      <c r="K6" s="33">
        <v>858967.14</v>
      </c>
      <c r="L6" s="55">
        <v>0.24071363567853543</v>
      </c>
      <c r="M6" s="238">
        <f>I6/K6-1</f>
        <v>0.73411535859218091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321" t="s">
        <v>135</v>
      </c>
      <c r="G7" s="33"/>
      <c r="H7" s="321" t="s">
        <v>135</v>
      </c>
      <c r="I7" s="33"/>
      <c r="J7" s="196" t="s">
        <v>135</v>
      </c>
      <c r="K7" s="379"/>
      <c r="L7" s="55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7">
        <v>300000</v>
      </c>
      <c r="D8" s="233">
        <v>12639.91</v>
      </c>
      <c r="E8" s="33">
        <v>12639.91</v>
      </c>
      <c r="F8" s="86">
        <f t="shared" ref="F8" si="0">E8/D8</f>
        <v>1</v>
      </c>
      <c r="G8" s="198">
        <v>12639.91</v>
      </c>
      <c r="H8" s="86">
        <f t="shared" ref="H8" si="1">G8/D8</f>
        <v>1</v>
      </c>
      <c r="I8" s="198">
        <v>12639.91</v>
      </c>
      <c r="J8" s="190">
        <f t="shared" ref="J8" si="2">I8/D8</f>
        <v>1</v>
      </c>
      <c r="K8" s="35">
        <v>833994.58</v>
      </c>
      <c r="L8" s="375">
        <v>1</v>
      </c>
      <c r="M8" s="238">
        <f>I8/K8-1</f>
        <v>-0.98484413411895311</v>
      </c>
    </row>
    <row r="9" spans="1:13" ht="15" customHeight="1" x14ac:dyDescent="0.2">
      <c r="A9" s="9"/>
      <c r="B9" s="2" t="s">
        <v>4</v>
      </c>
      <c r="C9" s="179">
        <f>SUM(C5:C8)</f>
        <v>6604592.1299999999</v>
      </c>
      <c r="D9" s="169">
        <f t="shared" ref="D9:I9" si="3">SUM(D5:D8)</f>
        <v>5934368.5200000005</v>
      </c>
      <c r="E9" s="92">
        <f t="shared" si="3"/>
        <v>5101821.7200000007</v>
      </c>
      <c r="F9" s="98">
        <f>E9/D9</f>
        <v>0.85970760036318072</v>
      </c>
      <c r="G9" s="92">
        <f t="shared" si="3"/>
        <v>4993348.08</v>
      </c>
      <c r="H9" s="98">
        <f>G9/D9</f>
        <v>0.84142871531678987</v>
      </c>
      <c r="I9" s="92">
        <f t="shared" si="3"/>
        <v>3255073.6100000003</v>
      </c>
      <c r="J9" s="188">
        <f>I9/D9</f>
        <v>0.54851221305683251</v>
      </c>
      <c r="K9" s="92">
        <f>SUM(K5:K8)</f>
        <v>3732709.24</v>
      </c>
      <c r="L9" s="44">
        <v>0.54500000000000004</v>
      </c>
      <c r="M9" s="242">
        <f>I9/K9-1</f>
        <v>-0.12795950589497296</v>
      </c>
    </row>
    <row r="10" spans="1:13" ht="15" customHeight="1" x14ac:dyDescent="0.2">
      <c r="A10" s="21">
        <v>6</v>
      </c>
      <c r="B10" s="21" t="s">
        <v>5</v>
      </c>
      <c r="C10" s="176"/>
      <c r="D10" s="232"/>
      <c r="E10" s="31"/>
      <c r="F10" s="49" t="s">
        <v>135</v>
      </c>
      <c r="G10" s="153"/>
      <c r="H10" s="49" t="s">
        <v>135</v>
      </c>
      <c r="I10" s="153"/>
      <c r="J10" s="170" t="s">
        <v>135</v>
      </c>
      <c r="K10" s="153"/>
      <c r="L10" s="53"/>
      <c r="M10" s="254" t="s">
        <v>135</v>
      </c>
    </row>
    <row r="11" spans="1:13" ht="15" customHeight="1" x14ac:dyDescent="0.2">
      <c r="A11" s="25">
        <v>7</v>
      </c>
      <c r="B11" s="25" t="s">
        <v>6</v>
      </c>
      <c r="C11" s="178"/>
      <c r="D11" s="234"/>
      <c r="E11" s="35"/>
      <c r="F11" s="50" t="s">
        <v>135</v>
      </c>
      <c r="G11" s="154"/>
      <c r="H11" s="50" t="s">
        <v>135</v>
      </c>
      <c r="I11" s="154"/>
      <c r="J11" s="170" t="s">
        <v>135</v>
      </c>
      <c r="K11" s="154"/>
      <c r="L11" s="56"/>
      <c r="M11" s="254" t="s">
        <v>135</v>
      </c>
    </row>
    <row r="12" spans="1:13" ht="15" customHeight="1" x14ac:dyDescent="0.2">
      <c r="A12" s="9"/>
      <c r="B12" s="2" t="s">
        <v>7</v>
      </c>
      <c r="C12" s="179">
        <f>SUM(C10:C11)</f>
        <v>0</v>
      </c>
      <c r="D12" s="169">
        <f t="shared" ref="D12:I12" si="4">SUM(D10:D11)</f>
        <v>0</v>
      </c>
      <c r="E12" s="92">
        <f t="shared" si="4"/>
        <v>0</v>
      </c>
      <c r="F12" s="98" t="s">
        <v>135</v>
      </c>
      <c r="G12" s="92">
        <f t="shared" si="4"/>
        <v>0</v>
      </c>
      <c r="H12" s="98" t="s">
        <v>135</v>
      </c>
      <c r="I12" s="92">
        <f t="shared" si="4"/>
        <v>0</v>
      </c>
      <c r="J12" s="253" t="s">
        <v>135</v>
      </c>
      <c r="K12" s="92">
        <f>SUM(K10:K11)</f>
        <v>0</v>
      </c>
      <c r="L12" s="44" t="s">
        <v>135</v>
      </c>
      <c r="M12" s="255" t="s">
        <v>135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94" t="s">
        <v>135</v>
      </c>
      <c r="G13" s="31"/>
      <c r="H13" s="94" t="s">
        <v>135</v>
      </c>
      <c r="I13" s="31"/>
      <c r="J13" s="251" t="s">
        <v>135</v>
      </c>
      <c r="K13" s="31"/>
      <c r="L13" s="57"/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50" t="s">
        <v>135</v>
      </c>
      <c r="G14" s="35"/>
      <c r="H14" s="50" t="s">
        <v>135</v>
      </c>
      <c r="I14" s="35"/>
      <c r="J14" s="252" t="s">
        <v>135</v>
      </c>
      <c r="K14" s="35"/>
      <c r="L14" s="56"/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5">SUM(D13:D14)</f>
        <v>0</v>
      </c>
      <c r="E15" s="92">
        <f t="shared" si="5"/>
        <v>0</v>
      </c>
      <c r="F15" s="62" t="s">
        <v>135</v>
      </c>
      <c r="G15" s="92">
        <f t="shared" si="5"/>
        <v>0</v>
      </c>
      <c r="H15" s="62" t="s">
        <v>135</v>
      </c>
      <c r="I15" s="92">
        <f t="shared" si="5"/>
        <v>0</v>
      </c>
      <c r="J15" s="253" t="s">
        <v>135</v>
      </c>
      <c r="K15" s="92">
        <f>SUM(K13:K14)</f>
        <v>0</v>
      </c>
      <c r="L15" s="107" t="s">
        <v>135</v>
      </c>
      <c r="M15" s="245" t="s">
        <v>135</v>
      </c>
    </row>
    <row r="16" spans="1:13" s="6" customFormat="1" ht="24" customHeight="1" thickBot="1" x14ac:dyDescent="0.25">
      <c r="A16" s="5"/>
      <c r="B16" s="4" t="s">
        <v>11</v>
      </c>
      <c r="C16" s="180">
        <f>+C9+C12+C15</f>
        <v>6604592.1299999999</v>
      </c>
      <c r="D16" s="171">
        <f t="shared" ref="D16:I16" si="6">+D9+D12+D15</f>
        <v>5934368.5200000005</v>
      </c>
      <c r="E16" s="172">
        <f t="shared" si="6"/>
        <v>5101821.7200000007</v>
      </c>
      <c r="F16" s="199">
        <f>E16/D16</f>
        <v>0.85970760036318072</v>
      </c>
      <c r="G16" s="172">
        <f t="shared" si="6"/>
        <v>4993348.08</v>
      </c>
      <c r="H16" s="199">
        <f>G16/D16</f>
        <v>0.84142871531678987</v>
      </c>
      <c r="I16" s="172">
        <f t="shared" si="6"/>
        <v>3255073.6100000003</v>
      </c>
      <c r="J16" s="191">
        <f>I16/D16</f>
        <v>0.54851221305683251</v>
      </c>
      <c r="K16" s="164">
        <f>K9+K12+K15</f>
        <v>3732709.24</v>
      </c>
      <c r="L16" s="208">
        <v>0.54500000000000004</v>
      </c>
      <c r="M16" s="246">
        <f>I16/K16-1</f>
        <v>-0.12795950589497296</v>
      </c>
    </row>
    <row r="21" spans="5:5" x14ac:dyDescent="0.2">
      <c r="E21" s="198"/>
    </row>
  </sheetData>
  <mergeCells count="2">
    <mergeCell ref="D2:J2"/>
    <mergeCell ref="K2:L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1"/>
  <sheetViews>
    <sheetView topLeftCell="B4" workbookViewId="0">
      <selection activeCell="E46" sqref="E46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8.140625" style="47" customWidth="1"/>
    <col min="12" max="12" width="6.28515625" style="105" customWidth="1"/>
    <col min="13" max="13" width="8" style="105" bestFit="1" customWidth="1"/>
  </cols>
  <sheetData>
    <row r="3" spans="1:13" ht="15" x14ac:dyDescent="0.25">
      <c r="A3" s="7" t="s">
        <v>465</v>
      </c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24" customHeight="1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  <row r="20" spans="4:13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2" spans="4:13" x14ac:dyDescent="0.2">
      <c r="D22"/>
      <c r="E22"/>
      <c r="F22"/>
      <c r="G22"/>
      <c r="H22"/>
      <c r="I22"/>
      <c r="J22"/>
      <c r="K22"/>
      <c r="L22"/>
      <c r="M22"/>
    </row>
    <row r="23" spans="4:13" x14ac:dyDescent="0.2">
      <c r="D23"/>
      <c r="E23"/>
      <c r="F23"/>
      <c r="G23"/>
      <c r="H23"/>
      <c r="I23"/>
      <c r="J23"/>
      <c r="K23"/>
      <c r="L23"/>
      <c r="M23"/>
    </row>
    <row r="24" spans="4:13" x14ac:dyDescent="0.2">
      <c r="D24"/>
      <c r="E24"/>
      <c r="F24"/>
      <c r="G24"/>
      <c r="H24"/>
      <c r="I24"/>
      <c r="J24"/>
      <c r="K24"/>
      <c r="L24"/>
      <c r="M24"/>
    </row>
    <row r="25" spans="4:13" x14ac:dyDescent="0.2">
      <c r="D25"/>
      <c r="E25"/>
      <c r="F25"/>
      <c r="G25"/>
      <c r="H25"/>
      <c r="I25"/>
      <c r="J25"/>
      <c r="K25"/>
      <c r="L25"/>
      <c r="M25"/>
    </row>
    <row r="26" spans="4:13" x14ac:dyDescent="0.2">
      <c r="D26"/>
      <c r="E26"/>
      <c r="F26"/>
      <c r="G26"/>
      <c r="H26"/>
      <c r="I26"/>
      <c r="J26"/>
      <c r="K26"/>
      <c r="L26"/>
      <c r="M26"/>
    </row>
    <row r="27" spans="4:13" x14ac:dyDescent="0.2">
      <c r="D27"/>
      <c r="E27"/>
      <c r="F27"/>
      <c r="G27"/>
      <c r="H27"/>
      <c r="I27"/>
      <c r="J27"/>
      <c r="K27"/>
      <c r="L27"/>
      <c r="M27"/>
    </row>
    <row r="28" spans="4:13" x14ac:dyDescent="0.2">
      <c r="D28"/>
      <c r="E28"/>
      <c r="F28"/>
      <c r="G28"/>
      <c r="H28"/>
      <c r="I28"/>
      <c r="J28"/>
      <c r="K28"/>
      <c r="L28"/>
      <c r="M28"/>
    </row>
    <row r="29" spans="4:13" x14ac:dyDescent="0.2">
      <c r="D29"/>
      <c r="E29"/>
      <c r="F29"/>
      <c r="G29"/>
      <c r="H29"/>
      <c r="I29"/>
      <c r="J29"/>
      <c r="K29"/>
      <c r="L29"/>
      <c r="M29"/>
    </row>
    <row r="30" spans="4:13" x14ac:dyDescent="0.2">
      <c r="D30"/>
      <c r="E30"/>
      <c r="F30"/>
      <c r="G30"/>
      <c r="H30"/>
      <c r="I30"/>
      <c r="J30"/>
      <c r="K30"/>
      <c r="L30"/>
      <c r="M30"/>
    </row>
    <row r="31" spans="4:13" x14ac:dyDescent="0.2">
      <c r="D31"/>
      <c r="E31"/>
      <c r="F31"/>
      <c r="G31"/>
      <c r="H31"/>
      <c r="I31"/>
      <c r="J31"/>
      <c r="K31"/>
      <c r="L31"/>
      <c r="M31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85546875" customWidth="1"/>
    <col min="4" max="5" width="11" style="47" customWidth="1"/>
    <col min="6" max="6" width="6.28515625" style="105" customWidth="1"/>
    <col min="7" max="7" width="11" style="47" customWidth="1"/>
    <col min="8" max="8" width="6.28515625" style="105" customWidth="1"/>
    <col min="9" max="9" width="11" style="47" customWidth="1"/>
    <col min="10" max="10" width="6.28515625" style="105" customWidth="1"/>
    <col min="11" max="11" width="8.7109375" style="47" bestFit="1" customWidth="1"/>
    <col min="12" max="12" width="6.28515625" style="105" customWidth="1"/>
    <col min="13" max="13" width="8" style="105" bestFit="1" customWidth="1"/>
  </cols>
  <sheetData>
    <row r="1" spans="1:13" ht="15.75" thickBot="1" x14ac:dyDescent="0.3">
      <c r="A1" s="7" t="s">
        <v>470</v>
      </c>
    </row>
    <row r="2" spans="1:13" x14ac:dyDescent="0.2">
      <c r="A2" s="8" t="s">
        <v>20</v>
      </c>
      <c r="C2" s="181" t="s">
        <v>501</v>
      </c>
      <c r="D2" s="591" t="s">
        <v>575</v>
      </c>
      <c r="E2" s="589"/>
      <c r="F2" s="589"/>
      <c r="G2" s="589"/>
      <c r="H2" s="589"/>
      <c r="I2" s="589"/>
      <c r="J2" s="590"/>
      <c r="K2" s="585" t="s">
        <v>574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2564243.41</v>
      </c>
      <c r="D5" s="233">
        <v>2567210.29</v>
      </c>
      <c r="E5" s="33">
        <v>2275627.94</v>
      </c>
      <c r="F5" s="49">
        <f>E5/D5</f>
        <v>0.8864205432894241</v>
      </c>
      <c r="G5" s="33">
        <v>2275627.94</v>
      </c>
      <c r="H5" s="49">
        <f>G5/D5</f>
        <v>0.8864205432894241</v>
      </c>
      <c r="I5" s="33">
        <v>2275627.94</v>
      </c>
      <c r="J5" s="170">
        <f>I5/D5</f>
        <v>0.8864205432894241</v>
      </c>
      <c r="K5" s="31">
        <v>2172118.0099999998</v>
      </c>
      <c r="L5" s="53">
        <v>0.8252301967024589</v>
      </c>
      <c r="M5" s="238">
        <f>I5/K5-1</f>
        <v>4.7653916372619287E-2</v>
      </c>
    </row>
    <row r="6" spans="1:13" ht="15" customHeight="1" x14ac:dyDescent="0.2">
      <c r="A6" s="23">
        <v>2</v>
      </c>
      <c r="B6" s="23" t="s">
        <v>1</v>
      </c>
      <c r="C6" s="177">
        <v>33849543.229999997</v>
      </c>
      <c r="D6" s="233">
        <v>33045818.66</v>
      </c>
      <c r="E6" s="33">
        <v>31769518.710000001</v>
      </c>
      <c r="F6" s="49">
        <f>E6/D6</f>
        <v>0.96137786861534513</v>
      </c>
      <c r="G6" s="33">
        <v>31353339.219999999</v>
      </c>
      <c r="H6" s="49">
        <f>G6/D6</f>
        <v>0.94878385500406293</v>
      </c>
      <c r="I6" s="33">
        <v>20960224.960000001</v>
      </c>
      <c r="J6" s="196">
        <f>I6/D6</f>
        <v>0.63427767293812298</v>
      </c>
      <c r="K6" s="33">
        <v>19562475.079999998</v>
      </c>
      <c r="L6" s="55">
        <v>0.73788504066843719</v>
      </c>
      <c r="M6" s="238">
        <f>I6/K6-1</f>
        <v>7.1450564117472748E-2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49" t="s">
        <v>135</v>
      </c>
      <c r="G7" s="33"/>
      <c r="H7" s="49" t="s">
        <v>135</v>
      </c>
      <c r="I7" s="33"/>
      <c r="J7" s="196" t="s">
        <v>135</v>
      </c>
      <c r="K7" s="379"/>
      <c r="L7" s="55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7">
        <v>7033702.4500000002</v>
      </c>
      <c r="D8" s="233">
        <v>7191006.5499999998</v>
      </c>
      <c r="E8" s="33">
        <v>7191006.5499999998</v>
      </c>
      <c r="F8" s="49">
        <f t="shared" ref="F8" si="0">E8/D8</f>
        <v>1</v>
      </c>
      <c r="G8" s="33">
        <v>7191006.5499999998</v>
      </c>
      <c r="H8" s="49">
        <f t="shared" ref="H8" si="1">G8/D8</f>
        <v>1</v>
      </c>
      <c r="I8" s="33">
        <v>7110799.2699999996</v>
      </c>
      <c r="J8" s="190">
        <f>I8/D8</f>
        <v>0.98884616785670987</v>
      </c>
      <c r="K8" s="35">
        <v>7033702.4500000002</v>
      </c>
      <c r="L8" s="375">
        <v>0.98901903391686452</v>
      </c>
      <c r="M8" s="529">
        <f>I7/K8-1</f>
        <v>-1</v>
      </c>
    </row>
    <row r="9" spans="1:13" ht="15" customHeight="1" x14ac:dyDescent="0.2">
      <c r="A9" s="9"/>
      <c r="B9" s="2" t="s">
        <v>4</v>
      </c>
      <c r="C9" s="179">
        <f>SUM(C5:C8)</f>
        <v>43447489.090000004</v>
      </c>
      <c r="D9" s="169">
        <f>SUM(D5:D8)</f>
        <v>42804035.5</v>
      </c>
      <c r="E9" s="92">
        <f>SUM(E5:E8)</f>
        <v>41236153.199999996</v>
      </c>
      <c r="F9" s="98">
        <f>E9/D9</f>
        <v>0.96337068966312756</v>
      </c>
      <c r="G9" s="92">
        <f>SUM(G5:G8)</f>
        <v>40819973.709999993</v>
      </c>
      <c r="H9" s="98">
        <f>G9/D9</f>
        <v>0.95364778655040583</v>
      </c>
      <c r="I9" s="92">
        <f>SUM(I5:I8)</f>
        <v>30346652.170000002</v>
      </c>
      <c r="J9" s="188">
        <f>I9/D9</f>
        <v>0.70896708255463436</v>
      </c>
      <c r="K9" s="92">
        <f t="shared" ref="K9" si="2">SUM(K5:K8)</f>
        <v>28768295.539999995</v>
      </c>
      <c r="L9" s="44">
        <v>0.79300000000000004</v>
      </c>
      <c r="M9" s="242">
        <f>I9/K9-1</f>
        <v>5.4864447141313111E-2</v>
      </c>
    </row>
    <row r="10" spans="1:13" ht="15" customHeight="1" x14ac:dyDescent="0.2">
      <c r="A10" s="21">
        <v>6</v>
      </c>
      <c r="B10" s="21" t="s">
        <v>5</v>
      </c>
      <c r="C10" s="177">
        <v>13187153.26</v>
      </c>
      <c r="D10" s="233">
        <v>18933249.91</v>
      </c>
      <c r="E10" s="31">
        <v>18168369.41</v>
      </c>
      <c r="F10" s="49">
        <f>E10/D10</f>
        <v>0.95960120403861504</v>
      </c>
      <c r="G10" s="153">
        <v>17308393.710000001</v>
      </c>
      <c r="H10" s="49">
        <f>G10/D10</f>
        <v>0.91417975214377767</v>
      </c>
      <c r="I10" s="153">
        <v>12792325.99</v>
      </c>
      <c r="J10" s="170">
        <f>I10/D10</f>
        <v>0.67565399763954204</v>
      </c>
      <c r="K10" s="153">
        <v>6365820.5</v>
      </c>
      <c r="L10" s="53">
        <v>0.46093199131910401</v>
      </c>
      <c r="M10" s="254">
        <f>I10/K10-1</f>
        <v>1.0095329408047244</v>
      </c>
    </row>
    <row r="11" spans="1:13" ht="15" customHeight="1" x14ac:dyDescent="0.2">
      <c r="A11" s="25">
        <v>7</v>
      </c>
      <c r="B11" s="25" t="s">
        <v>6</v>
      </c>
      <c r="C11" s="178"/>
      <c r="D11" s="234"/>
      <c r="E11" s="35"/>
      <c r="F11" s="50" t="s">
        <v>135</v>
      </c>
      <c r="G11" s="154"/>
      <c r="H11" s="50" t="s">
        <v>135</v>
      </c>
      <c r="I11" s="154"/>
      <c r="J11" s="170" t="s">
        <v>135</v>
      </c>
      <c r="K11" s="487" t="s">
        <v>135</v>
      </c>
      <c r="L11" s="56" t="s">
        <v>135</v>
      </c>
      <c r="M11" s="254" t="s">
        <v>135</v>
      </c>
    </row>
    <row r="12" spans="1:13" ht="15" customHeight="1" x14ac:dyDescent="0.2">
      <c r="A12" s="9"/>
      <c r="B12" s="2" t="s">
        <v>7</v>
      </c>
      <c r="C12" s="179">
        <f>SUM(C10:C11)</f>
        <v>13187153.26</v>
      </c>
      <c r="D12" s="169">
        <f t="shared" ref="D12:K12" si="3">SUM(D10:D11)</f>
        <v>18933249.91</v>
      </c>
      <c r="E12" s="92">
        <f t="shared" si="3"/>
        <v>18168369.41</v>
      </c>
      <c r="F12" s="98">
        <f>E12/D12</f>
        <v>0.95960120403861504</v>
      </c>
      <c r="G12" s="92">
        <f t="shared" si="3"/>
        <v>17308393.710000001</v>
      </c>
      <c r="H12" s="98">
        <f>G12/D12</f>
        <v>0.91417975214377767</v>
      </c>
      <c r="I12" s="92">
        <f t="shared" si="3"/>
        <v>12792325.99</v>
      </c>
      <c r="J12" s="188">
        <f>I12/D12</f>
        <v>0.67565399763954204</v>
      </c>
      <c r="K12" s="92">
        <f t="shared" si="3"/>
        <v>6365820.5</v>
      </c>
      <c r="L12" s="44">
        <v>0.46100000000000002</v>
      </c>
      <c r="M12" s="255">
        <f>I12/K12-1</f>
        <v>1.0095329408047244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94" t="s">
        <v>135</v>
      </c>
      <c r="G13" s="31"/>
      <c r="H13" s="94" t="s">
        <v>135</v>
      </c>
      <c r="I13" s="31"/>
      <c r="J13" s="251" t="s">
        <v>135</v>
      </c>
      <c r="K13" s="31"/>
      <c r="L13" s="57" t="s">
        <v>135</v>
      </c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50" t="s">
        <v>135</v>
      </c>
      <c r="G14" s="35"/>
      <c r="H14" s="50" t="s">
        <v>135</v>
      </c>
      <c r="I14" s="35"/>
      <c r="J14" s="252" t="s">
        <v>135</v>
      </c>
      <c r="K14" s="35"/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K15" si="4">SUM(D13:D14)</f>
        <v>0</v>
      </c>
      <c r="E15" s="92">
        <f t="shared" si="4"/>
        <v>0</v>
      </c>
      <c r="F15" s="62" t="s">
        <v>135</v>
      </c>
      <c r="G15" s="92">
        <f t="shared" si="4"/>
        <v>0</v>
      </c>
      <c r="H15" s="62" t="s">
        <v>135</v>
      </c>
      <c r="I15" s="92">
        <f t="shared" si="4"/>
        <v>0</v>
      </c>
      <c r="J15" s="253" t="s">
        <v>135</v>
      </c>
      <c r="K15" s="92">
        <f t="shared" si="4"/>
        <v>0</v>
      </c>
      <c r="L15" s="107" t="s">
        <v>135</v>
      </c>
      <c r="M15" s="558" t="s">
        <v>135</v>
      </c>
    </row>
    <row r="16" spans="1:13" s="6" customFormat="1" ht="24" customHeight="1" thickBot="1" x14ac:dyDescent="0.25">
      <c r="A16" s="5"/>
      <c r="B16" s="4" t="s">
        <v>11</v>
      </c>
      <c r="C16" s="180">
        <f>+C9+C12+C15</f>
        <v>56634642.350000001</v>
      </c>
      <c r="D16" s="171">
        <f t="shared" ref="D16:K16" si="5">+D9+D12+D15</f>
        <v>61737285.409999996</v>
      </c>
      <c r="E16" s="172">
        <f t="shared" si="5"/>
        <v>59404522.609999999</v>
      </c>
      <c r="F16" s="199">
        <f>E16/D16</f>
        <v>0.96221468461873538</v>
      </c>
      <c r="G16" s="172">
        <f t="shared" si="5"/>
        <v>58128367.419999994</v>
      </c>
      <c r="H16" s="199">
        <f>G16/D16</f>
        <v>0.94154394761556126</v>
      </c>
      <c r="I16" s="172">
        <f t="shared" si="5"/>
        <v>43138978.160000004</v>
      </c>
      <c r="J16" s="191">
        <f>I16/D16</f>
        <v>0.69875080955555746</v>
      </c>
      <c r="K16" s="164">
        <f t="shared" si="5"/>
        <v>35134116.039999992</v>
      </c>
      <c r="L16" s="208">
        <v>0.70199999999999996</v>
      </c>
      <c r="M16" s="255">
        <f>I16/K16-1</f>
        <v>0.22783729953207077</v>
      </c>
    </row>
    <row r="21" spans="5:5" x14ac:dyDescent="0.2">
      <c r="E21" s="198"/>
    </row>
    <row r="22" spans="5:5" x14ac:dyDescent="0.2">
      <c r="E22" s="198"/>
    </row>
    <row r="23" spans="5:5" x14ac:dyDescent="0.2">
      <c r="E23" s="198"/>
    </row>
    <row r="24" spans="5:5" x14ac:dyDescent="0.2">
      <c r="E24" s="198"/>
    </row>
  </sheetData>
  <mergeCells count="2">
    <mergeCell ref="D2:J2"/>
    <mergeCell ref="K2:L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topLeftCell="A5" workbookViewId="0">
      <selection activeCell="M23" sqref="M23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85546875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8.140625" style="47" customWidth="1"/>
    <col min="12" max="12" width="6.28515625" style="105" customWidth="1"/>
    <col min="13" max="13" width="8" style="105" bestFit="1" customWidth="1"/>
  </cols>
  <sheetData>
    <row r="2" spans="1:13" ht="15" x14ac:dyDescent="0.25">
      <c r="A2" s="7" t="s">
        <v>470</v>
      </c>
    </row>
    <row r="3" spans="1:13" ht="15" x14ac:dyDescent="0.25">
      <c r="A3" s="7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5" customHeight="1" x14ac:dyDescent="0.2">
      <c r="D17"/>
      <c r="E17"/>
      <c r="F17"/>
      <c r="G17"/>
      <c r="H17"/>
      <c r="I17"/>
      <c r="J17"/>
      <c r="K17"/>
      <c r="L17"/>
      <c r="M17"/>
    </row>
    <row r="18" spans="4:13" ht="24" customHeight="1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  <row r="20" spans="4:13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2" spans="4:13" x14ac:dyDescent="0.2">
      <c r="D22"/>
      <c r="E22"/>
      <c r="F22"/>
      <c r="G22"/>
      <c r="H22"/>
      <c r="I22"/>
      <c r="J22"/>
      <c r="K22"/>
      <c r="L22"/>
      <c r="M22"/>
    </row>
    <row r="23" spans="4:13" x14ac:dyDescent="0.2">
      <c r="D23"/>
      <c r="E23"/>
      <c r="F23"/>
      <c r="G23"/>
      <c r="H23"/>
      <c r="I23"/>
      <c r="J23"/>
      <c r="K23"/>
      <c r="L23"/>
      <c r="M23"/>
    </row>
    <row r="24" spans="4:13" x14ac:dyDescent="0.2">
      <c r="D24"/>
      <c r="E24"/>
      <c r="F24"/>
      <c r="G24"/>
      <c r="H24"/>
      <c r="I24"/>
      <c r="J24"/>
      <c r="K24"/>
      <c r="L24"/>
      <c r="M24"/>
    </row>
    <row r="25" spans="4:13" x14ac:dyDescent="0.2">
      <c r="D25"/>
      <c r="E25"/>
      <c r="F25"/>
      <c r="G25"/>
      <c r="H25"/>
      <c r="I25"/>
      <c r="J25"/>
      <c r="K25"/>
      <c r="L25"/>
      <c r="M25"/>
    </row>
    <row r="26" spans="4:13" x14ac:dyDescent="0.2">
      <c r="D26"/>
      <c r="E26"/>
      <c r="F26"/>
      <c r="G26"/>
      <c r="H26"/>
      <c r="I26"/>
      <c r="J26"/>
      <c r="K26"/>
      <c r="L26"/>
      <c r="M26"/>
    </row>
    <row r="27" spans="4:13" x14ac:dyDescent="0.2">
      <c r="D27"/>
      <c r="E27"/>
      <c r="F27"/>
      <c r="G27"/>
      <c r="H27"/>
      <c r="I27"/>
      <c r="J27"/>
      <c r="K27"/>
      <c r="L27"/>
      <c r="M27"/>
    </row>
    <row r="28" spans="4:13" x14ac:dyDescent="0.2">
      <c r="D28"/>
      <c r="E28"/>
      <c r="F28"/>
      <c r="G28"/>
      <c r="H28"/>
      <c r="I28"/>
      <c r="J28"/>
      <c r="K28"/>
      <c r="L28"/>
      <c r="M28"/>
    </row>
    <row r="29" spans="4:13" x14ac:dyDescent="0.2">
      <c r="D29"/>
      <c r="E29"/>
      <c r="F29"/>
      <c r="G29"/>
      <c r="H29"/>
      <c r="I29"/>
      <c r="J29"/>
      <c r="K29"/>
      <c r="L29"/>
      <c r="M29"/>
    </row>
    <row r="30" spans="4:13" x14ac:dyDescent="0.2">
      <c r="D30"/>
      <c r="E30"/>
      <c r="F30"/>
      <c r="G30"/>
      <c r="H30"/>
      <c r="I30"/>
      <c r="J30"/>
      <c r="K30"/>
      <c r="L30"/>
      <c r="M30"/>
    </row>
    <row r="31" spans="4:13" x14ac:dyDescent="0.2">
      <c r="D31"/>
      <c r="E31"/>
      <c r="F31"/>
      <c r="G31"/>
      <c r="H31"/>
      <c r="I31"/>
      <c r="J31"/>
      <c r="K31"/>
      <c r="L31"/>
      <c r="M31"/>
    </row>
    <row r="32" spans="4:13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  <row r="36" spans="4:13" x14ac:dyDescent="0.2">
      <c r="D36"/>
      <c r="E36"/>
      <c r="F36"/>
      <c r="G36"/>
      <c r="H36"/>
      <c r="I36"/>
      <c r="J36"/>
      <c r="K36"/>
      <c r="L36"/>
      <c r="M36"/>
    </row>
    <row r="37" spans="4:13" x14ac:dyDescent="0.2">
      <c r="D37"/>
      <c r="E37"/>
      <c r="F37"/>
      <c r="G37"/>
      <c r="H37"/>
      <c r="I37"/>
      <c r="J37"/>
      <c r="K37"/>
      <c r="L37"/>
      <c r="M37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Normal="100" workbookViewId="0">
      <selection activeCell="C41" sqref="C41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5.42578125" bestFit="1" customWidth="1"/>
    <col min="4" max="4" width="7.7109375" style="109" customWidth="1"/>
    <col min="5" max="5" width="11.140625" bestFit="1" customWidth="1"/>
    <col min="6" max="6" width="7.7109375" customWidth="1"/>
    <col min="7" max="7" width="10.85546875" bestFit="1" customWidth="1"/>
    <col min="8" max="8" width="7.7109375" customWidth="1"/>
    <col min="9" max="9" width="6.28515625" customWidth="1"/>
    <col min="10" max="10" width="11.7109375" customWidth="1"/>
    <col min="11" max="11" width="6.28515625" style="105" customWidth="1"/>
    <col min="12" max="12" width="10.85546875" customWidth="1"/>
    <col min="13" max="13" width="6.28515625" style="105" customWidth="1"/>
    <col min="14" max="14" width="7.140625" customWidth="1"/>
    <col min="15" max="15" width="4.42578125" customWidth="1"/>
  </cols>
  <sheetData>
    <row r="1" spans="1:13" ht="15" x14ac:dyDescent="0.25">
      <c r="A1" s="7" t="s">
        <v>44</v>
      </c>
    </row>
    <row r="2" spans="1:13" x14ac:dyDescent="0.2">
      <c r="A2" s="8" t="s">
        <v>20</v>
      </c>
      <c r="D2"/>
      <c r="K2"/>
      <c r="M2"/>
    </row>
    <row r="3" spans="1:13" x14ac:dyDescent="0.2">
      <c r="D3"/>
      <c r="K3"/>
      <c r="M3"/>
    </row>
    <row r="4" spans="1:13" ht="30" customHeight="1" x14ac:dyDescent="0.2">
      <c r="D4"/>
      <c r="K4"/>
      <c r="M4"/>
    </row>
    <row r="5" spans="1:13" ht="15" customHeight="1" x14ac:dyDescent="0.2">
      <c r="D5"/>
      <c r="K5"/>
      <c r="M5"/>
    </row>
    <row r="6" spans="1:13" ht="15" customHeight="1" x14ac:dyDescent="0.2">
      <c r="D6"/>
      <c r="K6"/>
      <c r="M6"/>
    </row>
    <row r="7" spans="1:13" ht="15" customHeight="1" x14ac:dyDescent="0.2">
      <c r="D7"/>
      <c r="K7"/>
      <c r="M7"/>
    </row>
    <row r="8" spans="1:13" ht="15" customHeight="1" x14ac:dyDescent="0.2">
      <c r="D8"/>
      <c r="K8"/>
      <c r="M8"/>
    </row>
    <row r="9" spans="1:13" ht="15" customHeight="1" x14ac:dyDescent="0.2">
      <c r="D9"/>
      <c r="K9"/>
      <c r="M9"/>
    </row>
    <row r="10" spans="1:13" ht="15" customHeight="1" x14ac:dyDescent="0.2">
      <c r="D10"/>
      <c r="K10"/>
      <c r="M10"/>
    </row>
    <row r="11" spans="1:13" ht="15" customHeight="1" x14ac:dyDescent="0.2">
      <c r="D11"/>
      <c r="K11"/>
      <c r="M11"/>
    </row>
    <row r="12" spans="1:13" ht="15" customHeight="1" x14ac:dyDescent="0.2">
      <c r="D12"/>
      <c r="K12"/>
      <c r="M12"/>
    </row>
    <row r="13" spans="1:13" ht="15" customHeight="1" x14ac:dyDescent="0.2">
      <c r="D13"/>
      <c r="K13"/>
      <c r="M13"/>
    </row>
    <row r="14" spans="1:13" ht="15" customHeight="1" x14ac:dyDescent="0.2">
      <c r="D14"/>
      <c r="K14"/>
      <c r="M14"/>
    </row>
    <row r="15" spans="1:13" ht="15" customHeight="1" x14ac:dyDescent="0.2">
      <c r="D15"/>
      <c r="K15"/>
      <c r="M15"/>
    </row>
    <row r="16" spans="1:13" ht="15" customHeight="1" x14ac:dyDescent="0.2">
      <c r="D16"/>
      <c r="K16"/>
      <c r="M16"/>
    </row>
    <row r="17" spans="1:16" ht="15" customHeight="1" x14ac:dyDescent="0.2">
      <c r="D17"/>
      <c r="K17"/>
      <c r="M17"/>
    </row>
    <row r="18" spans="1:16" s="6" customFormat="1" ht="19.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x14ac:dyDescent="0.2">
      <c r="D19"/>
      <c r="K19"/>
      <c r="M19"/>
    </row>
    <row r="20" spans="1:16" x14ac:dyDescent="0.2">
      <c r="D20"/>
      <c r="K20"/>
      <c r="M20"/>
    </row>
    <row r="21" spans="1:16" s="539" customForma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s="539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s="539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s="539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s="539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s="539" customForma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s="539" customForma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s="539" customForma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s="539" customForma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x14ac:dyDescent="0.2">
      <c r="D30"/>
      <c r="K30"/>
      <c r="M30"/>
    </row>
    <row r="31" spans="1:16" x14ac:dyDescent="0.2">
      <c r="D31"/>
      <c r="K31"/>
      <c r="M31"/>
    </row>
    <row r="32" spans="1:16" x14ac:dyDescent="0.2">
      <c r="D32"/>
      <c r="K32"/>
      <c r="M32"/>
    </row>
    <row r="33" spans="4:13" x14ac:dyDescent="0.2">
      <c r="D33"/>
      <c r="K33"/>
      <c r="M33"/>
    </row>
    <row r="34" spans="4:13" x14ac:dyDescent="0.2">
      <c r="D34"/>
      <c r="K34"/>
      <c r="M34"/>
    </row>
    <row r="35" spans="4:13" x14ac:dyDescent="0.2">
      <c r="D35"/>
      <c r="K35"/>
      <c r="M35"/>
    </row>
    <row r="36" spans="4:13" x14ac:dyDescent="0.2">
      <c r="D36"/>
      <c r="K36"/>
      <c r="M36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16"/>
  <sheetViews>
    <sheetView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5.5703125" customWidth="1"/>
  </cols>
  <sheetData>
    <row r="1" spans="1:13" ht="15.75" thickBot="1" x14ac:dyDescent="0.3">
      <c r="A1" s="7" t="s">
        <v>438</v>
      </c>
    </row>
    <row r="2" spans="1:13" x14ac:dyDescent="0.2">
      <c r="A2" s="8" t="s">
        <v>20</v>
      </c>
      <c r="C2" s="181" t="s">
        <v>501</v>
      </c>
      <c r="D2" s="591" t="s">
        <v>575</v>
      </c>
      <c r="E2" s="589"/>
      <c r="F2" s="589"/>
      <c r="G2" s="589"/>
      <c r="H2" s="589"/>
      <c r="I2" s="589"/>
      <c r="J2" s="590"/>
      <c r="K2" s="585" t="s">
        <v>574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8">
        <v>5713163.5999999996</v>
      </c>
      <c r="D5" s="233">
        <v>6605871.5499999998</v>
      </c>
      <c r="E5" s="33">
        <v>5998490.1799999997</v>
      </c>
      <c r="F5" s="49">
        <f>E5/D5</f>
        <v>0.908054317223289</v>
      </c>
      <c r="G5" s="33">
        <v>5997313.8300000001</v>
      </c>
      <c r="H5" s="49">
        <f>G5/D5</f>
        <v>0.90787624079671969</v>
      </c>
      <c r="I5" s="33">
        <v>5997313.8300000001</v>
      </c>
      <c r="J5" s="170">
        <f>I5/D5</f>
        <v>0.90787624079671969</v>
      </c>
      <c r="K5" s="150">
        <v>4632765.71</v>
      </c>
      <c r="L5" s="53">
        <v>0.81210758827952501</v>
      </c>
      <c r="M5" s="238">
        <f>+I5/K5-1</f>
        <v>0.29454287253391032</v>
      </c>
    </row>
    <row r="6" spans="1:13" ht="15" customHeight="1" x14ac:dyDescent="0.2">
      <c r="A6" s="23">
        <v>2</v>
      </c>
      <c r="B6" s="23" t="s">
        <v>1</v>
      </c>
      <c r="C6" s="178">
        <v>22783832.760000002</v>
      </c>
      <c r="D6" s="233">
        <v>22246811.100000001</v>
      </c>
      <c r="E6" s="33">
        <v>20114937.109999999</v>
      </c>
      <c r="F6" s="49">
        <f>E6/D6</f>
        <v>0.9041717044111548</v>
      </c>
      <c r="G6" s="33">
        <v>18826241.41</v>
      </c>
      <c r="H6" s="49">
        <f>G6/D6</f>
        <v>0.84624449434013482</v>
      </c>
      <c r="I6" s="33">
        <v>13676231.85</v>
      </c>
      <c r="J6" s="170">
        <f>I6/D6</f>
        <v>0.6147502124473021</v>
      </c>
      <c r="K6" s="150">
        <v>1432202.72</v>
      </c>
      <c r="L6" s="55">
        <v>0.19327442629158875</v>
      </c>
      <c r="M6" s="238">
        <f>+I6/K6-1</f>
        <v>8.5490894263906991</v>
      </c>
    </row>
    <row r="7" spans="1:13" ht="15" customHeight="1" x14ac:dyDescent="0.2">
      <c r="A7" s="23">
        <v>3</v>
      </c>
      <c r="B7" s="23" t="s">
        <v>2</v>
      </c>
      <c r="C7" s="178"/>
      <c r="D7" s="233"/>
      <c r="E7" s="33"/>
      <c r="F7" s="27" t="s">
        <v>135</v>
      </c>
      <c r="G7" s="33"/>
      <c r="H7" s="27" t="s">
        <v>135</v>
      </c>
      <c r="I7" s="33"/>
      <c r="J7" s="261" t="s">
        <v>135</v>
      </c>
      <c r="K7" s="150"/>
      <c r="L7" s="55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8">
        <v>100625879.98</v>
      </c>
      <c r="D8" s="233">
        <v>95132199.120000005</v>
      </c>
      <c r="E8" s="33">
        <v>73184833.959999993</v>
      </c>
      <c r="F8" s="456">
        <f>E8/D8</f>
        <v>0.76929614407088864</v>
      </c>
      <c r="G8" s="33">
        <v>72324918.959999993</v>
      </c>
      <c r="H8" s="456">
        <f>G8/D8</f>
        <v>0.76025698584733814</v>
      </c>
      <c r="I8" s="33">
        <v>68127556.219999999</v>
      </c>
      <c r="J8" s="458">
        <f>I8/D8</f>
        <v>0.71613561812088167</v>
      </c>
      <c r="K8" s="150">
        <v>67460113.520000011</v>
      </c>
      <c r="L8" s="375">
        <v>0.77937549632003222</v>
      </c>
      <c r="M8" s="529">
        <f>+I8/K8-1</f>
        <v>9.8938864044768593E-3</v>
      </c>
    </row>
    <row r="9" spans="1:13" ht="15" customHeight="1" x14ac:dyDescent="0.2">
      <c r="A9" s="9"/>
      <c r="B9" s="2" t="s">
        <v>4</v>
      </c>
      <c r="C9" s="179">
        <f>SUM(C5:C8)</f>
        <v>129122876.34</v>
      </c>
      <c r="D9" s="169">
        <f t="shared" ref="D9:I9" si="0">SUM(D5:D8)</f>
        <v>123984881.77000001</v>
      </c>
      <c r="E9" s="92">
        <f t="shared" si="0"/>
        <v>99298261.25</v>
      </c>
      <c r="F9" s="98">
        <f>E9/D9</f>
        <v>0.80089007492223696</v>
      </c>
      <c r="G9" s="92">
        <f t="shared" si="0"/>
        <v>97148474.199999988</v>
      </c>
      <c r="H9" s="98">
        <f>G9/D9</f>
        <v>0.7835509685787071</v>
      </c>
      <c r="I9" s="92">
        <f t="shared" si="0"/>
        <v>87801101.900000006</v>
      </c>
      <c r="J9" s="188">
        <f>I9/D9</f>
        <v>0.70815974211175792</v>
      </c>
      <c r="K9" s="92">
        <f>SUM(K5:K8)</f>
        <v>73525081.950000018</v>
      </c>
      <c r="L9" s="44">
        <v>0.73799999999999999</v>
      </c>
      <c r="M9" s="242">
        <f>+I9/K9-1</f>
        <v>0.19416530483717453</v>
      </c>
    </row>
    <row r="10" spans="1:13" ht="15" customHeight="1" x14ac:dyDescent="0.2">
      <c r="A10" s="21">
        <v>6</v>
      </c>
      <c r="B10" s="21" t="s">
        <v>5</v>
      </c>
      <c r="C10" s="178">
        <v>35600</v>
      </c>
      <c r="D10" s="233">
        <v>36101787.450000003</v>
      </c>
      <c r="E10" s="35">
        <v>30000</v>
      </c>
      <c r="F10" s="49">
        <f>E10/D10</f>
        <v>8.309837855410674E-4</v>
      </c>
      <c r="G10" s="154">
        <v>6055.43</v>
      </c>
      <c r="H10" s="49">
        <f>G10/D10</f>
        <v>1.6773213814929821E-4</v>
      </c>
      <c r="I10" s="154">
        <v>6055.43</v>
      </c>
      <c r="J10" s="170">
        <f>I10/D10</f>
        <v>1.6773213814929821E-4</v>
      </c>
      <c r="K10" s="150">
        <v>422777.14</v>
      </c>
      <c r="L10" s="55">
        <v>0.29157044137931037</v>
      </c>
      <c r="M10" s="238">
        <f>+I10/K10-1</f>
        <v>-0.98567701650093953</v>
      </c>
    </row>
    <row r="11" spans="1:13" ht="15" customHeight="1" x14ac:dyDescent="0.2">
      <c r="A11" s="25">
        <v>7</v>
      </c>
      <c r="B11" s="25" t="s">
        <v>6</v>
      </c>
      <c r="C11" s="178"/>
      <c r="D11" s="234"/>
      <c r="E11" s="35"/>
      <c r="F11" s="50" t="s">
        <v>135</v>
      </c>
      <c r="G11" s="154"/>
      <c r="H11" s="50" t="s">
        <v>135</v>
      </c>
      <c r="I11" s="154"/>
      <c r="J11" s="170" t="s">
        <v>135</v>
      </c>
      <c r="K11" s="154"/>
      <c r="L11" s="56"/>
      <c r="M11" s="238" t="s">
        <v>135</v>
      </c>
    </row>
    <row r="12" spans="1:13" ht="15" customHeight="1" x14ac:dyDescent="0.2">
      <c r="A12" s="9"/>
      <c r="B12" s="2" t="s">
        <v>7</v>
      </c>
      <c r="C12" s="179">
        <f>SUM(C10:C11)</f>
        <v>35600</v>
      </c>
      <c r="D12" s="169">
        <f t="shared" ref="D12:I12" si="1">SUM(D10:D11)</f>
        <v>36101787.450000003</v>
      </c>
      <c r="E12" s="92">
        <f t="shared" si="1"/>
        <v>30000</v>
      </c>
      <c r="F12" s="98">
        <f>E12/D12</f>
        <v>8.309837855410674E-4</v>
      </c>
      <c r="G12" s="92">
        <f t="shared" si="1"/>
        <v>6055.43</v>
      </c>
      <c r="H12" s="98">
        <f>G12/D12</f>
        <v>1.6773213814929821E-4</v>
      </c>
      <c r="I12" s="92">
        <f t="shared" si="1"/>
        <v>6055.43</v>
      </c>
      <c r="J12" s="188">
        <f>I12/D12</f>
        <v>1.6773213814929821E-4</v>
      </c>
      <c r="K12" s="92">
        <f>SUM(K10:K11)</f>
        <v>422777.14</v>
      </c>
      <c r="L12" s="44">
        <v>0.29199999999999998</v>
      </c>
      <c r="M12" s="242">
        <f>+I12/K12-1</f>
        <v>-0.98567701650093953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49" t="s">
        <v>135</v>
      </c>
      <c r="G13" s="31"/>
      <c r="H13" s="49" t="s">
        <v>135</v>
      </c>
      <c r="I13" s="31"/>
      <c r="J13" s="170" t="s">
        <v>135</v>
      </c>
      <c r="K13" s="31"/>
      <c r="L13" s="53" t="s">
        <v>135</v>
      </c>
      <c r="M13" s="238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29" t="s">
        <v>135</v>
      </c>
      <c r="G14" s="35"/>
      <c r="H14" s="29" t="s">
        <v>135</v>
      </c>
      <c r="I14" s="35"/>
      <c r="J14" s="257" t="s">
        <v>135</v>
      </c>
      <c r="K14" s="35"/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2">SUM(D13:D14)</f>
        <v>0</v>
      </c>
      <c r="E15" s="383">
        <f>E13+E14</f>
        <v>0</v>
      </c>
      <c r="F15" s="98" t="s">
        <v>135</v>
      </c>
      <c r="G15" s="108">
        <f t="shared" si="2"/>
        <v>0</v>
      </c>
      <c r="H15" s="98" t="s">
        <v>135</v>
      </c>
      <c r="I15" s="92">
        <f t="shared" si="2"/>
        <v>0</v>
      </c>
      <c r="J15" s="188" t="s">
        <v>135</v>
      </c>
      <c r="K15" s="92">
        <f>SUM(K13:K14)</f>
        <v>0</v>
      </c>
      <c r="L15" s="44" t="s">
        <v>135</v>
      </c>
      <c r="M15" s="262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129158476.34</v>
      </c>
      <c r="D16" s="171">
        <f t="shared" ref="D16:I16" si="3">+D9+D12+D15</f>
        <v>160086669.22000003</v>
      </c>
      <c r="E16" s="172">
        <f t="shared" si="3"/>
        <v>99328261.25</v>
      </c>
      <c r="F16" s="199">
        <f>E16/D16</f>
        <v>0.62046553741147281</v>
      </c>
      <c r="G16" s="172">
        <f t="shared" si="3"/>
        <v>97154529.629999995</v>
      </c>
      <c r="H16" s="199">
        <f>G16/D16</f>
        <v>0.60688707000634023</v>
      </c>
      <c r="I16" s="172">
        <f t="shared" si="3"/>
        <v>87807157.330000013</v>
      </c>
      <c r="J16" s="191">
        <f>I16/D16</f>
        <v>0.5484976216809816</v>
      </c>
      <c r="K16" s="164">
        <f>K9+K12+K15</f>
        <v>73947859.090000018</v>
      </c>
      <c r="L16" s="527">
        <v>0.73099999999999998</v>
      </c>
      <c r="M16" s="205">
        <f>+I16/K16-1</f>
        <v>0.18741987138711069</v>
      </c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opLeftCell="A7" zoomScaleNormal="100" workbookViewId="0">
      <selection activeCell="M23" sqref="M23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5.5703125" customWidth="1"/>
  </cols>
  <sheetData>
    <row r="2" spans="1:13" ht="15" x14ac:dyDescent="0.25">
      <c r="A2" s="7" t="s">
        <v>438</v>
      </c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9.5" customHeight="1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17"/>
  <sheetViews>
    <sheetView topLeftCell="B7" zoomScaleNormal="100" workbookViewId="0">
      <selection activeCell="L18" sqref="L18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2.28515625" style="47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42578125" style="105" bestFit="1" customWidth="1"/>
  </cols>
  <sheetData>
    <row r="1" spans="1:13" ht="15.75" thickBot="1" x14ac:dyDescent="0.3">
      <c r="A1" s="7" t="s">
        <v>133</v>
      </c>
    </row>
    <row r="2" spans="1:13" x14ac:dyDescent="0.2">
      <c r="A2" s="8" t="s">
        <v>20</v>
      </c>
      <c r="C2" s="181" t="s">
        <v>501</v>
      </c>
      <c r="D2" s="591" t="s">
        <v>575</v>
      </c>
      <c r="E2" s="589"/>
      <c r="F2" s="589"/>
      <c r="G2" s="589"/>
      <c r="H2" s="589"/>
      <c r="I2" s="589"/>
      <c r="J2" s="590"/>
      <c r="K2" s="585" t="s">
        <v>574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6">
        <v>10444917.35</v>
      </c>
      <c r="D5" s="232">
        <v>9967288</v>
      </c>
      <c r="E5" s="31">
        <v>1663096.16</v>
      </c>
      <c r="F5" s="49">
        <f>E5/D5</f>
        <v>0.16685543349404572</v>
      </c>
      <c r="G5" s="31">
        <v>1663096.16</v>
      </c>
      <c r="H5" s="49">
        <f>G5/D5</f>
        <v>0.16685543349404572</v>
      </c>
      <c r="I5" s="31">
        <v>1663096.16</v>
      </c>
      <c r="J5" s="170">
        <f>I5/D5</f>
        <v>0.16685543349404572</v>
      </c>
      <c r="K5" s="31">
        <v>1666220.75</v>
      </c>
      <c r="L5" s="53">
        <v>0.31360343824339376</v>
      </c>
      <c r="M5" s="238">
        <f>+I5/K5-1</f>
        <v>-1.8752557246691781E-3</v>
      </c>
    </row>
    <row r="6" spans="1:13" ht="15" customHeight="1" x14ac:dyDescent="0.2">
      <c r="A6" s="23">
        <v>2</v>
      </c>
      <c r="B6" s="23" t="s">
        <v>1</v>
      </c>
      <c r="C6" s="176">
        <v>4077215.92</v>
      </c>
      <c r="D6" s="232">
        <v>6634240.5599999996</v>
      </c>
      <c r="E6" s="31">
        <v>2503281.06</v>
      </c>
      <c r="F6" s="49">
        <f t="shared" ref="F6:F17" si="0">E6/D6</f>
        <v>0.37732744801162293</v>
      </c>
      <c r="G6" s="31">
        <v>2503281.06</v>
      </c>
      <c r="H6" s="321">
        <f t="shared" ref="H6:H17" si="1">G6/D6</f>
        <v>0.37732744801162293</v>
      </c>
      <c r="I6" s="31">
        <v>2475145.79</v>
      </c>
      <c r="J6" s="196">
        <f t="shared" ref="J6:J17" si="2">I6/D6</f>
        <v>0.37308653004285997</v>
      </c>
      <c r="K6" s="33">
        <v>13892254.24</v>
      </c>
      <c r="L6" s="375">
        <v>0.65703706980000498</v>
      </c>
      <c r="M6" s="238">
        <f>+I6/K6-1</f>
        <v>-0.82183267400381232</v>
      </c>
    </row>
    <row r="7" spans="1:13" ht="15" customHeight="1" x14ac:dyDescent="0.2">
      <c r="A7" s="23">
        <v>3</v>
      </c>
      <c r="B7" s="23" t="s">
        <v>2</v>
      </c>
      <c r="C7" s="176">
        <v>34707752.200000003</v>
      </c>
      <c r="D7" s="232">
        <v>24898176.73</v>
      </c>
      <c r="E7" s="31">
        <v>22802309.510000002</v>
      </c>
      <c r="F7" s="49">
        <f t="shared" si="0"/>
        <v>0.91582246191245509</v>
      </c>
      <c r="G7" s="31">
        <v>22802309.510000002</v>
      </c>
      <c r="H7" s="321">
        <f t="shared" si="1"/>
        <v>0.91582246191245509</v>
      </c>
      <c r="I7" s="31">
        <v>22802309.510000002</v>
      </c>
      <c r="J7" s="196">
        <f t="shared" si="2"/>
        <v>0.91582246191245509</v>
      </c>
      <c r="K7" s="33">
        <v>25343537.539999999</v>
      </c>
      <c r="L7" s="53">
        <v>0.63943365290714149</v>
      </c>
      <c r="M7" s="240">
        <f t="shared" ref="M7:M17" si="3">+I7/K7-1</f>
        <v>-0.10027124374366236</v>
      </c>
    </row>
    <row r="8" spans="1:13" ht="15" customHeight="1" x14ac:dyDescent="0.2">
      <c r="A8" s="25">
        <v>4</v>
      </c>
      <c r="B8" s="25" t="s">
        <v>3</v>
      </c>
      <c r="C8" s="176">
        <v>280876027.86000001</v>
      </c>
      <c r="D8" s="232">
        <v>278051733.5</v>
      </c>
      <c r="E8" s="31">
        <v>193581409.83000001</v>
      </c>
      <c r="F8" s="49">
        <f t="shared" si="0"/>
        <v>0.69620644832268241</v>
      </c>
      <c r="G8" s="31">
        <v>193581409.83000001</v>
      </c>
      <c r="H8" s="49">
        <f t="shared" si="1"/>
        <v>0.69620644832268241</v>
      </c>
      <c r="I8" s="31">
        <v>173093103.97999999</v>
      </c>
      <c r="J8" s="196">
        <f t="shared" si="2"/>
        <v>0.62252121862782772</v>
      </c>
      <c r="K8" s="475">
        <v>157643906.25999999</v>
      </c>
      <c r="L8" s="49">
        <v>0.63155968549460995</v>
      </c>
      <c r="M8" s="529">
        <f t="shared" si="3"/>
        <v>9.8000602031009354E-2</v>
      </c>
    </row>
    <row r="9" spans="1:13" ht="15" customHeight="1" x14ac:dyDescent="0.2">
      <c r="A9" s="59">
        <v>5</v>
      </c>
      <c r="B9" s="59" t="s">
        <v>486</v>
      </c>
      <c r="C9" s="176">
        <v>3627500</v>
      </c>
      <c r="D9" s="232">
        <v>107259</v>
      </c>
      <c r="E9" s="31">
        <v>0</v>
      </c>
      <c r="F9" s="86" t="s">
        <v>135</v>
      </c>
      <c r="G9" s="31">
        <v>0</v>
      </c>
      <c r="H9" s="86" t="s">
        <v>135</v>
      </c>
      <c r="I9" s="31">
        <v>0</v>
      </c>
      <c r="J9" s="190" t="s">
        <v>135</v>
      </c>
      <c r="K9" s="60">
        <v>0</v>
      </c>
      <c r="L9" s="61">
        <v>0</v>
      </c>
      <c r="M9" s="283" t="s">
        <v>135</v>
      </c>
    </row>
    <row r="10" spans="1:13" ht="15" customHeight="1" x14ac:dyDescent="0.2">
      <c r="A10" s="9"/>
      <c r="B10" s="2" t="s">
        <v>4</v>
      </c>
      <c r="C10" s="179">
        <f>SUM(C5:C9)</f>
        <v>333733413.33000004</v>
      </c>
      <c r="D10" s="169">
        <f t="shared" ref="D10:E10" si="4">SUM(D5:D9)</f>
        <v>319658697.79000002</v>
      </c>
      <c r="E10" s="92">
        <f t="shared" si="4"/>
        <v>220550096.56</v>
      </c>
      <c r="F10" s="98">
        <f t="shared" si="0"/>
        <v>0.68995493657704421</v>
      </c>
      <c r="G10" s="92">
        <f>SUM(G5:G9)</f>
        <v>220550096.56</v>
      </c>
      <c r="H10" s="98">
        <f t="shared" si="1"/>
        <v>0.68995493657704421</v>
      </c>
      <c r="I10" s="92">
        <f>SUM(I5:I9)</f>
        <v>200033655.44</v>
      </c>
      <c r="J10" s="188">
        <f t="shared" si="2"/>
        <v>0.6257726031638039</v>
      </c>
      <c r="K10" s="92">
        <f>SUM(K5:K9)</f>
        <v>198545918.78999999</v>
      </c>
      <c r="L10" s="44">
        <v>0.627</v>
      </c>
      <c r="M10" s="161">
        <f t="shared" si="3"/>
        <v>7.493161577265095E-3</v>
      </c>
    </row>
    <row r="11" spans="1:13" ht="15" customHeight="1" x14ac:dyDescent="0.2">
      <c r="A11" s="21">
        <v>6</v>
      </c>
      <c r="B11" s="21" t="s">
        <v>5</v>
      </c>
      <c r="C11" s="176">
        <v>315702537.30000001</v>
      </c>
      <c r="D11" s="232">
        <v>313544089.81999999</v>
      </c>
      <c r="E11" s="31">
        <v>258339929.75999999</v>
      </c>
      <c r="F11" s="49">
        <f t="shared" si="0"/>
        <v>0.82393493657720762</v>
      </c>
      <c r="G11" s="31">
        <v>258339929.75999999</v>
      </c>
      <c r="H11" s="49">
        <f t="shared" si="1"/>
        <v>0.82393493657720762</v>
      </c>
      <c r="I11" s="31">
        <v>224010655.88</v>
      </c>
      <c r="J11" s="170">
        <f t="shared" si="2"/>
        <v>0.71444706869965391</v>
      </c>
      <c r="K11" s="153">
        <v>161848900.22999999</v>
      </c>
      <c r="L11" s="53">
        <v>0.5147307528098769</v>
      </c>
      <c r="M11" s="240">
        <f t="shared" si="3"/>
        <v>0.38407277134205597</v>
      </c>
    </row>
    <row r="12" spans="1:13" ht="15" customHeight="1" x14ac:dyDescent="0.2">
      <c r="A12" s="25">
        <v>7</v>
      </c>
      <c r="B12" s="25" t="s">
        <v>6</v>
      </c>
      <c r="C12" s="176">
        <v>9655572.5500000007</v>
      </c>
      <c r="D12" s="232">
        <v>14501328.369999999</v>
      </c>
      <c r="E12" s="31">
        <v>10756726.98</v>
      </c>
      <c r="F12" s="456">
        <f t="shared" si="0"/>
        <v>0.74177528468724696</v>
      </c>
      <c r="G12" s="31">
        <v>10756726.98</v>
      </c>
      <c r="H12" s="456">
        <f t="shared" si="1"/>
        <v>0.74177528468724696</v>
      </c>
      <c r="I12" s="31">
        <v>9581858.3900000006</v>
      </c>
      <c r="J12" s="458">
        <f t="shared" si="2"/>
        <v>0.66075728688571178</v>
      </c>
      <c r="K12" s="154">
        <v>12830654.970000001</v>
      </c>
      <c r="L12" s="375">
        <v>0.11603672826871515</v>
      </c>
      <c r="M12" s="240">
        <f t="shared" si="3"/>
        <v>-0.25320582523621549</v>
      </c>
    </row>
    <row r="13" spans="1:13" ht="15" customHeight="1" x14ac:dyDescent="0.2">
      <c r="A13" s="9"/>
      <c r="B13" s="2" t="s">
        <v>7</v>
      </c>
      <c r="C13" s="179">
        <f>SUM(C11:C12)</f>
        <v>325358109.85000002</v>
      </c>
      <c r="D13" s="169">
        <f t="shared" ref="D13:I13" si="5">SUM(D11:D12)</f>
        <v>328045418.19</v>
      </c>
      <c r="E13" s="92">
        <f t="shared" si="5"/>
        <v>269096656.74000001</v>
      </c>
      <c r="F13" s="98">
        <f t="shared" si="0"/>
        <v>0.82030304896422124</v>
      </c>
      <c r="G13" s="92">
        <f t="shared" si="5"/>
        <v>269096656.74000001</v>
      </c>
      <c r="H13" s="98">
        <f t="shared" si="1"/>
        <v>0.82030304896422124</v>
      </c>
      <c r="I13" s="92">
        <f t="shared" si="5"/>
        <v>233592514.26999998</v>
      </c>
      <c r="J13" s="188">
        <f t="shared" si="2"/>
        <v>0.7120736986934717</v>
      </c>
      <c r="K13" s="92">
        <f>SUM(K11:K12)</f>
        <v>174679555.19999999</v>
      </c>
      <c r="L13" s="44">
        <v>0.41099999999999998</v>
      </c>
      <c r="M13" s="161">
        <f t="shared" si="3"/>
        <v>0.33726304719832489</v>
      </c>
    </row>
    <row r="14" spans="1:13" ht="15" customHeight="1" x14ac:dyDescent="0.2">
      <c r="A14" s="21">
        <v>8</v>
      </c>
      <c r="B14" s="21" t="s">
        <v>8</v>
      </c>
      <c r="C14" s="176">
        <v>21421544.140000001</v>
      </c>
      <c r="D14" s="232">
        <v>21421544.140000001</v>
      </c>
      <c r="E14" s="31">
        <v>16312694.66</v>
      </c>
      <c r="F14" s="49">
        <f t="shared" si="0"/>
        <v>0.76150881343514576</v>
      </c>
      <c r="G14" s="31">
        <v>16312694.66</v>
      </c>
      <c r="H14" s="49">
        <f t="shared" si="1"/>
        <v>0.76150881343514576</v>
      </c>
      <c r="I14" s="31">
        <v>16312694.66</v>
      </c>
      <c r="J14" s="170">
        <f t="shared" si="2"/>
        <v>0.76150881343514576</v>
      </c>
      <c r="K14" s="153">
        <v>14882444.140000001</v>
      </c>
      <c r="L14" s="53">
        <v>0.20782766206281286</v>
      </c>
      <c r="M14" s="254">
        <f t="shared" si="3"/>
        <v>9.6103200962526891E-2</v>
      </c>
    </row>
    <row r="15" spans="1:13" ht="15" customHeight="1" x14ac:dyDescent="0.2">
      <c r="A15" s="25">
        <v>9</v>
      </c>
      <c r="B15" s="25" t="s">
        <v>9</v>
      </c>
      <c r="C15" s="176">
        <v>159183736.81</v>
      </c>
      <c r="D15" s="232">
        <v>159183736.81</v>
      </c>
      <c r="E15" s="31">
        <v>158356864.99000001</v>
      </c>
      <c r="F15" s="456">
        <f t="shared" si="0"/>
        <v>0.99480555088999489</v>
      </c>
      <c r="G15" s="31">
        <v>158356864.99000001</v>
      </c>
      <c r="H15" s="456">
        <f t="shared" si="1"/>
        <v>0.99480555088999489</v>
      </c>
      <c r="I15" s="31">
        <v>158356864.99000001</v>
      </c>
      <c r="J15" s="458">
        <f t="shared" si="2"/>
        <v>0.99480555088999489</v>
      </c>
      <c r="K15" s="154">
        <v>125395433.8</v>
      </c>
      <c r="L15" s="375">
        <v>0.95360473304787341</v>
      </c>
      <c r="M15" s="160">
        <f t="shared" si="3"/>
        <v>0.26285990000698112</v>
      </c>
    </row>
    <row r="16" spans="1:13" ht="15" customHeight="1" thickBot="1" x14ac:dyDescent="0.25">
      <c r="A16" s="9"/>
      <c r="B16" s="2" t="s">
        <v>10</v>
      </c>
      <c r="C16" s="179">
        <f>SUM(C14:C15)</f>
        <v>180605280.94999999</v>
      </c>
      <c r="D16" s="169">
        <f t="shared" ref="D16:I16" si="6">SUM(D14:D15)</f>
        <v>180605280.94999999</v>
      </c>
      <c r="E16" s="92">
        <f t="shared" si="6"/>
        <v>174669559.65000001</v>
      </c>
      <c r="F16" s="98">
        <f t="shared" si="0"/>
        <v>0.96713428716603655</v>
      </c>
      <c r="G16" s="92">
        <f t="shared" si="6"/>
        <v>174669559.65000001</v>
      </c>
      <c r="H16" s="98">
        <f t="shared" si="1"/>
        <v>0.96713428716603655</v>
      </c>
      <c r="I16" s="92">
        <f t="shared" si="6"/>
        <v>174669559.65000001</v>
      </c>
      <c r="J16" s="188">
        <f t="shared" si="2"/>
        <v>0.96713428716603655</v>
      </c>
      <c r="K16" s="92">
        <f>SUM(K14:K15)</f>
        <v>140277877.94</v>
      </c>
      <c r="L16" s="44">
        <v>0.69099999999999995</v>
      </c>
      <c r="M16" s="262">
        <f t="shared" si="3"/>
        <v>0.24516824901436074</v>
      </c>
    </row>
    <row r="17" spans="1:13" s="6" customFormat="1" ht="19.5" customHeight="1" thickBot="1" x14ac:dyDescent="0.25">
      <c r="A17" s="5"/>
      <c r="B17" s="4" t="s">
        <v>11</v>
      </c>
      <c r="C17" s="180">
        <f>+C10+C13+C16</f>
        <v>839696804.13000011</v>
      </c>
      <c r="D17" s="171">
        <f t="shared" ref="D17:I17" si="7">+D10+D13+D16</f>
        <v>828309396.93000007</v>
      </c>
      <c r="E17" s="172">
        <f t="shared" si="7"/>
        <v>664316312.95000005</v>
      </c>
      <c r="F17" s="199">
        <f t="shared" si="0"/>
        <v>0.80201470056018331</v>
      </c>
      <c r="G17" s="172">
        <f t="shared" si="7"/>
        <v>664316312.95000005</v>
      </c>
      <c r="H17" s="199">
        <f t="shared" si="1"/>
        <v>0.80201470056018331</v>
      </c>
      <c r="I17" s="172">
        <f t="shared" si="7"/>
        <v>608295729.36000001</v>
      </c>
      <c r="J17" s="191">
        <f t="shared" si="2"/>
        <v>0.73438226297390019</v>
      </c>
      <c r="K17" s="164">
        <f>K10+K13+K16</f>
        <v>513503351.93000001</v>
      </c>
      <c r="L17" s="208">
        <v>0.54400000000000004</v>
      </c>
      <c r="M17" s="205">
        <f t="shared" si="3"/>
        <v>0.18459933527935757</v>
      </c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4" zoomScaleNormal="100" workbookViewId="0">
      <selection activeCell="M23" sqref="M23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2.28515625" style="47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42578125" style="105" bestFit="1" customWidth="1"/>
  </cols>
  <sheetData>
    <row r="1" spans="1:13" ht="15" x14ac:dyDescent="0.25">
      <c r="A1" s="7" t="s">
        <v>133</v>
      </c>
    </row>
    <row r="2" spans="1:13" ht="15" x14ac:dyDescent="0.25">
      <c r="A2" s="7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9.5" customHeight="1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21"/>
  <sheetViews>
    <sheetView topLeftCell="A2"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4" width="11.5703125" style="47" bestFit="1" customWidth="1"/>
    <col min="5" max="5" width="11" style="47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28515625" style="105" bestFit="1" customWidth="1"/>
  </cols>
  <sheetData>
    <row r="1" spans="1:13" ht="15.75" thickBot="1" x14ac:dyDescent="0.3">
      <c r="A1" s="7" t="s">
        <v>439</v>
      </c>
    </row>
    <row r="2" spans="1:13" x14ac:dyDescent="0.2">
      <c r="A2" s="8" t="s">
        <v>20</v>
      </c>
      <c r="C2" s="181" t="s">
        <v>501</v>
      </c>
      <c r="D2" s="591" t="s">
        <v>575</v>
      </c>
      <c r="E2" s="589"/>
      <c r="F2" s="589"/>
      <c r="G2" s="589"/>
      <c r="H2" s="589"/>
      <c r="I2" s="589"/>
      <c r="J2" s="590"/>
      <c r="K2" s="585" t="s">
        <v>574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6">
        <v>348042.97</v>
      </c>
      <c r="D5" s="232">
        <v>998924.42</v>
      </c>
      <c r="E5" s="35">
        <v>985357.15</v>
      </c>
      <c r="F5" s="49">
        <f>E5/D5</f>
        <v>0.98641812160323394</v>
      </c>
      <c r="G5" s="35">
        <v>985357.15</v>
      </c>
      <c r="H5" s="49">
        <f>G5/D5</f>
        <v>0.98641812160323394</v>
      </c>
      <c r="I5" s="35">
        <v>985357.15</v>
      </c>
      <c r="J5" s="170">
        <f>I5/D5</f>
        <v>0.98641812160323394</v>
      </c>
      <c r="K5" s="31">
        <v>304750.40000000002</v>
      </c>
      <c r="L5" s="53">
        <v>0.80768885920638078</v>
      </c>
      <c r="M5" s="238">
        <f>+I5/K5-1</f>
        <v>2.2333252064640439</v>
      </c>
    </row>
    <row r="6" spans="1:13" ht="15" customHeight="1" x14ac:dyDescent="0.2">
      <c r="A6" s="23">
        <v>2</v>
      </c>
      <c r="B6" s="23" t="s">
        <v>1</v>
      </c>
      <c r="C6" s="176">
        <v>50</v>
      </c>
      <c r="D6" s="232">
        <v>50</v>
      </c>
      <c r="E6" s="35">
        <v>0</v>
      </c>
      <c r="F6" s="49" t="s">
        <v>135</v>
      </c>
      <c r="G6" s="35">
        <v>0</v>
      </c>
      <c r="H6" s="49" t="s">
        <v>135</v>
      </c>
      <c r="I6" s="35">
        <v>0</v>
      </c>
      <c r="J6" s="170" t="s">
        <v>135</v>
      </c>
      <c r="K6" s="379"/>
      <c r="L6" s="55" t="s">
        <v>135</v>
      </c>
      <c r="M6" s="238" t="s">
        <v>135</v>
      </c>
    </row>
    <row r="7" spans="1:13" ht="15" customHeight="1" x14ac:dyDescent="0.2">
      <c r="A7" s="23">
        <v>3</v>
      </c>
      <c r="B7" s="23" t="s">
        <v>2</v>
      </c>
      <c r="C7" s="176"/>
      <c r="D7" s="232"/>
      <c r="E7" s="35"/>
      <c r="F7" s="27" t="s">
        <v>135</v>
      </c>
      <c r="G7" s="35"/>
      <c r="H7" s="27" t="s">
        <v>135</v>
      </c>
      <c r="I7" s="35"/>
      <c r="J7" s="261" t="s">
        <v>135</v>
      </c>
      <c r="K7" s="379"/>
      <c r="L7" s="55" t="s">
        <v>135</v>
      </c>
      <c r="M7" s="238" t="s">
        <v>135</v>
      </c>
    </row>
    <row r="8" spans="1:13" ht="15" customHeight="1" x14ac:dyDescent="0.2">
      <c r="A8" s="25">
        <v>4</v>
      </c>
      <c r="B8" s="25" t="s">
        <v>3</v>
      </c>
      <c r="C8" s="176">
        <v>209552292.66</v>
      </c>
      <c r="D8" s="232">
        <v>216783965.88999999</v>
      </c>
      <c r="E8" s="35">
        <v>214144825.53</v>
      </c>
      <c r="F8" s="456">
        <f>E8/D8</f>
        <v>0.98782594298814919</v>
      </c>
      <c r="G8" s="35">
        <v>214144825.53</v>
      </c>
      <c r="H8" s="456">
        <f>G8/D8</f>
        <v>0.98782594298814919</v>
      </c>
      <c r="I8" s="35">
        <v>191650864.84</v>
      </c>
      <c r="J8" s="458">
        <f>I8/D8</f>
        <v>0.88406383771596386</v>
      </c>
      <c r="K8" s="35">
        <v>184825418.38</v>
      </c>
      <c r="L8" s="375">
        <v>0.8924940846425149</v>
      </c>
      <c r="M8" s="529">
        <f>+I8/K8-1</f>
        <v>3.692915465754254E-2</v>
      </c>
    </row>
    <row r="9" spans="1:13" ht="15" customHeight="1" x14ac:dyDescent="0.2">
      <c r="A9" s="9"/>
      <c r="B9" s="2" t="s">
        <v>4</v>
      </c>
      <c r="C9" s="179">
        <f>SUM(C5:C8)</f>
        <v>209900385.63</v>
      </c>
      <c r="D9" s="169">
        <f>SUM(D5:D8)</f>
        <v>217782940.30999997</v>
      </c>
      <c r="E9" s="92">
        <f>SUM(E5:E8)</f>
        <v>215130182.68000001</v>
      </c>
      <c r="F9" s="98">
        <f>E9/D9</f>
        <v>0.98781925881694899</v>
      </c>
      <c r="G9" s="92">
        <f t="shared" ref="G9:I9" si="0">SUM(G5:G8)</f>
        <v>215130182.68000001</v>
      </c>
      <c r="H9" s="98">
        <f>G9/D9</f>
        <v>0.98781925881694899</v>
      </c>
      <c r="I9" s="92">
        <f t="shared" si="0"/>
        <v>192636221.99000001</v>
      </c>
      <c r="J9" s="188">
        <f>I9/D9</f>
        <v>0.88453311226212106</v>
      </c>
      <c r="K9" s="92">
        <f>SUM(K5:K8)</f>
        <v>185130168.78</v>
      </c>
      <c r="L9" s="44">
        <v>0.89200000000000002</v>
      </c>
      <c r="M9" s="161">
        <f>+I9/K9-1</f>
        <v>4.054473271139214E-2</v>
      </c>
    </row>
    <row r="10" spans="1:13" ht="15" customHeight="1" x14ac:dyDescent="0.2">
      <c r="A10" s="21">
        <v>6</v>
      </c>
      <c r="B10" s="21" t="s">
        <v>5</v>
      </c>
      <c r="C10" s="176"/>
      <c r="D10" s="232"/>
      <c r="E10" s="31"/>
      <c r="F10" s="28" t="s">
        <v>135</v>
      </c>
      <c r="G10" s="153"/>
      <c r="H10" s="28" t="s">
        <v>135</v>
      </c>
      <c r="I10" s="153"/>
      <c r="J10" s="458">
        <v>0</v>
      </c>
      <c r="K10" s="379"/>
      <c r="L10" s="55"/>
      <c r="M10" s="158" t="s">
        <v>135</v>
      </c>
    </row>
    <row r="11" spans="1:13" ht="15" customHeight="1" x14ac:dyDescent="0.2">
      <c r="A11" s="25">
        <v>7</v>
      </c>
      <c r="B11" s="25" t="s">
        <v>6</v>
      </c>
      <c r="C11" s="176">
        <v>5240773</v>
      </c>
      <c r="D11" s="232">
        <v>5038543.68</v>
      </c>
      <c r="E11" s="31">
        <v>5038151.67</v>
      </c>
      <c r="F11" s="456">
        <f>E11/D11</f>
        <v>0.9999221977569519</v>
      </c>
      <c r="G11" s="31">
        <v>5038151.67</v>
      </c>
      <c r="H11" s="456">
        <f>G11/D11</f>
        <v>0.9999221977569519</v>
      </c>
      <c r="I11" s="154">
        <v>3000000</v>
      </c>
      <c r="J11" s="458">
        <f>I11/D11</f>
        <v>0.59541014041581164</v>
      </c>
      <c r="K11" s="154">
        <v>5208108.5999999996</v>
      </c>
      <c r="L11" s="375">
        <v>1</v>
      </c>
      <c r="M11" s="241">
        <f>+I11/K11-1</f>
        <v>-0.42397514521874602</v>
      </c>
    </row>
    <row r="12" spans="1:13" ht="15" customHeight="1" x14ac:dyDescent="0.2">
      <c r="A12" s="9"/>
      <c r="B12" s="2" t="s">
        <v>7</v>
      </c>
      <c r="C12" s="179">
        <f>SUM(C10:C11)</f>
        <v>5240773</v>
      </c>
      <c r="D12" s="169">
        <f t="shared" ref="D12:I12" si="1">SUM(D10:D11)</f>
        <v>5038543.68</v>
      </c>
      <c r="E12" s="92">
        <f t="shared" si="1"/>
        <v>5038151.67</v>
      </c>
      <c r="F12" s="98">
        <f>E12/D12</f>
        <v>0.9999221977569519</v>
      </c>
      <c r="G12" s="92">
        <f t="shared" si="1"/>
        <v>5038151.67</v>
      </c>
      <c r="H12" s="98">
        <f>G12/D12</f>
        <v>0.9999221977569519</v>
      </c>
      <c r="I12" s="92">
        <f t="shared" si="1"/>
        <v>3000000</v>
      </c>
      <c r="J12" s="188">
        <f>I12/D12</f>
        <v>0.59541014041581164</v>
      </c>
      <c r="K12" s="92">
        <f>SUM(K10:K11)</f>
        <v>5208108.5999999996</v>
      </c>
      <c r="L12" s="44">
        <v>1</v>
      </c>
      <c r="M12" s="161">
        <f>+I12/K12-1</f>
        <v>-0.42397514521874602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28" t="s">
        <v>135</v>
      </c>
      <c r="G13" s="31"/>
      <c r="H13" s="28" t="s">
        <v>135</v>
      </c>
      <c r="I13" s="31"/>
      <c r="J13" s="256" t="s">
        <v>135</v>
      </c>
      <c r="K13" s="31"/>
      <c r="L13" s="57"/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29" t="s">
        <v>135</v>
      </c>
      <c r="G14" s="35"/>
      <c r="H14" s="29" t="s">
        <v>135</v>
      </c>
      <c r="I14" s="35"/>
      <c r="J14" s="257" t="s">
        <v>135</v>
      </c>
      <c r="K14" s="35"/>
      <c r="L14" s="56"/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2">SUM(D13:D14)</f>
        <v>0</v>
      </c>
      <c r="E15" s="92">
        <f t="shared" si="2"/>
        <v>0</v>
      </c>
      <c r="F15" s="258" t="s">
        <v>135</v>
      </c>
      <c r="G15" s="92">
        <f t="shared" si="2"/>
        <v>0</v>
      </c>
      <c r="H15" s="258" t="s">
        <v>135</v>
      </c>
      <c r="I15" s="92">
        <f t="shared" si="2"/>
        <v>0</v>
      </c>
      <c r="J15" s="259" t="s">
        <v>135</v>
      </c>
      <c r="K15" s="92">
        <f>SUM(K13:K14)</f>
        <v>0</v>
      </c>
      <c r="L15" s="107" t="s">
        <v>135</v>
      </c>
      <c r="M15" s="260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215141158.63</v>
      </c>
      <c r="D16" s="171">
        <f t="shared" ref="D16:I16" si="3">+D9+D12+D15</f>
        <v>222821483.98999998</v>
      </c>
      <c r="E16" s="172">
        <f t="shared" si="3"/>
        <v>220168334.34999999</v>
      </c>
      <c r="F16" s="199">
        <f>E16/D16</f>
        <v>0.98809293613662919</v>
      </c>
      <c r="G16" s="172">
        <f t="shared" si="3"/>
        <v>220168334.34999999</v>
      </c>
      <c r="H16" s="199">
        <f>G16/D16</f>
        <v>0.98809293613662919</v>
      </c>
      <c r="I16" s="172">
        <f t="shared" si="3"/>
        <v>195636221.99000001</v>
      </c>
      <c r="J16" s="191">
        <f>I16/D16</f>
        <v>0.87799532830855742</v>
      </c>
      <c r="K16" s="164">
        <f>K9+K12+K15</f>
        <v>190338277.38</v>
      </c>
      <c r="L16" s="208">
        <v>0.85499999999999998</v>
      </c>
      <c r="M16" s="205">
        <f>+I16/K16-1</f>
        <v>2.7834362498841747E-2</v>
      </c>
    </row>
    <row r="21" spans="10:10" x14ac:dyDescent="0.2">
      <c r="J21" s="105" t="s">
        <v>154</v>
      </c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M23" sqref="M23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4" width="11.5703125" style="47" bestFit="1" customWidth="1"/>
    <col min="5" max="5" width="11" style="47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28515625" style="105" bestFit="1" customWidth="1"/>
  </cols>
  <sheetData>
    <row r="1" spans="1:13" ht="15" x14ac:dyDescent="0.25">
      <c r="A1" s="7" t="s">
        <v>439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20" spans="1:13" s="47" customFormat="1" x14ac:dyDescent="0.2">
      <c r="A20"/>
      <c r="B20"/>
      <c r="C20"/>
      <c r="F20" s="105"/>
      <c r="H20" s="105"/>
      <c r="J20" s="105" t="s">
        <v>154</v>
      </c>
      <c r="L20" s="105"/>
      <c r="M20" s="105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M16"/>
  <sheetViews>
    <sheetView zoomScaleNormal="100" workbookViewId="0">
      <selection activeCell="L13" sqref="L13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528" bestFit="1" customWidth="1"/>
    <col min="13" max="13" width="9" style="105" bestFit="1" customWidth="1"/>
  </cols>
  <sheetData>
    <row r="1" spans="1:13" ht="15.75" thickBot="1" x14ac:dyDescent="0.3">
      <c r="A1" s="7" t="s">
        <v>134</v>
      </c>
    </row>
    <row r="2" spans="1:13" x14ac:dyDescent="0.2">
      <c r="A2" s="8" t="s">
        <v>20</v>
      </c>
      <c r="C2" s="181" t="s">
        <v>501</v>
      </c>
      <c r="D2" s="591" t="s">
        <v>575</v>
      </c>
      <c r="E2" s="589"/>
      <c r="F2" s="589"/>
      <c r="G2" s="589"/>
      <c r="H2" s="589"/>
      <c r="I2" s="589"/>
      <c r="J2" s="590"/>
      <c r="K2" s="585" t="s">
        <v>574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10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11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40871849.880000003</v>
      </c>
      <c r="D5" s="233">
        <v>41370972.799999997</v>
      </c>
      <c r="E5" s="33">
        <v>34442148.270000003</v>
      </c>
      <c r="F5" s="49">
        <f>E5/D5</f>
        <v>0.83251966146660217</v>
      </c>
      <c r="G5" s="33">
        <v>34442148.270000003</v>
      </c>
      <c r="H5" s="49">
        <f>G5/D5</f>
        <v>0.83251966146660217</v>
      </c>
      <c r="I5" s="33">
        <v>34442148.270000003</v>
      </c>
      <c r="J5" s="170">
        <f>I5/D5</f>
        <v>0.83251966146660217</v>
      </c>
      <c r="K5" s="31">
        <v>34227418.989999995</v>
      </c>
      <c r="L5" s="53">
        <v>0.82021718336993166</v>
      </c>
      <c r="M5" s="238">
        <f>+I5/K5-1</f>
        <v>6.2736042137079284E-3</v>
      </c>
    </row>
    <row r="6" spans="1:13" ht="15" customHeight="1" x14ac:dyDescent="0.2">
      <c r="A6" s="23">
        <v>2</v>
      </c>
      <c r="B6" s="23" t="s">
        <v>1</v>
      </c>
      <c r="C6" s="177">
        <v>165307406.81</v>
      </c>
      <c r="D6" s="233">
        <v>170239469.99000001</v>
      </c>
      <c r="E6" s="33">
        <v>163874033.68000001</v>
      </c>
      <c r="F6" s="49">
        <f>E6/D6</f>
        <v>0.96260892782165075</v>
      </c>
      <c r="G6" s="33">
        <v>160141209.31</v>
      </c>
      <c r="H6" s="49">
        <f>G6/D6</f>
        <v>0.9406820246762212</v>
      </c>
      <c r="I6" s="33">
        <v>106964181.54000001</v>
      </c>
      <c r="J6" s="170">
        <f>I6/D6</f>
        <v>0.62831599244454395</v>
      </c>
      <c r="K6" s="33">
        <v>106785943.88999999</v>
      </c>
      <c r="L6" s="55">
        <v>0.65421755651333691</v>
      </c>
      <c r="M6" s="238">
        <f>+I6/K6-1</f>
        <v>1.6691115282327917E-3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27" t="s">
        <v>135</v>
      </c>
      <c r="G7" s="33"/>
      <c r="H7" s="27" t="s">
        <v>135</v>
      </c>
      <c r="I7" s="33"/>
      <c r="J7" s="261" t="s">
        <v>135</v>
      </c>
      <c r="K7" s="379"/>
      <c r="L7" s="55" t="s">
        <v>135</v>
      </c>
      <c r="M7" s="239" t="s">
        <v>135</v>
      </c>
    </row>
    <row r="8" spans="1:13" ht="15" customHeight="1" x14ac:dyDescent="0.2">
      <c r="A8" s="25">
        <v>4</v>
      </c>
      <c r="B8" s="25" t="s">
        <v>3</v>
      </c>
      <c r="C8" s="177">
        <v>82331024.799999997</v>
      </c>
      <c r="D8" s="233">
        <v>83391256.25</v>
      </c>
      <c r="E8" s="33">
        <v>81955106.319999993</v>
      </c>
      <c r="F8" s="456">
        <f>E8/D8</f>
        <v>0.98277817130258183</v>
      </c>
      <c r="G8" s="33">
        <v>81925676.579999998</v>
      </c>
      <c r="H8" s="456">
        <f>G8/D8</f>
        <v>0.98242525972259831</v>
      </c>
      <c r="I8" s="33">
        <v>73167635.700000003</v>
      </c>
      <c r="J8" s="458">
        <f>I8/D8</f>
        <v>0.87740176836585315</v>
      </c>
      <c r="K8" s="35">
        <v>76197105.420000017</v>
      </c>
      <c r="L8" s="375">
        <v>0.94564066678772252</v>
      </c>
      <c r="M8" s="269">
        <f>+I8/K8-1</f>
        <v>-3.9758330756811788E-2</v>
      </c>
    </row>
    <row r="9" spans="1:13" ht="15" customHeight="1" x14ac:dyDescent="0.2">
      <c r="A9" s="9"/>
      <c r="B9" s="2" t="s">
        <v>4</v>
      </c>
      <c r="C9" s="179">
        <f>SUM(C5:C8)</f>
        <v>288510281.49000001</v>
      </c>
      <c r="D9" s="169">
        <f t="shared" ref="D9:I9" si="0">SUM(D5:D8)</f>
        <v>295001699.04000002</v>
      </c>
      <c r="E9" s="92">
        <f t="shared" si="0"/>
        <v>280271288.26999998</v>
      </c>
      <c r="F9" s="98">
        <f>E9/D9</f>
        <v>0.95006669175826441</v>
      </c>
      <c r="G9" s="92">
        <f t="shared" si="0"/>
        <v>276509034.16000003</v>
      </c>
      <c r="H9" s="98">
        <f>G9/D9</f>
        <v>0.93731336144781818</v>
      </c>
      <c r="I9" s="92">
        <f t="shared" si="0"/>
        <v>214573965.50999999</v>
      </c>
      <c r="J9" s="188">
        <f>I9/D9</f>
        <v>0.72736518538120476</v>
      </c>
      <c r="K9" s="92">
        <f>SUM(K5:K8)</f>
        <v>217210468.30000001</v>
      </c>
      <c r="L9" s="44">
        <v>0.76100000000000001</v>
      </c>
      <c r="M9" s="242">
        <f>+I9/K9-1</f>
        <v>-1.2138009786704318E-2</v>
      </c>
    </row>
    <row r="10" spans="1:13" ht="15" customHeight="1" x14ac:dyDescent="0.2">
      <c r="A10" s="21">
        <v>6</v>
      </c>
      <c r="B10" s="21" t="s">
        <v>5</v>
      </c>
      <c r="C10" s="178">
        <v>14967144.689999999</v>
      </c>
      <c r="D10" s="234">
        <v>28473350.550000001</v>
      </c>
      <c r="E10" s="35">
        <v>19790781.82</v>
      </c>
      <c r="F10" s="49">
        <f>E10/D10</f>
        <v>0.69506332896252698</v>
      </c>
      <c r="G10" s="154">
        <v>19085864.43</v>
      </c>
      <c r="H10" s="49">
        <f>G10/D10</f>
        <v>0.67030623587781446</v>
      </c>
      <c r="I10" s="33">
        <v>11921981.390000001</v>
      </c>
      <c r="J10" s="170">
        <f>I10/D10</f>
        <v>0.41870665586280992</v>
      </c>
      <c r="K10" s="153">
        <v>23561880.369999997</v>
      </c>
      <c r="L10" s="53">
        <v>0.52863811805382166</v>
      </c>
      <c r="M10" s="238">
        <f t="shared" ref="M10:M11" si="1">+I10/K10-1</f>
        <v>-0.4940140089506786</v>
      </c>
    </row>
    <row r="11" spans="1:13" ht="15" customHeight="1" x14ac:dyDescent="0.2">
      <c r="A11" s="25">
        <v>7</v>
      </c>
      <c r="B11" s="25" t="s">
        <v>6</v>
      </c>
      <c r="C11" s="178">
        <v>0</v>
      </c>
      <c r="D11" s="234">
        <v>769022.69</v>
      </c>
      <c r="E11" s="35">
        <v>269649.8</v>
      </c>
      <c r="F11" s="49">
        <f>E11/D11</f>
        <v>0.3506395890607597</v>
      </c>
      <c r="G11" s="154">
        <v>269649.8</v>
      </c>
      <c r="H11" s="49">
        <f>G11/D11</f>
        <v>0.3506395890607597</v>
      </c>
      <c r="I11" s="154">
        <v>94649.8</v>
      </c>
      <c r="J11" s="170">
        <f>I11/D11</f>
        <v>0.12307803297715443</v>
      </c>
      <c r="K11" s="154">
        <v>677976.53</v>
      </c>
      <c r="L11" s="375">
        <v>0.67941780616893854</v>
      </c>
      <c r="M11" s="238">
        <f t="shared" si="1"/>
        <v>-0.86039369238932206</v>
      </c>
    </row>
    <row r="12" spans="1:13" ht="15" customHeight="1" x14ac:dyDescent="0.2">
      <c r="A12" s="9"/>
      <c r="B12" s="2" t="s">
        <v>7</v>
      </c>
      <c r="C12" s="179">
        <f>SUM(C10:C11)</f>
        <v>14967144.689999999</v>
      </c>
      <c r="D12" s="169">
        <f t="shared" ref="D12:I12" si="2">SUM(D10:D11)</f>
        <v>29242373.240000002</v>
      </c>
      <c r="E12" s="92">
        <f t="shared" si="2"/>
        <v>20060431.620000001</v>
      </c>
      <c r="F12" s="98">
        <f>E12/D12</f>
        <v>0.68600559384693771</v>
      </c>
      <c r="G12" s="92">
        <f t="shared" si="2"/>
        <v>19355514.23</v>
      </c>
      <c r="H12" s="98">
        <f>G12/D12</f>
        <v>0.66189956851805776</v>
      </c>
      <c r="I12" s="92">
        <f t="shared" si="2"/>
        <v>12016631.190000001</v>
      </c>
      <c r="J12" s="188">
        <f>I12/D12</f>
        <v>0.41093214601209982</v>
      </c>
      <c r="K12" s="92">
        <f>SUM(K10:K11)</f>
        <v>24239856.899999999</v>
      </c>
      <c r="L12" s="44">
        <v>0.53200000000000003</v>
      </c>
      <c r="M12" s="242">
        <f>+I12/K12-1</f>
        <v>-0.50426146327621257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28" t="s">
        <v>135</v>
      </c>
      <c r="G13" s="31"/>
      <c r="H13" s="28" t="s">
        <v>135</v>
      </c>
      <c r="I13" s="31"/>
      <c r="J13" s="256" t="s">
        <v>135</v>
      </c>
      <c r="K13" s="31"/>
      <c r="L13" s="112"/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29" t="s">
        <v>135</v>
      </c>
      <c r="G14" s="35"/>
      <c r="H14" s="29" t="s">
        <v>135</v>
      </c>
      <c r="I14" s="35"/>
      <c r="J14" s="257" t="s">
        <v>135</v>
      </c>
      <c r="K14" s="35"/>
      <c r="L14" s="113"/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3">SUM(D13:D14)</f>
        <v>0</v>
      </c>
      <c r="E15" s="92">
        <f t="shared" si="3"/>
        <v>0</v>
      </c>
      <c r="F15" s="258" t="s">
        <v>135</v>
      </c>
      <c r="G15" s="92">
        <f t="shared" si="3"/>
        <v>0</v>
      </c>
      <c r="H15" s="258" t="s">
        <v>135</v>
      </c>
      <c r="I15" s="92">
        <f t="shared" si="3"/>
        <v>0</v>
      </c>
      <c r="J15" s="259" t="s">
        <v>135</v>
      </c>
      <c r="K15" s="92">
        <f>SUM(K13:K14)</f>
        <v>0</v>
      </c>
      <c r="L15" s="114" t="s">
        <v>135</v>
      </c>
      <c r="M15" s="262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303477426.18000001</v>
      </c>
      <c r="D16" s="171">
        <f t="shared" ref="D16:I16" si="4">+D9+D12+D15</f>
        <v>324244072.28000003</v>
      </c>
      <c r="E16" s="172">
        <f t="shared" si="4"/>
        <v>300331719.88999999</v>
      </c>
      <c r="F16" s="199">
        <f>E16/D16</f>
        <v>0.92625199831147387</v>
      </c>
      <c r="G16" s="172">
        <f t="shared" si="4"/>
        <v>295864548.39000005</v>
      </c>
      <c r="H16" s="199">
        <f>G16/D16</f>
        <v>0.9124748104400412</v>
      </c>
      <c r="I16" s="172">
        <f t="shared" si="4"/>
        <v>226590596.69999999</v>
      </c>
      <c r="J16" s="191">
        <f>I16/D16</f>
        <v>0.69882726030016162</v>
      </c>
      <c r="K16" s="164">
        <f>K9+K12+K15</f>
        <v>241450325.20000002</v>
      </c>
      <c r="L16" s="208">
        <v>0.72899999999999998</v>
      </c>
      <c r="M16" s="205">
        <f>+I16/K16-1</f>
        <v>-6.1543625951596015E-2</v>
      </c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Normal="100" workbookViewId="0">
      <selection activeCell="M14" sqref="M14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528" bestFit="1" customWidth="1"/>
    <col min="13" max="13" width="9" style="105" bestFit="1" customWidth="1"/>
  </cols>
  <sheetData>
    <row r="1" spans="1:13" ht="15" x14ac:dyDescent="0.25">
      <c r="A1" s="7" t="s">
        <v>134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15"/>
  <sheetViews>
    <sheetView workbookViewId="0">
      <selection activeCell="M15" sqref="M15"/>
    </sheetView>
  </sheetViews>
  <sheetFormatPr defaultColWidth="11.42578125" defaultRowHeight="12.75" x14ac:dyDescent="0.2"/>
  <cols>
    <col min="1" max="1" width="23" customWidth="1"/>
    <col min="2" max="2" width="11.42578125" style="47" bestFit="1" customWidth="1"/>
    <col min="3" max="3" width="13.28515625" style="47" bestFit="1" customWidth="1"/>
    <col min="5" max="5" width="2.42578125" bestFit="1" customWidth="1"/>
    <col min="7" max="7" width="2.42578125" bestFit="1" customWidth="1"/>
    <col min="9" max="9" width="2.42578125" bestFit="1" customWidth="1"/>
  </cols>
  <sheetData>
    <row r="1" spans="1:13" ht="15" x14ac:dyDescent="0.25">
      <c r="A1" s="7" t="s">
        <v>140</v>
      </c>
    </row>
    <row r="3" spans="1:13" ht="25.5" x14ac:dyDescent="0.2">
      <c r="A3" s="2" t="s">
        <v>153</v>
      </c>
      <c r="B3" s="48" t="s">
        <v>13</v>
      </c>
      <c r="C3" s="48" t="s">
        <v>14</v>
      </c>
      <c r="D3" s="48" t="s">
        <v>15</v>
      </c>
      <c r="E3" s="48" t="s">
        <v>18</v>
      </c>
      <c r="F3" s="48" t="s">
        <v>16</v>
      </c>
      <c r="G3" s="48" t="s">
        <v>18</v>
      </c>
      <c r="H3" s="48" t="s">
        <v>17</v>
      </c>
      <c r="I3" s="48" t="s">
        <v>18</v>
      </c>
    </row>
    <row r="4" spans="1:13" s="52" customFormat="1" x14ac:dyDescent="0.2">
      <c r="A4" s="51" t="s">
        <v>141</v>
      </c>
      <c r="B4" s="58">
        <f>+DCap!C17-'ICap '!C18</f>
        <v>0</v>
      </c>
      <c r="C4" s="58">
        <f>+DCap!E17-'ICap '!E18</f>
        <v>0</v>
      </c>
      <c r="D4" s="58"/>
      <c r="E4" s="58"/>
      <c r="F4" s="58"/>
      <c r="G4" s="58"/>
      <c r="H4" s="58"/>
      <c r="I4" s="58"/>
    </row>
    <row r="5" spans="1:13" s="52" customFormat="1" x14ac:dyDescent="0.2">
      <c r="A5" s="51" t="s">
        <v>142</v>
      </c>
      <c r="B5" s="58">
        <f>+DProg!C76-DCap!C17</f>
        <v>0</v>
      </c>
      <c r="C5" s="58">
        <f>+DProg!D76-DCap!E17</f>
        <v>0</v>
      </c>
      <c r="D5" s="58">
        <f>+DProg!E76-DCap!G17</f>
        <v>0</v>
      </c>
      <c r="E5" s="58"/>
      <c r="F5" s="58">
        <f>+DProg!G76-DCap!I17</f>
        <v>0</v>
      </c>
      <c r="G5" s="58"/>
      <c r="H5" s="58">
        <f>+DProg!I76-DCap!K17</f>
        <v>0</v>
      </c>
      <c r="I5" s="58"/>
    </row>
    <row r="6" spans="1:13" s="52" customFormat="1" x14ac:dyDescent="0.2">
      <c r="A6" s="51" t="s">
        <v>143</v>
      </c>
      <c r="B6" s="58">
        <f>+DOrg!C27-DCap!C17</f>
        <v>0</v>
      </c>
      <c r="C6" s="58">
        <f>+DOrg!D27-DCap!E17</f>
        <v>0</v>
      </c>
      <c r="D6" s="58">
        <f>+DOrg!E27-DCap!G17</f>
        <v>0</v>
      </c>
      <c r="E6" s="58"/>
      <c r="F6" s="58">
        <f>+DOrg!G27-DCap!I17</f>
        <v>0</v>
      </c>
      <c r="G6" s="58"/>
      <c r="H6" s="58">
        <f>+DOrg!I27-DCap!K17</f>
        <v>0</v>
      </c>
      <c r="I6" s="58"/>
    </row>
    <row r="7" spans="1:13" x14ac:dyDescent="0.2">
      <c r="A7" s="41" t="s">
        <v>144</v>
      </c>
      <c r="B7" s="33">
        <f>+DOrg!C5-'DCap 01'!C16</f>
        <v>0</v>
      </c>
      <c r="C7" s="33">
        <f>+DOrg!D5-'DCap 01'!D16</f>
        <v>0</v>
      </c>
      <c r="D7" s="33">
        <f>+DOrg!E5-'DCap 01'!E16</f>
        <v>0</v>
      </c>
      <c r="E7" s="33"/>
      <c r="F7" s="33">
        <f>+DOrg!G5-'DCap 01'!G16</f>
        <v>0</v>
      </c>
      <c r="G7" s="33"/>
      <c r="H7" s="33">
        <f>+DOrg!I5-'DCap 01'!I16</f>
        <v>0</v>
      </c>
      <c r="I7" s="58"/>
    </row>
    <row r="8" spans="1:13" x14ac:dyDescent="0.2">
      <c r="A8" s="41" t="s">
        <v>145</v>
      </c>
      <c r="B8" s="33">
        <f>+DOrg!C6-'DCap 02'!C17</f>
        <v>0</v>
      </c>
      <c r="C8" s="33">
        <f>+DOrg!D6-'DCap 02'!D17</f>
        <v>0</v>
      </c>
      <c r="D8" s="33">
        <f>+DOrg!E6-'DCap 02'!E17</f>
        <v>0</v>
      </c>
      <c r="E8" s="33"/>
      <c r="F8" s="33">
        <f>+DOrg!G6-'DCap 02'!G17</f>
        <v>0</v>
      </c>
      <c r="G8" s="33"/>
      <c r="H8" s="33">
        <f>+DOrg!I6-'DCap 02'!I17</f>
        <v>0</v>
      </c>
      <c r="I8" s="58"/>
      <c r="M8" s="390"/>
    </row>
    <row r="9" spans="1:13" x14ac:dyDescent="0.2">
      <c r="A9" s="41" t="s">
        <v>146</v>
      </c>
      <c r="B9" s="33">
        <f>+DOrg!C9-'DCap 0502'!C16</f>
        <v>0</v>
      </c>
      <c r="C9" s="33">
        <f>+DOrg!D9-'DCap 0502'!D16</f>
        <v>0</v>
      </c>
      <c r="D9" s="33">
        <f>+DOrg!E9-'DCap 0502'!E16</f>
        <v>0</v>
      </c>
      <c r="E9" s="33"/>
      <c r="F9" s="33">
        <f>+DOrg!G9-'DCap 0502'!G16</f>
        <v>0</v>
      </c>
      <c r="G9" s="33"/>
      <c r="H9" s="33">
        <f>+DOrg!I9-'DCap 0502'!I16</f>
        <v>0</v>
      </c>
      <c r="I9" s="58"/>
    </row>
    <row r="10" spans="1:13" x14ac:dyDescent="0.2">
      <c r="A10" s="41" t="s">
        <v>147</v>
      </c>
      <c r="B10" s="33">
        <f>+DOrg!C7-'DCap 04'!C16</f>
        <v>0</v>
      </c>
      <c r="C10" s="33">
        <f>+DOrg!D7-'DCap 04'!D16</f>
        <v>0</v>
      </c>
      <c r="D10" s="33">
        <f>+DOrg!E7-'DCap 04'!E16</f>
        <v>0</v>
      </c>
      <c r="E10" s="33"/>
      <c r="F10" s="33">
        <f>+DOrg!G7-'DCap 04'!G16</f>
        <v>0</v>
      </c>
      <c r="G10" s="33"/>
      <c r="H10" s="33">
        <f>+DOrg!I7-'DCap 04'!I16</f>
        <v>0</v>
      </c>
      <c r="I10" s="58"/>
    </row>
    <row r="11" spans="1:13" x14ac:dyDescent="0.2">
      <c r="A11" s="41" t="s">
        <v>148</v>
      </c>
      <c r="B11" s="33">
        <f>+DOrg!C8-'DCap 0501'!C16</f>
        <v>0</v>
      </c>
      <c r="C11" s="33">
        <f>+DOrg!D8-'DCap 0501'!D16</f>
        <v>0</v>
      </c>
      <c r="D11" s="33">
        <f>+DOrg!E8-'DCap 0501'!E16</f>
        <v>0</v>
      </c>
      <c r="E11" s="33"/>
      <c r="F11" s="33">
        <f>+DOrg!G8-'DCap 0501'!G16</f>
        <v>0</v>
      </c>
      <c r="G11" s="33"/>
      <c r="H11" s="33">
        <f>+DOrg!I8-'DCap 0501'!I16</f>
        <v>0</v>
      </c>
      <c r="I11" s="58"/>
    </row>
    <row r="12" spans="1:13" x14ac:dyDescent="0.2">
      <c r="A12" s="41" t="s">
        <v>149</v>
      </c>
      <c r="B12" s="33">
        <f>+DOrg!C12-'DCap 07'!C16</f>
        <v>0</v>
      </c>
      <c r="C12" s="33">
        <f>+DOrg!D12-'DCap 07'!D16</f>
        <v>0</v>
      </c>
      <c r="D12" s="33">
        <f>+DOrg!E12-'DCap 07'!E16</f>
        <v>0</v>
      </c>
      <c r="E12" s="33"/>
      <c r="F12" s="33">
        <f>+DOrg!G12-'DCap 07'!G16</f>
        <v>0</v>
      </c>
      <c r="G12" s="33"/>
      <c r="H12" s="33">
        <f>+DOrg!I12-'DCap 07'!I16</f>
        <v>0</v>
      </c>
      <c r="I12" s="58"/>
    </row>
    <row r="13" spans="1:13" x14ac:dyDescent="0.2">
      <c r="A13" s="41" t="s">
        <v>150</v>
      </c>
      <c r="B13" s="33">
        <f>+DOrg!C14-'DCap 08'!C16</f>
        <v>0</v>
      </c>
      <c r="C13" s="33">
        <f>+DOrg!D14-'DCap 08'!D16</f>
        <v>0</v>
      </c>
      <c r="D13" s="33">
        <f>+DOrg!E14-'DCap 08'!E16</f>
        <v>0</v>
      </c>
      <c r="E13" s="33"/>
      <c r="F13" s="33">
        <f>+DOrg!G14-'DCap 08'!G16</f>
        <v>0</v>
      </c>
      <c r="G13" s="33"/>
      <c r="H13" s="33">
        <f>+DOrg!I14-'DCap 08'!I16</f>
        <v>0</v>
      </c>
      <c r="I13" s="58"/>
    </row>
    <row r="14" spans="1:13" x14ac:dyDescent="0.2">
      <c r="A14" s="41" t="s">
        <v>151</v>
      </c>
      <c r="B14" s="33">
        <f>+DOrg!C13-'DCap 0703'!C17</f>
        <v>0</v>
      </c>
      <c r="C14" s="33">
        <f>+DOrg!D13-'DCap 0703'!D17</f>
        <v>0</v>
      </c>
      <c r="D14" s="33">
        <f>+DOrg!E13-'DCap 0703'!E17</f>
        <v>0</v>
      </c>
      <c r="E14" s="33"/>
      <c r="F14" s="33">
        <f>+DOrg!G13-'DCap 0703'!G17</f>
        <v>0</v>
      </c>
      <c r="G14" s="33"/>
      <c r="H14" s="33">
        <f>+DOrg!I13-'DCap 0703'!I17</f>
        <v>0</v>
      </c>
      <c r="I14" s="58"/>
    </row>
    <row r="15" spans="1:13" x14ac:dyDescent="0.2">
      <c r="A15" s="41" t="s">
        <v>152</v>
      </c>
      <c r="B15" s="33">
        <f>+DOrg!C26-'DCap 06'!C16</f>
        <v>0</v>
      </c>
      <c r="C15" s="33">
        <f>+DOrg!D26-'DCap 06'!D16</f>
        <v>0</v>
      </c>
      <c r="D15" s="33">
        <f>+DOrg!E26-'DCap 06'!E16</f>
        <v>0</v>
      </c>
      <c r="E15" s="33"/>
      <c r="F15" s="33">
        <f>+DOrg!G26-'DCap 06'!G16</f>
        <v>0</v>
      </c>
      <c r="G15" s="33"/>
      <c r="H15" s="33">
        <f>+DOrg!I26-'DCap 06'!I16</f>
        <v>0</v>
      </c>
      <c r="I15" s="5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R83"/>
  <sheetViews>
    <sheetView topLeftCell="A45" zoomScaleNormal="100" workbookViewId="0">
      <selection activeCell="I68" sqref="I68"/>
    </sheetView>
  </sheetViews>
  <sheetFormatPr defaultColWidth="11.42578125" defaultRowHeight="12.75" x14ac:dyDescent="0.2"/>
  <cols>
    <col min="1" max="1" width="2.7109375" customWidth="1"/>
    <col min="2" max="2" width="35.28515625" customWidth="1"/>
    <col min="3" max="3" width="13.28515625" bestFit="1" customWidth="1"/>
    <col min="4" max="4" width="11.5703125" bestFit="1" customWidth="1"/>
    <col min="5" max="5" width="10.85546875" customWidth="1"/>
    <col min="6" max="6" width="6.28515625" style="105" bestFit="1" customWidth="1"/>
    <col min="7" max="7" width="11.140625" bestFit="1" customWidth="1"/>
    <col min="8" max="8" width="6.140625" style="105" customWidth="1"/>
    <col min="9" max="9" width="11.28515625" customWidth="1"/>
    <col min="10" max="10" width="10.5703125" style="105" bestFit="1" customWidth="1"/>
    <col min="11" max="11" width="7.140625" style="105" bestFit="1" customWidth="1"/>
    <col min="12" max="12" width="21.7109375" style="64" bestFit="1" customWidth="1"/>
    <col min="14" max="14" width="12.7109375" bestFit="1" customWidth="1"/>
    <col min="16" max="16" width="12.7109375" bestFit="1" customWidth="1"/>
  </cols>
  <sheetData>
    <row r="1" spans="1:17" ht="15.75" thickBot="1" x14ac:dyDescent="0.3">
      <c r="A1" s="7" t="s">
        <v>234</v>
      </c>
      <c r="E1" t="s">
        <v>154</v>
      </c>
    </row>
    <row r="2" spans="1:17" x14ac:dyDescent="0.2">
      <c r="A2" s="8" t="s">
        <v>297</v>
      </c>
      <c r="C2" s="181" t="s">
        <v>501</v>
      </c>
      <c r="D2" s="588" t="s">
        <v>575</v>
      </c>
      <c r="E2" s="589"/>
      <c r="F2" s="589"/>
      <c r="G2" s="589"/>
      <c r="H2" s="590"/>
      <c r="I2" s="585" t="s">
        <v>574</v>
      </c>
      <c r="J2" s="586"/>
      <c r="K2" s="224"/>
    </row>
    <row r="3" spans="1:17" x14ac:dyDescent="0.2">
      <c r="C3" s="174">
        <v>1</v>
      </c>
      <c r="D3" s="165">
        <v>2</v>
      </c>
      <c r="E3" s="95">
        <v>3</v>
      </c>
      <c r="F3" s="96" t="s">
        <v>39</v>
      </c>
      <c r="G3" s="95">
        <v>4</v>
      </c>
      <c r="H3" s="166" t="s">
        <v>49</v>
      </c>
      <c r="I3" s="95" t="s">
        <v>50</v>
      </c>
      <c r="J3" s="16" t="s">
        <v>51</v>
      </c>
      <c r="K3" s="156" t="s">
        <v>366</v>
      </c>
      <c r="M3" s="389"/>
      <c r="O3" s="389"/>
    </row>
    <row r="4" spans="1:17" ht="25.5" x14ac:dyDescent="0.2">
      <c r="A4" s="1"/>
      <c r="B4" s="2" t="s">
        <v>156</v>
      </c>
      <c r="C4" s="175" t="s">
        <v>47</v>
      </c>
      <c r="D4" s="127" t="s">
        <v>48</v>
      </c>
      <c r="E4" s="97" t="s">
        <v>139</v>
      </c>
      <c r="F4" s="97" t="s">
        <v>18</v>
      </c>
      <c r="G4" s="97" t="s">
        <v>421</v>
      </c>
      <c r="H4" s="128" t="s">
        <v>18</v>
      </c>
      <c r="I4" s="97" t="s">
        <v>139</v>
      </c>
      <c r="J4" s="12" t="s">
        <v>18</v>
      </c>
      <c r="K4" s="157" t="s">
        <v>538</v>
      </c>
      <c r="L4" s="62" t="s">
        <v>169</v>
      </c>
      <c r="M4" s="389"/>
      <c r="O4" s="389"/>
    </row>
    <row r="5" spans="1:17" s="328" customFormat="1" ht="15" customHeight="1" x14ac:dyDescent="0.2">
      <c r="A5" s="322"/>
      <c r="B5" s="322" t="s">
        <v>157</v>
      </c>
      <c r="C5" s="332">
        <v>623411010</v>
      </c>
      <c r="D5" s="333">
        <v>623411010</v>
      </c>
      <c r="E5" s="149">
        <v>528275346.68000001</v>
      </c>
      <c r="F5" s="438">
        <f>+E5/D5</f>
        <v>0.84739495807108056</v>
      </c>
      <c r="G5" s="149">
        <v>502381419.61000001</v>
      </c>
      <c r="H5" s="430">
        <f>G5/E5</f>
        <v>0.95098403279135968</v>
      </c>
      <c r="I5" s="325">
        <v>500312790.80999994</v>
      </c>
      <c r="J5" s="438">
        <v>0.84536714289093629</v>
      </c>
      <c r="K5" s="326">
        <f>+E5/I5-1</f>
        <v>5.5890147890740538E-2</v>
      </c>
      <c r="L5" s="327" t="s">
        <v>170</v>
      </c>
      <c r="M5" s="389"/>
      <c r="N5"/>
      <c r="O5" s="390"/>
    </row>
    <row r="6" spans="1:17" s="328" customFormat="1" ht="15" customHeight="1" x14ac:dyDescent="0.2">
      <c r="A6" s="329"/>
      <c r="B6" s="329" t="s">
        <v>159</v>
      </c>
      <c r="C6" s="332">
        <v>58620000</v>
      </c>
      <c r="D6" s="333">
        <v>58620000</v>
      </c>
      <c r="E6" s="149">
        <v>61254964.810000002</v>
      </c>
      <c r="F6" s="373">
        <f t="shared" ref="F6:F68" si="0">+E6/D6</f>
        <v>1.0449499285226886</v>
      </c>
      <c r="G6" s="149">
        <v>51323719.359999999</v>
      </c>
      <c r="H6" s="430">
        <f t="shared" ref="H6:H11" si="1">G6/E6</f>
        <v>0.83787035906714447</v>
      </c>
      <c r="I6" s="149">
        <v>62287987.229999997</v>
      </c>
      <c r="J6" s="373">
        <v>1.0625722830092119</v>
      </c>
      <c r="K6" s="334">
        <f t="shared" ref="K6:K68" si="2">+E6/I6-1</f>
        <v>-1.6584617129873358E-2</v>
      </c>
      <c r="L6" s="330">
        <v>115</v>
      </c>
      <c r="M6" s="389"/>
      <c r="N6"/>
      <c r="O6" s="389"/>
    </row>
    <row r="7" spans="1:17" s="328" customFormat="1" ht="15" customHeight="1" x14ac:dyDescent="0.2">
      <c r="A7" s="329"/>
      <c r="B7" s="329" t="s">
        <v>158</v>
      </c>
      <c r="C7" s="332">
        <v>120814000</v>
      </c>
      <c r="D7" s="333">
        <v>120814000</v>
      </c>
      <c r="E7" s="149">
        <v>139472977.55000001</v>
      </c>
      <c r="F7" s="373">
        <f t="shared" si="0"/>
        <v>1.1544438355654147</v>
      </c>
      <c r="G7" s="149">
        <v>133739250.31</v>
      </c>
      <c r="H7" s="430">
        <f t="shared" si="1"/>
        <v>0.95889004923592092</v>
      </c>
      <c r="I7" s="149">
        <v>111613404.26000001</v>
      </c>
      <c r="J7" s="373">
        <v>1.2734423797734093</v>
      </c>
      <c r="K7" s="334">
        <f t="shared" si="2"/>
        <v>0.24960777314077776</v>
      </c>
      <c r="L7" s="330">
        <v>116</v>
      </c>
      <c r="M7" s="389"/>
      <c r="N7" s="543"/>
      <c r="O7" s="544"/>
    </row>
    <row r="8" spans="1:17" s="328" customFormat="1" ht="15" customHeight="1" x14ac:dyDescent="0.2">
      <c r="A8" s="329"/>
      <c r="B8" s="329" t="s">
        <v>160</v>
      </c>
      <c r="C8" s="332">
        <v>89678010</v>
      </c>
      <c r="D8" s="333">
        <v>89678010</v>
      </c>
      <c r="E8" s="149">
        <v>37454834.119999997</v>
      </c>
      <c r="F8" s="373">
        <f t="shared" si="0"/>
        <v>0.41765906848289786</v>
      </c>
      <c r="G8" s="149">
        <v>15855979.26</v>
      </c>
      <c r="H8" s="430">
        <f t="shared" si="1"/>
        <v>0.42333598939991784</v>
      </c>
      <c r="I8" s="149">
        <v>38665769.810000002</v>
      </c>
      <c r="J8" s="373">
        <v>0.42335397863246416</v>
      </c>
      <c r="K8" s="334">
        <f t="shared" si="2"/>
        <v>-3.1318028735763725E-2</v>
      </c>
      <c r="L8" s="330">
        <v>130</v>
      </c>
      <c r="M8" s="389"/>
      <c r="N8" s="543"/>
      <c r="O8" s="544"/>
    </row>
    <row r="9" spans="1:17" s="328" customFormat="1" ht="15" customHeight="1" x14ac:dyDescent="0.2">
      <c r="A9" s="331"/>
      <c r="B9" s="331" t="s">
        <v>363</v>
      </c>
      <c r="C9" s="332">
        <v>10</v>
      </c>
      <c r="D9" s="333">
        <v>10</v>
      </c>
      <c r="E9" s="149">
        <v>0</v>
      </c>
      <c r="F9" s="373" t="s">
        <v>135</v>
      </c>
      <c r="G9" s="149">
        <v>0</v>
      </c>
      <c r="H9" s="430" t="s">
        <v>135</v>
      </c>
      <c r="I9" s="477">
        <v>-14.77</v>
      </c>
      <c r="J9" s="373" t="s">
        <v>135</v>
      </c>
      <c r="K9" s="334" t="s">
        <v>135</v>
      </c>
      <c r="L9" s="330">
        <v>180</v>
      </c>
      <c r="M9" s="389"/>
      <c r="N9" s="543"/>
      <c r="O9" s="544"/>
    </row>
    <row r="10" spans="1:17" s="328" customFormat="1" ht="15" customHeight="1" x14ac:dyDescent="0.2">
      <c r="A10" s="331"/>
      <c r="B10" s="331" t="s">
        <v>161</v>
      </c>
      <c r="C10" s="332">
        <v>16767000</v>
      </c>
      <c r="D10" s="333">
        <v>16767000</v>
      </c>
      <c r="E10" s="149">
        <v>16165312.779999999</v>
      </c>
      <c r="F10" s="439">
        <f t="shared" si="0"/>
        <v>0.96411479572970715</v>
      </c>
      <c r="G10" s="149">
        <v>15375123.869999999</v>
      </c>
      <c r="H10" s="430">
        <f t="shared" si="1"/>
        <v>0.95111824183336335</v>
      </c>
      <c r="I10" s="335">
        <v>16412635.880000001</v>
      </c>
      <c r="J10" s="439">
        <v>1.1015191865771812</v>
      </c>
      <c r="K10" s="336">
        <f t="shared" si="2"/>
        <v>-1.5069066407631837E-2</v>
      </c>
      <c r="L10" s="330">
        <v>290</v>
      </c>
      <c r="M10" s="389"/>
      <c r="N10" s="543"/>
      <c r="O10" s="544"/>
    </row>
    <row r="11" spans="1:17" ht="15" customHeight="1" x14ac:dyDescent="0.2">
      <c r="A11" s="9"/>
      <c r="B11" s="2" t="s">
        <v>162</v>
      </c>
      <c r="C11" s="179">
        <f>SUM(C5:C10)</f>
        <v>909290030</v>
      </c>
      <c r="D11" s="169">
        <f>SUM(D5:D10)</f>
        <v>909290030</v>
      </c>
      <c r="E11" s="92">
        <f>SUM(E5:E10)</f>
        <v>782623435.93999994</v>
      </c>
      <c r="F11" s="98">
        <f t="shared" si="0"/>
        <v>0.86069725843139389</v>
      </c>
      <c r="G11" s="92">
        <f>SUM(G5:G10)</f>
        <v>718675492.40999997</v>
      </c>
      <c r="H11" s="188">
        <f t="shared" si="1"/>
        <v>0.91829027781005201</v>
      </c>
      <c r="I11" s="92">
        <f>SUM(I5:I10)</f>
        <v>729292573.21999991</v>
      </c>
      <c r="J11" s="44">
        <v>0.86399999999999999</v>
      </c>
      <c r="K11" s="161">
        <f t="shared" si="2"/>
        <v>7.3126841926459685E-2</v>
      </c>
      <c r="M11" s="389"/>
      <c r="N11" s="543"/>
      <c r="O11" s="544"/>
      <c r="P11" s="328"/>
      <c r="Q11" s="328"/>
    </row>
    <row r="12" spans="1:17" s="328" customFormat="1" ht="15" customHeight="1" x14ac:dyDescent="0.2">
      <c r="A12" s="322"/>
      <c r="B12" s="322" t="s">
        <v>163</v>
      </c>
      <c r="C12" s="332">
        <v>90227080</v>
      </c>
      <c r="D12" s="333">
        <v>90227080</v>
      </c>
      <c r="E12" s="149">
        <v>76553210.760000005</v>
      </c>
      <c r="F12" s="438">
        <f t="shared" si="0"/>
        <v>0.8484504957935024</v>
      </c>
      <c r="G12" s="325">
        <v>67991634.090000004</v>
      </c>
      <c r="H12" s="413">
        <f t="shared" ref="H12:H68" si="3">+G12/E12</f>
        <v>0.88816175592110458</v>
      </c>
      <c r="I12" s="325">
        <v>72564522.530000001</v>
      </c>
      <c r="J12" s="438">
        <v>0.86076290244585174</v>
      </c>
      <c r="K12" s="326">
        <f t="shared" si="2"/>
        <v>5.4967470203514113E-2</v>
      </c>
      <c r="L12" s="327" t="s">
        <v>171</v>
      </c>
      <c r="M12" s="389"/>
      <c r="N12" s="543"/>
      <c r="O12" s="544"/>
    </row>
    <row r="13" spans="1:17" s="328" customFormat="1" ht="15" customHeight="1" x14ac:dyDescent="0.2">
      <c r="A13" s="331"/>
      <c r="B13" s="331" t="s">
        <v>164</v>
      </c>
      <c r="C13" s="332">
        <v>936468101.54999995</v>
      </c>
      <c r="D13" s="333">
        <v>939282401.54999995</v>
      </c>
      <c r="E13" s="149">
        <v>827649125.39999998</v>
      </c>
      <c r="F13" s="439">
        <f t="shared" si="0"/>
        <v>0.88115046554073284</v>
      </c>
      <c r="G13" s="335">
        <v>734290612.28999996</v>
      </c>
      <c r="H13" s="431">
        <f t="shared" si="3"/>
        <v>0.88720037242245597</v>
      </c>
      <c r="I13" s="335">
        <v>818057699.46000004</v>
      </c>
      <c r="J13" s="439">
        <v>0.85620660996350084</v>
      </c>
      <c r="K13" s="336">
        <f t="shared" si="2"/>
        <v>1.1724632561164405E-2</v>
      </c>
      <c r="L13" s="327" t="s">
        <v>192</v>
      </c>
      <c r="M13" s="389"/>
      <c r="N13" s="389"/>
      <c r="O13" s="389"/>
    </row>
    <row r="14" spans="1:17" ht="15" customHeight="1" x14ac:dyDescent="0.2">
      <c r="A14" s="9"/>
      <c r="B14" s="2" t="s">
        <v>165</v>
      </c>
      <c r="C14" s="179">
        <f>SUM(C12:C13)</f>
        <v>1026695181.55</v>
      </c>
      <c r="D14" s="169">
        <f>SUM(D12:D13)</f>
        <v>1029509481.55</v>
      </c>
      <c r="E14" s="92">
        <f>SUM(E12:E13)</f>
        <v>904202336.15999997</v>
      </c>
      <c r="F14" s="98">
        <f t="shared" si="0"/>
        <v>0.87828461258915158</v>
      </c>
      <c r="G14" s="92">
        <f>SUM(G12:G13)</f>
        <v>802282246.38</v>
      </c>
      <c r="H14" s="189">
        <f t="shared" si="3"/>
        <v>0.88728176680803772</v>
      </c>
      <c r="I14" s="92">
        <f>SUM(I12:I13)</f>
        <v>890622221.99000001</v>
      </c>
      <c r="J14" s="44">
        <v>0.85699999999999998</v>
      </c>
      <c r="K14" s="161">
        <f t="shared" si="2"/>
        <v>1.5247895049886218E-2</v>
      </c>
      <c r="M14" s="389"/>
      <c r="N14" s="389"/>
      <c r="O14" s="389"/>
      <c r="P14" s="328"/>
      <c r="Q14" s="328"/>
    </row>
    <row r="15" spans="1:17" s="328" customFormat="1" ht="15" customHeight="1" x14ac:dyDescent="0.2">
      <c r="A15" s="322"/>
      <c r="B15" s="322" t="s">
        <v>166</v>
      </c>
      <c r="C15" s="332">
        <v>16001258</v>
      </c>
      <c r="D15" s="325">
        <v>16001258</v>
      </c>
      <c r="E15" s="325">
        <v>0</v>
      </c>
      <c r="F15" s="440" t="s">
        <v>135</v>
      </c>
      <c r="G15" s="325">
        <v>0</v>
      </c>
      <c r="H15" s="427" t="s">
        <v>135</v>
      </c>
      <c r="I15" s="325">
        <v>0</v>
      </c>
      <c r="J15" s="385" t="s">
        <v>135</v>
      </c>
      <c r="K15" s="326" t="s">
        <v>135</v>
      </c>
      <c r="L15" s="330">
        <v>32600</v>
      </c>
      <c r="M15" s="389"/>
      <c r="N15" s="542"/>
      <c r="O15" s="544"/>
    </row>
    <row r="16" spans="1:17" s="328" customFormat="1" ht="15" customHeight="1" x14ac:dyDescent="0.2">
      <c r="A16" s="322"/>
      <c r="B16" s="322" t="s">
        <v>172</v>
      </c>
      <c r="C16" s="332">
        <v>35354767</v>
      </c>
      <c r="D16" s="325">
        <v>35354767</v>
      </c>
      <c r="E16" s="325">
        <v>0</v>
      </c>
      <c r="F16" s="440" t="s">
        <v>135</v>
      </c>
      <c r="G16" s="325">
        <v>0</v>
      </c>
      <c r="H16" s="413" t="s">
        <v>135</v>
      </c>
      <c r="I16" s="325">
        <v>0</v>
      </c>
      <c r="J16" s="385" t="s">
        <v>135</v>
      </c>
      <c r="K16" s="336" t="s">
        <v>135</v>
      </c>
      <c r="L16" s="330">
        <v>33000</v>
      </c>
      <c r="M16" s="389"/>
      <c r="N16" s="542"/>
      <c r="O16" s="544"/>
    </row>
    <row r="17" spans="1:17" s="328" customFormat="1" ht="15" customHeight="1" x14ac:dyDescent="0.2">
      <c r="A17" s="322"/>
      <c r="B17" s="322" t="s">
        <v>167</v>
      </c>
      <c r="C17" s="369">
        <v>12029885</v>
      </c>
      <c r="D17" s="371">
        <v>12029885</v>
      </c>
      <c r="E17" s="325">
        <v>0</v>
      </c>
      <c r="F17" s="440" t="s">
        <v>135</v>
      </c>
      <c r="G17" s="325">
        <v>0</v>
      </c>
      <c r="H17" s="532" t="s">
        <v>135</v>
      </c>
      <c r="I17" s="338">
        <v>0</v>
      </c>
      <c r="J17" s="385" t="s">
        <v>135</v>
      </c>
      <c r="K17" s="336" t="s">
        <v>135</v>
      </c>
      <c r="L17" s="330">
        <v>30903</v>
      </c>
      <c r="M17" s="389"/>
      <c r="N17" s="542"/>
      <c r="O17" s="544"/>
    </row>
    <row r="18" spans="1:17" s="328" customFormat="1" ht="15" customHeight="1" x14ac:dyDescent="0.2">
      <c r="A18" s="322"/>
      <c r="B18" s="398" t="s">
        <v>168</v>
      </c>
      <c r="C18" s="468">
        <v>15500000</v>
      </c>
      <c r="D18" s="434">
        <v>15500000</v>
      </c>
      <c r="E18" s="391">
        <v>12441283.449999999</v>
      </c>
      <c r="F18" s="441">
        <f t="shared" si="0"/>
        <v>0.80266344838709669</v>
      </c>
      <c r="G18" s="391">
        <v>11342199.68</v>
      </c>
      <c r="H18" s="413">
        <f>+G18/E18</f>
        <v>0.91165832894836907</v>
      </c>
      <c r="I18" s="391">
        <v>10998661.76</v>
      </c>
      <c r="J18" s="479">
        <v>0.69387809980442872</v>
      </c>
      <c r="K18" s="450">
        <f t="shared" si="2"/>
        <v>0.13116338346238954</v>
      </c>
      <c r="L18" s="330">
        <v>301</v>
      </c>
      <c r="M18" s="389"/>
      <c r="N18" s="542"/>
      <c r="O18" s="544"/>
    </row>
    <row r="19" spans="1:17" s="328" customFormat="1" ht="15" customHeight="1" x14ac:dyDescent="0.2">
      <c r="A19" s="322"/>
      <c r="B19" s="397" t="s">
        <v>173</v>
      </c>
      <c r="C19" s="332">
        <v>6068000</v>
      </c>
      <c r="D19" s="333">
        <v>6068000</v>
      </c>
      <c r="E19" s="325">
        <v>5612196.8700000001</v>
      </c>
      <c r="F19" s="440">
        <f t="shared" si="0"/>
        <v>0.92488412491760053</v>
      </c>
      <c r="G19" s="325">
        <v>5584275.7800000003</v>
      </c>
      <c r="H19" s="413">
        <f t="shared" ref="H19:H23" si="4">+G19/E19</f>
        <v>0.99502492684295307</v>
      </c>
      <c r="I19" s="325">
        <v>6153661.0099999998</v>
      </c>
      <c r="J19" s="385">
        <v>1.2319641661661662</v>
      </c>
      <c r="K19" s="451">
        <f t="shared" si="2"/>
        <v>-8.7990570023290804E-2</v>
      </c>
      <c r="L19" s="330">
        <v>321</v>
      </c>
      <c r="M19" s="389"/>
      <c r="N19" s="543"/>
      <c r="O19" s="544"/>
    </row>
    <row r="20" spans="1:17" s="328" customFormat="1" ht="15" customHeight="1" x14ac:dyDescent="0.2">
      <c r="A20" s="322"/>
      <c r="B20" s="397" t="s">
        <v>174</v>
      </c>
      <c r="C20" s="332">
        <v>16757000.01</v>
      </c>
      <c r="D20" s="333">
        <v>16757000.01</v>
      </c>
      <c r="E20" s="325">
        <v>15903039.5</v>
      </c>
      <c r="F20" s="440">
        <f t="shared" si="0"/>
        <v>0.94903858032521415</v>
      </c>
      <c r="G20" s="325">
        <v>15341193.5</v>
      </c>
      <c r="H20" s="413">
        <f t="shared" si="4"/>
        <v>0.96467052729133951</v>
      </c>
      <c r="I20" s="325">
        <v>16980549.859999999</v>
      </c>
      <c r="J20" s="385">
        <v>1.0366636056166056</v>
      </c>
      <c r="K20" s="451">
        <f t="shared" si="2"/>
        <v>-6.3455563505527057E-2</v>
      </c>
      <c r="L20" s="330">
        <v>331</v>
      </c>
      <c r="M20" s="531"/>
      <c r="N20" s="543"/>
      <c r="O20" s="544"/>
      <c r="P20" s="531"/>
      <c r="Q20" s="531"/>
    </row>
    <row r="21" spans="1:17" s="328" customFormat="1" ht="15" customHeight="1" x14ac:dyDescent="0.2">
      <c r="A21" s="322"/>
      <c r="B21" s="397" t="s">
        <v>175</v>
      </c>
      <c r="C21" s="332">
        <v>30559000</v>
      </c>
      <c r="D21" s="333">
        <v>30559000</v>
      </c>
      <c r="E21" s="325">
        <v>20731387.850000001</v>
      </c>
      <c r="F21" s="440">
        <f t="shared" si="0"/>
        <v>0.67840530940148569</v>
      </c>
      <c r="G21" s="325">
        <v>18469231.140000001</v>
      </c>
      <c r="H21" s="413">
        <f t="shared" si="4"/>
        <v>0.89088252429757131</v>
      </c>
      <c r="I21" s="325">
        <v>20515285.82</v>
      </c>
      <c r="J21" s="385">
        <v>0.62122352894864341</v>
      </c>
      <c r="K21" s="451">
        <f t="shared" si="2"/>
        <v>1.053370798223674E-2</v>
      </c>
      <c r="L21" s="355" t="s">
        <v>176</v>
      </c>
      <c r="M21" s="389"/>
      <c r="N21" s="389"/>
      <c r="O21" s="389"/>
    </row>
    <row r="22" spans="1:17" s="328" customFormat="1" ht="15" customHeight="1" x14ac:dyDescent="0.2">
      <c r="A22" s="322"/>
      <c r="B22" s="397" t="s">
        <v>177</v>
      </c>
      <c r="C22" s="332">
        <v>8526999.9900000002</v>
      </c>
      <c r="D22" s="333">
        <v>8526999.9900000002</v>
      </c>
      <c r="E22" s="325">
        <v>6467024.9699999997</v>
      </c>
      <c r="F22" s="440">
        <f t="shared" si="0"/>
        <v>0.75841737745797744</v>
      </c>
      <c r="G22" s="325">
        <v>5790655.0300000003</v>
      </c>
      <c r="H22" s="413">
        <f t="shared" si="4"/>
        <v>0.89541250526515292</v>
      </c>
      <c r="I22" s="325">
        <v>7569144.8499999996</v>
      </c>
      <c r="J22" s="385">
        <v>0.94449024831544792</v>
      </c>
      <c r="K22" s="451">
        <f t="shared" si="2"/>
        <v>-0.14560692150051802</v>
      </c>
      <c r="L22" s="355">
        <v>335</v>
      </c>
      <c r="M22" s="389"/>
      <c r="N22" s="389"/>
      <c r="O22" s="389"/>
    </row>
    <row r="23" spans="1:17" s="328" customFormat="1" ht="15" customHeight="1" x14ac:dyDescent="0.2">
      <c r="A23" s="360"/>
      <c r="B23" s="550" t="s">
        <v>178</v>
      </c>
      <c r="C23" s="369">
        <v>3029617.1200000066</v>
      </c>
      <c r="D23" s="370">
        <v>3029617.1199999899</v>
      </c>
      <c r="E23" s="371">
        <v>2853773.25</v>
      </c>
      <c r="F23" s="446">
        <f t="shared" si="0"/>
        <v>0.94195838515726682</v>
      </c>
      <c r="G23" s="371">
        <v>1938673.6399999931</v>
      </c>
      <c r="H23" s="532">
        <f t="shared" si="4"/>
        <v>0.67933695853375642</v>
      </c>
      <c r="I23" s="370">
        <v>3337865.9299999997</v>
      </c>
      <c r="J23" s="480">
        <v>0.73326673621410576</v>
      </c>
      <c r="K23" s="452">
        <f t="shared" si="2"/>
        <v>-0.14503059444331834</v>
      </c>
      <c r="L23" s="359" t="s">
        <v>179</v>
      </c>
      <c r="M23" s="389"/>
      <c r="N23" s="389"/>
      <c r="O23" s="389"/>
    </row>
    <row r="24" spans="1:17" s="328" customFormat="1" ht="15" customHeight="1" x14ac:dyDescent="0.2">
      <c r="A24" s="322"/>
      <c r="B24" s="322" t="s">
        <v>180</v>
      </c>
      <c r="C24" s="468">
        <v>17635000</v>
      </c>
      <c r="D24" s="434">
        <v>17635000</v>
      </c>
      <c r="E24" s="325">
        <v>11130047.960000001</v>
      </c>
      <c r="F24" s="440">
        <f t="shared" si="0"/>
        <v>0.63113399262829606</v>
      </c>
      <c r="G24" s="325">
        <v>1407537.82</v>
      </c>
      <c r="H24" s="413">
        <f>+G24/E24</f>
        <v>0.12646287105487009</v>
      </c>
      <c r="I24" s="325">
        <v>11497468.91</v>
      </c>
      <c r="J24" s="385">
        <v>0.65156233197325175</v>
      </c>
      <c r="K24" s="326">
        <f t="shared" si="2"/>
        <v>-3.1956681324916025E-2</v>
      </c>
      <c r="L24" s="355">
        <v>34920</v>
      </c>
      <c r="M24" s="389"/>
      <c r="N24" s="389"/>
      <c r="O24" s="389"/>
    </row>
    <row r="25" spans="1:17" s="328" customFormat="1" ht="15" customHeight="1" x14ac:dyDescent="0.2">
      <c r="A25" s="322"/>
      <c r="B25" s="322" t="s">
        <v>181</v>
      </c>
      <c r="C25" s="332">
        <v>6259000</v>
      </c>
      <c r="D25" s="333">
        <v>6259000</v>
      </c>
      <c r="E25" s="325">
        <v>5800028.1100000003</v>
      </c>
      <c r="F25" s="440">
        <f t="shared" si="0"/>
        <v>0.9266700926665602</v>
      </c>
      <c r="G25" s="325">
        <v>3458078.19</v>
      </c>
      <c r="H25" s="413">
        <f>+G25/E25</f>
        <v>0.59621748798731244</v>
      </c>
      <c r="I25" s="325">
        <v>5179616.5599999996</v>
      </c>
      <c r="J25" s="385">
        <v>0.88737648792187762</v>
      </c>
      <c r="K25" s="326">
        <f t="shared" si="2"/>
        <v>0.11977943595114326</v>
      </c>
      <c r="L25" s="355">
        <v>34921</v>
      </c>
      <c r="M25" s="389"/>
      <c r="N25" s="389"/>
      <c r="O25" s="389"/>
    </row>
    <row r="26" spans="1:17" s="328" customFormat="1" ht="15" customHeight="1" x14ac:dyDescent="0.2">
      <c r="A26" s="322"/>
      <c r="B26" s="322" t="s">
        <v>182</v>
      </c>
      <c r="C26" s="332">
        <v>3873362.8599999994</v>
      </c>
      <c r="D26" s="333">
        <v>3873362.8599999994</v>
      </c>
      <c r="E26" s="325">
        <v>2449635.3600000003</v>
      </c>
      <c r="F26" s="440">
        <f t="shared" si="0"/>
        <v>0.63243115828296048</v>
      </c>
      <c r="G26" s="325">
        <v>2262360.4900000002</v>
      </c>
      <c r="H26" s="413">
        <f t="shared" si="3"/>
        <v>0.92354989927970332</v>
      </c>
      <c r="I26" s="370">
        <v>3601023.5400000014</v>
      </c>
      <c r="J26" s="385">
        <v>0.44296290674271016</v>
      </c>
      <c r="K26" s="326">
        <f t="shared" si="2"/>
        <v>-0.3197391428327071</v>
      </c>
      <c r="L26" s="399" t="s">
        <v>357</v>
      </c>
      <c r="M26" s="389"/>
      <c r="N26" s="389"/>
      <c r="O26" s="389"/>
    </row>
    <row r="27" spans="1:17" s="328" customFormat="1" ht="15" customHeight="1" x14ac:dyDescent="0.2">
      <c r="A27" s="340"/>
      <c r="B27" s="340" t="s">
        <v>566</v>
      </c>
      <c r="C27" s="341">
        <v>10</v>
      </c>
      <c r="D27" s="342">
        <v>10</v>
      </c>
      <c r="E27" s="343">
        <v>0</v>
      </c>
      <c r="F27" s="421" t="s">
        <v>135</v>
      </c>
      <c r="G27" s="343">
        <v>0</v>
      </c>
      <c r="H27" s="344" t="s">
        <v>135</v>
      </c>
      <c r="I27" s="342">
        <v>90.37</v>
      </c>
      <c r="J27" s="481">
        <v>9.0370000000000008</v>
      </c>
      <c r="K27" s="345" t="s">
        <v>135</v>
      </c>
      <c r="L27" s="355">
        <v>35</v>
      </c>
      <c r="M27" s="389"/>
      <c r="N27" s="389"/>
      <c r="O27" s="389"/>
    </row>
    <row r="28" spans="1:17" s="328" customFormat="1" ht="15" customHeight="1" x14ac:dyDescent="0.2">
      <c r="A28" s="322"/>
      <c r="B28" s="322" t="s">
        <v>183</v>
      </c>
      <c r="C28" s="332">
        <v>6100000</v>
      </c>
      <c r="D28" s="333">
        <v>6100000</v>
      </c>
      <c r="E28" s="325">
        <v>6405054.2800000003</v>
      </c>
      <c r="F28" s="440">
        <f t="shared" si="0"/>
        <v>1.0500088983606557</v>
      </c>
      <c r="G28" s="325">
        <v>4484487.13</v>
      </c>
      <c r="H28" s="413">
        <f>+G28/E28</f>
        <v>0.70014818516104749</v>
      </c>
      <c r="I28" s="325">
        <v>6683646.79</v>
      </c>
      <c r="J28" s="385">
        <v>0.85098634963076136</v>
      </c>
      <c r="K28" s="326">
        <f t="shared" si="2"/>
        <v>-4.1682709866838974E-2</v>
      </c>
      <c r="L28" s="355">
        <v>36500</v>
      </c>
      <c r="M28" s="389"/>
      <c r="N28" s="389"/>
      <c r="O28" s="389"/>
    </row>
    <row r="29" spans="1:17" s="328" customFormat="1" ht="15" customHeight="1" x14ac:dyDescent="0.2">
      <c r="A29" s="337"/>
      <c r="B29" s="337" t="s">
        <v>184</v>
      </c>
      <c r="C29" s="369">
        <v>390340</v>
      </c>
      <c r="D29" s="370">
        <v>390340</v>
      </c>
      <c r="E29" s="371">
        <v>211474.87999999989</v>
      </c>
      <c r="F29" s="401">
        <f t="shared" si="0"/>
        <v>0.54177096889890841</v>
      </c>
      <c r="G29" s="338">
        <v>164289.20000000019</v>
      </c>
      <c r="H29" s="432">
        <f t="shared" si="3"/>
        <v>0.77687335725169948</v>
      </c>
      <c r="I29" s="338">
        <v>180851.54999999981</v>
      </c>
      <c r="J29" s="480">
        <v>0.46331800481631352</v>
      </c>
      <c r="K29" s="339">
        <f t="shared" si="2"/>
        <v>0.16932854598149749</v>
      </c>
      <c r="L29" s="359" t="s">
        <v>186</v>
      </c>
      <c r="N29"/>
    </row>
    <row r="30" spans="1:17" s="328" customFormat="1" ht="15" customHeight="1" x14ac:dyDescent="0.2">
      <c r="A30" s="322"/>
      <c r="B30" s="322" t="s">
        <v>185</v>
      </c>
      <c r="C30" s="347">
        <v>870323.98</v>
      </c>
      <c r="D30" s="214">
        <v>870323.98</v>
      </c>
      <c r="E30" s="351">
        <v>1309553.72</v>
      </c>
      <c r="F30" s="440">
        <f t="shared" si="0"/>
        <v>1.5046738342197581</v>
      </c>
      <c r="G30" s="140">
        <v>1303553.72</v>
      </c>
      <c r="H30" s="413">
        <f t="shared" si="3"/>
        <v>0.99541828646785102</v>
      </c>
      <c r="I30" s="325">
        <v>706425.91</v>
      </c>
      <c r="J30" s="479">
        <v>0.71610913776080154</v>
      </c>
      <c r="K30" s="453">
        <f t="shared" si="2"/>
        <v>0.8537736250359218</v>
      </c>
      <c r="L30" s="330">
        <v>38</v>
      </c>
      <c r="N30"/>
    </row>
    <row r="31" spans="1:17" s="328" customFormat="1" ht="15" customHeight="1" x14ac:dyDescent="0.2">
      <c r="A31" s="322"/>
      <c r="B31" s="322" t="s">
        <v>187</v>
      </c>
      <c r="C31" s="347">
        <v>51560750.68</v>
      </c>
      <c r="D31" s="214">
        <v>51560750.68</v>
      </c>
      <c r="E31" s="351">
        <v>77790056.109999999</v>
      </c>
      <c r="F31" s="440">
        <f t="shared" si="0"/>
        <v>1.508706818346889</v>
      </c>
      <c r="G31" s="140">
        <v>27576477.920000002</v>
      </c>
      <c r="H31" s="413">
        <f t="shared" si="3"/>
        <v>0.35449875342685366</v>
      </c>
      <c r="I31" s="325">
        <v>77359978.099999994</v>
      </c>
      <c r="J31" s="385">
        <v>1.4485453387516734</v>
      </c>
      <c r="K31" s="326">
        <f t="shared" si="2"/>
        <v>5.5594381043393426E-3</v>
      </c>
      <c r="L31" s="330">
        <v>391</v>
      </c>
      <c r="N31"/>
    </row>
    <row r="32" spans="1:17" s="328" customFormat="1" ht="15" customHeight="1" x14ac:dyDescent="0.2">
      <c r="A32" s="322"/>
      <c r="B32" s="322" t="s">
        <v>188</v>
      </c>
      <c r="C32" s="347">
        <v>10708000</v>
      </c>
      <c r="D32" s="214">
        <v>10708000</v>
      </c>
      <c r="E32" s="351">
        <v>8411776.3599999994</v>
      </c>
      <c r="F32" s="440">
        <f t="shared" si="0"/>
        <v>0.78555998879342537</v>
      </c>
      <c r="G32" s="140">
        <v>8411776.3599999994</v>
      </c>
      <c r="H32" s="413">
        <f t="shared" si="3"/>
        <v>1</v>
      </c>
      <c r="I32" s="325">
        <v>7717786.5700000003</v>
      </c>
      <c r="J32" s="385">
        <v>0.748064996607541</v>
      </c>
      <c r="K32" s="326">
        <f t="shared" si="2"/>
        <v>8.9920832055349065E-2</v>
      </c>
      <c r="L32" s="330">
        <v>392</v>
      </c>
    </row>
    <row r="33" spans="1:18" s="328" customFormat="1" ht="15" customHeight="1" x14ac:dyDescent="0.2">
      <c r="A33" s="322"/>
      <c r="B33" s="346" t="s">
        <v>189</v>
      </c>
      <c r="C33" s="347">
        <v>7163000</v>
      </c>
      <c r="D33" s="214">
        <v>7163000</v>
      </c>
      <c r="E33" s="351">
        <v>7285176.4000000004</v>
      </c>
      <c r="F33" s="358">
        <f t="shared" si="0"/>
        <v>1.0170565963981573</v>
      </c>
      <c r="G33" s="140">
        <v>6094719.9199999999</v>
      </c>
      <c r="H33" s="413">
        <f t="shared" si="3"/>
        <v>0.83659194854911123</v>
      </c>
      <c r="I33" s="140">
        <v>7176950.9199999999</v>
      </c>
      <c r="J33" s="385">
        <v>1.1201733916029344</v>
      </c>
      <c r="K33" s="326">
        <f t="shared" si="2"/>
        <v>1.5079590372899077E-2</v>
      </c>
      <c r="L33" s="330">
        <v>393</v>
      </c>
      <c r="N33"/>
    </row>
    <row r="34" spans="1:18" s="328" customFormat="1" ht="15" customHeight="1" x14ac:dyDescent="0.2">
      <c r="A34" s="322"/>
      <c r="B34" s="348" t="s">
        <v>367</v>
      </c>
      <c r="C34" s="347">
        <v>10</v>
      </c>
      <c r="D34" s="214">
        <v>10</v>
      </c>
      <c r="E34" s="351">
        <v>248298.69</v>
      </c>
      <c r="F34" s="358" t="s">
        <v>135</v>
      </c>
      <c r="G34" s="140">
        <v>248298.69</v>
      </c>
      <c r="H34" s="413">
        <f t="shared" si="3"/>
        <v>1</v>
      </c>
      <c r="I34" s="140">
        <v>0</v>
      </c>
      <c r="J34" s="385" t="s">
        <v>135</v>
      </c>
      <c r="K34" s="326" t="s">
        <v>135</v>
      </c>
      <c r="L34" s="330">
        <v>396</v>
      </c>
      <c r="N34" s="6"/>
    </row>
    <row r="35" spans="1:18" s="328" customFormat="1" ht="15" customHeight="1" x14ac:dyDescent="0.2">
      <c r="A35" s="350"/>
      <c r="B35" s="264" t="s">
        <v>423</v>
      </c>
      <c r="C35" s="347">
        <v>10</v>
      </c>
      <c r="D35" s="214">
        <v>10</v>
      </c>
      <c r="E35" s="351">
        <v>1234777.9099999999</v>
      </c>
      <c r="F35" s="358" t="s">
        <v>135</v>
      </c>
      <c r="G35" s="140">
        <v>1234777.9099999999</v>
      </c>
      <c r="H35" s="352">
        <f t="shared" si="3"/>
        <v>1</v>
      </c>
      <c r="I35" s="351">
        <v>595179.34</v>
      </c>
      <c r="J35" s="385" t="s">
        <v>135</v>
      </c>
      <c r="K35" s="326">
        <f t="shared" si="2"/>
        <v>1.0746316732029038</v>
      </c>
      <c r="L35" s="330">
        <v>397</v>
      </c>
      <c r="N35"/>
    </row>
    <row r="36" spans="1:18" s="328" customFormat="1" ht="15" customHeight="1" x14ac:dyDescent="0.2">
      <c r="A36" s="350"/>
      <c r="B36" s="285" t="s">
        <v>190</v>
      </c>
      <c r="C36" s="347">
        <v>11693727.279999999</v>
      </c>
      <c r="D36" s="214">
        <v>11797749.17</v>
      </c>
      <c r="E36" s="351">
        <v>11507583.23</v>
      </c>
      <c r="F36" s="442">
        <f t="shared" si="0"/>
        <v>0.97540497464229448</v>
      </c>
      <c r="G36" s="140">
        <v>9913606.0600000005</v>
      </c>
      <c r="H36" s="433">
        <f t="shared" si="3"/>
        <v>0.86148462816722993</v>
      </c>
      <c r="I36" s="353">
        <v>11163910.470000001</v>
      </c>
      <c r="J36" s="482">
        <v>0.89639667854713878</v>
      </c>
      <c r="K36" s="354">
        <f t="shared" si="2"/>
        <v>3.0784263356780528E-2</v>
      </c>
      <c r="L36" s="330">
        <v>399</v>
      </c>
      <c r="N36"/>
    </row>
    <row r="37" spans="1:18" ht="15" customHeight="1" thickBot="1" x14ac:dyDescent="0.25">
      <c r="A37" s="9"/>
      <c r="B37" s="2" t="s">
        <v>191</v>
      </c>
      <c r="C37" s="184">
        <f>SUM(C15:C36)</f>
        <v>260080061.92000002</v>
      </c>
      <c r="D37" s="187">
        <f>SUM(D15:D36)</f>
        <v>260184083.81</v>
      </c>
      <c r="E37" s="192">
        <f>SUM(E15:E36)</f>
        <v>197792168.90000001</v>
      </c>
      <c r="F37" s="443">
        <f>+E37/D37</f>
        <v>0.76020087779250234</v>
      </c>
      <c r="G37" s="192">
        <f>SUM(G15:G36)</f>
        <v>125026192.17999999</v>
      </c>
      <c r="H37" s="193">
        <f t="shared" si="3"/>
        <v>0.63210890944429088</v>
      </c>
      <c r="I37" s="169">
        <f>+SUM(I15:I36)</f>
        <v>197418098.25999999</v>
      </c>
      <c r="J37" s="44">
        <v>0.73299999999999998</v>
      </c>
      <c r="K37" s="205">
        <f t="shared" si="2"/>
        <v>1.8948143219745806E-3</v>
      </c>
    </row>
    <row r="38" spans="1:18" s="549" customFormat="1" ht="15" customHeight="1" x14ac:dyDescent="0.2">
      <c r="A38" s="547"/>
      <c r="B38" s="542"/>
      <c r="C38" s="548"/>
      <c r="D38" s="548"/>
      <c r="E38" s="548"/>
      <c r="F38" s="544"/>
      <c r="G38" s="548"/>
      <c r="H38" s="544"/>
      <c r="I38" s="548"/>
      <c r="J38" s="544"/>
      <c r="K38" s="544"/>
      <c r="L38" s="137"/>
    </row>
    <row r="39" spans="1:18" ht="15.75" thickBot="1" x14ac:dyDescent="0.3">
      <c r="A39" s="7" t="s">
        <v>234</v>
      </c>
    </row>
    <row r="40" spans="1:18" x14ac:dyDescent="0.2">
      <c r="A40" s="8" t="s">
        <v>296</v>
      </c>
      <c r="C40" s="181" t="s">
        <v>501</v>
      </c>
      <c r="D40" s="591" t="s">
        <v>575</v>
      </c>
      <c r="E40" s="589"/>
      <c r="F40" s="589"/>
      <c r="G40" s="589"/>
      <c r="H40" s="590"/>
      <c r="I40" s="587" t="s">
        <v>574</v>
      </c>
      <c r="J40" s="586"/>
      <c r="K40" s="224"/>
    </row>
    <row r="41" spans="1:18" x14ac:dyDescent="0.2">
      <c r="C41" s="174">
        <v>1</v>
      </c>
      <c r="D41" s="165">
        <v>2</v>
      </c>
      <c r="E41" s="95">
        <v>3</v>
      </c>
      <c r="F41" s="96" t="s">
        <v>39</v>
      </c>
      <c r="G41" s="95">
        <v>4</v>
      </c>
      <c r="H41" s="166" t="s">
        <v>49</v>
      </c>
      <c r="I41" s="95" t="s">
        <v>50</v>
      </c>
      <c r="J41" s="16" t="s">
        <v>51</v>
      </c>
      <c r="K41" s="156" t="s">
        <v>366</v>
      </c>
    </row>
    <row r="42" spans="1:18" ht="25.5" x14ac:dyDescent="0.2">
      <c r="A42" s="1"/>
      <c r="B42" s="2" t="s">
        <v>156</v>
      </c>
      <c r="C42" s="175" t="s">
        <v>47</v>
      </c>
      <c r="D42" s="127" t="s">
        <v>48</v>
      </c>
      <c r="E42" s="97" t="s">
        <v>139</v>
      </c>
      <c r="F42" s="97" t="s">
        <v>18</v>
      </c>
      <c r="G42" s="97" t="s">
        <v>421</v>
      </c>
      <c r="H42" s="128" t="s">
        <v>18</v>
      </c>
      <c r="I42" s="97" t="s">
        <v>139</v>
      </c>
      <c r="J42" s="12" t="s">
        <v>18</v>
      </c>
      <c r="K42" s="157" t="s">
        <v>538</v>
      </c>
      <c r="L42" s="62" t="s">
        <v>169</v>
      </c>
    </row>
    <row r="43" spans="1:18" s="328" customFormat="1" ht="15" customHeight="1" x14ac:dyDescent="0.2">
      <c r="A43" s="337"/>
      <c r="B43" s="337" t="s">
        <v>193</v>
      </c>
      <c r="C43" s="573">
        <v>6038467.5799999982</v>
      </c>
      <c r="D43" s="338">
        <v>6038467.5799999982</v>
      </c>
      <c r="E43" s="338">
        <v>6141837.6499999762</v>
      </c>
      <c r="F43" s="401">
        <f t="shared" ref="F43:F59" si="5">+E43/D43</f>
        <v>1.0171185931911517</v>
      </c>
      <c r="G43" s="435">
        <v>5733407.8700000122</v>
      </c>
      <c r="H43" s="555">
        <f>G43/E43</f>
        <v>0.93350039462538292</v>
      </c>
      <c r="I43" s="338">
        <v>4551420.1399999708</v>
      </c>
      <c r="J43" s="480">
        <v>0.80444662488094898</v>
      </c>
      <c r="K43" s="454">
        <f t="shared" ref="K43:K44" si="6">+E43/I43-1</f>
        <v>0.34943324524639818</v>
      </c>
      <c r="L43" s="327" t="s">
        <v>194</v>
      </c>
      <c r="N43"/>
      <c r="O43"/>
      <c r="P43"/>
      <c r="Q43"/>
      <c r="R43"/>
    </row>
    <row r="44" spans="1:18" s="328" customFormat="1" ht="15" customHeight="1" x14ac:dyDescent="0.2">
      <c r="A44" s="337"/>
      <c r="B44" s="337" t="s">
        <v>195</v>
      </c>
      <c r="C44" s="341">
        <v>170</v>
      </c>
      <c r="D44" s="338">
        <v>204196</v>
      </c>
      <c r="E44" s="338">
        <v>380234</v>
      </c>
      <c r="F44" s="401">
        <f t="shared" si="5"/>
        <v>1.8621030774354053</v>
      </c>
      <c r="G44" s="338">
        <v>380234</v>
      </c>
      <c r="H44" s="362">
        <f>G44/E44</f>
        <v>1</v>
      </c>
      <c r="I44" s="338">
        <v>931862.64</v>
      </c>
      <c r="J44" s="480">
        <v>2.036235119307753</v>
      </c>
      <c r="K44" s="454">
        <f t="shared" si="6"/>
        <v>-0.59196346792055099</v>
      </c>
      <c r="L44" s="327" t="s">
        <v>207</v>
      </c>
      <c r="N44"/>
      <c r="O44"/>
      <c r="P44"/>
      <c r="Q44"/>
      <c r="R44"/>
    </row>
    <row r="45" spans="1:18" s="328" customFormat="1" ht="15" customHeight="1" x14ac:dyDescent="0.2">
      <c r="A45" s="322"/>
      <c r="B45" s="322" t="s">
        <v>196</v>
      </c>
      <c r="C45" s="436">
        <v>3390000</v>
      </c>
      <c r="D45" s="325">
        <v>3390000</v>
      </c>
      <c r="E45" s="325">
        <v>4424624.32</v>
      </c>
      <c r="F45" s="440">
        <f t="shared" si="5"/>
        <v>1.3051989144542773</v>
      </c>
      <c r="G45" s="325">
        <v>0</v>
      </c>
      <c r="H45" s="356" t="s">
        <v>135</v>
      </c>
      <c r="I45" s="325">
        <v>0</v>
      </c>
      <c r="J45" s="385" t="s">
        <v>135</v>
      </c>
      <c r="K45" s="454" t="s">
        <v>135</v>
      </c>
      <c r="L45" s="330">
        <v>45010</v>
      </c>
      <c r="M45" s="372"/>
      <c r="N45"/>
      <c r="O45"/>
      <c r="P45"/>
      <c r="Q45"/>
      <c r="R45"/>
    </row>
    <row r="46" spans="1:18" s="328" customFormat="1" ht="15" customHeight="1" x14ac:dyDescent="0.2">
      <c r="A46" s="322"/>
      <c r="B46" s="322" t="s">
        <v>197</v>
      </c>
      <c r="C46" s="347">
        <v>1214040</v>
      </c>
      <c r="D46" s="325">
        <v>1214040</v>
      </c>
      <c r="E46" s="325">
        <v>1214040</v>
      </c>
      <c r="F46" s="440">
        <f t="shared" si="5"/>
        <v>1</v>
      </c>
      <c r="G46" s="325">
        <v>0</v>
      </c>
      <c r="H46" s="356" t="s">
        <v>135</v>
      </c>
      <c r="I46" s="325">
        <v>0</v>
      </c>
      <c r="J46" s="385" t="s">
        <v>135</v>
      </c>
      <c r="K46" s="454" t="s">
        <v>135</v>
      </c>
      <c r="L46" s="330">
        <v>45030</v>
      </c>
      <c r="M46" s="372"/>
      <c r="N46"/>
      <c r="O46"/>
      <c r="P46"/>
      <c r="Q46"/>
      <c r="R46"/>
    </row>
    <row r="47" spans="1:18" s="328" customFormat="1" ht="15" customHeight="1" x14ac:dyDescent="0.2">
      <c r="A47" s="322"/>
      <c r="B47" s="346" t="s">
        <v>198</v>
      </c>
      <c r="C47" s="347">
        <v>2404294</v>
      </c>
      <c r="D47" s="325">
        <v>2404294</v>
      </c>
      <c r="E47" s="140">
        <v>1484085.88</v>
      </c>
      <c r="F47" s="440">
        <f t="shared" si="5"/>
        <v>0.61726472719226511</v>
      </c>
      <c r="G47" s="140">
        <v>0</v>
      </c>
      <c r="H47" s="356" t="s">
        <v>135</v>
      </c>
      <c r="I47" s="140">
        <v>0</v>
      </c>
      <c r="J47" s="374" t="s">
        <v>135</v>
      </c>
      <c r="K47" s="454" t="s">
        <v>135</v>
      </c>
      <c r="L47" s="355">
        <v>45043</v>
      </c>
      <c r="M47" s="353"/>
      <c r="N47"/>
      <c r="O47"/>
      <c r="P47"/>
      <c r="Q47"/>
      <c r="R47"/>
    </row>
    <row r="48" spans="1:18" s="328" customFormat="1" ht="15" customHeight="1" x14ac:dyDescent="0.2">
      <c r="A48" s="322"/>
      <c r="B48" s="346" t="s">
        <v>199</v>
      </c>
      <c r="C48" s="347">
        <v>44997477</v>
      </c>
      <c r="D48" s="325">
        <v>44997477</v>
      </c>
      <c r="E48" s="140">
        <v>55821281.800000004</v>
      </c>
      <c r="F48" s="358">
        <f t="shared" si="5"/>
        <v>1.2405424819707114</v>
      </c>
      <c r="G48" s="140">
        <v>9109061.5399999991</v>
      </c>
      <c r="H48" s="356">
        <f t="shared" si="3"/>
        <v>0.16318259356057993</v>
      </c>
      <c r="I48" s="140">
        <v>5960199.54</v>
      </c>
      <c r="J48" s="374">
        <v>0.13546684396700948</v>
      </c>
      <c r="K48" s="454">
        <f>+E48/I48-1</f>
        <v>8.3656733177090921</v>
      </c>
      <c r="L48" s="357" t="s">
        <v>444</v>
      </c>
      <c r="M48" s="353"/>
      <c r="N48"/>
      <c r="O48"/>
      <c r="P48"/>
      <c r="Q48"/>
      <c r="R48"/>
    </row>
    <row r="49" spans="1:18" s="328" customFormat="1" ht="15" customHeight="1" x14ac:dyDescent="0.2">
      <c r="A49" s="322"/>
      <c r="B49" s="346" t="s">
        <v>425</v>
      </c>
      <c r="C49" s="347"/>
      <c r="D49" s="325"/>
      <c r="E49" s="140"/>
      <c r="F49" s="358" t="s">
        <v>135</v>
      </c>
      <c r="G49" s="140"/>
      <c r="H49" s="356" t="s">
        <v>135</v>
      </c>
      <c r="I49" s="140">
        <v>0</v>
      </c>
      <c r="J49" s="374" t="s">
        <v>135</v>
      </c>
      <c r="K49" s="454" t="s">
        <v>135</v>
      </c>
      <c r="L49" s="359">
        <v>45050</v>
      </c>
      <c r="M49" s="353"/>
      <c r="N49"/>
      <c r="O49"/>
      <c r="P49"/>
      <c r="Q49"/>
      <c r="R49"/>
    </row>
    <row r="50" spans="1:18" s="328" customFormat="1" ht="15" customHeight="1" x14ac:dyDescent="0.2">
      <c r="A50" s="322"/>
      <c r="B50" s="346" t="s">
        <v>208</v>
      </c>
      <c r="C50" s="347">
        <v>20</v>
      </c>
      <c r="D50" s="140">
        <v>20</v>
      </c>
      <c r="E50" s="140">
        <v>0</v>
      </c>
      <c r="F50" s="358" t="s">
        <v>135</v>
      </c>
      <c r="G50" s="140">
        <v>0</v>
      </c>
      <c r="H50" s="356" t="s">
        <v>135</v>
      </c>
      <c r="I50" s="140">
        <v>6610609.5300000003</v>
      </c>
      <c r="J50" s="374">
        <v>0.99999848728247709</v>
      </c>
      <c r="K50" s="454">
        <f t="shared" ref="K50:K59" si="7">+E50/I50-1</f>
        <v>-1</v>
      </c>
      <c r="L50" s="359">
        <v>45051</v>
      </c>
      <c r="M50" s="353"/>
      <c r="N50"/>
      <c r="O50"/>
      <c r="P50"/>
      <c r="Q50"/>
      <c r="R50"/>
    </row>
    <row r="51" spans="1:18" s="328" customFormat="1" ht="15" customHeight="1" x14ac:dyDescent="0.2">
      <c r="A51" s="322"/>
      <c r="B51" s="346" t="s">
        <v>200</v>
      </c>
      <c r="C51" s="347">
        <v>550701.15</v>
      </c>
      <c r="D51" s="140">
        <v>983286.98</v>
      </c>
      <c r="E51" s="140">
        <v>347623.78</v>
      </c>
      <c r="F51" s="358">
        <f t="shared" si="5"/>
        <v>0.35353237363114481</v>
      </c>
      <c r="G51" s="140">
        <v>0</v>
      </c>
      <c r="H51" s="356" t="s">
        <v>135</v>
      </c>
      <c r="I51" s="140">
        <v>0</v>
      </c>
      <c r="J51" s="374" t="s">
        <v>135</v>
      </c>
      <c r="K51" s="454" t="s">
        <v>135</v>
      </c>
      <c r="L51" s="355">
        <v>45070</v>
      </c>
      <c r="M51" s="353"/>
      <c r="N51"/>
      <c r="O51"/>
      <c r="P51"/>
      <c r="Q51"/>
      <c r="R51"/>
    </row>
    <row r="52" spans="1:18" s="328" customFormat="1" ht="15" customHeight="1" x14ac:dyDescent="0.2">
      <c r="A52" s="360"/>
      <c r="B52" s="478" t="s">
        <v>201</v>
      </c>
      <c r="C52" s="347">
        <v>386494.99999999849</v>
      </c>
      <c r="D52" s="140">
        <v>4123164.79</v>
      </c>
      <c r="E52" s="361">
        <v>5790028.5599999996</v>
      </c>
      <c r="F52" s="444">
        <f t="shared" si="5"/>
        <v>1.4042680452749985</v>
      </c>
      <c r="G52" s="140">
        <v>5494134.9399999995</v>
      </c>
      <c r="H52" s="437">
        <f>G52/E52</f>
        <v>0.94889599991886742</v>
      </c>
      <c r="I52" s="361">
        <v>4766208.6900000013</v>
      </c>
      <c r="J52" s="374">
        <v>0.78170065587159998</v>
      </c>
      <c r="K52" s="454" t="s">
        <v>135</v>
      </c>
      <c r="L52" s="359" t="s">
        <v>209</v>
      </c>
      <c r="M52" s="389"/>
      <c r="N52"/>
      <c r="O52"/>
      <c r="P52"/>
      <c r="Q52"/>
      <c r="R52"/>
    </row>
    <row r="53" spans="1:18" s="328" customFormat="1" ht="15" customHeight="1" x14ac:dyDescent="0.2">
      <c r="A53" s="340"/>
      <c r="B53" s="340" t="s">
        <v>202</v>
      </c>
      <c r="C53" s="341">
        <v>70</v>
      </c>
      <c r="D53" s="342">
        <v>75351</v>
      </c>
      <c r="E53" s="140">
        <v>72291</v>
      </c>
      <c r="F53" s="444">
        <f t="shared" si="5"/>
        <v>0.9593900545447307</v>
      </c>
      <c r="G53" s="343">
        <v>72291</v>
      </c>
      <c r="H53" s="437">
        <f>G53/E53</f>
        <v>1</v>
      </c>
      <c r="I53" s="343">
        <v>100000</v>
      </c>
      <c r="J53" s="481" t="s">
        <v>135</v>
      </c>
      <c r="K53" s="454">
        <f t="shared" si="7"/>
        <v>-0.27708999999999995</v>
      </c>
      <c r="L53" s="330">
        <v>461</v>
      </c>
      <c r="M53" s="389"/>
      <c r="N53"/>
      <c r="O53"/>
      <c r="P53"/>
      <c r="Q53"/>
      <c r="R53"/>
    </row>
    <row r="54" spans="1:18" s="328" customFormat="1" ht="15" customHeight="1" x14ac:dyDescent="0.2">
      <c r="A54" s="350"/>
      <c r="B54" s="363" t="s">
        <v>416</v>
      </c>
      <c r="C54" s="364">
        <v>10</v>
      </c>
      <c r="D54" s="365">
        <v>10</v>
      </c>
      <c r="E54" s="366">
        <v>0</v>
      </c>
      <c r="F54" s="445" t="s">
        <v>135</v>
      </c>
      <c r="G54" s="366">
        <v>0</v>
      </c>
      <c r="H54" s="367" t="s">
        <v>135</v>
      </c>
      <c r="I54" s="366">
        <v>0</v>
      </c>
      <c r="J54" s="386">
        <v>0</v>
      </c>
      <c r="K54" s="454" t="s">
        <v>135</v>
      </c>
      <c r="L54" s="330">
        <v>462</v>
      </c>
      <c r="N54"/>
      <c r="O54"/>
      <c r="P54"/>
      <c r="Q54"/>
      <c r="R54"/>
    </row>
    <row r="55" spans="1:18" s="328" customFormat="1" ht="15" customHeight="1" x14ac:dyDescent="0.2">
      <c r="A55" s="322"/>
      <c r="B55" s="322" t="s">
        <v>426</v>
      </c>
      <c r="C55" s="323">
        <v>0</v>
      </c>
      <c r="D55" s="324">
        <v>0</v>
      </c>
      <c r="E55" s="325">
        <v>0</v>
      </c>
      <c r="F55" s="440" t="s">
        <v>135</v>
      </c>
      <c r="G55" s="325">
        <v>0</v>
      </c>
      <c r="H55" s="368" t="s">
        <v>135</v>
      </c>
      <c r="I55" s="325">
        <v>0</v>
      </c>
      <c r="J55" s="385">
        <v>0</v>
      </c>
      <c r="K55" s="454" t="s">
        <v>135</v>
      </c>
      <c r="L55" s="330">
        <v>46403</v>
      </c>
      <c r="N55"/>
      <c r="O55"/>
      <c r="P55"/>
      <c r="Q55"/>
      <c r="R55"/>
    </row>
    <row r="56" spans="1:18" s="328" customFormat="1" ht="15" customHeight="1" x14ac:dyDescent="0.2">
      <c r="A56" s="322"/>
      <c r="B56" s="322" t="s">
        <v>205</v>
      </c>
      <c r="C56" s="347">
        <v>56078421</v>
      </c>
      <c r="D56" s="140">
        <v>56078421</v>
      </c>
      <c r="E56" s="325">
        <v>49306630.149999999</v>
      </c>
      <c r="F56" s="440">
        <f t="shared" si="5"/>
        <v>0.87924426670287303</v>
      </c>
      <c r="G56" s="325">
        <v>44754848.859999999</v>
      </c>
      <c r="H56" s="413">
        <f>+G56/E56</f>
        <v>0.90768419427260338</v>
      </c>
      <c r="I56" s="325">
        <v>41662141.130000003</v>
      </c>
      <c r="J56" s="385">
        <v>0.74292643029303562</v>
      </c>
      <c r="K56" s="454">
        <f t="shared" si="7"/>
        <v>0.18348766560380558</v>
      </c>
      <c r="L56" s="330">
        <v>46401</v>
      </c>
      <c r="N56"/>
      <c r="O56"/>
      <c r="P56"/>
      <c r="Q56"/>
      <c r="R56"/>
    </row>
    <row r="57" spans="1:18" s="328" customFormat="1" ht="15" customHeight="1" x14ac:dyDescent="0.2">
      <c r="A57" s="360"/>
      <c r="B57" s="360" t="s">
        <v>206</v>
      </c>
      <c r="C57" s="347">
        <v>448000</v>
      </c>
      <c r="D57" s="140">
        <v>448000</v>
      </c>
      <c r="E57" s="371">
        <v>300118.23</v>
      </c>
      <c r="F57" s="446">
        <f t="shared" si="5"/>
        <v>0.66990676339285715</v>
      </c>
      <c r="G57" s="371">
        <v>300118.23</v>
      </c>
      <c r="H57" s="413">
        <f>+G57/E57</f>
        <v>1</v>
      </c>
      <c r="I57" s="371">
        <v>341833</v>
      </c>
      <c r="J57" s="483">
        <v>0.22788866666666666</v>
      </c>
      <c r="K57" s="454">
        <f t="shared" si="7"/>
        <v>-0.12203260071438393</v>
      </c>
      <c r="L57" s="330">
        <v>46402</v>
      </c>
      <c r="N57"/>
    </row>
    <row r="58" spans="1:18" s="328" customFormat="1" ht="15" customHeight="1" x14ac:dyDescent="0.2">
      <c r="A58" s="340"/>
      <c r="B58" s="340" t="s">
        <v>203</v>
      </c>
      <c r="C58" s="341">
        <v>590384</v>
      </c>
      <c r="D58" s="342">
        <v>2264999.1</v>
      </c>
      <c r="E58" s="343">
        <v>934357</v>
      </c>
      <c r="F58" s="421">
        <f t="shared" si="5"/>
        <v>0.41251981071427357</v>
      </c>
      <c r="G58" s="343">
        <v>934357</v>
      </c>
      <c r="H58" s="414">
        <f>+G58/E58</f>
        <v>1</v>
      </c>
      <c r="I58" s="343">
        <v>850653.78</v>
      </c>
      <c r="J58" s="481">
        <v>0.23048760151424519</v>
      </c>
      <c r="K58" s="454">
        <f t="shared" si="7"/>
        <v>9.8398692826592749E-2</v>
      </c>
      <c r="L58" s="330">
        <v>49</v>
      </c>
      <c r="N58"/>
    </row>
    <row r="59" spans="1:18" s="328" customFormat="1" ht="15" customHeight="1" x14ac:dyDescent="0.2">
      <c r="A59" s="350"/>
      <c r="B59" s="350" t="s">
        <v>204</v>
      </c>
      <c r="C59" s="469">
        <v>110048.3</v>
      </c>
      <c r="D59" s="469">
        <v>172350.69</v>
      </c>
      <c r="E59" s="372">
        <v>214505.08</v>
      </c>
      <c r="F59" s="447">
        <f t="shared" si="5"/>
        <v>1.2445849796133683</v>
      </c>
      <c r="G59" s="372">
        <v>208505.08</v>
      </c>
      <c r="H59" s="415">
        <f>G59/E59</f>
        <v>0.9720286344733654</v>
      </c>
      <c r="I59" s="372">
        <v>183317.06</v>
      </c>
      <c r="J59" s="482">
        <v>1.2325658920983271</v>
      </c>
      <c r="K59" s="454">
        <f t="shared" si="7"/>
        <v>0.17013157422446112</v>
      </c>
      <c r="L59" s="330" t="s">
        <v>476</v>
      </c>
      <c r="N59"/>
    </row>
    <row r="60" spans="1:18" ht="15" customHeight="1" x14ac:dyDescent="0.2">
      <c r="A60" s="9"/>
      <c r="B60" s="2" t="s">
        <v>210</v>
      </c>
      <c r="C60" s="179">
        <f>SUM(C43:C59)</f>
        <v>116208598.02999999</v>
      </c>
      <c r="D60" s="169">
        <f>SUM(D43:D59)</f>
        <v>122394078.13999999</v>
      </c>
      <c r="E60" s="92">
        <f>SUM(E43:E59)</f>
        <v>126431657.44999999</v>
      </c>
      <c r="F60" s="98">
        <f t="shared" si="0"/>
        <v>1.0329883550851344</v>
      </c>
      <c r="G60" s="92">
        <f>SUM(G43:G59)</f>
        <v>66986958.520000003</v>
      </c>
      <c r="H60" s="188">
        <f t="shared" si="3"/>
        <v>0.5298274172075248</v>
      </c>
      <c r="I60" s="92">
        <f>SUM(I43:I59)</f>
        <v>65958245.509999976</v>
      </c>
      <c r="J60" s="44">
        <v>0.47399999999999998</v>
      </c>
      <c r="K60" s="161">
        <f t="shared" si="2"/>
        <v>0.91684385284068237</v>
      </c>
      <c r="O60" s="328"/>
    </row>
    <row r="61" spans="1:18" s="328" customFormat="1" ht="15" customHeight="1" x14ac:dyDescent="0.2">
      <c r="A61" s="322"/>
      <c r="B61" s="322" t="s">
        <v>212</v>
      </c>
      <c r="C61" s="323">
        <v>3700000</v>
      </c>
      <c r="D61" s="324">
        <v>3700000</v>
      </c>
      <c r="E61" s="325">
        <v>5392036.0499999998</v>
      </c>
      <c r="F61" s="440">
        <f t="shared" ref="F61:F65" si="8">+E61/D61</f>
        <v>1.4573070405405404</v>
      </c>
      <c r="G61" s="325">
        <v>4192036.05</v>
      </c>
      <c r="H61" s="413">
        <f t="shared" ref="H61:H65" si="9">+G61/E61</f>
        <v>0.7774495591512226</v>
      </c>
      <c r="I61" s="325">
        <v>5147067.55</v>
      </c>
      <c r="J61" s="385">
        <v>2.3850990264178571</v>
      </c>
      <c r="K61" s="326">
        <f t="shared" si="2"/>
        <v>4.7593799308112805E-2</v>
      </c>
      <c r="L61" s="330" t="s">
        <v>213</v>
      </c>
      <c r="N61"/>
    </row>
    <row r="62" spans="1:18" s="328" customFormat="1" ht="15" customHeight="1" x14ac:dyDescent="0.2">
      <c r="A62" s="322"/>
      <c r="B62" s="322" t="s">
        <v>214</v>
      </c>
      <c r="C62" s="323">
        <v>2021540</v>
      </c>
      <c r="D62" s="324">
        <v>2021540</v>
      </c>
      <c r="E62" s="325">
        <v>1570935.16</v>
      </c>
      <c r="F62" s="440">
        <f t="shared" si="8"/>
        <v>0.77709823204091921</v>
      </c>
      <c r="G62" s="325">
        <v>488328.84</v>
      </c>
      <c r="H62" s="413">
        <f t="shared" si="9"/>
        <v>0.31085232060118895</v>
      </c>
      <c r="I62" s="325">
        <v>2547368.2599999998</v>
      </c>
      <c r="J62" s="385">
        <v>1.1341698916305285</v>
      </c>
      <c r="K62" s="326">
        <f t="shared" si="2"/>
        <v>-0.3833105386969059</v>
      </c>
      <c r="L62" s="330">
        <v>54</v>
      </c>
      <c r="N62"/>
    </row>
    <row r="63" spans="1:18" s="328" customFormat="1" ht="15" customHeight="1" x14ac:dyDescent="0.2">
      <c r="A63" s="322"/>
      <c r="B63" s="322" t="s">
        <v>215</v>
      </c>
      <c r="C63" s="323">
        <v>3056000</v>
      </c>
      <c r="D63" s="324">
        <v>3056000</v>
      </c>
      <c r="E63" s="325">
        <v>2094980.91</v>
      </c>
      <c r="F63" s="440">
        <f t="shared" si="8"/>
        <v>0.68553040248691099</v>
      </c>
      <c r="G63" s="325">
        <v>1975227.15</v>
      </c>
      <c r="H63" s="413">
        <f t="shared" si="9"/>
        <v>0.94283777984401773</v>
      </c>
      <c r="I63" s="325">
        <v>3664308.56</v>
      </c>
      <c r="J63" s="385">
        <v>0.95574036515388627</v>
      </c>
      <c r="K63" s="326">
        <f t="shared" si="2"/>
        <v>-0.42827388149866941</v>
      </c>
      <c r="L63" s="330">
        <v>55000</v>
      </c>
      <c r="N63"/>
    </row>
    <row r="64" spans="1:18" s="328" customFormat="1" ht="15" customHeight="1" x14ac:dyDescent="0.2">
      <c r="A64" s="322"/>
      <c r="B64" s="322" t="s">
        <v>216</v>
      </c>
      <c r="C64" s="323">
        <v>30692029</v>
      </c>
      <c r="D64" s="324">
        <v>30692029</v>
      </c>
      <c r="E64" s="325">
        <v>11418904.92</v>
      </c>
      <c r="F64" s="440">
        <f t="shared" si="8"/>
        <v>0.37204789947253081</v>
      </c>
      <c r="G64" s="325">
        <v>6755557.2800000003</v>
      </c>
      <c r="H64" s="413">
        <f t="shared" si="9"/>
        <v>0.59161165867733667</v>
      </c>
      <c r="I64" s="325">
        <v>9401822.839999998</v>
      </c>
      <c r="J64" s="385">
        <v>0.4645928712064204</v>
      </c>
      <c r="K64" s="326">
        <f t="shared" si="2"/>
        <v>0.21454159627623892</v>
      </c>
      <c r="L64" s="330" t="s">
        <v>424</v>
      </c>
      <c r="N64"/>
    </row>
    <row r="65" spans="1:14" s="328" customFormat="1" ht="15" customHeight="1" x14ac:dyDescent="0.2">
      <c r="A65" s="322"/>
      <c r="B65" s="322" t="s">
        <v>217</v>
      </c>
      <c r="C65" s="323">
        <v>2666040</v>
      </c>
      <c r="D65" s="324">
        <v>2666040</v>
      </c>
      <c r="E65" s="325">
        <v>10774808.359999999</v>
      </c>
      <c r="F65" s="440">
        <f t="shared" si="8"/>
        <v>4.0415028881787221</v>
      </c>
      <c r="G65" s="325">
        <v>10413367.439999999</v>
      </c>
      <c r="H65" s="413">
        <f t="shared" si="9"/>
        <v>0.96645500245351923</v>
      </c>
      <c r="I65" s="325">
        <v>2234353.2999999998</v>
      </c>
      <c r="J65" s="385">
        <v>0.84698118285683954</v>
      </c>
      <c r="K65" s="326">
        <f t="shared" si="2"/>
        <v>3.822338687440344</v>
      </c>
      <c r="L65" s="330" t="s">
        <v>218</v>
      </c>
      <c r="N65"/>
    </row>
    <row r="66" spans="1:14" s="328" customFormat="1" ht="15" customHeight="1" x14ac:dyDescent="0.2">
      <c r="A66" s="322"/>
      <c r="B66" s="322" t="s">
        <v>219</v>
      </c>
      <c r="C66" s="323">
        <v>20</v>
      </c>
      <c r="D66" s="324">
        <v>20</v>
      </c>
      <c r="E66" s="325">
        <v>0</v>
      </c>
      <c r="F66" s="440" t="s">
        <v>135</v>
      </c>
      <c r="G66" s="325">
        <v>0</v>
      </c>
      <c r="H66" s="413" t="s">
        <v>135</v>
      </c>
      <c r="I66" s="325">
        <v>0.01</v>
      </c>
      <c r="J66" s="385">
        <v>5.0000000000000001E-4</v>
      </c>
      <c r="K66" s="326" t="s">
        <v>135</v>
      </c>
      <c r="L66" s="327" t="s">
        <v>220</v>
      </c>
    </row>
    <row r="67" spans="1:14" ht="15" customHeight="1" thickBot="1" x14ac:dyDescent="0.25">
      <c r="A67" s="9"/>
      <c r="B67" s="2" t="s">
        <v>45</v>
      </c>
      <c r="C67" s="179">
        <f>SUM(C61:C66)</f>
        <v>42135629</v>
      </c>
      <c r="D67" s="169">
        <f>SUM(D61:D66)</f>
        <v>42135629</v>
      </c>
      <c r="E67" s="92">
        <f>SUM(E61:E66)</f>
        <v>31251665.399999999</v>
      </c>
      <c r="F67" s="98">
        <f t="shared" si="0"/>
        <v>0.74169215321313942</v>
      </c>
      <c r="G67" s="92">
        <f>SUM(G61:G66)</f>
        <v>23824516.759999998</v>
      </c>
      <c r="H67" s="188">
        <f t="shared" si="3"/>
        <v>0.76234390887853287</v>
      </c>
      <c r="I67" s="92">
        <f>SUM(I61:I66)</f>
        <v>22994920.52</v>
      </c>
      <c r="J67" s="44">
        <v>0.73899999999999999</v>
      </c>
      <c r="K67" s="161">
        <f>+E67/I67-1</f>
        <v>0.35906820694677477</v>
      </c>
    </row>
    <row r="68" spans="1:14" s="6" customFormat="1" ht="19.5" customHeight="1" thickBot="1" x14ac:dyDescent="0.25">
      <c r="A68" s="5"/>
      <c r="B68" s="4" t="s">
        <v>211</v>
      </c>
      <c r="C68" s="180">
        <f>+C11+C14+C37+C60+C67</f>
        <v>2354409500.5</v>
      </c>
      <c r="D68" s="171">
        <f>+D11+D14+D37+D60+D67</f>
        <v>2363513302.5</v>
      </c>
      <c r="E68" s="172">
        <f>+E11+E14+E37+E60+E67</f>
        <v>2042301263.8500001</v>
      </c>
      <c r="F68" s="199">
        <f t="shared" si="0"/>
        <v>0.86409552325758499</v>
      </c>
      <c r="G68" s="172">
        <f>+G11+G14+G37+G60+G67</f>
        <v>1736795406.25</v>
      </c>
      <c r="H68" s="191">
        <f t="shared" si="3"/>
        <v>0.85041097363663065</v>
      </c>
      <c r="I68" s="164">
        <f>I11+I14+I37+I60+I67</f>
        <v>1906286059.5</v>
      </c>
      <c r="J68" s="208">
        <v>0.82</v>
      </c>
      <c r="K68" s="163">
        <f t="shared" si="2"/>
        <v>7.1350888641380283E-2</v>
      </c>
      <c r="L68" s="14"/>
    </row>
    <row r="69" spans="1:14" x14ac:dyDescent="0.2">
      <c r="D69" s="47"/>
      <c r="F69" s="448"/>
    </row>
    <row r="72" spans="1:14" x14ac:dyDescent="0.2">
      <c r="B72" s="294"/>
    </row>
    <row r="73" spans="1:14" x14ac:dyDescent="0.2">
      <c r="E73" s="47"/>
    </row>
    <row r="74" spans="1:14" x14ac:dyDescent="0.2">
      <c r="E74" s="47"/>
    </row>
    <row r="75" spans="1:14" x14ac:dyDescent="0.2">
      <c r="E75" s="294"/>
    </row>
    <row r="76" spans="1:14" x14ac:dyDescent="0.2">
      <c r="E76" s="47"/>
    </row>
    <row r="77" spans="1:14" x14ac:dyDescent="0.2">
      <c r="E77" s="47"/>
    </row>
    <row r="78" spans="1:14" x14ac:dyDescent="0.2">
      <c r="C78" s="47"/>
    </row>
    <row r="80" spans="1:14" x14ac:dyDescent="0.2">
      <c r="C80" s="294"/>
      <c r="E80" s="47"/>
    </row>
    <row r="81" spans="5:5" x14ac:dyDescent="0.2">
      <c r="E81" s="47"/>
    </row>
    <row r="82" spans="5:5" x14ac:dyDescent="0.2">
      <c r="E82" s="47"/>
    </row>
    <row r="83" spans="5:5" x14ac:dyDescent="0.2">
      <c r="E83" s="294"/>
    </row>
  </sheetData>
  <mergeCells count="4">
    <mergeCell ref="I2:J2"/>
    <mergeCell ref="I40:J40"/>
    <mergeCell ref="D2:H2"/>
    <mergeCell ref="D40:H4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rowBreaks count="1" manualBreakCount="1">
    <brk id="38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Normal="100" workbookViewId="0">
      <selection activeCell="B40" sqref="B40"/>
    </sheetView>
  </sheetViews>
  <sheetFormatPr defaultColWidth="11.42578125" defaultRowHeight="12.75" x14ac:dyDescent="0.2"/>
  <cols>
    <col min="1" max="1" width="2.7109375" customWidth="1"/>
    <col min="2" max="2" width="60" customWidth="1"/>
    <col min="3" max="3" width="13.28515625" bestFit="1" customWidth="1"/>
    <col min="4" max="4" width="11.5703125" bestFit="1" customWidth="1"/>
    <col min="5" max="5" width="10.85546875" customWidth="1"/>
    <col min="6" max="6" width="8" style="105" customWidth="1"/>
    <col min="7" max="7" width="11.140625" bestFit="1" customWidth="1"/>
    <col min="8" max="8" width="6.140625" style="105" customWidth="1"/>
    <col min="9" max="9" width="11.28515625" customWidth="1"/>
    <col min="10" max="10" width="21.7109375" style="64" bestFit="1" customWidth="1"/>
    <col min="12" max="12" width="12.7109375" bestFit="1" customWidth="1"/>
    <col min="14" max="14" width="12.7109375" bestFit="1" customWidth="1"/>
  </cols>
  <sheetData>
    <row r="1" spans="1:15" x14ac:dyDescent="0.2">
      <c r="E1" t="s">
        <v>154</v>
      </c>
    </row>
    <row r="2" spans="1:15" ht="15" x14ac:dyDescent="0.25">
      <c r="B2" s="7" t="s">
        <v>234</v>
      </c>
      <c r="F2"/>
      <c r="H2"/>
      <c r="J2"/>
      <c r="M2" s="389"/>
    </row>
    <row r="3" spans="1:15" x14ac:dyDescent="0.2">
      <c r="F3"/>
      <c r="H3"/>
      <c r="J3"/>
      <c r="M3" s="389"/>
    </row>
    <row r="4" spans="1:15" s="328" customFormat="1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 s="390"/>
    </row>
    <row r="5" spans="1:15" s="328" customFormat="1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 s="389"/>
    </row>
    <row r="6" spans="1:15" s="328" customFormat="1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 s="544"/>
    </row>
    <row r="7" spans="1:15" s="328" customFormat="1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 s="544"/>
    </row>
    <row r="8" spans="1:15" s="328" customFormat="1" ht="15" customHeight="1" x14ac:dyDescent="0.2">
      <c r="A8"/>
      <c r="B8"/>
      <c r="C8"/>
      <c r="D8"/>
      <c r="E8"/>
      <c r="F8"/>
      <c r="G8"/>
      <c r="H8"/>
      <c r="I8"/>
      <c r="J8"/>
      <c r="K8"/>
      <c r="L8"/>
      <c r="M8" s="544"/>
    </row>
    <row r="9" spans="1:15" s="328" customFormat="1" ht="15" customHeight="1" x14ac:dyDescent="0.2">
      <c r="A9"/>
      <c r="B9"/>
      <c r="C9"/>
      <c r="D9"/>
      <c r="E9"/>
      <c r="F9"/>
      <c r="G9"/>
      <c r="H9"/>
      <c r="I9"/>
      <c r="J9"/>
      <c r="K9"/>
      <c r="L9"/>
      <c r="M9" s="544"/>
    </row>
    <row r="10" spans="1:15" ht="15" customHeight="1" x14ac:dyDescent="0.2">
      <c r="F10"/>
      <c r="H10"/>
      <c r="J10"/>
      <c r="M10" s="544"/>
      <c r="N10" s="328"/>
      <c r="O10" s="328"/>
    </row>
    <row r="11" spans="1:15" s="328" customFormat="1" ht="1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 s="544"/>
    </row>
    <row r="12" spans="1:15" s="328" customFormat="1" ht="15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 s="389"/>
    </row>
    <row r="13" spans="1:15" ht="15" customHeight="1" x14ac:dyDescent="0.2">
      <c r="F13"/>
      <c r="H13"/>
      <c r="J13"/>
      <c r="M13" s="389"/>
      <c r="N13" s="328"/>
      <c r="O13" s="328"/>
    </row>
    <row r="14" spans="1:15" s="328" customFormat="1" ht="15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 s="544"/>
    </row>
    <row r="15" spans="1:15" s="328" customFormat="1" ht="15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 s="544"/>
    </row>
    <row r="16" spans="1:15" s="328" customFormat="1" ht="1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 s="544"/>
    </row>
    <row r="17" spans="1:15" s="328" customFormat="1" ht="15" customHeight="1" x14ac:dyDescent="0.2">
      <c r="A17"/>
      <c r="B17"/>
      <c r="C17"/>
      <c r="D17"/>
      <c r="E17"/>
      <c r="F17"/>
      <c r="G17"/>
      <c r="H17"/>
      <c r="I17"/>
      <c r="J17"/>
      <c r="K17"/>
      <c r="L17"/>
      <c r="M17" s="544"/>
    </row>
    <row r="18" spans="1:15" s="328" customFormat="1" ht="1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 s="544"/>
    </row>
    <row r="19" spans="1:15" s="328" customFormat="1" ht="1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 s="544"/>
      <c r="N19" s="531"/>
      <c r="O19" s="531"/>
    </row>
    <row r="20" spans="1:15" s="328" customFormat="1" ht="15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 s="389"/>
    </row>
    <row r="21" spans="1:15" s="328" customFormat="1" ht="1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 s="389"/>
    </row>
    <row r="22" spans="1:15" s="328" customFormat="1" ht="1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389"/>
    </row>
    <row r="23" spans="1:15" s="328" customFormat="1" ht="1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 s="389"/>
    </row>
    <row r="24" spans="1:15" s="328" customFormat="1" ht="1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389"/>
    </row>
    <row r="25" spans="1:15" s="328" customFormat="1" ht="15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 s="389"/>
    </row>
    <row r="26" spans="1:15" s="328" customFormat="1" ht="15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 s="389"/>
    </row>
    <row r="27" spans="1:15" s="328" customFormat="1" ht="15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 s="389"/>
    </row>
    <row r="28" spans="1:15" s="328" customFormat="1" ht="15" customHeight="1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5" s="328" customFormat="1" ht="15" customHeight="1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5" s="328" customFormat="1" ht="15" customHeight="1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5" s="328" customFormat="1" ht="15" customHeight="1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5" s="328" customFormat="1" ht="15" customHeight="1" x14ac:dyDescent="0.2">
      <c r="A32"/>
      <c r="B32"/>
      <c r="C32"/>
      <c r="D32"/>
      <c r="E32"/>
      <c r="F32"/>
      <c r="G32"/>
      <c r="H32"/>
      <c r="I32"/>
      <c r="J32"/>
      <c r="K32"/>
      <c r="L32"/>
    </row>
    <row r="33" spans="1:12" s="328" customFormat="1" ht="15" customHeight="1" x14ac:dyDescent="0.2">
      <c r="A33"/>
      <c r="B33"/>
      <c r="C33"/>
      <c r="D33"/>
      <c r="E33"/>
      <c r="F33"/>
      <c r="G33"/>
      <c r="H33"/>
      <c r="I33"/>
      <c r="J33"/>
      <c r="K33"/>
      <c r="L33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9" fitToWidth="0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Q36"/>
  <sheetViews>
    <sheetView zoomScaleNormal="100" workbookViewId="0">
      <selection activeCell="H17" sqref="H17"/>
    </sheetView>
  </sheetViews>
  <sheetFormatPr defaultColWidth="11.42578125" defaultRowHeight="12.75" x14ac:dyDescent="0.2"/>
  <cols>
    <col min="1" max="1" width="2.7109375" customWidth="1"/>
    <col min="2" max="2" width="45.85546875" customWidth="1"/>
    <col min="3" max="3" width="11.7109375" customWidth="1"/>
    <col min="4" max="4" width="9.5703125" bestFit="1" customWidth="1"/>
    <col min="5" max="5" width="10.140625" bestFit="1" customWidth="1"/>
    <col min="6" max="6" width="9.5703125" style="105" bestFit="1" customWidth="1"/>
    <col min="7" max="7" width="11.140625" bestFit="1" customWidth="1"/>
    <col min="8" max="8" width="7.42578125" style="105" bestFit="1" customWidth="1"/>
    <col min="9" max="9" width="10.42578125" bestFit="1" customWidth="1"/>
    <col min="10" max="10" width="10.5703125" style="105" bestFit="1" customWidth="1"/>
    <col min="11" max="11" width="6.85546875" style="105" customWidth="1"/>
    <col min="12" max="12" width="14.5703125" style="64" bestFit="1" customWidth="1"/>
  </cols>
  <sheetData>
    <row r="1" spans="1:13" ht="15.75" thickBot="1" x14ac:dyDescent="0.3">
      <c r="A1" s="7" t="s">
        <v>235</v>
      </c>
    </row>
    <row r="2" spans="1:13" x14ac:dyDescent="0.2">
      <c r="A2" s="8" t="s">
        <v>155</v>
      </c>
      <c r="C2" s="181" t="s">
        <v>501</v>
      </c>
      <c r="D2" s="591" t="s">
        <v>575</v>
      </c>
      <c r="E2" s="589"/>
      <c r="F2" s="589"/>
      <c r="G2" s="589"/>
      <c r="H2" s="590"/>
      <c r="I2" s="585" t="s">
        <v>576</v>
      </c>
      <c r="J2" s="586"/>
      <c r="K2" s="224"/>
    </row>
    <row r="3" spans="1:13" x14ac:dyDescent="0.2">
      <c r="C3" s="174">
        <v>1</v>
      </c>
      <c r="D3" s="165">
        <v>2</v>
      </c>
      <c r="E3" s="95">
        <v>3</v>
      </c>
      <c r="F3" s="96" t="s">
        <v>39</v>
      </c>
      <c r="G3" s="95">
        <v>4</v>
      </c>
      <c r="H3" s="166" t="s">
        <v>49</v>
      </c>
      <c r="I3" s="95" t="s">
        <v>50</v>
      </c>
      <c r="J3" s="16" t="s">
        <v>51</v>
      </c>
      <c r="K3" s="156" t="s">
        <v>366</v>
      </c>
    </row>
    <row r="4" spans="1:13" ht="25.5" x14ac:dyDescent="0.2">
      <c r="A4" s="1"/>
      <c r="B4" s="2" t="s">
        <v>156</v>
      </c>
      <c r="C4" s="175" t="s">
        <v>47</v>
      </c>
      <c r="D4" s="127" t="s">
        <v>48</v>
      </c>
      <c r="E4" s="97" t="s">
        <v>139</v>
      </c>
      <c r="F4" s="97" t="s">
        <v>18</v>
      </c>
      <c r="G4" s="97" t="s">
        <v>421</v>
      </c>
      <c r="H4" s="128" t="s">
        <v>18</v>
      </c>
      <c r="I4" s="97" t="s">
        <v>139</v>
      </c>
      <c r="J4" s="12" t="s">
        <v>18</v>
      </c>
      <c r="K4" s="157" t="s">
        <v>538</v>
      </c>
      <c r="L4" s="62" t="s">
        <v>169</v>
      </c>
    </row>
    <row r="5" spans="1:13" ht="15" customHeight="1" x14ac:dyDescent="0.2">
      <c r="A5" s="21"/>
      <c r="B5" s="21" t="s">
        <v>221</v>
      </c>
      <c r="C5" s="177">
        <v>500020</v>
      </c>
      <c r="D5" s="168">
        <v>500020</v>
      </c>
      <c r="E5" s="153">
        <v>2111274.39</v>
      </c>
      <c r="F5" s="321">
        <f t="shared" ref="F5:F12" si="0">+E5/D5</f>
        <v>4.2223798848046084</v>
      </c>
      <c r="G5" s="153">
        <v>899972.29</v>
      </c>
      <c r="H5" s="170">
        <f t="shared" ref="H5" si="1">+G5/E5</f>
        <v>0.42626969486424737</v>
      </c>
      <c r="I5" s="31">
        <v>9491724.5800000001</v>
      </c>
      <c r="J5" s="53">
        <v>6.2361450543674648</v>
      </c>
      <c r="K5" s="158">
        <f>+E5/I5-1</f>
        <v>-0.77756682969408286</v>
      </c>
      <c r="L5" s="63">
        <v>60</v>
      </c>
    </row>
    <row r="6" spans="1:13" ht="15" customHeight="1" x14ac:dyDescent="0.2">
      <c r="A6" s="23"/>
      <c r="B6" s="23" t="s">
        <v>222</v>
      </c>
      <c r="C6" s="177">
        <v>10</v>
      </c>
      <c r="D6" s="168">
        <v>10</v>
      </c>
      <c r="E6" s="150">
        <v>76901</v>
      </c>
      <c r="F6" s="321" t="s">
        <v>135</v>
      </c>
      <c r="G6" s="150">
        <v>76901</v>
      </c>
      <c r="H6" s="170">
        <f>+G6/E6</f>
        <v>1</v>
      </c>
      <c r="I6" s="33">
        <v>0</v>
      </c>
      <c r="J6" s="53" t="s">
        <v>135</v>
      </c>
      <c r="K6" s="158" t="s">
        <v>135</v>
      </c>
      <c r="L6" s="64">
        <v>61901</v>
      </c>
    </row>
    <row r="7" spans="1:13" ht="15" customHeight="1" x14ac:dyDescent="0.2">
      <c r="A7" s="23"/>
      <c r="B7" s="23" t="s">
        <v>223</v>
      </c>
      <c r="C7" s="177">
        <v>50</v>
      </c>
      <c r="D7" s="168">
        <v>50</v>
      </c>
      <c r="E7" s="150">
        <v>431889.20999999996</v>
      </c>
      <c r="F7" s="321" t="s">
        <v>135</v>
      </c>
      <c r="G7" s="150">
        <v>431889.20999999996</v>
      </c>
      <c r="H7" s="170">
        <f>+G7/E7</f>
        <v>1</v>
      </c>
      <c r="I7" s="33">
        <v>0</v>
      </c>
      <c r="J7" s="53" t="s">
        <v>135</v>
      </c>
      <c r="K7" s="158" t="s">
        <v>135</v>
      </c>
      <c r="L7" s="64" t="s">
        <v>231</v>
      </c>
    </row>
    <row r="8" spans="1:13" ht="15" customHeight="1" thickBot="1" x14ac:dyDescent="0.25">
      <c r="A8" s="9"/>
      <c r="B8" s="2" t="s">
        <v>224</v>
      </c>
      <c r="C8" s="179">
        <f>SUM(C5:C7)</f>
        <v>500080</v>
      </c>
      <c r="D8" s="169">
        <f t="shared" ref="D8:G8" si="2">SUM(D5:D7)</f>
        <v>500080</v>
      </c>
      <c r="E8" s="92">
        <f t="shared" si="2"/>
        <v>2620064.6</v>
      </c>
      <c r="F8" s="98">
        <f t="shared" si="0"/>
        <v>5.2392909134538472</v>
      </c>
      <c r="G8" s="92">
        <f t="shared" si="2"/>
        <v>1408762.5</v>
      </c>
      <c r="H8" s="428">
        <f>+G8/E8</f>
        <v>0.53768235332823466</v>
      </c>
      <c r="I8" s="92">
        <f>SUM(I5:I7)</f>
        <v>9491724.5800000001</v>
      </c>
      <c r="J8" s="44">
        <v>1.262</v>
      </c>
      <c r="K8" s="380">
        <f t="shared" ref="K8" si="3">+E8/I8-1</f>
        <v>-0.72396327159336937</v>
      </c>
      <c r="M8" s="390"/>
    </row>
    <row r="9" spans="1:13" ht="15" customHeight="1" x14ac:dyDescent="0.2">
      <c r="A9" s="21"/>
      <c r="B9" s="21" t="s">
        <v>225</v>
      </c>
      <c r="C9" s="176">
        <v>0</v>
      </c>
      <c r="D9" s="167">
        <v>1187000</v>
      </c>
      <c r="E9" s="104">
        <v>845400</v>
      </c>
      <c r="F9" s="49">
        <f t="shared" si="0"/>
        <v>0.71221566975568662</v>
      </c>
      <c r="G9" s="104">
        <v>845400</v>
      </c>
      <c r="H9" s="170">
        <f>+G9/E9</f>
        <v>1</v>
      </c>
      <c r="I9" s="153">
        <v>37335.599999999999</v>
      </c>
      <c r="J9" s="53">
        <v>2.5413073045207599E-2</v>
      </c>
      <c r="K9" s="158" t="s">
        <v>135</v>
      </c>
      <c r="L9" s="63">
        <v>72</v>
      </c>
    </row>
    <row r="10" spans="1:13" ht="15" customHeight="1" x14ac:dyDescent="0.2">
      <c r="A10" s="21"/>
      <c r="B10" s="21" t="s">
        <v>226</v>
      </c>
      <c r="C10" s="176"/>
      <c r="D10" s="167"/>
      <c r="E10" s="153"/>
      <c r="F10" s="49" t="s">
        <v>135</v>
      </c>
      <c r="G10" s="153"/>
      <c r="H10" s="170" t="s">
        <v>135</v>
      </c>
      <c r="I10" s="153">
        <v>4714000</v>
      </c>
      <c r="J10" s="53" t="s">
        <v>135</v>
      </c>
      <c r="K10" s="158">
        <f>+E10/I10-1</f>
        <v>-1</v>
      </c>
      <c r="L10" s="63">
        <v>75031</v>
      </c>
    </row>
    <row r="11" spans="1:13" ht="15" customHeight="1" x14ac:dyDescent="0.2">
      <c r="A11" s="21"/>
      <c r="B11" s="21" t="s">
        <v>227</v>
      </c>
      <c r="C11" s="176">
        <v>1939869</v>
      </c>
      <c r="D11" s="167">
        <v>2106900.56</v>
      </c>
      <c r="E11" s="153">
        <v>2904763.77</v>
      </c>
      <c r="F11" s="49">
        <f t="shared" si="0"/>
        <v>1.3786904921606742</v>
      </c>
      <c r="G11" s="153">
        <v>0</v>
      </c>
      <c r="H11" s="170" t="s">
        <v>135</v>
      </c>
      <c r="I11" s="153">
        <v>1.0900000000000001</v>
      </c>
      <c r="J11" s="53" t="s">
        <v>135</v>
      </c>
      <c r="K11" s="158" t="s">
        <v>135</v>
      </c>
      <c r="L11" s="63">
        <v>75070</v>
      </c>
    </row>
    <row r="12" spans="1:13" ht="15" customHeight="1" x14ac:dyDescent="0.2">
      <c r="A12" s="21"/>
      <c r="B12" s="21" t="s">
        <v>228</v>
      </c>
      <c r="C12" s="176">
        <v>11973956</v>
      </c>
      <c r="D12" s="167">
        <v>12073956</v>
      </c>
      <c r="E12" s="153">
        <v>12309365.15</v>
      </c>
      <c r="F12" s="49">
        <f t="shared" si="0"/>
        <v>1.0194972675070209</v>
      </c>
      <c r="G12" s="153">
        <v>525788.9</v>
      </c>
      <c r="H12" s="170" t="s">
        <v>135</v>
      </c>
      <c r="I12" s="153">
        <v>944928.95000000007</v>
      </c>
      <c r="J12" s="53" t="s">
        <v>135</v>
      </c>
      <c r="K12" s="158">
        <f>+E12/I12-1</f>
        <v>12.026762647075211</v>
      </c>
      <c r="L12" s="64" t="s">
        <v>232</v>
      </c>
    </row>
    <row r="13" spans="1:13" ht="15" customHeight="1" x14ac:dyDescent="0.2">
      <c r="A13" s="21"/>
      <c r="B13" s="21" t="s">
        <v>229</v>
      </c>
      <c r="C13" s="176">
        <v>14388310</v>
      </c>
      <c r="D13" s="167">
        <v>30479345.359999999</v>
      </c>
      <c r="E13" s="153">
        <v>3162229.45</v>
      </c>
      <c r="F13" s="49">
        <f>+E13/D13</f>
        <v>0.10374991367596749</v>
      </c>
      <c r="G13" s="153">
        <v>3162229.45</v>
      </c>
      <c r="H13" s="170">
        <f t="shared" ref="H13:H17" si="4">+G13/E13</f>
        <v>1</v>
      </c>
      <c r="I13" s="153">
        <v>2852947.93</v>
      </c>
      <c r="J13" s="53">
        <v>0.17365692346299361</v>
      </c>
      <c r="K13" s="158" t="s">
        <v>135</v>
      </c>
      <c r="L13" s="63">
        <v>761</v>
      </c>
    </row>
    <row r="14" spans="1:13" ht="15" customHeight="1" x14ac:dyDescent="0.2">
      <c r="A14" s="21"/>
      <c r="B14" s="21" t="s">
        <v>203</v>
      </c>
      <c r="C14" s="176">
        <v>804514</v>
      </c>
      <c r="D14" s="167">
        <v>1028552.64</v>
      </c>
      <c r="E14" s="153">
        <v>2317125.6</v>
      </c>
      <c r="F14" s="49">
        <f>+E14/D14</f>
        <v>2.2528021511859619</v>
      </c>
      <c r="G14" s="153">
        <v>2317125.6</v>
      </c>
      <c r="H14" s="170">
        <f t="shared" si="4"/>
        <v>1</v>
      </c>
      <c r="I14" s="153">
        <v>611225.24</v>
      </c>
      <c r="J14" s="53">
        <v>0.37992539697145822</v>
      </c>
      <c r="K14" s="158">
        <f>+E14/I14-1</f>
        <v>2.7909520883005423</v>
      </c>
      <c r="L14" s="63">
        <v>79</v>
      </c>
    </row>
    <row r="15" spans="1:13" ht="15" customHeight="1" x14ac:dyDescent="0.2">
      <c r="A15" s="21"/>
      <c r="B15" s="21" t="s">
        <v>230</v>
      </c>
      <c r="C15" s="176">
        <v>0</v>
      </c>
      <c r="D15" s="167">
        <v>67555.949999997392</v>
      </c>
      <c r="E15" s="153">
        <v>42555.959999999031</v>
      </c>
      <c r="F15" s="49">
        <f>+E15/D15</f>
        <v>0.62993651928513583</v>
      </c>
      <c r="G15" s="153">
        <v>42555.960000000312</v>
      </c>
      <c r="H15" s="170">
        <f t="shared" si="4"/>
        <v>1.0000000000000302</v>
      </c>
      <c r="I15" s="153">
        <v>300000</v>
      </c>
      <c r="J15" s="53">
        <v>1</v>
      </c>
      <c r="K15" s="158" t="s">
        <v>135</v>
      </c>
      <c r="L15" s="64" t="s">
        <v>233</v>
      </c>
    </row>
    <row r="16" spans="1:13" ht="15" customHeight="1" thickBot="1" x14ac:dyDescent="0.25">
      <c r="A16" s="9"/>
      <c r="B16" s="2" t="s">
        <v>6</v>
      </c>
      <c r="C16" s="179">
        <f>SUM(C9:C15)</f>
        <v>29106649</v>
      </c>
      <c r="D16" s="169">
        <f>SUM(D9:D15)</f>
        <v>46943310.509999998</v>
      </c>
      <c r="E16" s="92">
        <f>SUM(E9:E15)</f>
        <v>21581439.93</v>
      </c>
      <c r="F16" s="98">
        <f>+E16/D16</f>
        <v>0.45973408554990303</v>
      </c>
      <c r="G16" s="92">
        <f>SUM(G9:G15)</f>
        <v>6893099.9099999992</v>
      </c>
      <c r="H16" s="428">
        <f t="shared" si="4"/>
        <v>0.31939944379790969</v>
      </c>
      <c r="I16" s="92">
        <f>SUM(I9:I15)</f>
        <v>9460438.8100000005</v>
      </c>
      <c r="J16" s="44">
        <v>0.46500000000000002</v>
      </c>
      <c r="K16" s="380">
        <f t="shared" ref="K16:K17" si="5">+E16/I16-1</f>
        <v>1.281230328046485</v>
      </c>
    </row>
    <row r="17" spans="1:17" s="6" customFormat="1" ht="19.5" customHeight="1" thickBot="1" x14ac:dyDescent="0.25">
      <c r="A17" s="5"/>
      <c r="B17" s="4" t="s">
        <v>358</v>
      </c>
      <c r="C17" s="180">
        <f>+C8+C16</f>
        <v>29606729</v>
      </c>
      <c r="D17" s="171">
        <f>+D8+D16</f>
        <v>47443390.509999998</v>
      </c>
      <c r="E17" s="172">
        <f t="shared" ref="E17:G17" si="6">+E8+E16</f>
        <v>24201504.530000001</v>
      </c>
      <c r="F17" s="199">
        <f t="shared" ref="F17" si="7">+E17/D17</f>
        <v>0.51011330071148409</v>
      </c>
      <c r="G17" s="172">
        <f t="shared" si="6"/>
        <v>8301862.4099999992</v>
      </c>
      <c r="H17" s="191">
        <f t="shared" si="4"/>
        <v>0.34303083924840599</v>
      </c>
      <c r="I17" s="164">
        <f>I8+I16</f>
        <v>18952163.390000001</v>
      </c>
      <c r="J17" s="208">
        <v>0.68100000000000005</v>
      </c>
      <c r="K17" s="163">
        <f t="shared" si="5"/>
        <v>0.27697846583413188</v>
      </c>
      <c r="L17" s="14"/>
      <c r="N17"/>
      <c r="O17"/>
      <c r="P17"/>
      <c r="Q17"/>
    </row>
    <row r="19" spans="1:17" ht="15.75" thickBot="1" x14ac:dyDescent="0.3">
      <c r="A19" s="7" t="s">
        <v>238</v>
      </c>
    </row>
    <row r="20" spans="1:17" x14ac:dyDescent="0.2">
      <c r="A20" s="8" t="s">
        <v>155</v>
      </c>
      <c r="C20" s="181" t="s">
        <v>501</v>
      </c>
      <c r="D20" s="588" t="s">
        <v>575</v>
      </c>
      <c r="E20" s="589"/>
      <c r="F20" s="589"/>
      <c r="G20" s="589"/>
      <c r="H20" s="590"/>
      <c r="I20" s="592" t="s">
        <v>574</v>
      </c>
      <c r="J20" s="576"/>
      <c r="K20" s="485"/>
    </row>
    <row r="21" spans="1:17" x14ac:dyDescent="0.2">
      <c r="C21" s="174">
        <v>1</v>
      </c>
      <c r="D21" s="165">
        <v>2</v>
      </c>
      <c r="E21" s="95">
        <v>3</v>
      </c>
      <c r="F21" s="96" t="s">
        <v>39</v>
      </c>
      <c r="G21" s="95">
        <v>4</v>
      </c>
      <c r="H21" s="166" t="s">
        <v>49</v>
      </c>
      <c r="I21" s="95" t="s">
        <v>50</v>
      </c>
      <c r="J21" s="16" t="s">
        <v>51</v>
      </c>
      <c r="K21" s="100" t="s">
        <v>366</v>
      </c>
    </row>
    <row r="22" spans="1:17" ht="25.5" x14ac:dyDescent="0.2">
      <c r="A22" s="1"/>
      <c r="B22" s="2" t="s">
        <v>156</v>
      </c>
      <c r="C22" s="175" t="s">
        <v>47</v>
      </c>
      <c r="D22" s="127" t="s">
        <v>48</v>
      </c>
      <c r="E22" s="97" t="s">
        <v>139</v>
      </c>
      <c r="F22" s="97" t="s">
        <v>18</v>
      </c>
      <c r="G22" s="97" t="s">
        <v>420</v>
      </c>
      <c r="H22" s="128" t="s">
        <v>18</v>
      </c>
      <c r="I22" s="97" t="s">
        <v>139</v>
      </c>
      <c r="J22" s="12" t="s">
        <v>18</v>
      </c>
      <c r="K22" s="101" t="s">
        <v>538</v>
      </c>
      <c r="L22" s="62" t="s">
        <v>169</v>
      </c>
    </row>
    <row r="23" spans="1:17" s="99" customFormat="1" x14ac:dyDescent="0.2">
      <c r="A23" s="21"/>
      <c r="B23" s="265" t="s">
        <v>484</v>
      </c>
      <c r="C23" s="176">
        <v>5000000</v>
      </c>
      <c r="D23" s="186">
        <v>5000000</v>
      </c>
      <c r="E23" s="153">
        <v>5000000</v>
      </c>
      <c r="F23" s="49">
        <f t="shared" ref="F23" si="8">+E23/D23</f>
        <v>1</v>
      </c>
      <c r="G23" s="153">
        <v>5000000</v>
      </c>
      <c r="H23" s="170">
        <f>+G23/E23</f>
        <v>1</v>
      </c>
      <c r="I23" s="153">
        <v>0</v>
      </c>
      <c r="J23" s="53" t="s">
        <v>135</v>
      </c>
      <c r="K23" s="282" t="s">
        <v>135</v>
      </c>
      <c r="L23" s="63" t="s">
        <v>485</v>
      </c>
      <c r="N23"/>
      <c r="O23"/>
      <c r="P23"/>
      <c r="Q23"/>
    </row>
    <row r="24" spans="1:17" s="99" customFormat="1" x14ac:dyDescent="0.2">
      <c r="A24" s="21"/>
      <c r="B24" s="392" t="s">
        <v>483</v>
      </c>
      <c r="C24" s="176"/>
      <c r="D24" s="186"/>
      <c r="E24" s="153"/>
      <c r="F24" s="49" t="s">
        <v>135</v>
      </c>
      <c r="G24" s="153"/>
      <c r="H24" s="170" t="s">
        <v>135</v>
      </c>
      <c r="I24" s="153"/>
      <c r="J24" s="53" t="s">
        <v>135</v>
      </c>
      <c r="K24" s="282" t="s">
        <v>135</v>
      </c>
      <c r="L24" s="63">
        <v>85000</v>
      </c>
      <c r="N24"/>
      <c r="O24"/>
      <c r="P24"/>
      <c r="Q24"/>
    </row>
    <row r="25" spans="1:17" s="99" customFormat="1" x14ac:dyDescent="0.2">
      <c r="A25" s="21"/>
      <c r="B25" s="392" t="s">
        <v>440</v>
      </c>
      <c r="C25" s="176">
        <v>0</v>
      </c>
      <c r="D25" s="186">
        <v>0</v>
      </c>
      <c r="E25" s="153">
        <v>241101</v>
      </c>
      <c r="F25" s="49" t="s">
        <v>135</v>
      </c>
      <c r="G25" s="153">
        <v>241101</v>
      </c>
      <c r="H25" s="170">
        <f t="shared" ref="H25:H29" si="9">+G25/E25</f>
        <v>1</v>
      </c>
      <c r="I25" s="153">
        <v>0</v>
      </c>
      <c r="J25" s="53" t="s">
        <v>135</v>
      </c>
      <c r="K25" s="282" t="s">
        <v>135</v>
      </c>
      <c r="L25" s="63">
        <v>85005</v>
      </c>
      <c r="M25"/>
      <c r="N25"/>
      <c r="O25"/>
      <c r="P25"/>
      <c r="Q25"/>
    </row>
    <row r="26" spans="1:17" s="99" customFormat="1" x14ac:dyDescent="0.2">
      <c r="A26" s="21"/>
      <c r="B26" s="21" t="s">
        <v>546</v>
      </c>
      <c r="C26" s="176">
        <v>0</v>
      </c>
      <c r="D26" s="186">
        <v>113573000.87</v>
      </c>
      <c r="E26" s="153">
        <v>0</v>
      </c>
      <c r="F26" s="49" t="s">
        <v>135</v>
      </c>
      <c r="G26" s="153">
        <v>0</v>
      </c>
      <c r="H26" s="170" t="s">
        <v>135</v>
      </c>
      <c r="I26" s="153">
        <v>0</v>
      </c>
      <c r="J26" s="53" t="s">
        <v>135</v>
      </c>
      <c r="K26" s="102" t="s">
        <v>135</v>
      </c>
      <c r="L26" s="63" t="s">
        <v>364</v>
      </c>
      <c r="M26"/>
      <c r="N26"/>
      <c r="O26"/>
      <c r="P26"/>
      <c r="Q26"/>
    </row>
    <row r="27" spans="1:17" s="99" customFormat="1" x14ac:dyDescent="0.2">
      <c r="A27" s="21"/>
      <c r="B27" s="21" t="s">
        <v>418</v>
      </c>
      <c r="C27" s="176">
        <v>0</v>
      </c>
      <c r="D27" s="186">
        <v>3040193.63</v>
      </c>
      <c r="E27" s="153">
        <v>0</v>
      </c>
      <c r="F27" s="49" t="s">
        <v>135</v>
      </c>
      <c r="G27" s="153">
        <v>0</v>
      </c>
      <c r="H27" s="170" t="s">
        <v>135</v>
      </c>
      <c r="I27" s="153">
        <v>0</v>
      </c>
      <c r="J27" s="53" t="s">
        <v>135</v>
      </c>
      <c r="K27" s="102" t="s">
        <v>135</v>
      </c>
      <c r="L27" s="63" t="s">
        <v>365</v>
      </c>
      <c r="M27"/>
      <c r="N27"/>
      <c r="O27"/>
      <c r="P27"/>
      <c r="Q27"/>
    </row>
    <row r="28" spans="1:17" ht="15" customHeight="1" x14ac:dyDescent="0.2">
      <c r="A28" s="21"/>
      <c r="B28" s="21" t="s">
        <v>236</v>
      </c>
      <c r="C28" s="176">
        <v>150000</v>
      </c>
      <c r="D28" s="186">
        <v>150000</v>
      </c>
      <c r="E28" s="153">
        <v>-248.52</v>
      </c>
      <c r="F28" s="49">
        <f>+E28/D28</f>
        <v>-1.6568000000000002E-3</v>
      </c>
      <c r="G28" s="153">
        <v>-248.52</v>
      </c>
      <c r="H28" s="170">
        <f t="shared" si="9"/>
        <v>1</v>
      </c>
      <c r="I28" s="31">
        <v>479415.98</v>
      </c>
      <c r="J28" s="53">
        <v>3.1961065333333334</v>
      </c>
      <c r="K28" s="282">
        <f>+E28/I28-1</f>
        <v>-1.0005183807181397</v>
      </c>
      <c r="L28" s="63">
        <v>94101</v>
      </c>
    </row>
    <row r="29" spans="1:17" ht="15" customHeight="1" x14ac:dyDescent="0.2">
      <c r="A29" s="70"/>
      <c r="B29" s="70" t="s">
        <v>237</v>
      </c>
      <c r="C29" s="195">
        <v>1400000</v>
      </c>
      <c r="D29" s="455">
        <v>1400000</v>
      </c>
      <c r="E29" s="71">
        <v>1266460.74</v>
      </c>
      <c r="F29" s="449">
        <f>+E29/D29</f>
        <v>0.90461481428571433</v>
      </c>
      <c r="G29" s="71">
        <v>1266460.74</v>
      </c>
      <c r="H29" s="484">
        <f t="shared" si="9"/>
        <v>1</v>
      </c>
      <c r="I29" s="197">
        <v>793951.59</v>
      </c>
      <c r="J29" s="72">
        <v>0.4811827818181818</v>
      </c>
      <c r="K29" s="106">
        <f>+E29/I29-1</f>
        <v>0.59513597044373956</v>
      </c>
      <c r="L29" s="64">
        <v>94102</v>
      </c>
    </row>
    <row r="30" spans="1:17" ht="15" customHeight="1" thickBot="1" x14ac:dyDescent="0.25">
      <c r="A30" s="59"/>
      <c r="B30" s="59" t="s">
        <v>247</v>
      </c>
      <c r="C30" s="176">
        <v>160000000</v>
      </c>
      <c r="D30" s="186">
        <v>160000000</v>
      </c>
      <c r="E30" s="60">
        <v>0</v>
      </c>
      <c r="F30" s="49" t="s">
        <v>135</v>
      </c>
      <c r="G30" s="60">
        <v>0</v>
      </c>
      <c r="H30" s="170" t="s">
        <v>135</v>
      </c>
      <c r="I30" s="198">
        <v>0</v>
      </c>
      <c r="J30" s="61" t="s">
        <v>135</v>
      </c>
      <c r="K30" s="106" t="s">
        <v>135</v>
      </c>
      <c r="L30" s="64" t="s">
        <v>248</v>
      </c>
    </row>
    <row r="31" spans="1:17" s="6" customFormat="1" ht="19.5" customHeight="1" thickBot="1" x14ac:dyDescent="0.25">
      <c r="A31" s="5"/>
      <c r="B31" s="4" t="s">
        <v>212</v>
      </c>
      <c r="C31" s="180">
        <f>SUM(C23:C30)</f>
        <v>166550000</v>
      </c>
      <c r="D31" s="171">
        <f>SUM(D23:D30)</f>
        <v>283163194.5</v>
      </c>
      <c r="E31" s="172">
        <f>SUM(E23:E30)</f>
        <v>6507313.2200000007</v>
      </c>
      <c r="F31" s="199">
        <f>+E31/(D31-D27)</f>
        <v>2.3230199590143354E-2</v>
      </c>
      <c r="G31" s="172">
        <f>SUM(G23:G30)</f>
        <v>6507313.2200000007</v>
      </c>
      <c r="H31" s="191">
        <f>+G31/E31</f>
        <v>1</v>
      </c>
      <c r="I31" s="412">
        <f>SUM(I23:I30)</f>
        <v>1273367.5699999998</v>
      </c>
      <c r="J31" s="199">
        <v>4.0000000000000001E-3</v>
      </c>
      <c r="K31" s="103">
        <f>+E31/I31-1</f>
        <v>4.1103180050360493</v>
      </c>
      <c r="L31" s="14"/>
      <c r="M31"/>
      <c r="N31"/>
      <c r="O31"/>
      <c r="P31"/>
      <c r="Q31"/>
    </row>
    <row r="32" spans="1:17" x14ac:dyDescent="0.2">
      <c r="B32" s="285"/>
    </row>
    <row r="36" spans="2:2" x14ac:dyDescent="0.2">
      <c r="B36" s="47"/>
    </row>
  </sheetData>
  <sortState ref="B23:L29">
    <sortCondition ref="L23:L29"/>
  </sortState>
  <mergeCells count="4">
    <mergeCell ref="I2:J2"/>
    <mergeCell ref="I20:J20"/>
    <mergeCell ref="D2:H2"/>
    <mergeCell ref="D20:H20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zoomScaleNormal="100" workbookViewId="0">
      <selection activeCell="M23" sqref="M23"/>
    </sheetView>
  </sheetViews>
  <sheetFormatPr defaultColWidth="11.42578125" defaultRowHeight="12.75" x14ac:dyDescent="0.2"/>
  <cols>
    <col min="1" max="1" width="2.7109375" customWidth="1"/>
    <col min="2" max="2" width="45.85546875" customWidth="1"/>
    <col min="3" max="3" width="11.7109375" customWidth="1"/>
    <col min="4" max="4" width="9.5703125" bestFit="1" customWidth="1"/>
    <col min="5" max="5" width="10.140625" bestFit="1" customWidth="1"/>
    <col min="6" max="6" width="9.5703125" style="105" bestFit="1" customWidth="1"/>
    <col min="7" max="7" width="11.140625" bestFit="1" customWidth="1"/>
    <col min="8" max="8" width="7.42578125" style="105" bestFit="1" customWidth="1"/>
    <col min="9" max="9" width="10.42578125" bestFit="1" customWidth="1"/>
    <col min="10" max="10" width="10.5703125" style="105" bestFit="1" customWidth="1"/>
    <col min="11" max="11" width="6.85546875" style="105" customWidth="1"/>
    <col min="12" max="12" width="14.5703125" style="64" bestFit="1" customWidth="1"/>
  </cols>
  <sheetData>
    <row r="2" spans="1:17" x14ac:dyDescent="0.2">
      <c r="F2"/>
      <c r="H2"/>
      <c r="J2"/>
      <c r="K2"/>
      <c r="L2"/>
    </row>
    <row r="3" spans="1:17" ht="15" x14ac:dyDescent="0.25">
      <c r="B3" s="7" t="s">
        <v>235</v>
      </c>
      <c r="F3"/>
      <c r="H3"/>
      <c r="J3"/>
      <c r="K3"/>
      <c r="L3"/>
    </row>
    <row r="4" spans="1:17" ht="15" customHeight="1" x14ac:dyDescent="0.2">
      <c r="F4"/>
      <c r="H4"/>
      <c r="J4"/>
      <c r="K4"/>
      <c r="L4"/>
    </row>
    <row r="5" spans="1:17" ht="15" customHeight="1" x14ac:dyDescent="0.2">
      <c r="F5"/>
      <c r="H5"/>
      <c r="J5"/>
      <c r="K5"/>
      <c r="L5"/>
    </row>
    <row r="6" spans="1:17" ht="15" customHeight="1" x14ac:dyDescent="0.2">
      <c r="F6"/>
      <c r="H6"/>
      <c r="J6"/>
      <c r="K6"/>
      <c r="L6"/>
    </row>
    <row r="7" spans="1:17" ht="15" customHeight="1" x14ac:dyDescent="0.2">
      <c r="F7"/>
      <c r="H7"/>
      <c r="J7"/>
      <c r="K7"/>
      <c r="L7"/>
    </row>
    <row r="8" spans="1:17" ht="15" customHeight="1" x14ac:dyDescent="0.2">
      <c r="F8"/>
      <c r="H8"/>
      <c r="J8"/>
      <c r="K8"/>
      <c r="L8"/>
    </row>
    <row r="9" spans="1:17" ht="15" customHeight="1" x14ac:dyDescent="0.2">
      <c r="F9"/>
      <c r="H9"/>
      <c r="J9"/>
      <c r="K9"/>
      <c r="L9"/>
    </row>
    <row r="10" spans="1:17" ht="15" customHeight="1" x14ac:dyDescent="0.2">
      <c r="F10"/>
      <c r="H10"/>
      <c r="J10"/>
      <c r="K10"/>
      <c r="L10"/>
    </row>
    <row r="11" spans="1:17" ht="15" customHeight="1" x14ac:dyDescent="0.2">
      <c r="F11"/>
      <c r="H11"/>
      <c r="J11"/>
      <c r="K11"/>
      <c r="L11"/>
    </row>
    <row r="12" spans="1:17" ht="15" customHeight="1" x14ac:dyDescent="0.2">
      <c r="F12"/>
      <c r="H12"/>
      <c r="J12"/>
      <c r="K12"/>
      <c r="L12"/>
    </row>
    <row r="13" spans="1:17" ht="15" customHeight="1" x14ac:dyDescent="0.2">
      <c r="F13"/>
      <c r="H13"/>
      <c r="J13"/>
      <c r="K13"/>
      <c r="L13"/>
    </row>
    <row r="14" spans="1:17" ht="15" customHeight="1" x14ac:dyDescent="0.2">
      <c r="F14"/>
      <c r="H14"/>
      <c r="J14"/>
      <c r="K14"/>
      <c r="L14"/>
    </row>
    <row r="15" spans="1:17" ht="15" customHeight="1" x14ac:dyDescent="0.2">
      <c r="F15"/>
      <c r="H15"/>
      <c r="J15"/>
      <c r="K15"/>
      <c r="L15"/>
    </row>
    <row r="16" spans="1:17" s="6" customFormat="1" ht="19.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">
      <c r="F17"/>
      <c r="H17"/>
      <c r="J17"/>
      <c r="K17"/>
      <c r="L17"/>
    </row>
    <row r="18" spans="1:17" x14ac:dyDescent="0.2">
      <c r="F18"/>
      <c r="H18"/>
      <c r="J18"/>
      <c r="K18"/>
      <c r="L18"/>
    </row>
    <row r="19" spans="1:17" x14ac:dyDescent="0.2">
      <c r="F19"/>
      <c r="H19"/>
      <c r="J19"/>
      <c r="K19"/>
      <c r="L19"/>
    </row>
    <row r="20" spans="1:17" x14ac:dyDescent="0.2">
      <c r="F20"/>
      <c r="H20"/>
      <c r="J20"/>
      <c r="K20"/>
      <c r="L20"/>
    </row>
    <row r="21" spans="1:17" x14ac:dyDescent="0.2">
      <c r="F21"/>
      <c r="H21"/>
      <c r="J21"/>
      <c r="K21"/>
      <c r="L21"/>
    </row>
    <row r="22" spans="1:17" s="99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99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99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99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99" customForma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5" customHeight="1" x14ac:dyDescent="0.2">
      <c r="F27"/>
      <c r="H27"/>
      <c r="J27"/>
      <c r="K27"/>
      <c r="L27"/>
    </row>
    <row r="28" spans="1:17" ht="15" customHeight="1" x14ac:dyDescent="0.2">
      <c r="F28"/>
      <c r="H28"/>
      <c r="J28"/>
      <c r="K28"/>
      <c r="L28"/>
    </row>
    <row r="29" spans="1:17" ht="15" customHeight="1" x14ac:dyDescent="0.2">
      <c r="F29"/>
      <c r="H29"/>
      <c r="J29"/>
      <c r="K29"/>
      <c r="L29"/>
    </row>
    <row r="30" spans="1:17" s="6" customFormat="1" ht="19.5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">
      <c r="F31"/>
      <c r="H31"/>
      <c r="J31"/>
      <c r="K31"/>
      <c r="L31"/>
    </row>
    <row r="32" spans="1:17" x14ac:dyDescent="0.2">
      <c r="F32"/>
      <c r="H32"/>
      <c r="J32"/>
      <c r="K32"/>
      <c r="L32"/>
    </row>
    <row r="33" spans="2:12" x14ac:dyDescent="0.2">
      <c r="F33"/>
      <c r="H33"/>
      <c r="J33"/>
      <c r="K33"/>
      <c r="L33"/>
    </row>
    <row r="35" spans="2:12" x14ac:dyDescent="0.2">
      <c r="B35" s="47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P36"/>
  <sheetViews>
    <sheetView topLeftCell="C1" zoomScaleNormal="100" workbookViewId="0">
      <selection activeCell="L13" sqref="L13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42578125" bestFit="1" customWidth="1"/>
    <col min="4" max="4" width="13.5703125" style="105" customWidth="1"/>
    <col min="5" max="5" width="13.28515625" bestFit="1" customWidth="1"/>
    <col min="6" max="6" width="7.7109375" style="105" customWidth="1"/>
    <col min="7" max="7" width="13.28515625" bestFit="1" customWidth="1"/>
    <col min="8" max="8" width="6.28515625" style="105" customWidth="1"/>
    <col min="9" max="9" width="10.85546875" bestFit="1" customWidth="1"/>
    <col min="10" max="10" width="6.28515625" style="105" customWidth="1"/>
    <col min="11" max="11" width="13.140625" customWidth="1"/>
    <col min="12" max="12" width="10.7109375" style="105" customWidth="1"/>
    <col min="13" max="13" width="9.5703125" style="105" bestFit="1" customWidth="1"/>
    <col min="14" max="14" width="11.28515625" customWidth="1"/>
    <col min="15" max="15" width="11.42578125" style="105"/>
    <col min="16" max="16" width="10.5703125" style="105" bestFit="1" customWidth="1"/>
  </cols>
  <sheetData>
    <row r="1" spans="1:16" ht="15.75" thickBot="1" x14ac:dyDescent="0.3">
      <c r="A1" s="7" t="s">
        <v>19</v>
      </c>
    </row>
    <row r="2" spans="1:16" x14ac:dyDescent="0.2">
      <c r="A2" s="8" t="s">
        <v>20</v>
      </c>
      <c r="C2" s="181" t="s">
        <v>501</v>
      </c>
      <c r="D2" s="307" t="s">
        <v>154</v>
      </c>
      <c r="E2" s="596" t="s">
        <v>575</v>
      </c>
      <c r="F2" s="597"/>
      <c r="G2" s="597"/>
      <c r="H2" s="597"/>
      <c r="I2" s="597"/>
      <c r="J2" s="597"/>
      <c r="K2" s="597"/>
      <c r="L2" s="597"/>
      <c r="M2" s="598"/>
      <c r="N2" s="594" t="s">
        <v>574</v>
      </c>
      <c r="O2" s="595"/>
      <c r="P2" s="491"/>
    </row>
    <row r="3" spans="1:16" x14ac:dyDescent="0.2">
      <c r="C3" s="174">
        <v>1</v>
      </c>
      <c r="D3" s="165"/>
      <c r="E3" s="165">
        <v>2</v>
      </c>
      <c r="F3" s="95"/>
      <c r="G3" s="95">
        <v>3</v>
      </c>
      <c r="H3" s="96" t="s">
        <v>39</v>
      </c>
      <c r="I3" s="95">
        <v>4</v>
      </c>
      <c r="J3" s="96" t="s">
        <v>40</v>
      </c>
      <c r="K3" s="95">
        <v>5</v>
      </c>
      <c r="L3" s="95"/>
      <c r="M3" s="166" t="s">
        <v>41</v>
      </c>
      <c r="N3" s="95" t="s">
        <v>42</v>
      </c>
      <c r="O3" s="96" t="s">
        <v>43</v>
      </c>
      <c r="P3" s="308" t="s">
        <v>368</v>
      </c>
    </row>
    <row r="4" spans="1:16" ht="25.5" x14ac:dyDescent="0.2">
      <c r="A4" s="1"/>
      <c r="B4" s="2" t="s">
        <v>12</v>
      </c>
      <c r="C4" s="175" t="s">
        <v>13</v>
      </c>
      <c r="D4" s="127" t="s">
        <v>460</v>
      </c>
      <c r="E4" s="127" t="s">
        <v>14</v>
      </c>
      <c r="F4" s="97" t="s">
        <v>461</v>
      </c>
      <c r="G4" s="97" t="s">
        <v>15</v>
      </c>
      <c r="H4" s="97" t="s">
        <v>18</v>
      </c>
      <c r="I4" s="97" t="s">
        <v>16</v>
      </c>
      <c r="J4" s="97" t="s">
        <v>18</v>
      </c>
      <c r="K4" s="97" t="s">
        <v>17</v>
      </c>
      <c r="L4" s="97" t="s">
        <v>462</v>
      </c>
      <c r="M4" s="128" t="s">
        <v>18</v>
      </c>
      <c r="N4" s="97" t="s">
        <v>17</v>
      </c>
      <c r="O4" s="12" t="s">
        <v>18</v>
      </c>
      <c r="P4" s="157" t="s">
        <v>538</v>
      </c>
    </row>
    <row r="5" spans="1:16" ht="15" customHeight="1" x14ac:dyDescent="0.2">
      <c r="A5" s="21">
        <v>1</v>
      </c>
      <c r="B5" s="21" t="s">
        <v>0</v>
      </c>
      <c r="C5" s="176">
        <v>355786464.55000001</v>
      </c>
      <c r="D5" s="300">
        <f>C5/C17</f>
        <v>0.13949312918635584</v>
      </c>
      <c r="E5" s="167">
        <v>358680861.64999998</v>
      </c>
      <c r="F5" s="302">
        <f>E5/E17</f>
        <v>0.13313470692705714</v>
      </c>
      <c r="G5" s="153">
        <v>282863440.62</v>
      </c>
      <c r="H5" s="49">
        <f t="shared" ref="H5:H10" si="0">+G5/E5</f>
        <v>0.788621504138176</v>
      </c>
      <c r="I5" s="153">
        <v>282450910.75999999</v>
      </c>
      <c r="J5" s="49">
        <f t="shared" ref="J5:J17" si="1">+I5/E5</f>
        <v>0.78747137346741125</v>
      </c>
      <c r="K5" s="153">
        <v>282384427.26999998</v>
      </c>
      <c r="L5" s="302">
        <f>K5/K17</f>
        <v>0.14581203462438488</v>
      </c>
      <c r="M5" s="170">
        <f t="shared" ref="M5:M17" si="2">+K5/E5</f>
        <v>0.78728601791291031</v>
      </c>
      <c r="N5" s="153">
        <v>280284168.24000001</v>
      </c>
      <c r="O5" s="170">
        <v>0.80511148018549783</v>
      </c>
      <c r="P5" s="158">
        <f>+K5/N5-1</f>
        <v>7.4933202370588425E-3</v>
      </c>
    </row>
    <row r="6" spans="1:16" ht="15" customHeight="1" x14ac:dyDescent="0.2">
      <c r="A6" s="23">
        <v>2</v>
      </c>
      <c r="B6" s="23" t="s">
        <v>1</v>
      </c>
      <c r="C6" s="176">
        <v>603468828.02999997</v>
      </c>
      <c r="D6" s="300">
        <f>C6/C17</f>
        <v>0.2366019047261913</v>
      </c>
      <c r="E6" s="167">
        <v>602402736.05999994</v>
      </c>
      <c r="F6" s="302">
        <f>E6/E17</f>
        <v>0.2235990828963301</v>
      </c>
      <c r="G6" s="153">
        <v>574651083.64999998</v>
      </c>
      <c r="H6" s="321">
        <f t="shared" si="0"/>
        <v>0.95393172914268454</v>
      </c>
      <c r="I6" s="153">
        <v>560438242.07000005</v>
      </c>
      <c r="J6" s="321">
        <f t="shared" si="1"/>
        <v>0.93033814178124818</v>
      </c>
      <c r="K6" s="153">
        <v>375269790.07999998</v>
      </c>
      <c r="L6" s="488">
        <f>K6/K17</f>
        <v>0.19377432443295303</v>
      </c>
      <c r="M6" s="196">
        <f t="shared" si="2"/>
        <v>0.62295498943853189</v>
      </c>
      <c r="N6" s="150">
        <v>363220365.56</v>
      </c>
      <c r="O6" s="196">
        <v>0.64209584390982888</v>
      </c>
      <c r="P6" s="159">
        <f t="shared" ref="P6:P15" si="3">+K6/N6-1</f>
        <v>3.3173868159684927E-2</v>
      </c>
    </row>
    <row r="7" spans="1:16" ht="15" customHeight="1" x14ac:dyDescent="0.2">
      <c r="A7" s="23">
        <v>3</v>
      </c>
      <c r="B7" s="23" t="s">
        <v>2</v>
      </c>
      <c r="C7" s="176">
        <v>34707752.200000003</v>
      </c>
      <c r="D7" s="300">
        <f>C7/C17</f>
        <v>1.3607861579349748E-2</v>
      </c>
      <c r="E7" s="167">
        <v>24898176.73</v>
      </c>
      <c r="F7" s="302">
        <f>E7/E17</f>
        <v>9.2416736335411455E-3</v>
      </c>
      <c r="G7" s="153">
        <v>22802309.510000002</v>
      </c>
      <c r="H7" s="321">
        <f t="shared" si="0"/>
        <v>0.91582246191245509</v>
      </c>
      <c r="I7" s="153">
        <v>22802309.510000002</v>
      </c>
      <c r="J7" s="321">
        <f t="shared" si="1"/>
        <v>0.91582246191245509</v>
      </c>
      <c r="K7" s="153">
        <v>22802309.510000002</v>
      </c>
      <c r="L7" s="488">
        <f>K7/K17</f>
        <v>1.177420148813315E-2</v>
      </c>
      <c r="M7" s="196">
        <f t="shared" si="2"/>
        <v>0.91582246191245509</v>
      </c>
      <c r="N7" s="150">
        <v>25343537.539999999</v>
      </c>
      <c r="O7" s="196">
        <v>0.63943365290714149</v>
      </c>
      <c r="P7" s="159">
        <f t="shared" si="3"/>
        <v>-0.10027124374366236</v>
      </c>
    </row>
    <row r="8" spans="1:16" ht="15" customHeight="1" x14ac:dyDescent="0.2">
      <c r="A8" s="23">
        <v>4</v>
      </c>
      <c r="B8" s="23" t="s">
        <v>3</v>
      </c>
      <c r="C8" s="176">
        <v>995669824.77999997</v>
      </c>
      <c r="D8" s="419">
        <f>C8/C17</f>
        <v>0.39037207239083771</v>
      </c>
      <c r="E8" s="167">
        <v>1067843102.78</v>
      </c>
      <c r="F8" s="488">
        <f>E8/E17</f>
        <v>0.39636064739752103</v>
      </c>
      <c r="G8" s="153">
        <v>913761084.57000005</v>
      </c>
      <c r="H8" s="321">
        <f t="shared" si="0"/>
        <v>0.85570724968034528</v>
      </c>
      <c r="I8" s="153">
        <v>910945871.21000004</v>
      </c>
      <c r="J8" s="321">
        <f t="shared" si="1"/>
        <v>0.85307089481447507</v>
      </c>
      <c r="K8" s="153">
        <v>798825847.25999999</v>
      </c>
      <c r="L8" s="488">
        <f>K8/K17</f>
        <v>0.4124817477564322</v>
      </c>
      <c r="M8" s="508">
        <f t="shared" si="2"/>
        <v>0.74807417417442112</v>
      </c>
      <c r="N8" s="150">
        <v>756589817.50999999</v>
      </c>
      <c r="O8" s="196">
        <v>0.78773420070441591</v>
      </c>
      <c r="P8" s="159">
        <f t="shared" si="3"/>
        <v>5.5824211180904193E-2</v>
      </c>
    </row>
    <row r="9" spans="1:16" ht="15" customHeight="1" x14ac:dyDescent="0.2">
      <c r="A9" s="59">
        <v>5</v>
      </c>
      <c r="B9" s="59" t="s">
        <v>486</v>
      </c>
      <c r="C9" s="176">
        <v>6477736.8899999997</v>
      </c>
      <c r="D9" s="420">
        <f>C9/C17</f>
        <v>2.5397250285360603E-3</v>
      </c>
      <c r="E9" s="167">
        <v>107259</v>
      </c>
      <c r="F9" s="306" t="s">
        <v>135</v>
      </c>
      <c r="G9" s="153">
        <v>0</v>
      </c>
      <c r="H9" s="86" t="s">
        <v>135</v>
      </c>
      <c r="I9" s="153">
        <v>0</v>
      </c>
      <c r="J9" s="86" t="s">
        <v>135</v>
      </c>
      <c r="K9" s="153">
        <v>0</v>
      </c>
      <c r="L9" s="306" t="s">
        <v>135</v>
      </c>
      <c r="M9" s="190" t="s">
        <v>135</v>
      </c>
      <c r="N9" s="60">
        <v>0</v>
      </c>
      <c r="O9" s="190">
        <v>0</v>
      </c>
      <c r="P9" s="183" t="s">
        <v>135</v>
      </c>
    </row>
    <row r="10" spans="1:16" ht="15" customHeight="1" x14ac:dyDescent="0.2">
      <c r="A10" s="9"/>
      <c r="B10" s="2" t="s">
        <v>4</v>
      </c>
      <c r="C10" s="179">
        <f>SUM(C5:C9)</f>
        <v>1996110606.45</v>
      </c>
      <c r="D10" s="299">
        <f>C10/C17</f>
        <v>0.78261469291127073</v>
      </c>
      <c r="E10" s="169">
        <f>SUM(E5:E9)</f>
        <v>2053932136.2199998</v>
      </c>
      <c r="F10" s="303">
        <f>E10/E17</f>
        <v>0.76237592311391755</v>
      </c>
      <c r="G10" s="92">
        <f>SUM(G5:G9)</f>
        <v>1794077918.3499999</v>
      </c>
      <c r="H10" s="98">
        <f t="shared" si="0"/>
        <v>0.87348451621764467</v>
      </c>
      <c r="I10" s="92">
        <f>SUM(I5:I9)</f>
        <v>1776637333.5500002</v>
      </c>
      <c r="J10" s="98">
        <f t="shared" si="1"/>
        <v>0.86499320119683931</v>
      </c>
      <c r="K10" s="92">
        <f>SUM(K5:K8)</f>
        <v>1479282374.1199999</v>
      </c>
      <c r="L10" s="303">
        <f>K10/K17</f>
        <v>0.76384230830190325</v>
      </c>
      <c r="M10" s="188">
        <f t="shared" si="2"/>
        <v>0.72021969374432715</v>
      </c>
      <c r="N10" s="92">
        <f>SUM(N5:N9)</f>
        <v>1425437888.8499999</v>
      </c>
      <c r="O10" s="98">
        <v>0.74399999999999999</v>
      </c>
      <c r="P10" s="161">
        <f t="shared" si="3"/>
        <v>3.7773996111075681E-2</v>
      </c>
    </row>
    <row r="11" spans="1:16" ht="15" customHeight="1" x14ac:dyDescent="0.2">
      <c r="A11" s="21">
        <v>6</v>
      </c>
      <c r="B11" s="21" t="s">
        <v>5</v>
      </c>
      <c r="C11" s="176">
        <v>352109003.55000001</v>
      </c>
      <c r="D11" s="300">
        <f>C11/C17</f>
        <v>0.13805130777530356</v>
      </c>
      <c r="E11" s="167">
        <v>420114149.52999997</v>
      </c>
      <c r="F11" s="302">
        <f>E11/E17</f>
        <v>0.15593743674053206</v>
      </c>
      <c r="G11" s="153">
        <v>316109362.27999997</v>
      </c>
      <c r="H11" s="49">
        <f t="shared" ref="H11:H17" si="4">+G11/E11</f>
        <v>0.75243683802044115</v>
      </c>
      <c r="I11" s="153">
        <v>312732366.32999998</v>
      </c>
      <c r="J11" s="49">
        <f t="shared" si="1"/>
        <v>0.74439855615400563</v>
      </c>
      <c r="K11" s="153">
        <v>261454351.43000001</v>
      </c>
      <c r="L11" s="302">
        <f>K11/K17</f>
        <v>0.13500457979205779</v>
      </c>
      <c r="M11" s="170">
        <f t="shared" si="2"/>
        <v>0.62234121779164164</v>
      </c>
      <c r="N11" s="153">
        <v>209430238.91</v>
      </c>
      <c r="O11" s="170">
        <v>0.5097412134153767</v>
      </c>
      <c r="P11" s="158">
        <f t="shared" si="3"/>
        <v>0.24840783637914243</v>
      </c>
    </row>
    <row r="12" spans="1:16" ht="15" customHeight="1" x14ac:dyDescent="0.2">
      <c r="A12" s="25">
        <v>7</v>
      </c>
      <c r="B12" s="25" t="s">
        <v>6</v>
      </c>
      <c r="C12" s="176">
        <v>21741338.550000001</v>
      </c>
      <c r="D12" s="301">
        <f>C12/C17</f>
        <v>8.5241223295981858E-3</v>
      </c>
      <c r="E12" s="167">
        <v>39468320.810000002</v>
      </c>
      <c r="F12" s="304">
        <f>E12/E17</f>
        <v>1.4649801218192265E-2</v>
      </c>
      <c r="G12" s="153">
        <v>26284035.449999999</v>
      </c>
      <c r="H12" s="456">
        <f t="shared" si="4"/>
        <v>0.66595271626910635</v>
      </c>
      <c r="I12" s="153">
        <v>26084035.449999999</v>
      </c>
      <c r="J12" s="456">
        <f t="shared" si="1"/>
        <v>0.66088536108663498</v>
      </c>
      <c r="K12" s="153">
        <v>21226915.190000001</v>
      </c>
      <c r="L12" s="304">
        <f>K12/K17</f>
        <v>1.0960730811454289E-2</v>
      </c>
      <c r="M12" s="458">
        <f t="shared" si="2"/>
        <v>0.5378215934796442</v>
      </c>
      <c r="N12" s="154">
        <v>23585651.469999999</v>
      </c>
      <c r="O12" s="458">
        <v>0.1438033827673473</v>
      </c>
      <c r="P12" s="158">
        <f t="shared" si="3"/>
        <v>-0.10000725580975434</v>
      </c>
    </row>
    <row r="13" spans="1:16" ht="15" customHeight="1" x14ac:dyDescent="0.2">
      <c r="A13" s="9"/>
      <c r="B13" s="2" t="s">
        <v>7</v>
      </c>
      <c r="C13" s="179">
        <f>SUM(C11:C12)</f>
        <v>373850342.10000002</v>
      </c>
      <c r="D13" s="299">
        <f>C13/C17</f>
        <v>0.14657543010490173</v>
      </c>
      <c r="E13" s="169">
        <f>SUM(E11:E12)</f>
        <v>459582470.33999997</v>
      </c>
      <c r="F13" s="303">
        <f>E13/E17</f>
        <v>0.17058723795872432</v>
      </c>
      <c r="G13" s="92">
        <f>SUM(G11:G12)</f>
        <v>342393397.72999996</v>
      </c>
      <c r="H13" s="98">
        <f t="shared" si="4"/>
        <v>0.74500969864385103</v>
      </c>
      <c r="I13" s="92">
        <f>SUM(I11:I12)</f>
        <v>338816401.77999997</v>
      </c>
      <c r="J13" s="98">
        <f t="shared" si="1"/>
        <v>0.73722655594183772</v>
      </c>
      <c r="K13" s="92">
        <f>SUM(K11:K12)</f>
        <v>282681266.62</v>
      </c>
      <c r="L13" s="303">
        <f>K13/K17</f>
        <v>0.14596531060351209</v>
      </c>
      <c r="M13" s="188">
        <f t="shared" si="2"/>
        <v>0.61508278679748574</v>
      </c>
      <c r="N13" s="92">
        <f>SUM(N11:N12)</f>
        <v>233015890.38</v>
      </c>
      <c r="O13" s="98">
        <v>0.40500000000000003</v>
      </c>
      <c r="P13" s="161">
        <f>+K13/N13-1</f>
        <v>0.21314158514685944</v>
      </c>
    </row>
    <row r="14" spans="1:16" ht="15" customHeight="1" x14ac:dyDescent="0.2">
      <c r="A14" s="21">
        <v>8</v>
      </c>
      <c r="B14" s="21" t="s">
        <v>8</v>
      </c>
      <c r="C14" s="176">
        <v>21421544.140000001</v>
      </c>
      <c r="D14" s="300">
        <f>C14/C17</f>
        <v>8.3987405981609704E-3</v>
      </c>
      <c r="E14" s="167">
        <v>21421544.140000001</v>
      </c>
      <c r="F14" s="302">
        <f>E14/E17</f>
        <v>7.9512215619322504E-3</v>
      </c>
      <c r="G14" s="153">
        <v>16312694.66</v>
      </c>
      <c r="H14" s="49">
        <f t="shared" si="4"/>
        <v>0.76150881343514576</v>
      </c>
      <c r="I14" s="153">
        <v>16312694.66</v>
      </c>
      <c r="J14" s="49">
        <f t="shared" si="1"/>
        <v>0.76150881343514576</v>
      </c>
      <c r="K14" s="153">
        <v>16312694.66</v>
      </c>
      <c r="L14" s="302">
        <f>K14/K17</f>
        <v>8.4232236939421178E-3</v>
      </c>
      <c r="M14" s="170">
        <f t="shared" si="2"/>
        <v>0.76150881343514576</v>
      </c>
      <c r="N14" s="153">
        <v>14882444.140000001</v>
      </c>
      <c r="O14" s="170">
        <v>0.20782766206281286</v>
      </c>
      <c r="P14" s="158">
        <f>+K14/N14-1</f>
        <v>9.6103200962526891E-2</v>
      </c>
    </row>
    <row r="15" spans="1:16" ht="15" customHeight="1" x14ac:dyDescent="0.2">
      <c r="A15" s="25">
        <v>9</v>
      </c>
      <c r="B15" s="25" t="s">
        <v>9</v>
      </c>
      <c r="C15" s="176">
        <v>159183736.81</v>
      </c>
      <c r="D15" s="301">
        <f>C15/C17</f>
        <v>6.2411136385666637E-2</v>
      </c>
      <c r="E15" s="167">
        <v>159183736.81</v>
      </c>
      <c r="F15" s="304">
        <f>E15/E17</f>
        <v>5.9085617365425856E-2</v>
      </c>
      <c r="G15" s="153">
        <v>158356864.99000001</v>
      </c>
      <c r="H15" s="456">
        <f t="shared" si="4"/>
        <v>0.99480555088999489</v>
      </c>
      <c r="I15" s="153">
        <v>158356864.99000001</v>
      </c>
      <c r="J15" s="456">
        <f t="shared" si="1"/>
        <v>0.99480555088999489</v>
      </c>
      <c r="K15" s="153">
        <v>158356864.99000001</v>
      </c>
      <c r="L15" s="304">
        <f>K15/K17</f>
        <v>8.1769157400642542E-2</v>
      </c>
      <c r="M15" s="458">
        <f t="shared" si="2"/>
        <v>0.99480555088999489</v>
      </c>
      <c r="N15" s="154">
        <v>125395433.8</v>
      </c>
      <c r="O15" s="458">
        <v>0.95360473304787341</v>
      </c>
      <c r="P15" s="160">
        <f t="shared" si="3"/>
        <v>0.26285990000698112</v>
      </c>
    </row>
    <row r="16" spans="1:16" ht="15" customHeight="1" thickBot="1" x14ac:dyDescent="0.25">
      <c r="A16" s="9"/>
      <c r="B16" s="2" t="s">
        <v>10</v>
      </c>
      <c r="C16" s="179">
        <f>SUM(C14:C15)</f>
        <v>180605280.94999999</v>
      </c>
      <c r="D16" s="299">
        <f>C16/C17</f>
        <v>7.0809876983827597E-2</v>
      </c>
      <c r="E16" s="169">
        <f>SUM(E14:E15)</f>
        <v>180605280.94999999</v>
      </c>
      <c r="F16" s="303">
        <f>E16/E17</f>
        <v>6.7036838927358108E-2</v>
      </c>
      <c r="G16" s="92">
        <f>SUM(G14:G15)</f>
        <v>174669559.65000001</v>
      </c>
      <c r="H16" s="98">
        <f t="shared" si="4"/>
        <v>0.96713428716603655</v>
      </c>
      <c r="I16" s="92">
        <f>SUM(I14:I15)</f>
        <v>174669559.65000001</v>
      </c>
      <c r="J16" s="98">
        <f t="shared" si="1"/>
        <v>0.96713428716603655</v>
      </c>
      <c r="K16" s="92">
        <f>SUM(K14:K15)</f>
        <v>174669559.65000001</v>
      </c>
      <c r="L16" s="303">
        <f>K16/K17</f>
        <v>9.0192381094584662E-2</v>
      </c>
      <c r="M16" s="188">
        <f t="shared" si="2"/>
        <v>0.96713428716603655</v>
      </c>
      <c r="N16" s="92">
        <f>SUM(N14:N15)</f>
        <v>140277877.94</v>
      </c>
      <c r="O16" s="98">
        <v>0.69099999999999995</v>
      </c>
      <c r="P16" s="161">
        <f>+K16/N16-1</f>
        <v>0.24516824901436074</v>
      </c>
    </row>
    <row r="17" spans="1:16" s="6" customFormat="1" ht="19.5" customHeight="1" thickBot="1" x14ac:dyDescent="0.25">
      <c r="A17" s="5"/>
      <c r="B17" s="4" t="s">
        <v>11</v>
      </c>
      <c r="C17" s="180">
        <f>+C10+C13+C16</f>
        <v>2550566229.5</v>
      </c>
      <c r="D17" s="486"/>
      <c r="E17" s="171">
        <f>+E10+E13+E16</f>
        <v>2694119887.5099998</v>
      </c>
      <c r="F17" s="305"/>
      <c r="G17" s="172">
        <f>+G10+G13+G16</f>
        <v>2311140875.73</v>
      </c>
      <c r="H17" s="199">
        <f t="shared" si="4"/>
        <v>0.85784633655113163</v>
      </c>
      <c r="I17" s="172">
        <f>+I10+I13+I16</f>
        <v>2290123294.98</v>
      </c>
      <c r="J17" s="199">
        <f t="shared" si="1"/>
        <v>0.85004505760751892</v>
      </c>
      <c r="K17" s="172">
        <f>+K10+K13+K16</f>
        <v>1936633200.3899999</v>
      </c>
      <c r="L17" s="305"/>
      <c r="M17" s="191">
        <f t="shared" si="2"/>
        <v>0.71883705300876732</v>
      </c>
      <c r="N17" s="164">
        <f>N10+N13+N16</f>
        <v>1798731657.1700001</v>
      </c>
      <c r="O17" s="490">
        <v>0.66800000000000004</v>
      </c>
      <c r="P17" s="163">
        <f>+K17/N17-1</f>
        <v>7.6665989988170091E-2</v>
      </c>
    </row>
    <row r="18" spans="1:16" x14ac:dyDescent="0.2">
      <c r="E18" s="47"/>
      <c r="G18" s="47"/>
      <c r="I18" s="47"/>
      <c r="K18" s="47"/>
    </row>
    <row r="19" spans="1:16" x14ac:dyDescent="0.2">
      <c r="A19" s="8" t="s">
        <v>577</v>
      </c>
      <c r="E19" s="294"/>
      <c r="F19" s="489"/>
      <c r="G19" s="294"/>
      <c r="H19" s="489"/>
      <c r="K19" s="593"/>
      <c r="L19" s="593"/>
    </row>
    <row r="20" spans="1:16" x14ac:dyDescent="0.2">
      <c r="C20" s="14"/>
      <c r="D20" s="14"/>
      <c r="E20" s="14"/>
      <c r="F20" s="15"/>
      <c r="G20" s="14"/>
      <c r="H20" s="15"/>
      <c r="I20" s="14"/>
      <c r="J20" s="15"/>
      <c r="N20" s="95"/>
      <c r="O20" s="96"/>
    </row>
    <row r="21" spans="1:16" ht="38.25" x14ac:dyDescent="0.2">
      <c r="A21" s="1"/>
      <c r="B21" s="2" t="s">
        <v>12</v>
      </c>
      <c r="C21" s="3" t="s">
        <v>567</v>
      </c>
      <c r="D21" s="3" t="s">
        <v>474</v>
      </c>
      <c r="E21" s="3" t="s">
        <v>359</v>
      </c>
      <c r="F21" s="3"/>
      <c r="G21" s="3" t="s">
        <v>360</v>
      </c>
      <c r="H21" s="3"/>
      <c r="I21" s="3" t="s">
        <v>361</v>
      </c>
      <c r="J21" s="3"/>
      <c r="K21" s="97" t="s">
        <v>441</v>
      </c>
      <c r="L21" s="97" t="s">
        <v>467</v>
      </c>
      <c r="M21" s="97" t="s">
        <v>417</v>
      </c>
      <c r="N21" s="62"/>
      <c r="O21" s="97" t="s">
        <v>362</v>
      </c>
      <c r="P21" s="97" t="s">
        <v>18</v>
      </c>
    </row>
    <row r="22" spans="1:16" x14ac:dyDescent="0.2">
      <c r="A22" s="21">
        <v>1</v>
      </c>
      <c r="B22" s="21" t="s">
        <v>0</v>
      </c>
      <c r="C22" s="22">
        <v>91000</v>
      </c>
      <c r="D22" s="153">
        <v>0</v>
      </c>
      <c r="E22" s="150">
        <v>29110356.559999999</v>
      </c>
      <c r="F22" s="49"/>
      <c r="G22" s="150">
        <v>30206959.460000001</v>
      </c>
      <c r="H22" s="49"/>
      <c r="I22" s="22">
        <v>0</v>
      </c>
      <c r="J22" s="49"/>
      <c r="K22" s="31">
        <v>3900000</v>
      </c>
      <c r="L22" s="31">
        <v>0</v>
      </c>
      <c r="M22" s="31">
        <v>0</v>
      </c>
      <c r="N22" s="387"/>
      <c r="O22" s="150">
        <v>2894397.1</v>
      </c>
      <c r="P22" s="49">
        <f t="shared" ref="P22:P34" si="5">O22/C5</f>
        <v>8.1352085826560151E-3</v>
      </c>
    </row>
    <row r="23" spans="1:16" x14ac:dyDescent="0.2">
      <c r="A23" s="23">
        <v>2</v>
      </c>
      <c r="B23" s="23" t="s">
        <v>1</v>
      </c>
      <c r="C23" s="24">
        <v>1526745.6</v>
      </c>
      <c r="D23" s="150">
        <v>0</v>
      </c>
      <c r="E23" s="24">
        <v>4628363.7699999996</v>
      </c>
      <c r="F23" s="321"/>
      <c r="G23" s="150">
        <v>13667950.83</v>
      </c>
      <c r="H23" s="321"/>
      <c r="I23" s="24">
        <v>2229550.44</v>
      </c>
      <c r="J23" s="321"/>
      <c r="K23" s="33">
        <v>4217199.05</v>
      </c>
      <c r="L23" s="33">
        <v>0</v>
      </c>
      <c r="M23" s="33">
        <v>0</v>
      </c>
      <c r="N23" s="150"/>
      <c r="O23" s="150">
        <v>-1066091.97</v>
      </c>
      <c r="P23" s="49">
        <f t="shared" si="5"/>
        <v>-1.7666065262728066E-3</v>
      </c>
    </row>
    <row r="24" spans="1:16" x14ac:dyDescent="0.2">
      <c r="A24" s="23">
        <v>3</v>
      </c>
      <c r="B24" s="23" t="s">
        <v>2</v>
      </c>
      <c r="C24" s="24">
        <v>0</v>
      </c>
      <c r="D24" s="150">
        <v>0</v>
      </c>
      <c r="E24" s="150">
        <v>0</v>
      </c>
      <c r="F24" s="321"/>
      <c r="G24" s="24">
        <v>10500000</v>
      </c>
      <c r="H24" s="321"/>
      <c r="I24" s="24">
        <v>0</v>
      </c>
      <c r="J24" s="321"/>
      <c r="K24" s="33">
        <v>690424.53</v>
      </c>
      <c r="L24" s="33">
        <v>0</v>
      </c>
      <c r="M24" s="33">
        <v>0</v>
      </c>
      <c r="N24" s="150"/>
      <c r="O24" s="150">
        <v>-9809575.4700000007</v>
      </c>
      <c r="P24" s="49">
        <f t="shared" si="5"/>
        <v>-0.28263355729501838</v>
      </c>
    </row>
    <row r="25" spans="1:16" x14ac:dyDescent="0.2">
      <c r="A25" s="23">
        <v>4</v>
      </c>
      <c r="B25" s="23" t="s">
        <v>3</v>
      </c>
      <c r="C25" s="150">
        <v>5677108.5</v>
      </c>
      <c r="D25" s="150">
        <v>0</v>
      </c>
      <c r="E25" s="150">
        <v>70764433.780000001</v>
      </c>
      <c r="F25" s="321"/>
      <c r="G25" s="150">
        <v>29987378.620000001</v>
      </c>
      <c r="H25" s="321"/>
      <c r="I25" s="150">
        <v>2130077.14</v>
      </c>
      <c r="J25" s="321"/>
      <c r="K25" s="33">
        <v>18461037.199999999</v>
      </c>
      <c r="L25" s="33">
        <v>5128000</v>
      </c>
      <c r="M25" s="560">
        <v>0</v>
      </c>
      <c r="N25" s="533"/>
      <c r="O25" s="150">
        <v>72173278</v>
      </c>
      <c r="P25" s="321">
        <f t="shared" si="5"/>
        <v>7.2487160104452469E-2</v>
      </c>
    </row>
    <row r="26" spans="1:16" x14ac:dyDescent="0.2">
      <c r="A26" s="59">
        <v>5</v>
      </c>
      <c r="B26" s="59" t="s">
        <v>486</v>
      </c>
      <c r="C26" s="60">
        <v>0</v>
      </c>
      <c r="D26" s="60">
        <v>0</v>
      </c>
      <c r="E26" s="150">
        <v>0</v>
      </c>
      <c r="F26" s="86"/>
      <c r="G26" s="153">
        <v>6370477.8899999997</v>
      </c>
      <c r="H26" s="86"/>
      <c r="I26" s="60">
        <v>0</v>
      </c>
      <c r="J26" s="86"/>
      <c r="K26" s="198">
        <v>0</v>
      </c>
      <c r="L26" s="198">
        <v>0</v>
      </c>
      <c r="M26" s="561">
        <v>0</v>
      </c>
      <c r="N26" s="388"/>
      <c r="O26" s="153">
        <v>-6370477.8899999997</v>
      </c>
      <c r="P26" s="86">
        <f t="shared" si="5"/>
        <v>-0.98344190234623752</v>
      </c>
    </row>
    <row r="27" spans="1:16" x14ac:dyDescent="0.2">
      <c r="A27" s="9"/>
      <c r="B27" s="2" t="s">
        <v>4</v>
      </c>
      <c r="C27" s="19">
        <f>SUM(C22:C26)</f>
        <v>7294854.0999999996</v>
      </c>
      <c r="D27" s="19">
        <f>SUM(D22:D26)</f>
        <v>0</v>
      </c>
      <c r="E27" s="19">
        <f>SUM(E22:E26)</f>
        <v>104503154.11</v>
      </c>
      <c r="F27" s="45"/>
      <c r="G27" s="19">
        <f>SUM(G22:G26)</f>
        <v>90732766.799999997</v>
      </c>
      <c r="H27" s="45"/>
      <c r="I27" s="19">
        <f>SUM(I22:I26)</f>
        <v>4359627.58</v>
      </c>
      <c r="J27" s="45"/>
      <c r="K27" s="562">
        <f>SUM(K22:K26)</f>
        <v>27268660.780000001</v>
      </c>
      <c r="L27" s="562">
        <f>SUM(L22:L26)</f>
        <v>5128000</v>
      </c>
      <c r="M27" s="562">
        <f>SUM(M22:M26)</f>
        <v>0</v>
      </c>
      <c r="N27" s="139"/>
      <c r="O27" s="92">
        <f>+C27+D27+E27-G27+I27+K27-M27+L27</f>
        <v>57821529.769999996</v>
      </c>
      <c r="P27" s="98">
        <f t="shared" si="5"/>
        <v>2.8967097105321828E-2</v>
      </c>
    </row>
    <row r="28" spans="1:16" x14ac:dyDescent="0.2">
      <c r="A28" s="21">
        <v>6</v>
      </c>
      <c r="B28" s="21" t="s">
        <v>5</v>
      </c>
      <c r="C28" s="22">
        <v>14651829.25</v>
      </c>
      <c r="D28" s="153">
        <v>0</v>
      </c>
      <c r="E28" s="150">
        <v>86116301.689999998</v>
      </c>
      <c r="F28" s="49"/>
      <c r="G28" s="150">
        <v>112327847.95</v>
      </c>
      <c r="H28" s="49"/>
      <c r="I28" s="22">
        <v>5039515.04</v>
      </c>
      <c r="J28" s="49"/>
      <c r="K28" s="198">
        <v>33429266.600000001</v>
      </c>
      <c r="L28" s="198">
        <v>41096081.350000001</v>
      </c>
      <c r="M28" s="31">
        <v>0</v>
      </c>
      <c r="N28" s="153"/>
      <c r="O28" s="150">
        <v>68005145.980000004</v>
      </c>
      <c r="P28" s="49">
        <f t="shared" si="5"/>
        <v>0.19313662898240308</v>
      </c>
    </row>
    <row r="29" spans="1:16" x14ac:dyDescent="0.2">
      <c r="A29" s="25">
        <v>7</v>
      </c>
      <c r="B29" s="25" t="s">
        <v>6</v>
      </c>
      <c r="C29" s="26">
        <v>0</v>
      </c>
      <c r="D29" s="154">
        <v>0</v>
      </c>
      <c r="E29" s="60">
        <v>20178211.010000002</v>
      </c>
      <c r="F29" s="456"/>
      <c r="G29" s="60">
        <v>7737052.0599999996</v>
      </c>
      <c r="H29" s="456"/>
      <c r="I29" s="26">
        <v>1285823.31</v>
      </c>
      <c r="J29" s="456"/>
      <c r="K29" s="35">
        <v>0</v>
      </c>
      <c r="L29" s="35">
        <v>4000000</v>
      </c>
      <c r="M29" s="561">
        <v>0</v>
      </c>
      <c r="N29" s="388"/>
      <c r="O29" s="150">
        <v>17726982.260000002</v>
      </c>
      <c r="P29" s="304">
        <f t="shared" si="5"/>
        <v>0.81535836532015182</v>
      </c>
    </row>
    <row r="30" spans="1:16" x14ac:dyDescent="0.2">
      <c r="A30" s="9"/>
      <c r="B30" s="2" t="s">
        <v>7</v>
      </c>
      <c r="C30" s="19">
        <f>SUM(C28:C29)</f>
        <v>14651829.25</v>
      </c>
      <c r="D30" s="19">
        <f>SUM(D28:D29)</f>
        <v>0</v>
      </c>
      <c r="E30" s="19">
        <f>SUM(E28:E29)</f>
        <v>106294512.7</v>
      </c>
      <c r="F30" s="45"/>
      <c r="G30" s="19">
        <f>SUM(G28:G29)</f>
        <v>120064900.01000001</v>
      </c>
      <c r="H30" s="45"/>
      <c r="I30" s="19">
        <f>SUM(I28:I29)</f>
        <v>6325338.3499999996</v>
      </c>
      <c r="J30" s="45"/>
      <c r="K30" s="562">
        <f>SUM(K28:K29)</f>
        <v>33429266.600000001</v>
      </c>
      <c r="L30" s="562">
        <f>SUM(L28:L29)</f>
        <v>45096081.350000001</v>
      </c>
      <c r="M30" s="562">
        <f>SUM(M28:M29)</f>
        <v>0</v>
      </c>
      <c r="N30" s="139"/>
      <c r="O30" s="92">
        <f>+C30+D30+E30-G30+I30+K30-M30+L30</f>
        <v>85732128.24000001</v>
      </c>
      <c r="P30" s="98">
        <f t="shared" si="5"/>
        <v>0.22932205373525591</v>
      </c>
    </row>
    <row r="31" spans="1:16" x14ac:dyDescent="0.2">
      <c r="A31" s="21">
        <v>8</v>
      </c>
      <c r="B31" s="21" t="s">
        <v>8</v>
      </c>
      <c r="C31" s="22"/>
      <c r="D31" s="153"/>
      <c r="E31" s="22"/>
      <c r="F31" s="49"/>
      <c r="G31" s="22"/>
      <c r="H31" s="49"/>
      <c r="I31" s="22"/>
      <c r="J31" s="49"/>
      <c r="K31" s="31">
        <v>0</v>
      </c>
      <c r="L31" s="31">
        <v>0</v>
      </c>
      <c r="M31" s="31">
        <v>0</v>
      </c>
      <c r="N31" s="153"/>
      <c r="O31" s="393"/>
      <c r="P31" s="49">
        <f t="shared" si="5"/>
        <v>0</v>
      </c>
    </row>
    <row r="32" spans="1:16" x14ac:dyDescent="0.2">
      <c r="A32" s="25">
        <v>9</v>
      </c>
      <c r="B32" s="25" t="s">
        <v>9</v>
      </c>
      <c r="C32" s="26"/>
      <c r="D32" s="154"/>
      <c r="E32" s="26"/>
      <c r="F32" s="456"/>
      <c r="G32" s="26"/>
      <c r="H32" s="456"/>
      <c r="I32" s="26"/>
      <c r="J32" s="456"/>
      <c r="K32" s="561"/>
      <c r="L32" s="561"/>
      <c r="M32" s="561"/>
      <c r="N32" s="35"/>
      <c r="O32" s="487"/>
      <c r="P32" s="456">
        <f t="shared" si="5"/>
        <v>0</v>
      </c>
    </row>
    <row r="33" spans="1:16" ht="13.5" thickBot="1" x14ac:dyDescent="0.25">
      <c r="A33" s="9"/>
      <c r="B33" s="2" t="s">
        <v>10</v>
      </c>
      <c r="C33" s="19">
        <f>SUM(C31:C32)</f>
        <v>0</v>
      </c>
      <c r="D33" s="19">
        <f>SUM(D31:D32)</f>
        <v>0</v>
      </c>
      <c r="E33" s="563">
        <f>SUM(E31:E32)</f>
        <v>0</v>
      </c>
      <c r="F33" s="564"/>
      <c r="G33" s="563">
        <f>SUM(G31:G32)</f>
        <v>0</v>
      </c>
      <c r="H33" s="564"/>
      <c r="I33" s="563">
        <f>SUM(I31:I32)</f>
        <v>0</v>
      </c>
      <c r="J33" s="564"/>
      <c r="K33" s="562">
        <f>SUM(K31:K32)</f>
        <v>0</v>
      </c>
      <c r="L33" s="562">
        <f>SUM(L31:L32)</f>
        <v>0</v>
      </c>
      <c r="M33" s="562">
        <f>SUM(M31:M32)</f>
        <v>0</v>
      </c>
      <c r="N33" s="562"/>
      <c r="O33" s="565">
        <f>+C33+D33+E33-G33+I33+K33-M33+N33+L33</f>
        <v>0</v>
      </c>
      <c r="P33" s="98">
        <f t="shared" si="5"/>
        <v>0</v>
      </c>
    </row>
    <row r="34" spans="1:16" ht="13.5" thickBot="1" x14ac:dyDescent="0.25">
      <c r="A34" s="5"/>
      <c r="B34" s="4" t="s">
        <v>11</v>
      </c>
      <c r="C34" s="20">
        <f>+C27+C30+C33</f>
        <v>21946683.350000001</v>
      </c>
      <c r="D34" s="20">
        <f>+D27+D30+D33</f>
        <v>0</v>
      </c>
      <c r="E34" s="20">
        <f>+E27+E30+E33</f>
        <v>210797666.81</v>
      </c>
      <c r="F34" s="46"/>
      <c r="G34" s="20">
        <f>+G27+G30+G33</f>
        <v>210797666.81</v>
      </c>
      <c r="H34" s="46"/>
      <c r="I34" s="20">
        <f>+I27+I30+I33</f>
        <v>10684965.93</v>
      </c>
      <c r="J34" s="46"/>
      <c r="K34" s="566">
        <f>+K27+K30+K33</f>
        <v>60697927.380000003</v>
      </c>
      <c r="L34" s="566">
        <f>+L27+L30+L33</f>
        <v>50224081.350000001</v>
      </c>
      <c r="M34" s="566">
        <f>+M27+M30+M33</f>
        <v>0</v>
      </c>
      <c r="N34" s="566"/>
      <c r="O34" s="20">
        <f>O27+O30+O33</f>
        <v>143553658.00999999</v>
      </c>
      <c r="P34" s="46">
        <f t="shared" si="5"/>
        <v>5.6283054464396916E-2</v>
      </c>
    </row>
    <row r="36" spans="1:16" x14ac:dyDescent="0.2">
      <c r="N36" s="47"/>
    </row>
  </sheetData>
  <mergeCells count="3">
    <mergeCell ref="K19:L19"/>
    <mergeCell ref="N2:O2"/>
    <mergeCell ref="E2:M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74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6"/>
  <sheetViews>
    <sheetView zoomScaleNormal="100" workbookViewId="0">
      <selection activeCell="N9" sqref="N9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42578125" bestFit="1" customWidth="1"/>
    <col min="4" max="4" width="13.5703125" style="105" customWidth="1"/>
    <col min="5" max="5" width="13.28515625" bestFit="1" customWidth="1"/>
    <col min="6" max="6" width="7.7109375" style="105" customWidth="1"/>
    <col min="7" max="7" width="13.28515625" bestFit="1" customWidth="1"/>
    <col min="8" max="8" width="6.28515625" style="105" customWidth="1"/>
    <col min="9" max="9" width="10.85546875" bestFit="1" customWidth="1"/>
    <col min="10" max="10" width="6.28515625" style="105" customWidth="1"/>
    <col min="11" max="11" width="13.140625" customWidth="1"/>
    <col min="12" max="12" width="10.7109375" style="105" customWidth="1"/>
    <col min="13" max="13" width="9.5703125" style="105" bestFit="1" customWidth="1"/>
    <col min="14" max="14" width="11.28515625" customWidth="1"/>
    <col min="15" max="15" width="11.42578125" style="105"/>
    <col min="16" max="16" width="10.5703125" style="105" bestFit="1" customWidth="1"/>
  </cols>
  <sheetData>
    <row r="2" spans="2:16" ht="15" x14ac:dyDescent="0.25">
      <c r="B2" s="7" t="s">
        <v>19</v>
      </c>
      <c r="D2"/>
      <c r="F2"/>
      <c r="H2"/>
      <c r="J2"/>
      <c r="L2"/>
      <c r="M2"/>
      <c r="O2"/>
      <c r="P2"/>
    </row>
    <row r="3" spans="2:16" x14ac:dyDescent="0.2">
      <c r="D3"/>
      <c r="F3"/>
      <c r="H3"/>
      <c r="J3"/>
      <c r="L3"/>
      <c r="M3"/>
      <c r="O3"/>
      <c r="P3"/>
    </row>
    <row r="4" spans="2:16" x14ac:dyDescent="0.2">
      <c r="D4"/>
      <c r="F4"/>
      <c r="H4"/>
      <c r="J4"/>
      <c r="L4"/>
      <c r="M4"/>
      <c r="O4"/>
      <c r="P4"/>
    </row>
    <row r="5" spans="2:16" ht="15" customHeight="1" x14ac:dyDescent="0.2">
      <c r="D5"/>
      <c r="F5"/>
      <c r="H5"/>
      <c r="J5"/>
      <c r="L5"/>
      <c r="M5"/>
      <c r="O5"/>
      <c r="P5"/>
    </row>
    <row r="6" spans="2:16" ht="15" customHeight="1" x14ac:dyDescent="0.2">
      <c r="D6"/>
      <c r="F6"/>
      <c r="H6"/>
      <c r="J6"/>
      <c r="L6"/>
      <c r="M6"/>
      <c r="O6"/>
      <c r="P6"/>
    </row>
    <row r="7" spans="2:16" ht="15" customHeight="1" x14ac:dyDescent="0.2">
      <c r="D7"/>
      <c r="F7"/>
      <c r="H7"/>
      <c r="J7"/>
      <c r="L7"/>
      <c r="M7"/>
      <c r="O7"/>
      <c r="P7"/>
    </row>
    <row r="8" spans="2:16" ht="15" customHeight="1" x14ac:dyDescent="0.2">
      <c r="D8"/>
      <c r="F8"/>
      <c r="H8"/>
      <c r="J8"/>
      <c r="L8"/>
      <c r="M8"/>
      <c r="O8"/>
      <c r="P8"/>
    </row>
    <row r="9" spans="2:16" ht="15" customHeight="1" x14ac:dyDescent="0.2">
      <c r="D9"/>
      <c r="F9"/>
      <c r="H9"/>
      <c r="J9"/>
      <c r="L9"/>
      <c r="M9"/>
      <c r="O9"/>
      <c r="P9"/>
    </row>
    <row r="10" spans="2:16" ht="15" customHeight="1" x14ac:dyDescent="0.2">
      <c r="D10"/>
      <c r="F10"/>
      <c r="H10"/>
      <c r="J10"/>
      <c r="L10"/>
      <c r="M10"/>
      <c r="O10"/>
      <c r="P10"/>
    </row>
    <row r="11" spans="2:16" ht="15" customHeight="1" x14ac:dyDescent="0.2">
      <c r="D11"/>
      <c r="F11"/>
      <c r="H11"/>
      <c r="J11"/>
      <c r="L11"/>
      <c r="M11"/>
      <c r="O11"/>
      <c r="P11"/>
    </row>
    <row r="12" spans="2:16" ht="15" customHeight="1" x14ac:dyDescent="0.2">
      <c r="D12"/>
      <c r="F12"/>
      <c r="H12"/>
      <c r="J12"/>
      <c r="L12"/>
      <c r="M12"/>
      <c r="O12"/>
      <c r="P12"/>
    </row>
    <row r="13" spans="2:16" ht="15" customHeight="1" x14ac:dyDescent="0.2">
      <c r="D13"/>
      <c r="F13"/>
      <c r="H13"/>
      <c r="J13"/>
      <c r="L13"/>
      <c r="M13"/>
      <c r="O13"/>
      <c r="P13"/>
    </row>
    <row r="14" spans="2:16" ht="15" customHeight="1" x14ac:dyDescent="0.2">
      <c r="D14"/>
      <c r="F14"/>
      <c r="H14"/>
      <c r="J14"/>
      <c r="L14"/>
      <c r="M14"/>
      <c r="O14"/>
      <c r="P14"/>
    </row>
    <row r="15" spans="2:16" ht="15" customHeight="1" x14ac:dyDescent="0.2">
      <c r="D15"/>
      <c r="F15"/>
      <c r="H15"/>
      <c r="J15"/>
      <c r="L15"/>
      <c r="M15"/>
      <c r="O15"/>
      <c r="P15"/>
    </row>
    <row r="16" spans="2:16" ht="15" customHeight="1" x14ac:dyDescent="0.2">
      <c r="D16"/>
      <c r="F16"/>
      <c r="H16"/>
      <c r="J16"/>
      <c r="L16"/>
      <c r="M16"/>
      <c r="O16"/>
      <c r="P16"/>
    </row>
    <row r="17" spans="4:16" ht="19.5" customHeight="1" x14ac:dyDescent="0.2">
      <c r="D17"/>
      <c r="F17"/>
      <c r="H17"/>
      <c r="J17"/>
      <c r="L17"/>
      <c r="M17"/>
      <c r="O17"/>
      <c r="P17"/>
    </row>
    <row r="18" spans="4:16" x14ac:dyDescent="0.2">
      <c r="D18"/>
      <c r="F18"/>
      <c r="H18"/>
      <c r="J18"/>
      <c r="L18"/>
      <c r="M18"/>
      <c r="O18"/>
      <c r="P18"/>
    </row>
    <row r="19" spans="4:16" x14ac:dyDescent="0.2">
      <c r="D19"/>
      <c r="F19"/>
      <c r="H19"/>
      <c r="J19"/>
      <c r="L19"/>
      <c r="M19"/>
      <c r="O19"/>
      <c r="P19"/>
    </row>
    <row r="20" spans="4:16" x14ac:dyDescent="0.2">
      <c r="D20"/>
      <c r="F20"/>
      <c r="H20"/>
      <c r="J20"/>
      <c r="L20"/>
      <c r="M20"/>
      <c r="O20"/>
      <c r="P20"/>
    </row>
    <row r="21" spans="4:16" x14ac:dyDescent="0.2">
      <c r="D21"/>
      <c r="F21"/>
      <c r="H21"/>
      <c r="J21"/>
      <c r="L21"/>
      <c r="M21"/>
      <c r="O21"/>
      <c r="P21"/>
    </row>
    <row r="22" spans="4:16" x14ac:dyDescent="0.2">
      <c r="D22"/>
      <c r="F22"/>
      <c r="H22"/>
      <c r="J22"/>
      <c r="L22"/>
      <c r="M22"/>
      <c r="O22"/>
      <c r="P22"/>
    </row>
    <row r="23" spans="4:16" x14ac:dyDescent="0.2">
      <c r="D23"/>
      <c r="F23"/>
      <c r="H23"/>
      <c r="J23"/>
      <c r="L23"/>
      <c r="M23"/>
      <c r="O23"/>
      <c r="P23"/>
    </row>
    <row r="24" spans="4:16" x14ac:dyDescent="0.2">
      <c r="D24"/>
      <c r="F24"/>
      <c r="H24"/>
      <c r="J24"/>
      <c r="L24"/>
      <c r="M24"/>
      <c r="O24"/>
      <c r="P24"/>
    </row>
    <row r="25" spans="4:16" x14ac:dyDescent="0.2">
      <c r="D25"/>
      <c r="F25"/>
      <c r="H25"/>
      <c r="J25"/>
      <c r="L25"/>
      <c r="M25"/>
      <c r="O25"/>
      <c r="P25"/>
    </row>
    <row r="26" spans="4:16" x14ac:dyDescent="0.2">
      <c r="D26"/>
      <c r="F26"/>
      <c r="H26"/>
      <c r="J26"/>
      <c r="L26"/>
      <c r="M26"/>
      <c r="O26"/>
      <c r="P26"/>
    </row>
    <row r="27" spans="4:16" x14ac:dyDescent="0.2">
      <c r="D27"/>
      <c r="F27"/>
      <c r="H27"/>
      <c r="J27"/>
      <c r="L27"/>
      <c r="M27"/>
      <c r="O27"/>
      <c r="P27"/>
    </row>
    <row r="28" spans="4:16" x14ac:dyDescent="0.2">
      <c r="D28"/>
      <c r="F28"/>
      <c r="H28"/>
      <c r="J28"/>
      <c r="L28"/>
      <c r="M28"/>
      <c r="O28"/>
      <c r="P28"/>
    </row>
    <row r="29" spans="4:16" x14ac:dyDescent="0.2">
      <c r="D29"/>
      <c r="F29"/>
      <c r="H29"/>
      <c r="J29"/>
      <c r="L29"/>
      <c r="M29"/>
      <c r="O29"/>
      <c r="P29"/>
    </row>
    <row r="30" spans="4:16" x14ac:dyDescent="0.2">
      <c r="D30"/>
      <c r="F30"/>
      <c r="H30"/>
      <c r="J30"/>
      <c r="L30"/>
      <c r="M30"/>
      <c r="O30"/>
      <c r="P30"/>
    </row>
    <row r="31" spans="4:16" x14ac:dyDescent="0.2">
      <c r="D31"/>
      <c r="F31"/>
      <c r="H31"/>
      <c r="J31"/>
      <c r="L31"/>
      <c r="M31"/>
      <c r="O31"/>
      <c r="P31"/>
    </row>
    <row r="32" spans="4:16" x14ac:dyDescent="0.2">
      <c r="D32"/>
      <c r="F32"/>
      <c r="H32"/>
      <c r="J32"/>
      <c r="L32"/>
      <c r="M32"/>
      <c r="O32"/>
      <c r="P32"/>
    </row>
    <row r="33" spans="4:16" x14ac:dyDescent="0.2">
      <c r="D33"/>
      <c r="F33"/>
      <c r="H33"/>
      <c r="J33"/>
      <c r="L33"/>
      <c r="M33"/>
      <c r="O33"/>
      <c r="P33"/>
    </row>
    <row r="34" spans="4:16" x14ac:dyDescent="0.2">
      <c r="D34"/>
      <c r="F34"/>
      <c r="H34"/>
      <c r="J34"/>
      <c r="L34"/>
      <c r="M34"/>
      <c r="O34"/>
      <c r="P34"/>
    </row>
    <row r="35" spans="4:16" x14ac:dyDescent="0.2">
      <c r="D35"/>
      <c r="F35"/>
      <c r="H35"/>
      <c r="J35"/>
      <c r="L35"/>
      <c r="M35"/>
      <c r="O35"/>
      <c r="P35"/>
    </row>
    <row r="36" spans="4:16" x14ac:dyDescent="0.2">
      <c r="D36"/>
      <c r="F36"/>
      <c r="H36"/>
      <c r="J36"/>
      <c r="L36"/>
      <c r="M36"/>
      <c r="O36"/>
      <c r="P36"/>
    </row>
    <row r="37" spans="4:16" x14ac:dyDescent="0.2">
      <c r="D37"/>
      <c r="F37"/>
      <c r="H37"/>
      <c r="J37"/>
      <c r="L37"/>
      <c r="M37"/>
      <c r="O37"/>
      <c r="P37"/>
    </row>
    <row r="38" spans="4:16" x14ac:dyDescent="0.2">
      <c r="D38"/>
      <c r="F38"/>
      <c r="H38"/>
      <c r="J38"/>
      <c r="L38"/>
      <c r="M38"/>
      <c r="O38"/>
      <c r="P38"/>
    </row>
    <row r="39" spans="4:16" x14ac:dyDescent="0.2">
      <c r="D39"/>
      <c r="F39"/>
      <c r="H39"/>
      <c r="J39"/>
      <c r="L39"/>
      <c r="M39"/>
      <c r="O39"/>
      <c r="P39"/>
    </row>
    <row r="40" spans="4:16" x14ac:dyDescent="0.2">
      <c r="D40"/>
      <c r="F40"/>
      <c r="H40"/>
      <c r="J40"/>
      <c r="L40"/>
      <c r="M40"/>
      <c r="O40"/>
      <c r="P40"/>
    </row>
    <row r="41" spans="4:16" x14ac:dyDescent="0.2">
      <c r="D41"/>
      <c r="F41"/>
      <c r="H41"/>
      <c r="J41"/>
      <c r="L41"/>
      <c r="M41"/>
      <c r="O41"/>
      <c r="P41"/>
    </row>
    <row r="42" spans="4:16" x14ac:dyDescent="0.2">
      <c r="D42"/>
      <c r="F42"/>
      <c r="H42"/>
      <c r="J42"/>
      <c r="L42"/>
      <c r="M42"/>
      <c r="O42"/>
      <c r="P42"/>
    </row>
    <row r="43" spans="4:16" x14ac:dyDescent="0.2">
      <c r="D43"/>
      <c r="F43"/>
      <c r="H43"/>
      <c r="J43"/>
      <c r="L43"/>
      <c r="M43"/>
      <c r="O43"/>
      <c r="P43"/>
    </row>
    <row r="44" spans="4:16" x14ac:dyDescent="0.2">
      <c r="D44"/>
      <c r="F44"/>
      <c r="H44"/>
      <c r="J44"/>
      <c r="L44"/>
      <c r="M44"/>
      <c r="O44"/>
      <c r="P44"/>
    </row>
    <row r="45" spans="4:16" x14ac:dyDescent="0.2">
      <c r="D45"/>
      <c r="F45"/>
      <c r="H45"/>
      <c r="J45"/>
      <c r="L45"/>
      <c r="M45"/>
      <c r="O45"/>
      <c r="P45"/>
    </row>
    <row r="46" spans="4:16" x14ac:dyDescent="0.2">
      <c r="D46"/>
      <c r="F46"/>
      <c r="H46"/>
      <c r="J46"/>
      <c r="L46"/>
      <c r="M46"/>
      <c r="O46"/>
      <c r="P46"/>
    </row>
    <row r="47" spans="4:16" x14ac:dyDescent="0.2">
      <c r="D47"/>
      <c r="F47"/>
      <c r="H47"/>
      <c r="J47"/>
      <c r="L47"/>
      <c r="M47"/>
      <c r="O47"/>
      <c r="P47"/>
    </row>
    <row r="48" spans="4:16" x14ac:dyDescent="0.2">
      <c r="D48"/>
      <c r="F48"/>
      <c r="H48"/>
      <c r="J48"/>
      <c r="L48"/>
      <c r="M48"/>
      <c r="O48"/>
      <c r="P48"/>
    </row>
    <row r="49" spans="4:16" x14ac:dyDescent="0.2">
      <c r="D49"/>
      <c r="F49"/>
      <c r="H49"/>
      <c r="J49"/>
      <c r="L49"/>
      <c r="M49"/>
      <c r="O49"/>
      <c r="P49"/>
    </row>
    <row r="50" spans="4:16" x14ac:dyDescent="0.2">
      <c r="D50"/>
      <c r="F50"/>
      <c r="H50"/>
      <c r="J50"/>
      <c r="L50"/>
      <c r="M50"/>
      <c r="O50"/>
      <c r="P50"/>
    </row>
    <row r="51" spans="4:16" x14ac:dyDescent="0.2">
      <c r="D51"/>
      <c r="F51"/>
      <c r="H51"/>
      <c r="J51"/>
      <c r="L51"/>
      <c r="M51"/>
      <c r="O51"/>
      <c r="P51"/>
    </row>
    <row r="52" spans="4:16" x14ac:dyDescent="0.2">
      <c r="D52"/>
      <c r="F52"/>
      <c r="H52"/>
      <c r="J52"/>
      <c r="L52"/>
      <c r="M52"/>
      <c r="O52"/>
      <c r="P52"/>
    </row>
    <row r="53" spans="4:16" x14ac:dyDescent="0.2">
      <c r="D53"/>
      <c r="F53"/>
      <c r="H53"/>
      <c r="J53"/>
      <c r="L53"/>
      <c r="M53"/>
      <c r="O53"/>
      <c r="P53"/>
    </row>
    <row r="54" spans="4:16" x14ac:dyDescent="0.2">
      <c r="D54"/>
      <c r="F54"/>
      <c r="H54"/>
      <c r="J54"/>
      <c r="L54"/>
      <c r="M54"/>
      <c r="O54"/>
      <c r="P54"/>
    </row>
    <row r="55" spans="4:16" x14ac:dyDescent="0.2">
      <c r="D55"/>
      <c r="F55"/>
      <c r="H55"/>
      <c r="J55"/>
      <c r="L55"/>
      <c r="M55"/>
      <c r="O55"/>
      <c r="P55"/>
    </row>
    <row r="56" spans="4:16" x14ac:dyDescent="0.2">
      <c r="D56"/>
      <c r="F56"/>
      <c r="H56"/>
      <c r="J56"/>
      <c r="L56"/>
      <c r="M56"/>
      <c r="O56"/>
      <c r="P56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Octubre&amp;R&amp;"Arial,Negreta"&amp;8&amp;K03+000Direcció de Pressupostos i Política Fiscal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38</vt:i4>
      </vt:variant>
      <vt:variant>
        <vt:lpstr>Intervals amb nom</vt:lpstr>
      </vt:variant>
      <vt:variant>
        <vt:i4>28</vt:i4>
      </vt:variant>
    </vt:vector>
  </HeadingPairs>
  <TitlesOfParts>
    <vt:vector size="66" baseType="lpstr">
      <vt:lpstr>Indicadors</vt:lpstr>
      <vt:lpstr>ICap </vt:lpstr>
      <vt:lpstr>Gràfics 1</vt:lpstr>
      <vt:lpstr>IDetallCorrent</vt:lpstr>
      <vt:lpstr>Gràfics 2</vt:lpstr>
      <vt:lpstr>IDetallCapital</vt:lpstr>
      <vt:lpstr>Gràfics 3</vt:lpstr>
      <vt:lpstr>DCap</vt:lpstr>
      <vt:lpstr>Gràfics 4</vt:lpstr>
      <vt:lpstr>DDetallCorrent</vt:lpstr>
      <vt:lpstr>Gràfics 5</vt:lpstr>
      <vt:lpstr>DProg</vt:lpstr>
      <vt:lpstr>Gràfics 6</vt:lpstr>
      <vt:lpstr>DOrg</vt:lpstr>
      <vt:lpstr>Gràfics 7</vt:lpstr>
      <vt:lpstr>DCap 01</vt:lpstr>
      <vt:lpstr>Gràfics 8</vt:lpstr>
      <vt:lpstr>DCap 02</vt:lpstr>
      <vt:lpstr>Gràfics 9</vt:lpstr>
      <vt:lpstr>DCap 04</vt:lpstr>
      <vt:lpstr>Gràfics 10</vt:lpstr>
      <vt:lpstr>DCap 0501</vt:lpstr>
      <vt:lpstr>Gràfics 11</vt:lpstr>
      <vt:lpstr>DCap 0502</vt:lpstr>
      <vt:lpstr>Gràfics 12</vt:lpstr>
      <vt:lpstr>DCap 0503</vt:lpstr>
      <vt:lpstr>Gràfics 13</vt:lpstr>
      <vt:lpstr>DCap 0504</vt:lpstr>
      <vt:lpstr>Gràfics 14</vt:lpstr>
      <vt:lpstr>DCap 07</vt:lpstr>
      <vt:lpstr>Gràfics 15</vt:lpstr>
      <vt:lpstr>DCap 0703</vt:lpstr>
      <vt:lpstr>Gràfics 16</vt:lpstr>
      <vt:lpstr>DCap 08</vt:lpstr>
      <vt:lpstr>Gràfics 17</vt:lpstr>
      <vt:lpstr>DCap 06</vt:lpstr>
      <vt:lpstr>Gràfics 18</vt:lpstr>
      <vt:lpstr>Full de control</vt:lpstr>
      <vt:lpstr>DDetallCorrent!Àrea_d'impressió</vt:lpstr>
      <vt:lpstr>DOrg!Àrea_d'impressió</vt:lpstr>
      <vt:lpstr>DProg!Àrea_d'impressió</vt:lpstr>
      <vt:lpstr>'Gràfics 2'!Àrea_d'impressió</vt:lpstr>
      <vt:lpstr>'Gràfics 3'!Àrea_d'impressió</vt:lpstr>
      <vt:lpstr>'Gràfics 5'!Àrea_d'impressió</vt:lpstr>
      <vt:lpstr>'Gràfics 6'!Àrea_d'impressió</vt:lpstr>
      <vt:lpstr>'Gràfics 7'!Àrea_d'impressió</vt:lpstr>
      <vt:lpstr>IDetallCapital!Àrea_d'impressió</vt:lpstr>
      <vt:lpstr>IDetallCorrent!Àrea_d'impressió</vt:lpstr>
      <vt:lpstr>Indicadors!Àrea_d'impressió</vt:lpstr>
      <vt:lpstr>DCap!Print_Area</vt:lpstr>
      <vt:lpstr>'DCap 0503'!Print_Area</vt:lpstr>
      <vt:lpstr>'DCap 0504'!Print_Area</vt:lpstr>
      <vt:lpstr>DDetallCorrent!Print_Area</vt:lpstr>
      <vt:lpstr>DProg!Print_Area</vt:lpstr>
      <vt:lpstr>'Gràfics 1'!Print_Area</vt:lpstr>
      <vt:lpstr>'Gràfics 13'!Print_Area</vt:lpstr>
      <vt:lpstr>'Gràfics 14'!Print_Area</vt:lpstr>
      <vt:lpstr>'Gràfics 2'!Print_Area</vt:lpstr>
      <vt:lpstr>'Gràfics 3'!Print_Area</vt:lpstr>
      <vt:lpstr>'Gràfics 4'!Print_Area</vt:lpstr>
      <vt:lpstr>'Gràfics 5'!Print_Area</vt:lpstr>
      <vt:lpstr>'Gràfics 6'!Print_Area</vt:lpstr>
      <vt:lpstr>'ICap '!Print_Area</vt:lpstr>
      <vt:lpstr>IDetallCapital!Print_Area</vt:lpstr>
      <vt:lpstr>IDetallCorrent!Print_Area</vt:lpstr>
      <vt:lpstr>Indicadors!Print_Area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PBR</dc:creator>
  <cp:lastModifiedBy>Ajuntament de Barcelona</cp:lastModifiedBy>
  <cp:lastPrinted>2015-11-23T11:17:23Z</cp:lastPrinted>
  <dcterms:created xsi:type="dcterms:W3CDTF">2011-01-04T08:57:13Z</dcterms:created>
  <dcterms:modified xsi:type="dcterms:W3CDTF">2015-12-14T14:52:37Z</dcterms:modified>
</cp:coreProperties>
</file>