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2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4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5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16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1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0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/>
  <bookViews>
    <workbookView xWindow="-15" yWindow="-15" windowWidth="7890" windowHeight="12015" tabRatio="931" activeTab="3"/>
  </bookViews>
  <sheets>
    <sheet name="Indicadors" sheetId="14" r:id="rId1"/>
    <sheet name="ICap " sheetId="15" r:id="rId2"/>
    <sheet name="Gràfics 1" sheetId="49" r:id="rId3"/>
    <sheet name="IDetallCorrent" sheetId="43" r:id="rId4"/>
    <sheet name="Gràfics 2" sheetId="50" r:id="rId5"/>
    <sheet name="IDetallCapital" sheetId="44" r:id="rId6"/>
    <sheet name="Gràfics 3" sheetId="51" r:id="rId7"/>
    <sheet name="DCap" sheetId="1" r:id="rId8"/>
    <sheet name="Gràfics 4" sheetId="52" r:id="rId9"/>
    <sheet name="DDetallCorrent" sheetId="45" r:id="rId10"/>
    <sheet name="Gràfics 5" sheetId="53" r:id="rId11"/>
    <sheet name="DProg" sheetId="16" r:id="rId12"/>
    <sheet name="Gràfics 6" sheetId="54" r:id="rId13"/>
    <sheet name="DOrg" sheetId="13" r:id="rId14"/>
    <sheet name="Gràfics 7" sheetId="55" r:id="rId15"/>
    <sheet name="DCap 01" sheetId="20" r:id="rId16"/>
    <sheet name="Gràfics 8" sheetId="56" r:id="rId17"/>
    <sheet name="DCap 02" sheetId="24" r:id="rId18"/>
    <sheet name="Gràfics 9" sheetId="57" r:id="rId19"/>
    <sheet name="DCap 04" sheetId="26" r:id="rId20"/>
    <sheet name="Gràfics 10" sheetId="58" r:id="rId21"/>
    <sheet name="DCap 0501" sheetId="27" r:id="rId22"/>
    <sheet name="Gràfics 11" sheetId="59" r:id="rId23"/>
    <sheet name="DCap 0502" sheetId="25" r:id="rId24"/>
    <sheet name="Gràfics 12" sheetId="60" r:id="rId25"/>
    <sheet name="DCap 0503" sheetId="46" r:id="rId26"/>
    <sheet name="Gràfics 13" sheetId="61" r:id="rId27"/>
    <sheet name="DCap 0504" sheetId="47" r:id="rId28"/>
    <sheet name="Gràfics 14" sheetId="62" r:id="rId29"/>
    <sheet name="DCap 0701" sheetId="21" r:id="rId30"/>
    <sheet name="Gràfics 15" sheetId="63" r:id="rId31"/>
    <sheet name="DCap 0702" sheetId="67" r:id="rId32"/>
    <sheet name="Gràfics 16" sheetId="69" r:id="rId33"/>
    <sheet name="DCap 0703" sheetId="23" r:id="rId34"/>
    <sheet name="Gràfics 17" sheetId="64" r:id="rId35"/>
    <sheet name="DCap 08" sheetId="22" r:id="rId36"/>
    <sheet name="Gràfics 18" sheetId="66" r:id="rId37"/>
    <sheet name="DCap 06" sheetId="28" r:id="rId38"/>
    <sheet name="Gràfics 19" sheetId="65" r:id="rId39"/>
    <sheet name="Full de control" sheetId="42" r:id="rId40"/>
  </sheets>
  <definedNames>
    <definedName name="__FPMExcelClient_CellBasedFunctionStatus" localSheetId="7" hidden="1">"2_2_2_2_2"</definedName>
    <definedName name="__FPMExcelClient_CellBasedFunctionStatus" localSheetId="15" hidden="1">"2_2_2_2_2"</definedName>
    <definedName name="__FPMExcelClient_CellBasedFunctionStatus" localSheetId="17" hidden="1">"2_2_2_2_2"</definedName>
    <definedName name="__FPMExcelClient_CellBasedFunctionStatus" localSheetId="19" hidden="1">"2_2_2_2_2"</definedName>
    <definedName name="__FPMExcelClient_CellBasedFunctionStatus" localSheetId="21" hidden="1">"2_2_2_2_2"</definedName>
    <definedName name="__FPMExcelClient_CellBasedFunctionStatus" localSheetId="23" hidden="1">"2_2_2_2_2"</definedName>
    <definedName name="__FPMExcelClient_CellBasedFunctionStatus" localSheetId="25" hidden="1">"2_2_2_2_2"</definedName>
    <definedName name="__FPMExcelClient_CellBasedFunctionStatus" localSheetId="27" hidden="1">"2_2_2_2_2"</definedName>
    <definedName name="__FPMExcelClient_CellBasedFunctionStatus" localSheetId="37" hidden="1">"2_2_2_2_2"</definedName>
    <definedName name="__FPMExcelClient_CellBasedFunctionStatus" localSheetId="29" hidden="1">"2_2_2_2_2"</definedName>
    <definedName name="__FPMExcelClient_CellBasedFunctionStatus" localSheetId="31" hidden="1">"2_2_2_2_2"</definedName>
    <definedName name="__FPMExcelClient_CellBasedFunctionStatus" localSheetId="33" hidden="1">"2_2_2_2_2"</definedName>
    <definedName name="__FPMExcelClient_CellBasedFunctionStatus" localSheetId="35" hidden="1">"2_2_2_2_2"</definedName>
    <definedName name="__FPMExcelClient_CellBasedFunctionStatus" localSheetId="9" hidden="1">"2_2_2_2_2"</definedName>
    <definedName name="__FPMExcelClient_CellBasedFunctionStatus" localSheetId="13" hidden="1">"2_2_2_2_2"</definedName>
    <definedName name="__FPMExcelClient_CellBasedFunctionStatus" localSheetId="11" hidden="1">"2_2_2_2_2"</definedName>
    <definedName name="__FPMExcelClient_CellBasedFunctionStatus" localSheetId="39" hidden="1">"2_2_2_2_2"</definedName>
    <definedName name="__FPMExcelClient_CellBasedFunctionStatus" localSheetId="2" hidden="1">"2_2_2_2_2"</definedName>
    <definedName name="__FPMExcelClient_CellBasedFunctionStatus" localSheetId="20" hidden="1">"2_2_2_2_2"</definedName>
    <definedName name="__FPMExcelClient_CellBasedFunctionStatus" localSheetId="22" hidden="1">"2_2_2_2_2"</definedName>
    <definedName name="__FPMExcelClient_CellBasedFunctionStatus" localSheetId="24" hidden="1">"2_2_2_2_2"</definedName>
    <definedName name="__FPMExcelClient_CellBasedFunctionStatus" localSheetId="26" hidden="1">"2_2_2_2_2"</definedName>
    <definedName name="__FPMExcelClient_CellBasedFunctionStatus" localSheetId="28" hidden="1">"2_2_2_2_2"</definedName>
    <definedName name="__FPMExcelClient_CellBasedFunctionStatus" localSheetId="30" hidden="1">"2_2_2_2_2"</definedName>
    <definedName name="__FPMExcelClient_CellBasedFunctionStatus" localSheetId="34" hidden="1">"2_2_2_2_2"</definedName>
    <definedName name="__FPMExcelClient_CellBasedFunctionStatus" localSheetId="36" hidden="1">"2_2_2_2_2"</definedName>
    <definedName name="__FPMExcelClient_CellBasedFunctionStatus" localSheetId="38" hidden="1">"2_2_2_2_2"</definedName>
    <definedName name="__FPMExcelClient_CellBasedFunctionStatus" localSheetId="4" hidden="1">"2_2_2_2_2"</definedName>
    <definedName name="__FPMExcelClient_CellBasedFunctionStatus" localSheetId="6" hidden="1">"2_2_2_2_2"</definedName>
    <definedName name="__FPMExcelClient_CellBasedFunctionStatus" localSheetId="8" hidden="1">"2_2_2_2_2"</definedName>
    <definedName name="__FPMExcelClient_CellBasedFunctionStatus" localSheetId="10" hidden="1">"2_2_2_2_2"</definedName>
    <definedName name="__FPMExcelClient_CellBasedFunctionStatus" localSheetId="12" hidden="1">"2_2_2_2_2"</definedName>
    <definedName name="__FPMExcelClient_CellBasedFunctionStatus" localSheetId="14" hidden="1">"2_2_2_2_2"</definedName>
    <definedName name="__FPMExcelClient_CellBasedFunctionStatus" localSheetId="16" hidden="1">"2_2_2_2_2"</definedName>
    <definedName name="__FPMExcelClient_CellBasedFunctionStatus" localSheetId="18" hidden="1">"2_2_2_2_2"</definedName>
    <definedName name="__FPMExcelClient_CellBasedFunctionStatus" localSheetId="1" hidden="1">"2_2_2_2_2"</definedName>
    <definedName name="__FPMExcelClient_CellBasedFunctionStatus" localSheetId="5" hidden="1">"2_2_2_2_2"</definedName>
    <definedName name="__FPMExcelClient_CellBasedFunctionStatus" localSheetId="3" hidden="1">"2_2_2_2_2"</definedName>
    <definedName name="__FPMExcelClient_CellBasedFunctionStatus" localSheetId="0" hidden="1">"2_2_2_2_2"</definedName>
    <definedName name="_xlnm.Print_Area" localSheetId="7">DCap!$A$1:$P$34</definedName>
    <definedName name="_xlnm.Print_Area" localSheetId="15">'DCap 01'!$A$1:$M$16</definedName>
    <definedName name="_xlnm.Print_Area" localSheetId="17">'DCap 02'!$A$1:$M$17</definedName>
    <definedName name="_xlnm.Print_Area" localSheetId="19">'DCap 04'!$A$1:$M$16</definedName>
    <definedName name="_xlnm.Print_Area" localSheetId="9">DDetallCorrent!$B$1:$M$131</definedName>
    <definedName name="_xlnm.Print_Area" localSheetId="13">DOrg!$A$1:$M$58</definedName>
    <definedName name="_xlnm.Print_Area" localSheetId="11">DProg!$A$1:$M$155</definedName>
    <definedName name="_xlnm.Print_Area" localSheetId="32">'Gràfics 16'!$A$1:$N$35</definedName>
    <definedName name="_xlnm.Print_Area" localSheetId="4">'Gràfics 2'!$A$1:$I$33</definedName>
    <definedName name="_xlnm.Print_Area" localSheetId="6">'Gràfics 3'!$A$1:$K$31</definedName>
    <definedName name="_xlnm.Print_Area" localSheetId="10">'Gràfics 5'!$A$1:$M$46</definedName>
    <definedName name="_xlnm.Print_Area" localSheetId="12">'Gràfics 6'!$A$1:$M$35</definedName>
    <definedName name="_xlnm.Print_Area" localSheetId="14">'Gràfics 7'!$A$1:$M$31</definedName>
    <definedName name="_xlnm.Print_Area" localSheetId="1">'ICap '!$A$1:$N$19</definedName>
    <definedName name="_xlnm.Print_Area" localSheetId="5">IDetallCapital!$A$1:$K$31</definedName>
    <definedName name="_xlnm.Print_Area" localSheetId="3">IDetallCorrent!$A$1:$K$68</definedName>
    <definedName name="_xlnm.Print_Area" localSheetId="0">Indicadors!$A$1:$J$39</definedName>
    <definedName name="DATA1" localSheetId="27">#REF!</definedName>
    <definedName name="DATA1" localSheetId="31">#REF!</definedName>
    <definedName name="DATA1" localSheetId="9">#REF!</definedName>
    <definedName name="DATA1" localSheetId="2">#REF!</definedName>
    <definedName name="DATA1" localSheetId="20">#REF!</definedName>
    <definedName name="DATA1" localSheetId="22">#REF!</definedName>
    <definedName name="DATA1" localSheetId="24">#REF!</definedName>
    <definedName name="DATA1" localSheetId="26">#REF!</definedName>
    <definedName name="DATA1" localSheetId="28">#REF!</definedName>
    <definedName name="DATA1" localSheetId="30">#REF!</definedName>
    <definedName name="DATA1" localSheetId="34">#REF!</definedName>
    <definedName name="DATA1" localSheetId="36">#REF!</definedName>
    <definedName name="DATA1" localSheetId="38">#REF!</definedName>
    <definedName name="DATA1" localSheetId="4">#REF!</definedName>
    <definedName name="DATA1" localSheetId="6">#REF!</definedName>
    <definedName name="DATA1" localSheetId="8">#REF!</definedName>
    <definedName name="DATA1" localSheetId="10">#REF!</definedName>
    <definedName name="DATA1" localSheetId="12">#REF!</definedName>
    <definedName name="DATA1" localSheetId="14">#REF!</definedName>
    <definedName name="DATA1" localSheetId="16">#REF!</definedName>
    <definedName name="DATA1" localSheetId="18">#REF!</definedName>
    <definedName name="DATA1" localSheetId="5">#REF!</definedName>
    <definedName name="DATA1" localSheetId="3">#REF!</definedName>
    <definedName name="DATA1">#REF!</definedName>
    <definedName name="DATA10" localSheetId="27">#REF!</definedName>
    <definedName name="DATA10" localSheetId="31">#REF!</definedName>
    <definedName name="DATA10" localSheetId="9">#REF!</definedName>
    <definedName name="DATA10" localSheetId="2">#REF!</definedName>
    <definedName name="DATA10" localSheetId="20">#REF!</definedName>
    <definedName name="DATA10" localSheetId="22">#REF!</definedName>
    <definedName name="DATA10" localSheetId="24">#REF!</definedName>
    <definedName name="DATA10" localSheetId="26">#REF!</definedName>
    <definedName name="DATA10" localSheetId="28">#REF!</definedName>
    <definedName name="DATA10" localSheetId="30">#REF!</definedName>
    <definedName name="DATA10" localSheetId="34">#REF!</definedName>
    <definedName name="DATA10" localSheetId="36">#REF!</definedName>
    <definedName name="DATA10" localSheetId="38">#REF!</definedName>
    <definedName name="DATA10" localSheetId="4">#REF!</definedName>
    <definedName name="DATA10" localSheetId="6">#REF!</definedName>
    <definedName name="DATA10" localSheetId="8">#REF!</definedName>
    <definedName name="DATA10" localSheetId="10">#REF!</definedName>
    <definedName name="DATA10" localSheetId="12">#REF!</definedName>
    <definedName name="DATA10" localSheetId="14">#REF!</definedName>
    <definedName name="DATA10" localSheetId="16">#REF!</definedName>
    <definedName name="DATA10" localSheetId="18">#REF!</definedName>
    <definedName name="DATA10" localSheetId="5">#REF!</definedName>
    <definedName name="DATA10" localSheetId="3">#REF!</definedName>
    <definedName name="DATA10">#REF!</definedName>
    <definedName name="DATA11" localSheetId="27">#REF!</definedName>
    <definedName name="DATA11" localSheetId="31">#REF!</definedName>
    <definedName name="DATA11" localSheetId="9">#REF!</definedName>
    <definedName name="DATA11" localSheetId="2">#REF!</definedName>
    <definedName name="DATA11" localSheetId="20">#REF!</definedName>
    <definedName name="DATA11" localSheetId="22">#REF!</definedName>
    <definedName name="DATA11" localSheetId="24">#REF!</definedName>
    <definedName name="DATA11" localSheetId="26">#REF!</definedName>
    <definedName name="DATA11" localSheetId="28">#REF!</definedName>
    <definedName name="DATA11" localSheetId="30">#REF!</definedName>
    <definedName name="DATA11" localSheetId="34">#REF!</definedName>
    <definedName name="DATA11" localSheetId="36">#REF!</definedName>
    <definedName name="DATA11" localSheetId="38">#REF!</definedName>
    <definedName name="DATA11" localSheetId="4">#REF!</definedName>
    <definedName name="DATA11" localSheetId="6">#REF!</definedName>
    <definedName name="DATA11" localSheetId="8">#REF!</definedName>
    <definedName name="DATA11" localSheetId="10">#REF!</definedName>
    <definedName name="DATA11" localSheetId="12">#REF!</definedName>
    <definedName name="DATA11" localSheetId="14">#REF!</definedName>
    <definedName name="DATA11" localSheetId="16">#REF!</definedName>
    <definedName name="DATA11" localSheetId="18">#REF!</definedName>
    <definedName name="DATA11" localSheetId="5">#REF!</definedName>
    <definedName name="DATA11" localSheetId="3">#REF!</definedName>
    <definedName name="DATA11">#REF!</definedName>
    <definedName name="DATA12" localSheetId="27">#REF!</definedName>
    <definedName name="DATA12" localSheetId="31">#REF!</definedName>
    <definedName name="DATA12" localSheetId="9">#REF!</definedName>
    <definedName name="DATA12" localSheetId="2">#REF!</definedName>
    <definedName name="DATA12" localSheetId="20">#REF!</definedName>
    <definedName name="DATA12" localSheetId="22">#REF!</definedName>
    <definedName name="DATA12" localSheetId="24">#REF!</definedName>
    <definedName name="DATA12" localSheetId="26">#REF!</definedName>
    <definedName name="DATA12" localSheetId="28">#REF!</definedName>
    <definedName name="DATA12" localSheetId="30">#REF!</definedName>
    <definedName name="DATA12" localSheetId="34">#REF!</definedName>
    <definedName name="DATA12" localSheetId="36">#REF!</definedName>
    <definedName name="DATA12" localSheetId="38">#REF!</definedName>
    <definedName name="DATA12" localSheetId="4">#REF!</definedName>
    <definedName name="DATA12" localSheetId="6">#REF!</definedName>
    <definedName name="DATA12" localSheetId="8">#REF!</definedName>
    <definedName name="DATA12" localSheetId="10">#REF!</definedName>
    <definedName name="DATA12" localSheetId="12">#REF!</definedName>
    <definedName name="DATA12" localSheetId="14">#REF!</definedName>
    <definedName name="DATA12" localSheetId="16">#REF!</definedName>
    <definedName name="DATA12" localSheetId="18">#REF!</definedName>
    <definedName name="DATA12" localSheetId="5">#REF!</definedName>
    <definedName name="DATA12" localSheetId="3">#REF!</definedName>
    <definedName name="DATA12">#REF!</definedName>
    <definedName name="DATA13" localSheetId="27">#REF!</definedName>
    <definedName name="DATA13" localSheetId="31">#REF!</definedName>
    <definedName name="DATA13" localSheetId="9">#REF!</definedName>
    <definedName name="DATA13" localSheetId="2">#REF!</definedName>
    <definedName name="DATA13" localSheetId="20">#REF!</definedName>
    <definedName name="DATA13" localSheetId="22">#REF!</definedName>
    <definedName name="DATA13" localSheetId="24">#REF!</definedName>
    <definedName name="DATA13" localSheetId="26">#REF!</definedName>
    <definedName name="DATA13" localSheetId="28">#REF!</definedName>
    <definedName name="DATA13" localSheetId="30">#REF!</definedName>
    <definedName name="DATA13" localSheetId="34">#REF!</definedName>
    <definedName name="DATA13" localSheetId="36">#REF!</definedName>
    <definedName name="DATA13" localSheetId="38">#REF!</definedName>
    <definedName name="DATA13" localSheetId="4">#REF!</definedName>
    <definedName name="DATA13" localSheetId="6">#REF!</definedName>
    <definedName name="DATA13" localSheetId="8">#REF!</definedName>
    <definedName name="DATA13" localSheetId="10">#REF!</definedName>
    <definedName name="DATA13" localSheetId="12">#REF!</definedName>
    <definedName name="DATA13" localSheetId="14">#REF!</definedName>
    <definedName name="DATA13" localSheetId="16">#REF!</definedName>
    <definedName name="DATA13" localSheetId="18">#REF!</definedName>
    <definedName name="DATA13" localSheetId="5">#REF!</definedName>
    <definedName name="DATA13" localSheetId="3">#REF!</definedName>
    <definedName name="DATA13">#REF!</definedName>
    <definedName name="DATA14" localSheetId="27">#REF!</definedName>
    <definedName name="DATA14" localSheetId="31">#REF!</definedName>
    <definedName name="DATA14" localSheetId="9">#REF!</definedName>
    <definedName name="DATA14" localSheetId="2">#REF!</definedName>
    <definedName name="DATA14" localSheetId="20">#REF!</definedName>
    <definedName name="DATA14" localSheetId="22">#REF!</definedName>
    <definedName name="DATA14" localSheetId="24">#REF!</definedName>
    <definedName name="DATA14" localSheetId="26">#REF!</definedName>
    <definedName name="DATA14" localSheetId="28">#REF!</definedName>
    <definedName name="DATA14" localSheetId="30">#REF!</definedName>
    <definedName name="DATA14" localSheetId="34">#REF!</definedName>
    <definedName name="DATA14" localSheetId="36">#REF!</definedName>
    <definedName name="DATA14" localSheetId="38">#REF!</definedName>
    <definedName name="DATA14" localSheetId="4">#REF!</definedName>
    <definedName name="DATA14" localSheetId="6">#REF!</definedName>
    <definedName name="DATA14" localSheetId="8">#REF!</definedName>
    <definedName name="DATA14" localSheetId="10">#REF!</definedName>
    <definedName name="DATA14" localSheetId="12">#REF!</definedName>
    <definedName name="DATA14" localSheetId="14">#REF!</definedName>
    <definedName name="DATA14" localSheetId="16">#REF!</definedName>
    <definedName name="DATA14" localSheetId="18">#REF!</definedName>
    <definedName name="DATA14" localSheetId="5">#REF!</definedName>
    <definedName name="DATA14" localSheetId="3">#REF!</definedName>
    <definedName name="DATA14">#REF!</definedName>
    <definedName name="DATA2" localSheetId="27">#REF!</definedName>
    <definedName name="DATA2" localSheetId="31">#REF!</definedName>
    <definedName name="DATA2" localSheetId="9">#REF!</definedName>
    <definedName name="DATA2" localSheetId="2">#REF!</definedName>
    <definedName name="DATA2" localSheetId="20">#REF!</definedName>
    <definedName name="DATA2" localSheetId="22">#REF!</definedName>
    <definedName name="DATA2" localSheetId="24">#REF!</definedName>
    <definedName name="DATA2" localSheetId="26">#REF!</definedName>
    <definedName name="DATA2" localSheetId="28">#REF!</definedName>
    <definedName name="DATA2" localSheetId="30">#REF!</definedName>
    <definedName name="DATA2" localSheetId="34">#REF!</definedName>
    <definedName name="DATA2" localSheetId="36">#REF!</definedName>
    <definedName name="DATA2" localSheetId="38">#REF!</definedName>
    <definedName name="DATA2" localSheetId="4">#REF!</definedName>
    <definedName name="DATA2" localSheetId="6">#REF!</definedName>
    <definedName name="DATA2" localSheetId="8">#REF!</definedName>
    <definedName name="DATA2" localSheetId="10">#REF!</definedName>
    <definedName name="DATA2" localSheetId="12">#REF!</definedName>
    <definedName name="DATA2" localSheetId="14">#REF!</definedName>
    <definedName name="DATA2" localSheetId="16">#REF!</definedName>
    <definedName name="DATA2" localSheetId="18">#REF!</definedName>
    <definedName name="DATA2" localSheetId="5">#REF!</definedName>
    <definedName name="DATA2" localSheetId="3">#REF!</definedName>
    <definedName name="DATA2">#REF!</definedName>
    <definedName name="DATA3" localSheetId="27">#REF!</definedName>
    <definedName name="DATA3" localSheetId="31">#REF!</definedName>
    <definedName name="DATA3" localSheetId="9">#REF!</definedName>
    <definedName name="DATA3" localSheetId="2">#REF!</definedName>
    <definedName name="DATA3" localSheetId="20">#REF!</definedName>
    <definedName name="DATA3" localSheetId="22">#REF!</definedName>
    <definedName name="DATA3" localSheetId="24">#REF!</definedName>
    <definedName name="DATA3" localSheetId="26">#REF!</definedName>
    <definedName name="DATA3" localSheetId="28">#REF!</definedName>
    <definedName name="DATA3" localSheetId="30">#REF!</definedName>
    <definedName name="DATA3" localSheetId="34">#REF!</definedName>
    <definedName name="DATA3" localSheetId="36">#REF!</definedName>
    <definedName name="DATA3" localSheetId="38">#REF!</definedName>
    <definedName name="DATA3" localSheetId="4">#REF!</definedName>
    <definedName name="DATA3" localSheetId="6">#REF!</definedName>
    <definedName name="DATA3" localSheetId="8">#REF!</definedName>
    <definedName name="DATA3" localSheetId="10">#REF!</definedName>
    <definedName name="DATA3" localSheetId="12">#REF!</definedName>
    <definedName name="DATA3" localSheetId="14">#REF!</definedName>
    <definedName name="DATA3" localSheetId="16">#REF!</definedName>
    <definedName name="DATA3" localSheetId="18">#REF!</definedName>
    <definedName name="DATA3" localSheetId="5">#REF!</definedName>
    <definedName name="DATA3" localSheetId="3">#REF!</definedName>
    <definedName name="DATA3">#REF!</definedName>
    <definedName name="DATA4" localSheetId="27">#REF!</definedName>
    <definedName name="DATA4" localSheetId="31">#REF!</definedName>
    <definedName name="DATA4" localSheetId="9">#REF!</definedName>
    <definedName name="DATA4" localSheetId="2">#REF!</definedName>
    <definedName name="DATA4" localSheetId="20">#REF!</definedName>
    <definedName name="DATA4" localSheetId="22">#REF!</definedName>
    <definedName name="DATA4" localSheetId="24">#REF!</definedName>
    <definedName name="DATA4" localSheetId="26">#REF!</definedName>
    <definedName name="DATA4" localSheetId="28">#REF!</definedName>
    <definedName name="DATA4" localSheetId="30">#REF!</definedName>
    <definedName name="DATA4" localSheetId="34">#REF!</definedName>
    <definedName name="DATA4" localSheetId="36">#REF!</definedName>
    <definedName name="DATA4" localSheetId="38">#REF!</definedName>
    <definedName name="DATA4" localSheetId="4">#REF!</definedName>
    <definedName name="DATA4" localSheetId="6">#REF!</definedName>
    <definedName name="DATA4" localSheetId="8">#REF!</definedName>
    <definedName name="DATA4" localSheetId="10">#REF!</definedName>
    <definedName name="DATA4" localSheetId="12">#REF!</definedName>
    <definedName name="DATA4" localSheetId="14">#REF!</definedName>
    <definedName name="DATA4" localSheetId="16">#REF!</definedName>
    <definedName name="DATA4" localSheetId="18">#REF!</definedName>
    <definedName name="DATA4" localSheetId="5">#REF!</definedName>
    <definedName name="DATA4" localSheetId="3">#REF!</definedName>
    <definedName name="DATA4">#REF!</definedName>
    <definedName name="DATA5" localSheetId="27">#REF!</definedName>
    <definedName name="DATA5" localSheetId="31">#REF!</definedName>
    <definedName name="DATA5" localSheetId="9">#REF!</definedName>
    <definedName name="DATA5" localSheetId="2">#REF!</definedName>
    <definedName name="DATA5" localSheetId="20">#REF!</definedName>
    <definedName name="DATA5" localSheetId="22">#REF!</definedName>
    <definedName name="DATA5" localSheetId="24">#REF!</definedName>
    <definedName name="DATA5" localSheetId="26">#REF!</definedName>
    <definedName name="DATA5" localSheetId="28">#REF!</definedName>
    <definedName name="DATA5" localSheetId="30">#REF!</definedName>
    <definedName name="DATA5" localSheetId="34">#REF!</definedName>
    <definedName name="DATA5" localSheetId="36">#REF!</definedName>
    <definedName name="DATA5" localSheetId="38">#REF!</definedName>
    <definedName name="DATA5" localSheetId="4">#REF!</definedName>
    <definedName name="DATA5" localSheetId="6">#REF!</definedName>
    <definedName name="DATA5" localSheetId="8">#REF!</definedName>
    <definedName name="DATA5" localSheetId="10">#REF!</definedName>
    <definedName name="DATA5" localSheetId="12">#REF!</definedName>
    <definedName name="DATA5" localSheetId="14">#REF!</definedName>
    <definedName name="DATA5" localSheetId="16">#REF!</definedName>
    <definedName name="DATA5" localSheetId="18">#REF!</definedName>
    <definedName name="DATA5" localSheetId="5">#REF!</definedName>
    <definedName name="DATA5" localSheetId="3">#REF!</definedName>
    <definedName name="DATA5">#REF!</definedName>
    <definedName name="DATA6" localSheetId="27">#REF!</definedName>
    <definedName name="DATA6" localSheetId="31">#REF!</definedName>
    <definedName name="DATA6" localSheetId="9">#REF!</definedName>
    <definedName name="DATA6" localSheetId="2">#REF!</definedName>
    <definedName name="DATA6" localSheetId="20">#REF!</definedName>
    <definedName name="DATA6" localSheetId="22">#REF!</definedName>
    <definedName name="DATA6" localSheetId="24">#REF!</definedName>
    <definedName name="DATA6" localSheetId="26">#REF!</definedName>
    <definedName name="DATA6" localSheetId="28">#REF!</definedName>
    <definedName name="DATA6" localSheetId="30">#REF!</definedName>
    <definedName name="DATA6" localSheetId="34">#REF!</definedName>
    <definedName name="DATA6" localSheetId="36">#REF!</definedName>
    <definedName name="DATA6" localSheetId="38">#REF!</definedName>
    <definedName name="DATA6" localSheetId="4">#REF!</definedName>
    <definedName name="DATA6" localSheetId="6">#REF!</definedName>
    <definedName name="DATA6" localSheetId="8">#REF!</definedName>
    <definedName name="DATA6" localSheetId="10">#REF!</definedName>
    <definedName name="DATA6" localSheetId="12">#REF!</definedName>
    <definedName name="DATA6" localSheetId="14">#REF!</definedName>
    <definedName name="DATA6" localSheetId="16">#REF!</definedName>
    <definedName name="DATA6" localSheetId="18">#REF!</definedName>
    <definedName name="DATA6" localSheetId="5">#REF!</definedName>
    <definedName name="DATA6" localSheetId="3">#REF!</definedName>
    <definedName name="DATA6">#REF!</definedName>
    <definedName name="DATA7" localSheetId="27">#REF!</definedName>
    <definedName name="DATA7" localSheetId="31">#REF!</definedName>
    <definedName name="DATA7" localSheetId="9">#REF!</definedName>
    <definedName name="DATA7" localSheetId="2">#REF!</definedName>
    <definedName name="DATA7" localSheetId="20">#REF!</definedName>
    <definedName name="DATA7" localSheetId="22">#REF!</definedName>
    <definedName name="DATA7" localSheetId="24">#REF!</definedName>
    <definedName name="DATA7" localSheetId="26">#REF!</definedName>
    <definedName name="DATA7" localSheetId="28">#REF!</definedName>
    <definedName name="DATA7" localSheetId="30">#REF!</definedName>
    <definedName name="DATA7" localSheetId="34">#REF!</definedName>
    <definedName name="DATA7" localSheetId="36">#REF!</definedName>
    <definedName name="DATA7" localSheetId="38">#REF!</definedName>
    <definedName name="DATA7" localSheetId="4">#REF!</definedName>
    <definedName name="DATA7" localSheetId="6">#REF!</definedName>
    <definedName name="DATA7" localSheetId="8">#REF!</definedName>
    <definedName name="DATA7" localSheetId="10">#REF!</definedName>
    <definedName name="DATA7" localSheetId="12">#REF!</definedName>
    <definedName name="DATA7" localSheetId="14">#REF!</definedName>
    <definedName name="DATA7" localSheetId="16">#REF!</definedName>
    <definedName name="DATA7" localSheetId="18">#REF!</definedName>
    <definedName name="DATA7" localSheetId="5">#REF!</definedName>
    <definedName name="DATA7" localSheetId="3">#REF!</definedName>
    <definedName name="DATA7">#REF!</definedName>
    <definedName name="DATA8" localSheetId="27">#REF!</definedName>
    <definedName name="DATA8" localSheetId="31">#REF!</definedName>
    <definedName name="DATA8" localSheetId="9">#REF!</definedName>
    <definedName name="DATA8" localSheetId="2">#REF!</definedName>
    <definedName name="DATA8" localSheetId="20">#REF!</definedName>
    <definedName name="DATA8" localSheetId="22">#REF!</definedName>
    <definedName name="DATA8" localSheetId="24">#REF!</definedName>
    <definedName name="DATA8" localSheetId="26">#REF!</definedName>
    <definedName name="DATA8" localSheetId="28">#REF!</definedName>
    <definedName name="DATA8" localSheetId="30">#REF!</definedName>
    <definedName name="DATA8" localSheetId="34">#REF!</definedName>
    <definedName name="DATA8" localSheetId="36">#REF!</definedName>
    <definedName name="DATA8" localSheetId="38">#REF!</definedName>
    <definedName name="DATA8" localSheetId="4">#REF!</definedName>
    <definedName name="DATA8" localSheetId="6">#REF!</definedName>
    <definedName name="DATA8" localSheetId="8">#REF!</definedName>
    <definedName name="DATA8" localSheetId="10">#REF!</definedName>
    <definedName name="DATA8" localSheetId="12">#REF!</definedName>
    <definedName name="DATA8" localSheetId="14">#REF!</definedName>
    <definedName name="DATA8" localSheetId="16">#REF!</definedName>
    <definedName name="DATA8" localSheetId="18">#REF!</definedName>
    <definedName name="DATA8" localSheetId="5">#REF!</definedName>
    <definedName name="DATA8" localSheetId="3">#REF!</definedName>
    <definedName name="DATA8">#REF!</definedName>
    <definedName name="DATA9" localSheetId="27">#REF!</definedName>
    <definedName name="DATA9" localSheetId="31">#REF!</definedName>
    <definedName name="DATA9" localSheetId="9">#REF!</definedName>
    <definedName name="DATA9" localSheetId="2">#REF!</definedName>
    <definedName name="DATA9" localSheetId="20">#REF!</definedName>
    <definedName name="DATA9" localSheetId="22">#REF!</definedName>
    <definedName name="DATA9" localSheetId="24">#REF!</definedName>
    <definedName name="DATA9" localSheetId="26">#REF!</definedName>
    <definedName name="DATA9" localSheetId="28">#REF!</definedName>
    <definedName name="DATA9" localSheetId="30">#REF!</definedName>
    <definedName name="DATA9" localSheetId="34">#REF!</definedName>
    <definedName name="DATA9" localSheetId="36">#REF!</definedName>
    <definedName name="DATA9" localSheetId="38">#REF!</definedName>
    <definedName name="DATA9" localSheetId="4">#REF!</definedName>
    <definedName name="DATA9" localSheetId="6">#REF!</definedName>
    <definedName name="DATA9" localSheetId="8">#REF!</definedName>
    <definedName name="DATA9" localSheetId="10">#REF!</definedName>
    <definedName name="DATA9" localSheetId="12">#REF!</definedName>
    <definedName name="DATA9" localSheetId="14">#REF!</definedName>
    <definedName name="DATA9" localSheetId="16">#REF!</definedName>
    <definedName name="DATA9" localSheetId="18">#REF!</definedName>
    <definedName name="DATA9" localSheetId="5">#REF!</definedName>
    <definedName name="DATA9" localSheetId="3">#REF!</definedName>
    <definedName name="DATA9">#REF!</definedName>
    <definedName name="DATAA">#REF!</definedName>
    <definedName name="DATAA10">#REF!</definedName>
    <definedName name="DATAA111">#REF!</definedName>
    <definedName name="Print_Area" localSheetId="7">DCap!$A$1:$P$34</definedName>
    <definedName name="Print_Area" localSheetId="25">'DCap 0503'!$A$1:$M$16</definedName>
    <definedName name="Print_Area" localSheetId="27">'DCap 0504'!$A$1:$M$16</definedName>
    <definedName name="Print_Area" localSheetId="9">DDetallCorrent!$A$1:$M$131</definedName>
    <definedName name="Print_Area" localSheetId="11">DProg!$A$1:$M$156</definedName>
    <definedName name="Print_Area" localSheetId="2">'Gràfics 1'!$A$1:$N$19</definedName>
    <definedName name="Print_Area" localSheetId="26">'Gràfics 13'!$A$1:$M$15</definedName>
    <definedName name="Print_Area" localSheetId="28">'Gràfics 14'!$A$1:$M$17</definedName>
    <definedName name="Print_Area" localSheetId="4">'Gràfics 2'!$A$1:$I$33</definedName>
    <definedName name="Print_Area" localSheetId="6">'Gràfics 3'!$A$1:$K$31</definedName>
    <definedName name="Print_Area" localSheetId="8">'Gràfics 4'!$A$1:$P$34</definedName>
    <definedName name="Print_Area" localSheetId="10">'Gràfics 5'!$A$1:$M$46</definedName>
    <definedName name="Print_Area" localSheetId="12">'Gràfics 6'!$A$1:$M$35</definedName>
    <definedName name="Print_Area" localSheetId="1">'ICap '!$A$1:$N$19</definedName>
    <definedName name="Print_Area" localSheetId="5">IDetallCapital!$A$1:$K$32</definedName>
    <definedName name="Print_Area" localSheetId="3">IDetallCorrent!$A$1:$K$68</definedName>
    <definedName name="Print_Area" localSheetId="0">Indicadors!$A$1:$J$38</definedName>
    <definedName name="TEST0" localSheetId="27">#REF!</definedName>
    <definedName name="TEST0" localSheetId="31">#REF!</definedName>
    <definedName name="TEST0" localSheetId="9">#REF!</definedName>
    <definedName name="TEST0" localSheetId="2">#REF!</definedName>
    <definedName name="TEST0" localSheetId="20">#REF!</definedName>
    <definedName name="TEST0" localSheetId="22">#REF!</definedName>
    <definedName name="TEST0" localSheetId="24">#REF!</definedName>
    <definedName name="TEST0" localSheetId="26">#REF!</definedName>
    <definedName name="TEST0" localSheetId="28">#REF!</definedName>
    <definedName name="TEST0" localSheetId="30">#REF!</definedName>
    <definedName name="TEST0" localSheetId="34">#REF!</definedName>
    <definedName name="TEST0" localSheetId="36">#REF!</definedName>
    <definedName name="TEST0" localSheetId="38">#REF!</definedName>
    <definedName name="TEST0" localSheetId="4">#REF!</definedName>
    <definedName name="TEST0" localSheetId="6">#REF!</definedName>
    <definedName name="TEST0" localSheetId="8">#REF!</definedName>
    <definedName name="TEST0" localSheetId="10">#REF!</definedName>
    <definedName name="TEST0" localSheetId="12">#REF!</definedName>
    <definedName name="TEST0" localSheetId="14">#REF!</definedName>
    <definedName name="TEST0" localSheetId="16">#REF!</definedName>
    <definedName name="TEST0" localSheetId="18">#REF!</definedName>
    <definedName name="TEST0" localSheetId="5">#REF!</definedName>
    <definedName name="TEST0" localSheetId="3">#REF!</definedName>
    <definedName name="TEST0">#REF!</definedName>
    <definedName name="TESTHKEY" localSheetId="27">#REF!</definedName>
    <definedName name="TESTHKEY" localSheetId="31">#REF!</definedName>
    <definedName name="TESTHKEY" localSheetId="9">#REF!</definedName>
    <definedName name="TESTHKEY" localSheetId="2">#REF!</definedName>
    <definedName name="TESTHKEY" localSheetId="20">#REF!</definedName>
    <definedName name="TESTHKEY" localSheetId="22">#REF!</definedName>
    <definedName name="TESTHKEY" localSheetId="24">#REF!</definedName>
    <definedName name="TESTHKEY" localSheetId="26">#REF!</definedName>
    <definedName name="TESTHKEY" localSheetId="28">#REF!</definedName>
    <definedName name="TESTHKEY" localSheetId="30">#REF!</definedName>
    <definedName name="TESTHKEY" localSheetId="34">#REF!</definedName>
    <definedName name="TESTHKEY" localSheetId="36">#REF!</definedName>
    <definedName name="TESTHKEY" localSheetId="38">#REF!</definedName>
    <definedName name="TESTHKEY" localSheetId="4">#REF!</definedName>
    <definedName name="TESTHKEY" localSheetId="6">#REF!</definedName>
    <definedName name="TESTHKEY" localSheetId="8">#REF!</definedName>
    <definedName name="TESTHKEY" localSheetId="10">#REF!</definedName>
    <definedName name="TESTHKEY" localSheetId="12">#REF!</definedName>
    <definedName name="TESTHKEY" localSheetId="14">#REF!</definedName>
    <definedName name="TESTHKEY" localSheetId="16">#REF!</definedName>
    <definedName name="TESTHKEY" localSheetId="18">#REF!</definedName>
    <definedName name="TESTHKEY" localSheetId="5">#REF!</definedName>
    <definedName name="TESTHKEY" localSheetId="3">#REF!</definedName>
    <definedName name="TESTHKEY">#REF!</definedName>
    <definedName name="TESTKEYS" localSheetId="27">#REF!</definedName>
    <definedName name="TESTKEYS" localSheetId="31">#REF!</definedName>
    <definedName name="TESTKEYS" localSheetId="9">#REF!</definedName>
    <definedName name="TESTKEYS" localSheetId="2">#REF!</definedName>
    <definedName name="TESTKEYS" localSheetId="20">#REF!</definedName>
    <definedName name="TESTKEYS" localSheetId="22">#REF!</definedName>
    <definedName name="TESTKEYS" localSheetId="24">#REF!</definedName>
    <definedName name="TESTKEYS" localSheetId="26">#REF!</definedName>
    <definedName name="TESTKEYS" localSheetId="28">#REF!</definedName>
    <definedName name="TESTKEYS" localSheetId="30">#REF!</definedName>
    <definedName name="TESTKEYS" localSheetId="34">#REF!</definedName>
    <definedName name="TESTKEYS" localSheetId="36">#REF!</definedName>
    <definedName name="TESTKEYS" localSheetId="38">#REF!</definedName>
    <definedName name="TESTKEYS" localSheetId="4">#REF!</definedName>
    <definedName name="TESTKEYS" localSheetId="6">#REF!</definedName>
    <definedName name="TESTKEYS" localSheetId="8">#REF!</definedName>
    <definedName name="TESTKEYS" localSheetId="10">#REF!</definedName>
    <definedName name="TESTKEYS" localSheetId="12">#REF!</definedName>
    <definedName name="TESTKEYS" localSheetId="14">#REF!</definedName>
    <definedName name="TESTKEYS" localSheetId="16">#REF!</definedName>
    <definedName name="TESTKEYS" localSheetId="18">#REF!</definedName>
    <definedName name="TESTKEYS" localSheetId="5">#REF!</definedName>
    <definedName name="TESTKEYS" localSheetId="3">#REF!</definedName>
    <definedName name="TESTKEYS">#REF!</definedName>
    <definedName name="TESTVKEY" localSheetId="27">#REF!</definedName>
    <definedName name="TESTVKEY" localSheetId="31">#REF!</definedName>
    <definedName name="TESTVKEY" localSheetId="9">#REF!</definedName>
    <definedName name="TESTVKEY" localSheetId="2">#REF!</definedName>
    <definedName name="TESTVKEY" localSheetId="20">#REF!</definedName>
    <definedName name="TESTVKEY" localSheetId="22">#REF!</definedName>
    <definedName name="TESTVKEY" localSheetId="24">#REF!</definedName>
    <definedName name="TESTVKEY" localSheetId="26">#REF!</definedName>
    <definedName name="TESTVKEY" localSheetId="28">#REF!</definedName>
    <definedName name="TESTVKEY" localSheetId="30">#REF!</definedName>
    <definedName name="TESTVKEY" localSheetId="34">#REF!</definedName>
    <definedName name="TESTVKEY" localSheetId="36">#REF!</definedName>
    <definedName name="TESTVKEY" localSheetId="38">#REF!</definedName>
    <definedName name="TESTVKEY" localSheetId="4">#REF!</definedName>
    <definedName name="TESTVKEY" localSheetId="6">#REF!</definedName>
    <definedName name="TESTVKEY" localSheetId="8">#REF!</definedName>
    <definedName name="TESTVKEY" localSheetId="10">#REF!</definedName>
    <definedName name="TESTVKEY" localSheetId="12">#REF!</definedName>
    <definedName name="TESTVKEY" localSheetId="14">#REF!</definedName>
    <definedName name="TESTVKEY" localSheetId="16">#REF!</definedName>
    <definedName name="TESTVKEY" localSheetId="18">#REF!</definedName>
    <definedName name="TESTVKEY" localSheetId="5">#REF!</definedName>
    <definedName name="TESTVKEY" localSheetId="3">#REF!</definedName>
    <definedName name="TESTVKEY">#REF!</definedName>
  </definedNames>
  <calcPr calcId="145621"/>
</workbook>
</file>

<file path=xl/calcChain.xml><?xml version="1.0" encoding="utf-8"?>
<calcChain xmlns="http://schemas.openxmlformats.org/spreadsheetml/2006/main">
  <c r="J14" i="14" l="1"/>
  <c r="J15" i="14"/>
  <c r="J12" i="14"/>
  <c r="H15" i="14"/>
  <c r="H14" i="14"/>
  <c r="I15" i="14"/>
  <c r="F15" i="14"/>
  <c r="D15" i="14"/>
  <c r="K13" i="44" l="1"/>
  <c r="K14" i="44"/>
  <c r="K12" i="44"/>
  <c r="H30" i="44" l="1"/>
  <c r="F30" i="44"/>
  <c r="H12" i="44"/>
  <c r="F12" i="44"/>
  <c r="K15" i="44"/>
  <c r="K52" i="43" l="1"/>
  <c r="K45" i="43"/>
  <c r="K46" i="43"/>
  <c r="K47" i="43"/>
  <c r="K34" i="43"/>
  <c r="M6" i="21"/>
  <c r="J11" i="47"/>
  <c r="H11" i="47"/>
  <c r="F11" i="47"/>
  <c r="J12" i="24"/>
  <c r="H12" i="24"/>
  <c r="M21" i="16" l="1"/>
  <c r="J21" i="16"/>
  <c r="H21" i="16"/>
  <c r="F21" i="16"/>
  <c r="M138" i="16"/>
  <c r="J7" i="13" l="1"/>
  <c r="F31" i="44" l="1"/>
  <c r="I16" i="15" l="1"/>
  <c r="D8" i="1" l="1"/>
  <c r="F8" i="44"/>
  <c r="K11" i="43"/>
  <c r="F11" i="43"/>
  <c r="H6" i="14"/>
  <c r="H10" i="1"/>
  <c r="N10" i="15"/>
  <c r="I10" i="15" l="1"/>
  <c r="I5" i="15"/>
  <c r="K16" i="13" l="1"/>
  <c r="J5" i="13"/>
  <c r="J6" i="13"/>
  <c r="J8" i="13"/>
  <c r="J9" i="13"/>
  <c r="J10" i="13"/>
  <c r="J11" i="13"/>
  <c r="J14" i="13"/>
  <c r="J15" i="13"/>
  <c r="M60" i="16"/>
  <c r="M61" i="16"/>
  <c r="K129" i="45"/>
  <c r="M86" i="45"/>
  <c r="M85" i="45"/>
  <c r="M84" i="45"/>
  <c r="M83" i="45"/>
  <c r="M82" i="45"/>
  <c r="M81" i="45"/>
  <c r="M80" i="45"/>
  <c r="M79" i="45"/>
  <c r="M78" i="45"/>
  <c r="M77" i="45"/>
  <c r="M76" i="45"/>
  <c r="M75" i="45"/>
  <c r="M74" i="45"/>
  <c r="M73" i="45"/>
  <c r="M72" i="45"/>
  <c r="I31" i="44"/>
  <c r="I26" i="43"/>
  <c r="H12" i="14" l="1"/>
  <c r="H11" i="14"/>
  <c r="H9" i="14"/>
  <c r="H8" i="14"/>
  <c r="H5" i="14"/>
  <c r="G10" i="15" l="1"/>
  <c r="D31" i="44"/>
  <c r="E14" i="15" l="1"/>
  <c r="E13" i="15"/>
  <c r="E10" i="15"/>
  <c r="E16" i="15"/>
  <c r="F33" i="43" l="1"/>
  <c r="D16" i="13" l="1"/>
  <c r="E16" i="13"/>
  <c r="J112" i="16"/>
  <c r="H112" i="16"/>
  <c r="F110" i="16"/>
  <c r="F112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H86" i="16"/>
  <c r="H87" i="16"/>
  <c r="H88" i="16"/>
  <c r="H89" i="16"/>
  <c r="H90" i="16"/>
  <c r="H91" i="16"/>
  <c r="H92" i="16"/>
  <c r="H93" i="16"/>
  <c r="H94" i="16"/>
  <c r="H95" i="16"/>
  <c r="H96" i="16"/>
  <c r="H97" i="16"/>
  <c r="H98" i="16"/>
  <c r="H99" i="16"/>
  <c r="H100" i="16"/>
  <c r="H101" i="16"/>
  <c r="H102" i="16"/>
  <c r="H103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6" i="16"/>
  <c r="F87" i="16"/>
  <c r="J34" i="16" l="1"/>
  <c r="H34" i="16"/>
  <c r="F34" i="16"/>
  <c r="J8" i="16" l="1"/>
  <c r="J9" i="16"/>
  <c r="H8" i="16"/>
  <c r="H9" i="16"/>
  <c r="F8" i="16"/>
  <c r="F9" i="16"/>
  <c r="J101" i="45" l="1"/>
  <c r="J113" i="45"/>
  <c r="H113" i="45"/>
  <c r="F113" i="45"/>
  <c r="J102" i="45"/>
  <c r="F101" i="45"/>
  <c r="J94" i="45"/>
  <c r="H94" i="45"/>
  <c r="F94" i="45"/>
  <c r="F46" i="45" l="1"/>
  <c r="F14" i="45"/>
  <c r="J6" i="45"/>
  <c r="J7" i="45"/>
  <c r="J8" i="45"/>
  <c r="J9" i="45"/>
  <c r="J10" i="45"/>
  <c r="H6" i="45"/>
  <c r="H7" i="45"/>
  <c r="H8" i="45"/>
  <c r="H9" i="45"/>
  <c r="H10" i="45"/>
  <c r="F6" i="45"/>
  <c r="F7" i="45"/>
  <c r="F8" i="45"/>
  <c r="F9" i="45"/>
  <c r="F10" i="45"/>
  <c r="K10" i="1"/>
  <c r="C16" i="13" l="1"/>
  <c r="M45" i="13"/>
  <c r="M44" i="13"/>
  <c r="M43" i="13"/>
  <c r="M42" i="13"/>
  <c r="M13" i="13"/>
  <c r="J43" i="13"/>
  <c r="H43" i="13"/>
  <c r="F43" i="13"/>
  <c r="J13" i="13"/>
  <c r="H13" i="13"/>
  <c r="F13" i="13"/>
  <c r="M10" i="25" l="1"/>
  <c r="M11" i="24"/>
  <c r="K15" i="67"/>
  <c r="I15" i="67"/>
  <c r="G15" i="67"/>
  <c r="E15" i="67"/>
  <c r="D15" i="67"/>
  <c r="C15" i="67"/>
  <c r="K12" i="67"/>
  <c r="I12" i="67"/>
  <c r="G12" i="67"/>
  <c r="E12" i="67"/>
  <c r="D12" i="67"/>
  <c r="C12" i="67"/>
  <c r="M10" i="67"/>
  <c r="J10" i="67"/>
  <c r="H10" i="67"/>
  <c r="F10" i="67"/>
  <c r="K9" i="67"/>
  <c r="I9" i="67"/>
  <c r="I16" i="67" s="1"/>
  <c r="G9" i="67"/>
  <c r="E9" i="67"/>
  <c r="E16" i="67" s="1"/>
  <c r="D9" i="67"/>
  <c r="D16" i="67" s="1"/>
  <c r="C9" i="67"/>
  <c r="M8" i="67"/>
  <c r="J8" i="67"/>
  <c r="H8" i="67"/>
  <c r="F8" i="67"/>
  <c r="M6" i="67"/>
  <c r="J6" i="67"/>
  <c r="H6" i="67"/>
  <c r="F6" i="67"/>
  <c r="M5" i="67"/>
  <c r="J5" i="67"/>
  <c r="H5" i="67"/>
  <c r="F5" i="67"/>
  <c r="K16" i="67" l="1"/>
  <c r="C16" i="67"/>
  <c r="M12" i="67"/>
  <c r="M9" i="67"/>
  <c r="G16" i="67"/>
  <c r="H16" i="67" s="1"/>
  <c r="F12" i="67"/>
  <c r="H12" i="67"/>
  <c r="F16" i="67"/>
  <c r="M16" i="67"/>
  <c r="J16" i="67"/>
  <c r="F9" i="67"/>
  <c r="H9" i="67"/>
  <c r="J9" i="67"/>
  <c r="J12" i="67"/>
  <c r="M131" i="16"/>
  <c r="M126" i="16"/>
  <c r="M52" i="16"/>
  <c r="M48" i="16"/>
  <c r="K54" i="16"/>
  <c r="F8" i="24" l="1"/>
  <c r="E11" i="43" l="1"/>
  <c r="J131" i="16" l="1"/>
  <c r="F51" i="43" l="1"/>
  <c r="F46" i="43"/>
  <c r="F47" i="43"/>
  <c r="F45" i="43"/>
  <c r="F52" i="43"/>
  <c r="M53" i="16" l="1"/>
  <c r="H5" i="28" l="1"/>
  <c r="D10" i="23"/>
  <c r="E10" i="23"/>
  <c r="I132" i="16" l="1"/>
  <c r="H25" i="44"/>
  <c r="H28" i="44"/>
  <c r="H29" i="44"/>
  <c r="H23" i="44"/>
  <c r="F11" i="44"/>
  <c r="F53" i="43"/>
  <c r="M5" i="21" l="1"/>
  <c r="M12" i="13"/>
  <c r="M14" i="13"/>
  <c r="M15" i="13"/>
  <c r="M5" i="20"/>
  <c r="F23" i="43" l="1"/>
  <c r="H23" i="43"/>
  <c r="M11" i="27" l="1"/>
  <c r="M11" i="20"/>
  <c r="N11" i="15"/>
  <c r="K62" i="16"/>
  <c r="K35" i="16"/>
  <c r="I37" i="43"/>
  <c r="G12" i="25" l="1"/>
  <c r="I9" i="47" l="1"/>
  <c r="G9" i="47"/>
  <c r="E9" i="47"/>
  <c r="D9" i="47"/>
  <c r="C9" i="47"/>
  <c r="F8" i="47"/>
  <c r="H8" i="47"/>
  <c r="J8" i="47"/>
  <c r="H10" i="25"/>
  <c r="H8" i="25"/>
  <c r="J95" i="45"/>
  <c r="H95" i="45"/>
  <c r="F95" i="45"/>
  <c r="M27" i="1"/>
  <c r="L27" i="1"/>
  <c r="K27" i="1"/>
  <c r="F12" i="24" l="1"/>
  <c r="F23" i="44" l="1"/>
  <c r="H9" i="44"/>
  <c r="G8" i="44"/>
  <c r="D8" i="44"/>
  <c r="E8" i="44"/>
  <c r="H7" i="44"/>
  <c r="H5" i="44"/>
  <c r="H34" i="43"/>
  <c r="K14" i="15" l="1"/>
  <c r="M12" i="23" l="1"/>
  <c r="M11" i="23"/>
  <c r="M6" i="23"/>
  <c r="M8" i="46"/>
  <c r="M6" i="46"/>
  <c r="M8" i="20" l="1"/>
  <c r="M120" i="16" l="1"/>
  <c r="K5" i="44" l="1"/>
  <c r="K35" i="43"/>
  <c r="H8" i="27" l="1"/>
  <c r="H102" i="45" l="1"/>
  <c r="F102" i="45"/>
  <c r="H15" i="44" l="1"/>
  <c r="F15" i="44"/>
  <c r="H14" i="44"/>
  <c r="H13" i="44"/>
  <c r="H6" i="44"/>
  <c r="H57" i="43" l="1"/>
  <c r="H53" i="43"/>
  <c r="H44" i="43" l="1"/>
  <c r="I14" i="15" l="1"/>
  <c r="M11" i="28" l="1"/>
  <c r="M10" i="47" l="1"/>
  <c r="M8" i="47"/>
  <c r="M6" i="47"/>
  <c r="M6" i="25" l="1"/>
  <c r="M10" i="27"/>
  <c r="M8" i="27"/>
  <c r="M10" i="26"/>
  <c r="M8" i="26"/>
  <c r="M10" i="20"/>
  <c r="M117" i="16" l="1"/>
  <c r="M70" i="16"/>
  <c r="M39" i="16"/>
  <c r="M37" i="16"/>
  <c r="M23" i="16"/>
  <c r="M46" i="16" l="1"/>
  <c r="M25" i="45" l="1"/>
  <c r="L13" i="15"/>
  <c r="M41" i="16" l="1"/>
  <c r="J52" i="16"/>
  <c r="J49" i="16"/>
  <c r="J41" i="16"/>
  <c r="J42" i="16"/>
  <c r="J43" i="16"/>
  <c r="M148" i="16"/>
  <c r="M130" i="16"/>
  <c r="M115" i="16"/>
  <c r="M124" i="16" l="1"/>
  <c r="M47" i="45" l="1"/>
  <c r="M24" i="45"/>
  <c r="M22" i="45"/>
  <c r="K10" i="44"/>
  <c r="F14" i="44"/>
  <c r="F9" i="44"/>
  <c r="H35" i="43" l="1"/>
  <c r="F43" i="43" l="1"/>
  <c r="F44" i="43"/>
  <c r="F48" i="43"/>
  <c r="F56" i="43"/>
  <c r="F57" i="43"/>
  <c r="F58" i="43"/>
  <c r="F59" i="43"/>
  <c r="K5" i="15" l="1"/>
  <c r="N5" i="15"/>
  <c r="I6" i="15"/>
  <c r="K6" i="15"/>
  <c r="N6" i="15"/>
  <c r="I7" i="15"/>
  <c r="K7" i="15"/>
  <c r="N7" i="15"/>
  <c r="I8" i="15"/>
  <c r="K8" i="15"/>
  <c r="N8" i="15"/>
  <c r="I9" i="15"/>
  <c r="K9" i="15"/>
  <c r="N9" i="15"/>
  <c r="C10" i="15"/>
  <c r="J10" i="15"/>
  <c r="L10" i="15"/>
  <c r="I11" i="15"/>
  <c r="K11" i="15"/>
  <c r="I12" i="15"/>
  <c r="K12" i="15"/>
  <c r="N12" i="15"/>
  <c r="C13" i="15"/>
  <c r="E18" i="15"/>
  <c r="C4" i="42" s="1"/>
  <c r="G13" i="15"/>
  <c r="N13" i="15" s="1"/>
  <c r="J13" i="15"/>
  <c r="I15" i="15"/>
  <c r="K15" i="15"/>
  <c r="N15" i="15"/>
  <c r="C16" i="15"/>
  <c r="G16" i="15"/>
  <c r="J16" i="15"/>
  <c r="L16" i="15"/>
  <c r="C18" i="15" l="1"/>
  <c r="D5" i="15" s="1"/>
  <c r="N16" i="15"/>
  <c r="G18" i="15"/>
  <c r="H11" i="15" s="1"/>
  <c r="K13" i="15"/>
  <c r="J18" i="15"/>
  <c r="K18" i="15" s="1"/>
  <c r="K16" i="15"/>
  <c r="K10" i="15"/>
  <c r="D13" i="15"/>
  <c r="I13" i="15"/>
  <c r="L18" i="15"/>
  <c r="H15" i="15"/>
  <c r="D15" i="15"/>
  <c r="D14" i="15"/>
  <c r="D11" i="15"/>
  <c r="D16" i="15"/>
  <c r="D12" i="15"/>
  <c r="D9" i="15"/>
  <c r="D8" i="15"/>
  <c r="D7" i="15"/>
  <c r="D6" i="15"/>
  <c r="F10" i="15" l="1"/>
  <c r="H6" i="15"/>
  <c r="H7" i="15"/>
  <c r="H8" i="15"/>
  <c r="H9" i="15"/>
  <c r="H12" i="15"/>
  <c r="H16" i="15"/>
  <c r="N18" i="15"/>
  <c r="D10" i="15"/>
  <c r="H5" i="15"/>
  <c r="H14" i="15"/>
  <c r="H10" i="15"/>
  <c r="H13" i="15"/>
  <c r="F5" i="15"/>
  <c r="F14" i="15"/>
  <c r="F7" i="15"/>
  <c r="F9" i="15"/>
  <c r="F15" i="15"/>
  <c r="F16" i="15"/>
  <c r="F6" i="15"/>
  <c r="F8" i="15"/>
  <c r="F12" i="15"/>
  <c r="F11" i="15"/>
  <c r="I18" i="15"/>
  <c r="F13" i="15"/>
  <c r="M127" i="45" l="1"/>
  <c r="M119" i="45"/>
  <c r="M120" i="45"/>
  <c r="M121" i="45"/>
  <c r="M117" i="45"/>
  <c r="M106" i="45"/>
  <c r="M70" i="45"/>
  <c r="K100" i="45"/>
  <c r="M59" i="45"/>
  <c r="M60" i="45"/>
  <c r="M38" i="45"/>
  <c r="M39" i="45"/>
  <c r="M40" i="45"/>
  <c r="M41" i="45"/>
  <c r="M42" i="45"/>
  <c r="M43" i="45"/>
  <c r="M44" i="45"/>
  <c r="M45" i="45"/>
  <c r="M46" i="45"/>
  <c r="M48" i="45"/>
  <c r="M49" i="45"/>
  <c r="M50" i="45"/>
  <c r="M51" i="45"/>
  <c r="M52" i="45"/>
  <c r="M53" i="45"/>
  <c r="M54" i="45"/>
  <c r="M55" i="45"/>
  <c r="M31" i="45"/>
  <c r="M32" i="45"/>
  <c r="M33" i="45"/>
  <c r="M34" i="45"/>
  <c r="M35" i="45"/>
  <c r="M15" i="45"/>
  <c r="M16" i="45"/>
  <c r="M17" i="45"/>
  <c r="M18" i="45"/>
  <c r="M19" i="45"/>
  <c r="K50" i="43"/>
  <c r="K53" i="43"/>
  <c r="K56" i="43"/>
  <c r="K57" i="43"/>
  <c r="K58" i="43"/>
  <c r="K59" i="43"/>
  <c r="K43" i="43"/>
  <c r="K44" i="43"/>
  <c r="K48" i="43"/>
  <c r="K21" i="43"/>
  <c r="J11" i="28" l="1"/>
  <c r="H11" i="28"/>
  <c r="F11" i="28"/>
  <c r="J8" i="24"/>
  <c r="H8" i="24"/>
  <c r="F124" i="45" l="1"/>
  <c r="H114" i="45"/>
  <c r="H115" i="45"/>
  <c r="F58" i="45" l="1"/>
  <c r="H58" i="45"/>
  <c r="F39" i="45"/>
  <c r="F40" i="45"/>
  <c r="J36" i="45"/>
  <c r="H36" i="45"/>
  <c r="F36" i="45"/>
  <c r="H56" i="43"/>
  <c r="H58" i="43"/>
  <c r="H63" i="43"/>
  <c r="H31" i="43"/>
  <c r="H32" i="43"/>
  <c r="H33" i="43"/>
  <c r="H28" i="43"/>
  <c r="H25" i="43"/>
  <c r="H24" i="43"/>
  <c r="H19" i="43"/>
  <c r="H20" i="43"/>
  <c r="H21" i="43"/>
  <c r="H22" i="43"/>
  <c r="H18" i="43"/>
  <c r="H8" i="43"/>
  <c r="H10" i="43"/>
  <c r="H6" i="43"/>
  <c r="H7" i="43"/>
  <c r="H5" i="43"/>
  <c r="K9" i="26" l="1"/>
  <c r="M113" i="45" l="1"/>
  <c r="C9" i="25" l="1"/>
  <c r="I9" i="20"/>
  <c r="G9" i="46"/>
  <c r="G10" i="24"/>
  <c r="E10" i="24"/>
  <c r="D10" i="24"/>
  <c r="C10" i="24"/>
  <c r="C84" i="16"/>
  <c r="D84" i="16"/>
  <c r="E84" i="16"/>
  <c r="M144" i="16" l="1"/>
  <c r="M47" i="16"/>
  <c r="M93" i="16" l="1"/>
  <c r="M43" i="16"/>
  <c r="M36" i="16"/>
  <c r="M17" i="16"/>
  <c r="M15" i="16"/>
  <c r="M12" i="16"/>
  <c r="G13" i="1"/>
  <c r="G10" i="1"/>
  <c r="F118" i="16"/>
  <c r="J118" i="16"/>
  <c r="H118" i="16"/>
  <c r="C132" i="16"/>
  <c r="D132" i="16"/>
  <c r="E132" i="16"/>
  <c r="F127" i="16"/>
  <c r="H127" i="16"/>
  <c r="J127" i="16"/>
  <c r="M121" i="16"/>
  <c r="M114" i="16"/>
  <c r="J121" i="16"/>
  <c r="H121" i="16"/>
  <c r="F121" i="16"/>
  <c r="J114" i="16"/>
  <c r="H114" i="16"/>
  <c r="F114" i="16"/>
  <c r="D105" i="16"/>
  <c r="C105" i="16"/>
  <c r="E105" i="16"/>
  <c r="C154" i="16"/>
  <c r="D113" i="16"/>
  <c r="C113" i="16"/>
  <c r="K105" i="16"/>
  <c r="I105" i="16"/>
  <c r="G105" i="16"/>
  <c r="E76" i="16"/>
  <c r="E62" i="16"/>
  <c r="E54" i="16"/>
  <c r="E35" i="16"/>
  <c r="E27" i="16"/>
  <c r="E6" i="16"/>
  <c r="K76" i="16"/>
  <c r="I76" i="16"/>
  <c r="G76" i="16"/>
  <c r="D76" i="16"/>
  <c r="D62" i="16"/>
  <c r="I54" i="16"/>
  <c r="G54" i="16"/>
  <c r="D54" i="16"/>
  <c r="I35" i="16"/>
  <c r="G35" i="16"/>
  <c r="D35" i="16"/>
  <c r="I27" i="16"/>
  <c r="G27" i="16"/>
  <c r="D27" i="16"/>
  <c r="C35" i="16"/>
  <c r="C54" i="16"/>
  <c r="C62" i="16"/>
  <c r="C76" i="16"/>
  <c r="C27" i="16"/>
  <c r="J17" i="16"/>
  <c r="H17" i="16"/>
  <c r="F17" i="16"/>
  <c r="F52" i="16"/>
  <c r="F49" i="16"/>
  <c r="H52" i="16"/>
  <c r="H49" i="16"/>
  <c r="H41" i="16"/>
  <c r="H42" i="16"/>
  <c r="H43" i="16"/>
  <c r="F41" i="16"/>
  <c r="F42" i="16"/>
  <c r="F43" i="16"/>
  <c r="M75" i="16"/>
  <c r="J75" i="16"/>
  <c r="H75" i="16"/>
  <c r="F75" i="16"/>
  <c r="F119" i="16"/>
  <c r="H119" i="16"/>
  <c r="J119" i="16"/>
  <c r="M119" i="16"/>
  <c r="F120" i="16"/>
  <c r="H120" i="16"/>
  <c r="J120" i="16"/>
  <c r="M90" i="16"/>
  <c r="F103" i="16"/>
  <c r="M95" i="16"/>
  <c r="E77" i="16" l="1"/>
  <c r="J36" i="16"/>
  <c r="H36" i="16"/>
  <c r="F36" i="16"/>
  <c r="F25" i="16"/>
  <c r="J25" i="16"/>
  <c r="H25" i="16"/>
  <c r="J15" i="16"/>
  <c r="H15" i="16"/>
  <c r="F15" i="16"/>
  <c r="J10" i="16"/>
  <c r="J11" i="16"/>
  <c r="J12" i="16"/>
  <c r="F12" i="16"/>
  <c r="F10" i="16"/>
  <c r="H12" i="16"/>
  <c r="H10" i="16"/>
  <c r="F58" i="16" l="1"/>
  <c r="H58" i="16"/>
  <c r="J58" i="16"/>
  <c r="M58" i="16"/>
  <c r="F47" i="16"/>
  <c r="H47" i="16"/>
  <c r="J47" i="16"/>
  <c r="F40" i="16"/>
  <c r="H40" i="16"/>
  <c r="J40" i="16"/>
  <c r="F44" i="16"/>
  <c r="H44" i="16"/>
  <c r="J44" i="16"/>
  <c r="M44" i="16"/>
  <c r="F38" i="16"/>
  <c r="H38" i="16"/>
  <c r="J38" i="16"/>
  <c r="M38" i="16"/>
  <c r="H54" i="16" l="1"/>
  <c r="J54" i="16"/>
  <c r="F54" i="16"/>
  <c r="M54" i="16"/>
  <c r="J22" i="45" l="1"/>
  <c r="D27" i="1"/>
  <c r="C27" i="1"/>
  <c r="H12" i="43" l="1"/>
  <c r="G7" i="14" l="1"/>
  <c r="G10" i="14" s="1"/>
  <c r="G13" i="14" s="1"/>
  <c r="F7" i="14"/>
  <c r="F10" i="14" s="1"/>
  <c r="F13" i="14" s="1"/>
  <c r="E7" i="14"/>
  <c r="E10" i="14" s="1"/>
  <c r="E13" i="14" s="1"/>
  <c r="D7" i="14"/>
  <c r="D10" i="14" s="1"/>
  <c r="D13" i="14" s="1"/>
  <c r="C7" i="14"/>
  <c r="C10" i="14" s="1"/>
  <c r="C13" i="14" s="1"/>
  <c r="J98" i="45" l="1"/>
  <c r="H98" i="45"/>
  <c r="F98" i="45"/>
  <c r="G9" i="20" l="1"/>
  <c r="P22" i="1" l="1"/>
  <c r="P23" i="1"/>
  <c r="P24" i="1"/>
  <c r="P25" i="1"/>
  <c r="P26" i="1"/>
  <c r="M5" i="47" l="1"/>
  <c r="M41" i="13"/>
  <c r="M11" i="13"/>
  <c r="M122" i="16"/>
  <c r="M123" i="16"/>
  <c r="M125" i="16"/>
  <c r="M128" i="16"/>
  <c r="M129" i="16"/>
  <c r="M45" i="16"/>
  <c r="M50" i="16"/>
  <c r="M51" i="16"/>
  <c r="M19" i="16"/>
  <c r="M20" i="16"/>
  <c r="M22" i="16"/>
  <c r="M24" i="16"/>
  <c r="M26" i="16"/>
  <c r="M118" i="45"/>
  <c r="H59" i="43" l="1"/>
  <c r="H52" i="43"/>
  <c r="H43" i="43"/>
  <c r="M115" i="45" l="1"/>
  <c r="J106" i="45"/>
  <c r="J107" i="45"/>
  <c r="J108" i="45"/>
  <c r="J109" i="45"/>
  <c r="J110" i="45"/>
  <c r="J111" i="45"/>
  <c r="I27" i="1" l="1"/>
  <c r="E27" i="1"/>
  <c r="G27" i="1"/>
  <c r="J5" i="20" l="1"/>
  <c r="J6" i="20"/>
  <c r="J8" i="20"/>
  <c r="J10" i="20"/>
  <c r="J11" i="20"/>
  <c r="M10" i="28" l="1"/>
  <c r="M11" i="22"/>
  <c r="J10" i="21"/>
  <c r="H10" i="21"/>
  <c r="F10" i="21"/>
  <c r="F11" i="20"/>
  <c r="H11" i="20"/>
  <c r="H10" i="20"/>
  <c r="J39" i="45"/>
  <c r="J40" i="45"/>
  <c r="H39" i="45"/>
  <c r="H40" i="45"/>
  <c r="J46" i="45"/>
  <c r="J47" i="45"/>
  <c r="H46" i="45"/>
  <c r="H47" i="45"/>
  <c r="F47" i="45"/>
  <c r="M27" i="45" l="1"/>
  <c r="M28" i="45"/>
  <c r="M23" i="45"/>
  <c r="M21" i="45"/>
  <c r="M123" i="45"/>
  <c r="P12" i="1"/>
  <c r="K15" i="28" l="1"/>
  <c r="K12" i="28"/>
  <c r="K9" i="28"/>
  <c r="K15" i="22"/>
  <c r="K12" i="22"/>
  <c r="K9" i="22"/>
  <c r="K16" i="23"/>
  <c r="K13" i="23"/>
  <c r="K10" i="23"/>
  <c r="K15" i="21"/>
  <c r="K12" i="21"/>
  <c r="K9" i="21"/>
  <c r="K15" i="46"/>
  <c r="K12" i="46"/>
  <c r="K9" i="46"/>
  <c r="K15" i="25"/>
  <c r="K12" i="25"/>
  <c r="K9" i="25"/>
  <c r="K15" i="27"/>
  <c r="K12" i="27"/>
  <c r="K9" i="27"/>
  <c r="K15" i="26"/>
  <c r="K12" i="26"/>
  <c r="K16" i="24"/>
  <c r="K13" i="24"/>
  <c r="K10" i="24"/>
  <c r="K15" i="20"/>
  <c r="K12" i="20"/>
  <c r="K9" i="20"/>
  <c r="K61" i="45"/>
  <c r="K57" i="45"/>
  <c r="K11" i="45"/>
  <c r="K16" i="21" l="1"/>
  <c r="K16" i="28"/>
  <c r="K16" i="22"/>
  <c r="K16" i="25"/>
  <c r="K16" i="26"/>
  <c r="K17" i="24"/>
  <c r="K16" i="20"/>
  <c r="K130" i="45"/>
  <c r="K131" i="45" s="1"/>
  <c r="K17" i="23"/>
  <c r="K16" i="46"/>
  <c r="K16" i="27"/>
  <c r="M133" i="16"/>
  <c r="M55" i="16"/>
  <c r="M32" i="16"/>
  <c r="M40" i="13" l="1"/>
  <c r="M10" i="13"/>
  <c r="H8" i="1" l="1"/>
  <c r="M5" i="46" l="1"/>
  <c r="M139" i="16"/>
  <c r="K6" i="16"/>
  <c r="K27" i="16"/>
  <c r="N16" i="1"/>
  <c r="I12" i="14" s="1"/>
  <c r="N13" i="1"/>
  <c r="I9" i="14" s="1"/>
  <c r="N10" i="1"/>
  <c r="I6" i="14" s="1"/>
  <c r="I16" i="44"/>
  <c r="I8" i="44"/>
  <c r="K8" i="44" s="1"/>
  <c r="I67" i="43"/>
  <c r="I60" i="43"/>
  <c r="I68" i="43" s="1"/>
  <c r="I14" i="43"/>
  <c r="I11" i="43"/>
  <c r="K77" i="16" l="1"/>
  <c r="N17" i="1"/>
  <c r="I17" i="44"/>
  <c r="G10" i="23"/>
  <c r="I10" i="23"/>
  <c r="C10" i="23"/>
  <c r="I10" i="24"/>
  <c r="E10" i="1"/>
  <c r="C46" i="13"/>
  <c r="C57" i="13"/>
  <c r="H138" i="16"/>
  <c r="J138" i="16"/>
  <c r="F138" i="16"/>
  <c r="M110" i="16"/>
  <c r="E129" i="45"/>
  <c r="D129" i="45"/>
  <c r="C129" i="45"/>
  <c r="I129" i="45"/>
  <c r="G129" i="45"/>
  <c r="C10" i="1"/>
  <c r="C58" i="13" l="1"/>
  <c r="I10" i="1" l="1"/>
  <c r="M149" i="16" l="1"/>
  <c r="F5" i="27" l="1"/>
  <c r="P5" i="1" l="1"/>
  <c r="F75" i="45" l="1"/>
  <c r="F76" i="45"/>
  <c r="F16" i="45"/>
  <c r="G16" i="1"/>
  <c r="G30" i="1"/>
  <c r="G33" i="1"/>
  <c r="G34" i="1" l="1"/>
  <c r="G31" i="44"/>
  <c r="E31" i="44"/>
  <c r="F5" i="44" l="1"/>
  <c r="G16" i="44" l="1"/>
  <c r="F5" i="43"/>
  <c r="D11" i="43"/>
  <c r="D14" i="43"/>
  <c r="G17" i="44" l="1"/>
  <c r="P31" i="1" l="1"/>
  <c r="P32" i="1"/>
  <c r="J8" i="46" l="1"/>
  <c r="H8" i="46"/>
  <c r="F8" i="46"/>
  <c r="J60" i="16"/>
  <c r="H60" i="16"/>
  <c r="F60" i="16"/>
  <c r="P14" i="1"/>
  <c r="M13" i="16" l="1"/>
  <c r="M5" i="25" l="1"/>
  <c r="M14" i="23" l="1"/>
  <c r="M8" i="25"/>
  <c r="K5" i="43"/>
  <c r="D100" i="45" l="1"/>
  <c r="D67" i="43"/>
  <c r="E67" i="43"/>
  <c r="E14" i="43"/>
  <c r="E37" i="43"/>
  <c r="H29" i="43"/>
  <c r="D130" i="45" l="1"/>
  <c r="H101" i="45"/>
  <c r="D60" i="43"/>
  <c r="J5" i="47" l="1"/>
  <c r="H5" i="47"/>
  <c r="F5" i="47"/>
  <c r="J6" i="46"/>
  <c r="H6" i="46"/>
  <c r="F6" i="46"/>
  <c r="J10" i="47" l="1"/>
  <c r="H10" i="47"/>
  <c r="F10" i="47"/>
  <c r="J6" i="47"/>
  <c r="H6" i="47"/>
  <c r="F6" i="47"/>
  <c r="J41" i="13"/>
  <c r="H41" i="13"/>
  <c r="F41" i="13"/>
  <c r="H11" i="13"/>
  <c r="F11" i="13"/>
  <c r="K15" i="47" l="1"/>
  <c r="I15" i="47"/>
  <c r="G15" i="47"/>
  <c r="E15" i="47"/>
  <c r="D15" i="47"/>
  <c r="C15" i="47"/>
  <c r="K12" i="47"/>
  <c r="I12" i="47"/>
  <c r="G12" i="47"/>
  <c r="E12" i="47"/>
  <c r="D12" i="47"/>
  <c r="C12" i="47"/>
  <c r="C16" i="47" s="1"/>
  <c r="K9" i="47"/>
  <c r="M9" i="47" l="1"/>
  <c r="M12" i="47"/>
  <c r="F12" i="47"/>
  <c r="J12" i="47"/>
  <c r="H12" i="47"/>
  <c r="K16" i="47"/>
  <c r="G16" i="47"/>
  <c r="E16" i="47"/>
  <c r="I16" i="47"/>
  <c r="J9" i="47"/>
  <c r="D16" i="47"/>
  <c r="F9" i="47"/>
  <c r="H9" i="47"/>
  <c r="H37" i="13"/>
  <c r="M16" i="47" l="1"/>
  <c r="F16" i="47"/>
  <c r="J16" i="47"/>
  <c r="H16" i="47"/>
  <c r="F13" i="44" l="1"/>
  <c r="H36" i="13" l="1"/>
  <c r="H32" i="45" l="1"/>
  <c r="L33" i="1" l="1"/>
  <c r="L30" i="1"/>
  <c r="L34" i="1" l="1"/>
  <c r="G84" i="16" l="1"/>
  <c r="G6" i="16"/>
  <c r="H8" i="28" l="1"/>
  <c r="M15" i="23" l="1"/>
  <c r="M6" i="24"/>
  <c r="M39" i="13"/>
  <c r="M9" i="13"/>
  <c r="K24" i="43"/>
  <c r="J11" i="24" l="1"/>
  <c r="J11" i="27"/>
  <c r="H11" i="27"/>
  <c r="F11" i="27"/>
  <c r="H11" i="24" l="1"/>
  <c r="F11" i="24"/>
  <c r="P15" i="1" l="1"/>
  <c r="M104" i="16" l="1"/>
  <c r="J40" i="13" l="1"/>
  <c r="H40" i="13"/>
  <c r="F40" i="13"/>
  <c r="M8" i="13"/>
  <c r="M7" i="13"/>
  <c r="H10" i="13"/>
  <c r="F10" i="13"/>
  <c r="I15" i="46"/>
  <c r="G15" i="46"/>
  <c r="E15" i="46"/>
  <c r="D15" i="46"/>
  <c r="C15" i="46"/>
  <c r="I12" i="46"/>
  <c r="G12" i="46"/>
  <c r="E12" i="46"/>
  <c r="D12" i="46"/>
  <c r="C12" i="46"/>
  <c r="I9" i="46"/>
  <c r="M9" i="46" s="1"/>
  <c r="E9" i="46"/>
  <c r="D9" i="46"/>
  <c r="C9" i="46"/>
  <c r="J5" i="46"/>
  <c r="H5" i="46"/>
  <c r="F5" i="46"/>
  <c r="C16" i="46" l="1"/>
  <c r="D16" i="46"/>
  <c r="H9" i="46"/>
  <c r="F9" i="46"/>
  <c r="E16" i="46"/>
  <c r="G16" i="46"/>
  <c r="I16" i="46"/>
  <c r="M16" i="46" s="1"/>
  <c r="J9" i="46"/>
  <c r="H16" i="46" l="1"/>
  <c r="F16" i="46"/>
  <c r="J16" i="46"/>
  <c r="K10" i="43" l="1"/>
  <c r="K8" i="43"/>
  <c r="K154" i="16" l="1"/>
  <c r="I154" i="16"/>
  <c r="G154" i="16"/>
  <c r="E154" i="16"/>
  <c r="D154" i="16"/>
  <c r="M153" i="16"/>
  <c r="J153" i="16"/>
  <c r="H153" i="16"/>
  <c r="F153" i="16"/>
  <c r="M152" i="16"/>
  <c r="J152" i="16"/>
  <c r="H152" i="16"/>
  <c r="F152" i="16"/>
  <c r="M151" i="16"/>
  <c r="J151" i="16"/>
  <c r="H151" i="16"/>
  <c r="F151" i="16"/>
  <c r="M150" i="16"/>
  <c r="J150" i="16"/>
  <c r="H150" i="16"/>
  <c r="F150" i="16"/>
  <c r="J149" i="16"/>
  <c r="H149" i="16"/>
  <c r="F149" i="16"/>
  <c r="J148" i="16"/>
  <c r="H148" i="16"/>
  <c r="F148" i="16"/>
  <c r="M147" i="16"/>
  <c r="J147" i="16"/>
  <c r="H147" i="16"/>
  <c r="F147" i="16"/>
  <c r="M146" i="16"/>
  <c r="J146" i="16"/>
  <c r="H146" i="16"/>
  <c r="F146" i="16"/>
  <c r="M145" i="16"/>
  <c r="J145" i="16"/>
  <c r="H145" i="16"/>
  <c r="F145" i="16"/>
  <c r="J144" i="16"/>
  <c r="H144" i="16"/>
  <c r="F144" i="16"/>
  <c r="M143" i="16"/>
  <c r="J143" i="16"/>
  <c r="H143" i="16"/>
  <c r="F143" i="16"/>
  <c r="M142" i="16"/>
  <c r="J142" i="16"/>
  <c r="H142" i="16"/>
  <c r="F142" i="16"/>
  <c r="M141" i="16"/>
  <c r="J141" i="16"/>
  <c r="H141" i="16"/>
  <c r="F141" i="16"/>
  <c r="K140" i="16"/>
  <c r="I140" i="16"/>
  <c r="G140" i="16"/>
  <c r="E140" i="16"/>
  <c r="D140" i="16"/>
  <c r="J139" i="16"/>
  <c r="H139" i="16"/>
  <c r="F139" i="16"/>
  <c r="M137" i="16"/>
  <c r="J137" i="16"/>
  <c r="H137" i="16"/>
  <c r="F137" i="16"/>
  <c r="M136" i="16"/>
  <c r="J136" i="16"/>
  <c r="H136" i="16"/>
  <c r="F136" i="16"/>
  <c r="M135" i="16"/>
  <c r="J135" i="16"/>
  <c r="H135" i="16"/>
  <c r="F135" i="16"/>
  <c r="M134" i="16"/>
  <c r="J134" i="16"/>
  <c r="H134" i="16"/>
  <c r="F134" i="16"/>
  <c r="J133" i="16"/>
  <c r="H133" i="16"/>
  <c r="F133" i="16"/>
  <c r="C140" i="16"/>
  <c r="K132" i="16"/>
  <c r="G132" i="16"/>
  <c r="H131" i="16"/>
  <c r="F131" i="16"/>
  <c r="J130" i="16"/>
  <c r="H130" i="16"/>
  <c r="F130" i="16"/>
  <c r="J129" i="16"/>
  <c r="H129" i="16"/>
  <c r="F129" i="16"/>
  <c r="J128" i="16"/>
  <c r="H128" i="16"/>
  <c r="F128" i="16"/>
  <c r="J126" i="16"/>
  <c r="H126" i="16"/>
  <c r="F126" i="16"/>
  <c r="J125" i="16"/>
  <c r="H125" i="16"/>
  <c r="F125" i="16"/>
  <c r="J124" i="16"/>
  <c r="H124" i="16"/>
  <c r="F124" i="16"/>
  <c r="J123" i="16"/>
  <c r="H123" i="16"/>
  <c r="F123" i="16"/>
  <c r="J122" i="16"/>
  <c r="H122" i="16"/>
  <c r="F122" i="16"/>
  <c r="J117" i="16"/>
  <c r="H117" i="16"/>
  <c r="F117" i="16"/>
  <c r="M116" i="16"/>
  <c r="J116" i="16"/>
  <c r="H116" i="16"/>
  <c r="F116" i="16"/>
  <c r="J115" i="16"/>
  <c r="H115" i="16"/>
  <c r="F115" i="16"/>
  <c r="K113" i="16"/>
  <c r="I113" i="16"/>
  <c r="G113" i="16"/>
  <c r="E113" i="16"/>
  <c r="J110" i="16"/>
  <c r="H110" i="16"/>
  <c r="M109" i="16"/>
  <c r="J109" i="16"/>
  <c r="H109" i="16"/>
  <c r="F109" i="16"/>
  <c r="M108" i="16"/>
  <c r="J108" i="16"/>
  <c r="H108" i="16"/>
  <c r="F108" i="16"/>
  <c r="M107" i="16"/>
  <c r="J107" i="16"/>
  <c r="H107" i="16"/>
  <c r="F107" i="16"/>
  <c r="M106" i="16"/>
  <c r="J106" i="16"/>
  <c r="H106" i="16"/>
  <c r="F106" i="16"/>
  <c r="J104" i="16"/>
  <c r="H104" i="16"/>
  <c r="F104" i="16"/>
  <c r="F102" i="16"/>
  <c r="F101" i="16"/>
  <c r="F100" i="16"/>
  <c r="M94" i="16"/>
  <c r="M92" i="16"/>
  <c r="M91" i="16"/>
  <c r="M87" i="16"/>
  <c r="M86" i="16"/>
  <c r="M85" i="16"/>
  <c r="J85" i="16"/>
  <c r="H85" i="16"/>
  <c r="F85" i="16"/>
  <c r="K84" i="16"/>
  <c r="I84" i="16"/>
  <c r="M83" i="16"/>
  <c r="J83" i="16"/>
  <c r="H83" i="16"/>
  <c r="F83" i="16"/>
  <c r="I62" i="16"/>
  <c r="G62" i="16"/>
  <c r="G77" i="16" s="1"/>
  <c r="J55" i="16"/>
  <c r="H55" i="16"/>
  <c r="F55" i="16"/>
  <c r="J53" i="16"/>
  <c r="H53" i="16"/>
  <c r="F53" i="16"/>
  <c r="J48" i="16"/>
  <c r="H48" i="16"/>
  <c r="F48" i="16"/>
  <c r="J39" i="16"/>
  <c r="H39" i="16"/>
  <c r="F39" i="16"/>
  <c r="J32" i="16"/>
  <c r="H32" i="16"/>
  <c r="F32" i="16"/>
  <c r="K155" i="16" l="1"/>
  <c r="J84" i="16"/>
  <c r="F113" i="16"/>
  <c r="G155" i="16"/>
  <c r="I155" i="16"/>
  <c r="F35" i="16"/>
  <c r="J113" i="16"/>
  <c r="H113" i="16"/>
  <c r="H35" i="16"/>
  <c r="J35" i="16"/>
  <c r="F84" i="16"/>
  <c r="M154" i="16"/>
  <c r="M140" i="16"/>
  <c r="M132" i="16"/>
  <c r="F105" i="16"/>
  <c r="M105" i="16"/>
  <c r="M113" i="16"/>
  <c r="J154" i="16"/>
  <c r="J140" i="16"/>
  <c r="J132" i="16"/>
  <c r="H105" i="16"/>
  <c r="M84" i="16"/>
  <c r="D155" i="16"/>
  <c r="H84" i="16"/>
  <c r="E155" i="16"/>
  <c r="F132" i="16"/>
  <c r="H132" i="16"/>
  <c r="F140" i="16"/>
  <c r="H140" i="16"/>
  <c r="F154" i="16"/>
  <c r="H154" i="16"/>
  <c r="J105" i="16"/>
  <c r="C155" i="16" l="1"/>
  <c r="J5" i="16"/>
  <c r="J7" i="16"/>
  <c r="J13" i="16"/>
  <c r="J14" i="16"/>
  <c r="J16" i="16"/>
  <c r="J18" i="16"/>
  <c r="J19" i="16"/>
  <c r="J20" i="16"/>
  <c r="J50" i="16" l="1"/>
  <c r="H50" i="16"/>
  <c r="F50" i="16"/>
  <c r="I5" i="14"/>
  <c r="I7" i="14" s="1"/>
  <c r="I8" i="14"/>
  <c r="I11" i="14"/>
  <c r="I10" i="14" l="1"/>
  <c r="I13" i="14" s="1"/>
  <c r="F5" i="45" l="1"/>
  <c r="H5" i="45"/>
  <c r="J5" i="45"/>
  <c r="C31" i="44" l="1"/>
  <c r="M108" i="45" l="1"/>
  <c r="J10" i="26" l="1"/>
  <c r="H10" i="26"/>
  <c r="F10" i="26"/>
  <c r="F60" i="45" l="1"/>
  <c r="M69" i="45" l="1"/>
  <c r="K30" i="43" l="1"/>
  <c r="H26" i="43" l="1"/>
  <c r="C14" i="43"/>
  <c r="E15" i="21" l="1"/>
  <c r="M111" i="45" l="1"/>
  <c r="M33" i="1" l="1"/>
  <c r="K33" i="1"/>
  <c r="M30" i="1"/>
  <c r="M34" i="1" l="1"/>
  <c r="M8" i="28" l="1"/>
  <c r="M6" i="28"/>
  <c r="M5" i="28"/>
  <c r="I15" i="28" l="1"/>
  <c r="G15" i="28"/>
  <c r="E15" i="28"/>
  <c r="D15" i="28"/>
  <c r="C15" i="28"/>
  <c r="I12" i="28"/>
  <c r="M12" i="28" s="1"/>
  <c r="G12" i="28"/>
  <c r="E12" i="28"/>
  <c r="D12" i="28"/>
  <c r="C12" i="28"/>
  <c r="J10" i="28"/>
  <c r="H10" i="28"/>
  <c r="F10" i="28"/>
  <c r="I9" i="28"/>
  <c r="G9" i="28"/>
  <c r="E9" i="28"/>
  <c r="D9" i="28"/>
  <c r="C9" i="28"/>
  <c r="J8" i="28"/>
  <c r="F8" i="28"/>
  <c r="J6" i="28"/>
  <c r="H6" i="28"/>
  <c r="F6" i="28"/>
  <c r="J5" i="28"/>
  <c r="F5" i="28"/>
  <c r="I16" i="23"/>
  <c r="G16" i="23"/>
  <c r="E16" i="23"/>
  <c r="D16" i="23"/>
  <c r="C16" i="23"/>
  <c r="G16" i="28" l="1"/>
  <c r="D16" i="28"/>
  <c r="M16" i="23"/>
  <c r="F9" i="28"/>
  <c r="M9" i="28"/>
  <c r="J12" i="28"/>
  <c r="I16" i="28"/>
  <c r="F12" i="28"/>
  <c r="H12" i="28"/>
  <c r="C16" i="28"/>
  <c r="H9" i="28"/>
  <c r="J9" i="28"/>
  <c r="J16" i="23"/>
  <c r="H16" i="23"/>
  <c r="F16" i="23"/>
  <c r="J15" i="23"/>
  <c r="H15" i="23"/>
  <c r="F15" i="23"/>
  <c r="J14" i="23"/>
  <c r="H14" i="23"/>
  <c r="F14" i="23"/>
  <c r="I13" i="23"/>
  <c r="M13" i="23" s="1"/>
  <c r="G13" i="23"/>
  <c r="E13" i="23"/>
  <c r="D13" i="23"/>
  <c r="C13" i="23"/>
  <c r="H16" i="28" l="1"/>
  <c r="J16" i="28"/>
  <c r="H13" i="23"/>
  <c r="M16" i="28"/>
  <c r="J13" i="23"/>
  <c r="F13" i="23"/>
  <c r="J12" i="23"/>
  <c r="H12" i="23"/>
  <c r="F12" i="23"/>
  <c r="J11" i="23"/>
  <c r="H11" i="23"/>
  <c r="F11" i="23"/>
  <c r="I17" i="23"/>
  <c r="G17" i="23"/>
  <c r="E17" i="23"/>
  <c r="D17" i="23"/>
  <c r="M8" i="23"/>
  <c r="J8" i="23"/>
  <c r="H8" i="23"/>
  <c r="F8" i="23"/>
  <c r="M7" i="23"/>
  <c r="J7" i="23"/>
  <c r="H7" i="23"/>
  <c r="F7" i="23"/>
  <c r="J6" i="23"/>
  <c r="H6" i="23"/>
  <c r="F6" i="23"/>
  <c r="M5" i="23"/>
  <c r="J5" i="23"/>
  <c r="H5" i="23"/>
  <c r="F5" i="23"/>
  <c r="I15" i="22"/>
  <c r="G15" i="22"/>
  <c r="E15" i="22"/>
  <c r="D15" i="22"/>
  <c r="C15" i="22"/>
  <c r="I12" i="22"/>
  <c r="M12" i="22" s="1"/>
  <c r="G12" i="22"/>
  <c r="E12" i="22"/>
  <c r="D12" i="22"/>
  <c r="C12" i="22"/>
  <c r="J11" i="22"/>
  <c r="H11" i="22"/>
  <c r="F11" i="22"/>
  <c r="I9" i="22"/>
  <c r="G9" i="22"/>
  <c r="E9" i="22"/>
  <c r="D9" i="22"/>
  <c r="C9" i="22"/>
  <c r="M8" i="22"/>
  <c r="J8" i="22"/>
  <c r="H8" i="22"/>
  <c r="F8" i="22"/>
  <c r="M5" i="22"/>
  <c r="J5" i="22"/>
  <c r="H5" i="22"/>
  <c r="F5" i="22"/>
  <c r="I15" i="21"/>
  <c r="G15" i="21"/>
  <c r="D15" i="21"/>
  <c r="C15" i="21"/>
  <c r="I12" i="21"/>
  <c r="M12" i="21" s="1"/>
  <c r="G12" i="21"/>
  <c r="E12" i="21"/>
  <c r="D12" i="21"/>
  <c r="C12" i="21"/>
  <c r="I9" i="21"/>
  <c r="G9" i="21"/>
  <c r="E9" i="21"/>
  <c r="D9" i="21"/>
  <c r="C9" i="21"/>
  <c r="M8" i="21"/>
  <c r="J8" i="21"/>
  <c r="H8" i="21"/>
  <c r="F8" i="21"/>
  <c r="J6" i="21"/>
  <c r="H6" i="21"/>
  <c r="F6" i="21"/>
  <c r="J5" i="21"/>
  <c r="H5" i="21"/>
  <c r="F5" i="21"/>
  <c r="I15" i="27"/>
  <c r="G15" i="27"/>
  <c r="E15" i="27"/>
  <c r="D15" i="27"/>
  <c r="C15" i="27"/>
  <c r="I12" i="27"/>
  <c r="M12" i="27" s="1"/>
  <c r="G12" i="27"/>
  <c r="E12" i="27"/>
  <c r="D12" i="27"/>
  <c r="C12" i="27"/>
  <c r="J10" i="27"/>
  <c r="H10" i="27"/>
  <c r="F10" i="27"/>
  <c r="I9" i="27"/>
  <c r="G9" i="27"/>
  <c r="E9" i="27"/>
  <c r="D9" i="27"/>
  <c r="C9" i="27"/>
  <c r="J8" i="27"/>
  <c r="F8" i="27"/>
  <c r="M6" i="27"/>
  <c r="J6" i="27"/>
  <c r="H6" i="27"/>
  <c r="F6" i="27"/>
  <c r="M5" i="27"/>
  <c r="J5" i="27"/>
  <c r="H5" i="27"/>
  <c r="I15" i="26"/>
  <c r="G15" i="26"/>
  <c r="E15" i="26"/>
  <c r="D15" i="26"/>
  <c r="C15" i="26"/>
  <c r="I12" i="26"/>
  <c r="M12" i="26" s="1"/>
  <c r="G12" i="26"/>
  <c r="E12" i="26"/>
  <c r="D12" i="26"/>
  <c r="C12" i="26"/>
  <c r="I9" i="26"/>
  <c r="G9" i="26"/>
  <c r="E9" i="26"/>
  <c r="D9" i="26"/>
  <c r="C9" i="26"/>
  <c r="J8" i="26"/>
  <c r="H8" i="26"/>
  <c r="F8" i="26"/>
  <c r="M6" i="26"/>
  <c r="J6" i="26"/>
  <c r="H6" i="26"/>
  <c r="F6" i="26"/>
  <c r="M5" i="26"/>
  <c r="J5" i="26"/>
  <c r="H5" i="26"/>
  <c r="F5" i="26"/>
  <c r="I15" i="25"/>
  <c r="G15" i="25"/>
  <c r="E15" i="25"/>
  <c r="D15" i="25"/>
  <c r="C15" i="25"/>
  <c r="I12" i="25"/>
  <c r="M12" i="25" s="1"/>
  <c r="E12" i="25"/>
  <c r="D12" i="25"/>
  <c r="C12" i="25"/>
  <c r="J10" i="25"/>
  <c r="F10" i="25"/>
  <c r="I9" i="25"/>
  <c r="G9" i="25"/>
  <c r="E9" i="25"/>
  <c r="D9" i="25"/>
  <c r="J8" i="25"/>
  <c r="F8" i="25"/>
  <c r="J6" i="25"/>
  <c r="H6" i="25"/>
  <c r="F6" i="25"/>
  <c r="J5" i="25"/>
  <c r="H5" i="25"/>
  <c r="F5" i="25"/>
  <c r="I16" i="24"/>
  <c r="G16" i="24"/>
  <c r="E16" i="24"/>
  <c r="D16" i="24"/>
  <c r="C16" i="24"/>
  <c r="I13" i="24"/>
  <c r="M13" i="24" s="1"/>
  <c r="G13" i="24"/>
  <c r="E13" i="24"/>
  <c r="D13" i="24"/>
  <c r="C13" i="24"/>
  <c r="M8" i="24"/>
  <c r="J6" i="24"/>
  <c r="H6" i="24"/>
  <c r="F6" i="24"/>
  <c r="M5" i="24"/>
  <c r="J5" i="24"/>
  <c r="H5" i="24"/>
  <c r="F5" i="24"/>
  <c r="I15" i="20"/>
  <c r="G15" i="20"/>
  <c r="E15" i="20"/>
  <c r="D15" i="20"/>
  <c r="C15" i="20"/>
  <c r="I12" i="20"/>
  <c r="M12" i="20" s="1"/>
  <c r="G12" i="20"/>
  <c r="E12" i="20"/>
  <c r="D12" i="20"/>
  <c r="C12" i="20"/>
  <c r="F10" i="20"/>
  <c r="E9" i="20"/>
  <c r="D9" i="20"/>
  <c r="C9" i="20"/>
  <c r="H8" i="20"/>
  <c r="F8" i="20"/>
  <c r="M6" i="20"/>
  <c r="H6" i="20"/>
  <c r="F6" i="20"/>
  <c r="H5" i="20"/>
  <c r="F5" i="20"/>
  <c r="K57" i="13"/>
  <c r="I57" i="13"/>
  <c r="G57" i="13"/>
  <c r="E57" i="13"/>
  <c r="D57" i="13"/>
  <c r="H13" i="24" l="1"/>
  <c r="F12" i="21"/>
  <c r="J12" i="21"/>
  <c r="H12" i="21"/>
  <c r="D16" i="20"/>
  <c r="E16" i="22"/>
  <c r="D13" i="42" s="1"/>
  <c r="E16" i="27"/>
  <c r="D11" i="42" s="1"/>
  <c r="F13" i="24"/>
  <c r="I16" i="20"/>
  <c r="H7" i="42" s="1"/>
  <c r="G16" i="20"/>
  <c r="E16" i="20"/>
  <c r="F16" i="20" s="1"/>
  <c r="J13" i="24"/>
  <c r="M9" i="25"/>
  <c r="J12" i="25"/>
  <c r="F12" i="26"/>
  <c r="H12" i="26"/>
  <c r="F9" i="21"/>
  <c r="E16" i="26"/>
  <c r="D16" i="26"/>
  <c r="F57" i="13"/>
  <c r="M57" i="13"/>
  <c r="F12" i="20"/>
  <c r="I16" i="26"/>
  <c r="J16" i="26" s="1"/>
  <c r="F12" i="25"/>
  <c r="J12" i="22"/>
  <c r="D16" i="21"/>
  <c r="C12" i="42" s="1"/>
  <c r="H12" i="20"/>
  <c r="J12" i="20"/>
  <c r="M17" i="23"/>
  <c r="M10" i="23"/>
  <c r="D14" i="42"/>
  <c r="F17" i="23"/>
  <c r="C17" i="23"/>
  <c r="B14" i="42" s="1"/>
  <c r="C14" i="42"/>
  <c r="J17" i="23"/>
  <c r="H17" i="23"/>
  <c r="F10" i="23"/>
  <c r="H10" i="23"/>
  <c r="J10" i="23"/>
  <c r="M9" i="22"/>
  <c r="J9" i="22"/>
  <c r="F12" i="22"/>
  <c r="H12" i="22"/>
  <c r="D16" i="22"/>
  <c r="F9" i="22"/>
  <c r="H9" i="22"/>
  <c r="M9" i="21"/>
  <c r="C16" i="21"/>
  <c r="B12" i="42" s="1"/>
  <c r="E16" i="21"/>
  <c r="D12" i="42" s="1"/>
  <c r="H9" i="21"/>
  <c r="J9" i="21"/>
  <c r="M9" i="27"/>
  <c r="J12" i="27"/>
  <c r="J9" i="27"/>
  <c r="F12" i="27"/>
  <c r="H12" i="27"/>
  <c r="D16" i="27"/>
  <c r="F9" i="27"/>
  <c r="H9" i="27"/>
  <c r="M9" i="26"/>
  <c r="C16" i="26"/>
  <c r="D10" i="42"/>
  <c r="J9" i="26"/>
  <c r="F9" i="26"/>
  <c r="H9" i="26"/>
  <c r="J9" i="25"/>
  <c r="F9" i="25"/>
  <c r="H9" i="25"/>
  <c r="M10" i="24"/>
  <c r="J10" i="24"/>
  <c r="F10" i="24"/>
  <c r="H10" i="24"/>
  <c r="J9" i="20"/>
  <c r="M9" i="20"/>
  <c r="F9" i="20"/>
  <c r="H9" i="20"/>
  <c r="J57" i="13"/>
  <c r="H57" i="13"/>
  <c r="M56" i="13"/>
  <c r="J56" i="13"/>
  <c r="H56" i="13"/>
  <c r="F56" i="13"/>
  <c r="M55" i="13"/>
  <c r="J55" i="13"/>
  <c r="H55" i="13"/>
  <c r="F55" i="13"/>
  <c r="M54" i="13"/>
  <c r="J54" i="13"/>
  <c r="H54" i="13"/>
  <c r="F54" i="13"/>
  <c r="M53" i="13"/>
  <c r="J53" i="13"/>
  <c r="H53" i="13"/>
  <c r="F53" i="13"/>
  <c r="M52" i="13"/>
  <c r="J52" i="13"/>
  <c r="H52" i="13"/>
  <c r="F52" i="13"/>
  <c r="M51" i="13"/>
  <c r="J51" i="13"/>
  <c r="H51" i="13"/>
  <c r="F51" i="13"/>
  <c r="M50" i="13"/>
  <c r="J50" i="13"/>
  <c r="H50" i="13"/>
  <c r="F50" i="13"/>
  <c r="M49" i="13"/>
  <c r="J49" i="13"/>
  <c r="H49" i="13"/>
  <c r="F49" i="13"/>
  <c r="M48" i="13"/>
  <c r="J48" i="13"/>
  <c r="H48" i="13"/>
  <c r="F48" i="13"/>
  <c r="M47" i="13"/>
  <c r="J47" i="13"/>
  <c r="H47" i="13"/>
  <c r="F47" i="13"/>
  <c r="I46" i="13"/>
  <c r="I58" i="13" s="1"/>
  <c r="G46" i="13"/>
  <c r="G58" i="13" s="1"/>
  <c r="E46" i="13"/>
  <c r="D46" i="13"/>
  <c r="D58" i="13" s="1"/>
  <c r="J44" i="13"/>
  <c r="H44" i="13"/>
  <c r="F44" i="13"/>
  <c r="J45" i="13"/>
  <c r="H45" i="13"/>
  <c r="F45" i="13"/>
  <c r="J42" i="13"/>
  <c r="H42" i="13"/>
  <c r="F42" i="13"/>
  <c r="M38" i="13"/>
  <c r="J38" i="13"/>
  <c r="H38" i="13"/>
  <c r="F38" i="13"/>
  <c r="M37" i="13"/>
  <c r="J37" i="13"/>
  <c r="F37" i="13"/>
  <c r="J39" i="13"/>
  <c r="H39" i="13"/>
  <c r="F39" i="13"/>
  <c r="M36" i="13"/>
  <c r="J36" i="13"/>
  <c r="F36" i="13"/>
  <c r="M35" i="13"/>
  <c r="J35" i="13"/>
  <c r="H35" i="13"/>
  <c r="F35" i="13"/>
  <c r="K27" i="13"/>
  <c r="I27" i="13"/>
  <c r="G27" i="13"/>
  <c r="F15" i="42" s="1"/>
  <c r="E27" i="13"/>
  <c r="D27" i="13"/>
  <c r="C15" i="42" s="1"/>
  <c r="C27" i="13"/>
  <c r="M26" i="13"/>
  <c r="J26" i="13"/>
  <c r="H26" i="13"/>
  <c r="F26" i="13"/>
  <c r="M25" i="13"/>
  <c r="J25" i="13"/>
  <c r="H25" i="13"/>
  <c r="F25" i="13"/>
  <c r="M24" i="13"/>
  <c r="J24" i="13"/>
  <c r="H24" i="13"/>
  <c r="F24" i="13"/>
  <c r="M23" i="13"/>
  <c r="J23" i="13"/>
  <c r="H23" i="13"/>
  <c r="F23" i="13"/>
  <c r="M22" i="13"/>
  <c r="J22" i="13"/>
  <c r="H22" i="13"/>
  <c r="F22" i="13"/>
  <c r="M21" i="13"/>
  <c r="J21" i="13"/>
  <c r="H21" i="13"/>
  <c r="F21" i="13"/>
  <c r="M20" i="13"/>
  <c r="J20" i="13"/>
  <c r="H20" i="13"/>
  <c r="F20" i="13"/>
  <c r="M19" i="13"/>
  <c r="J19" i="13"/>
  <c r="H19" i="13"/>
  <c r="F19" i="13"/>
  <c r="M18" i="13"/>
  <c r="J18" i="13"/>
  <c r="H18" i="13"/>
  <c r="F18" i="13"/>
  <c r="M17" i="13"/>
  <c r="J17" i="13"/>
  <c r="H17" i="13"/>
  <c r="F17" i="13"/>
  <c r="K28" i="13"/>
  <c r="I16" i="13"/>
  <c r="G16" i="13"/>
  <c r="E28" i="13"/>
  <c r="H14" i="13"/>
  <c r="F14" i="13"/>
  <c r="H15" i="13"/>
  <c r="F15" i="13"/>
  <c r="J12" i="13"/>
  <c r="H12" i="13"/>
  <c r="F12" i="13"/>
  <c r="H8" i="13"/>
  <c r="F8" i="13"/>
  <c r="H7" i="13"/>
  <c r="F7" i="13"/>
  <c r="H9" i="13"/>
  <c r="F9" i="13"/>
  <c r="M6" i="13"/>
  <c r="H6" i="13"/>
  <c r="F6" i="13"/>
  <c r="M5" i="13"/>
  <c r="H5" i="13"/>
  <c r="F5" i="13"/>
  <c r="C10" i="42" l="1"/>
  <c r="H10" i="42"/>
  <c r="D7" i="42"/>
  <c r="F7" i="42"/>
  <c r="M16" i="20"/>
  <c r="F16" i="26"/>
  <c r="F46" i="13"/>
  <c r="M16" i="26"/>
  <c r="B10" i="42"/>
  <c r="I28" i="13"/>
  <c r="B15" i="42"/>
  <c r="H14" i="42" s="1"/>
  <c r="F14" i="42" s="1"/>
  <c r="C16" i="22"/>
  <c r="B13" i="42" s="1"/>
  <c r="C13" i="42"/>
  <c r="F16" i="22"/>
  <c r="F16" i="21"/>
  <c r="C16" i="27"/>
  <c r="B11" i="42" s="1"/>
  <c r="C11" i="42"/>
  <c r="F16" i="27"/>
  <c r="C16" i="20"/>
  <c r="B7" i="42" s="1"/>
  <c r="J16" i="20"/>
  <c r="H16" i="20"/>
  <c r="C7" i="42"/>
  <c r="J16" i="13"/>
  <c r="M16" i="13"/>
  <c r="G28" i="13"/>
  <c r="J58" i="13"/>
  <c r="H58" i="13"/>
  <c r="H46" i="13"/>
  <c r="J46" i="13"/>
  <c r="F27" i="13"/>
  <c r="H27" i="13"/>
  <c r="J27" i="13"/>
  <c r="D28" i="13"/>
  <c r="F16" i="13"/>
  <c r="H16" i="13"/>
  <c r="M28" i="13" l="1"/>
  <c r="K46" i="13"/>
  <c r="C28" i="13"/>
  <c r="J28" i="13"/>
  <c r="H28" i="13"/>
  <c r="F28" i="13"/>
  <c r="M74" i="16"/>
  <c r="J74" i="16"/>
  <c r="H74" i="16"/>
  <c r="F74" i="16"/>
  <c r="M73" i="16"/>
  <c r="J73" i="16"/>
  <c r="H73" i="16"/>
  <c r="F73" i="16"/>
  <c r="M72" i="16"/>
  <c r="J72" i="16"/>
  <c r="H72" i="16"/>
  <c r="F72" i="16"/>
  <c r="M71" i="16"/>
  <c r="J71" i="16"/>
  <c r="H71" i="16"/>
  <c r="F71" i="16"/>
  <c r="J70" i="16"/>
  <c r="H70" i="16"/>
  <c r="F70" i="16"/>
  <c r="M69" i="16"/>
  <c r="J69" i="16"/>
  <c r="H69" i="16"/>
  <c r="F69" i="16"/>
  <c r="M68" i="16"/>
  <c r="J68" i="16"/>
  <c r="H68" i="16"/>
  <c r="F68" i="16"/>
  <c r="M67" i="16"/>
  <c r="J67" i="16"/>
  <c r="H67" i="16"/>
  <c r="F67" i="16"/>
  <c r="M66" i="16"/>
  <c r="J66" i="16"/>
  <c r="H66" i="16"/>
  <c r="F66" i="16"/>
  <c r="M65" i="16"/>
  <c r="J65" i="16"/>
  <c r="H65" i="16"/>
  <c r="F65" i="16"/>
  <c r="M64" i="16"/>
  <c r="J64" i="16"/>
  <c r="H64" i="16"/>
  <c r="F64" i="16"/>
  <c r="M63" i="16"/>
  <c r="J63" i="16"/>
  <c r="H63" i="16"/>
  <c r="F63" i="16"/>
  <c r="J61" i="16"/>
  <c r="H61" i="16"/>
  <c r="F61" i="16"/>
  <c r="M59" i="16"/>
  <c r="J59" i="16"/>
  <c r="H59" i="16"/>
  <c r="F59" i="16"/>
  <c r="M57" i="16"/>
  <c r="J57" i="16"/>
  <c r="H57" i="16"/>
  <c r="F57" i="16"/>
  <c r="M56" i="16"/>
  <c r="J56" i="16"/>
  <c r="H56" i="16"/>
  <c r="F56" i="16"/>
  <c r="J51" i="16"/>
  <c r="H51" i="16"/>
  <c r="F51" i="16"/>
  <c r="J46" i="16"/>
  <c r="H46" i="16"/>
  <c r="F46" i="16"/>
  <c r="J45" i="16"/>
  <c r="H45" i="16"/>
  <c r="F45" i="16"/>
  <c r="J37" i="16"/>
  <c r="H37" i="16"/>
  <c r="F37" i="16"/>
  <c r="M31" i="16"/>
  <c r="J31" i="16"/>
  <c r="H31" i="16"/>
  <c r="F31" i="16"/>
  <c r="M30" i="16"/>
  <c r="J30" i="16"/>
  <c r="H30" i="16"/>
  <c r="F30" i="16"/>
  <c r="M29" i="16"/>
  <c r="J29" i="16"/>
  <c r="H29" i="16"/>
  <c r="F29" i="16"/>
  <c r="M28" i="16"/>
  <c r="J28" i="16"/>
  <c r="H28" i="16"/>
  <c r="F28" i="16"/>
  <c r="J26" i="16"/>
  <c r="H26" i="16"/>
  <c r="F26" i="16"/>
  <c r="J24" i="16"/>
  <c r="H24" i="16"/>
  <c r="F24" i="16"/>
  <c r="J23" i="16"/>
  <c r="H23" i="16"/>
  <c r="F23" i="16"/>
  <c r="J22" i="16"/>
  <c r="H22" i="16"/>
  <c r="F22" i="16"/>
  <c r="H20" i="16"/>
  <c r="F20" i="16"/>
  <c r="H19" i="16"/>
  <c r="F19" i="16"/>
  <c r="H18" i="16"/>
  <c r="F18" i="16"/>
  <c r="M16" i="16"/>
  <c r="H16" i="16"/>
  <c r="F16" i="16"/>
  <c r="M14" i="16"/>
  <c r="H14" i="16"/>
  <c r="F14" i="16"/>
  <c r="H13" i="16"/>
  <c r="F13" i="16"/>
  <c r="H11" i="16"/>
  <c r="F11" i="16"/>
  <c r="M9" i="16"/>
  <c r="M8" i="16"/>
  <c r="M7" i="16"/>
  <c r="H7" i="16"/>
  <c r="F7" i="16"/>
  <c r="I6" i="16"/>
  <c r="I77" i="16" s="1"/>
  <c r="M77" i="16" s="1"/>
  <c r="D6" i="16"/>
  <c r="D77" i="16" s="1"/>
  <c r="C6" i="16"/>
  <c r="C77" i="16" s="1"/>
  <c r="M5" i="16"/>
  <c r="H5" i="16"/>
  <c r="F5" i="16"/>
  <c r="K58" i="13" l="1"/>
  <c r="M58" i="13" s="1"/>
  <c r="J6" i="16"/>
  <c r="F76" i="16"/>
  <c r="M27" i="13"/>
  <c r="M46" i="13"/>
  <c r="F27" i="16"/>
  <c r="F6" i="16"/>
  <c r="M6" i="16"/>
  <c r="M27" i="16"/>
  <c r="M155" i="16"/>
  <c r="J76" i="16"/>
  <c r="J62" i="16"/>
  <c r="M62" i="16"/>
  <c r="M35" i="16"/>
  <c r="J27" i="16"/>
  <c r="H76" i="16"/>
  <c r="F62" i="16"/>
  <c r="H62" i="16"/>
  <c r="H27" i="16"/>
  <c r="H6" i="16"/>
  <c r="J127" i="45"/>
  <c r="H127" i="45"/>
  <c r="F127" i="45"/>
  <c r="M126" i="45"/>
  <c r="J126" i="45"/>
  <c r="H126" i="45"/>
  <c r="F126" i="45"/>
  <c r="J125" i="45"/>
  <c r="H125" i="45"/>
  <c r="F125" i="45"/>
  <c r="M124" i="45"/>
  <c r="J124" i="45"/>
  <c r="H124" i="45"/>
  <c r="J123" i="45"/>
  <c r="H123" i="45"/>
  <c r="F123" i="45"/>
  <c r="J118" i="45"/>
  <c r="H118" i="45"/>
  <c r="F118" i="45"/>
  <c r="J120" i="45"/>
  <c r="H120" i="45"/>
  <c r="F120" i="45"/>
  <c r="J119" i="45"/>
  <c r="H119" i="45"/>
  <c r="F119" i="45"/>
  <c r="J114" i="45"/>
  <c r="F114" i="45"/>
  <c r="J117" i="45"/>
  <c r="H117" i="45"/>
  <c r="F117" i="45"/>
  <c r="J115" i="45"/>
  <c r="F115" i="45"/>
  <c r="M122" i="45"/>
  <c r="J122" i="45"/>
  <c r="H122" i="45"/>
  <c r="F122" i="45"/>
  <c r="J121" i="45"/>
  <c r="H121" i="45"/>
  <c r="F121" i="45"/>
  <c r="H111" i="45"/>
  <c r="F111" i="45"/>
  <c r="M110" i="45"/>
  <c r="H110" i="45"/>
  <c r="F110" i="45"/>
  <c r="H109" i="45"/>
  <c r="F109" i="45"/>
  <c r="H108" i="45"/>
  <c r="F108" i="45"/>
  <c r="H107" i="45"/>
  <c r="F107" i="45"/>
  <c r="H106" i="45"/>
  <c r="F106" i="45"/>
  <c r="F77" i="16" l="1"/>
  <c r="J77" i="16"/>
  <c r="H77" i="16"/>
  <c r="F129" i="45"/>
  <c r="M76" i="16"/>
  <c r="M129" i="45"/>
  <c r="J129" i="45"/>
  <c r="H129" i="45"/>
  <c r="I100" i="45" l="1"/>
  <c r="G100" i="45"/>
  <c r="G130" i="45" s="1"/>
  <c r="E100" i="45"/>
  <c r="E130" i="45" s="1"/>
  <c r="C100" i="45"/>
  <c r="C130" i="45" s="1"/>
  <c r="J97" i="45"/>
  <c r="H97" i="45"/>
  <c r="F97" i="45"/>
  <c r="J89" i="45"/>
  <c r="H89" i="45"/>
  <c r="F89" i="45"/>
  <c r="J86" i="45"/>
  <c r="H86" i="45"/>
  <c r="F86" i="45"/>
  <c r="J85" i="45"/>
  <c r="H85" i="45"/>
  <c r="F85" i="45"/>
  <c r="J84" i="45"/>
  <c r="H84" i="45"/>
  <c r="F84" i="45"/>
  <c r="J83" i="45"/>
  <c r="H83" i="45"/>
  <c r="F83" i="45"/>
  <c r="J82" i="45"/>
  <c r="H82" i="45"/>
  <c r="F82" i="45"/>
  <c r="J81" i="45"/>
  <c r="H81" i="45"/>
  <c r="F81" i="45"/>
  <c r="F130" i="45" l="1"/>
  <c r="I130" i="45"/>
  <c r="M100" i="45"/>
  <c r="H130" i="45"/>
  <c r="F100" i="45"/>
  <c r="H100" i="45"/>
  <c r="J100" i="45"/>
  <c r="J80" i="45"/>
  <c r="H80" i="45"/>
  <c r="F80" i="45"/>
  <c r="J79" i="45"/>
  <c r="H79" i="45"/>
  <c r="F79" i="45"/>
  <c r="J78" i="45"/>
  <c r="H78" i="45"/>
  <c r="F78" i="45"/>
  <c r="J77" i="45"/>
  <c r="H77" i="45"/>
  <c r="F77" i="45"/>
  <c r="J76" i="45"/>
  <c r="H76" i="45"/>
  <c r="J75" i="45"/>
  <c r="H75" i="45"/>
  <c r="J74" i="45"/>
  <c r="H74" i="45"/>
  <c r="F74" i="45"/>
  <c r="J73" i="45"/>
  <c r="H73" i="45"/>
  <c r="F73" i="45"/>
  <c r="J72" i="45"/>
  <c r="H72" i="45"/>
  <c r="F72" i="45"/>
  <c r="M71" i="45"/>
  <c r="J71" i="45"/>
  <c r="H71" i="45"/>
  <c r="F71" i="45"/>
  <c r="J70" i="45"/>
  <c r="H70" i="45"/>
  <c r="F70" i="45"/>
  <c r="J69" i="45"/>
  <c r="H69" i="45"/>
  <c r="F69" i="45"/>
  <c r="M130" i="45" l="1"/>
  <c r="J130" i="45"/>
  <c r="I61" i="45"/>
  <c r="M61" i="45" s="1"/>
  <c r="C61" i="45"/>
  <c r="J60" i="45"/>
  <c r="H60" i="45"/>
  <c r="J59" i="45" l="1"/>
  <c r="H59" i="45"/>
  <c r="F59" i="45"/>
  <c r="M58" i="45"/>
  <c r="J58" i="45"/>
  <c r="I57" i="45"/>
  <c r="G57" i="45"/>
  <c r="E57" i="45"/>
  <c r="E61" i="45" s="1"/>
  <c r="D57" i="45"/>
  <c r="D61" i="45" s="1"/>
  <c r="J61" i="45" s="1"/>
  <c r="C57" i="45"/>
  <c r="J55" i="45"/>
  <c r="H55" i="45"/>
  <c r="F55" i="45"/>
  <c r="J54" i="45"/>
  <c r="H54" i="45"/>
  <c r="F54" i="45"/>
  <c r="J53" i="45"/>
  <c r="H53" i="45"/>
  <c r="F53" i="45"/>
  <c r="J52" i="45"/>
  <c r="H52" i="45"/>
  <c r="F52" i="45"/>
  <c r="J50" i="45"/>
  <c r="H50" i="45"/>
  <c r="F50" i="45"/>
  <c r="J51" i="45"/>
  <c r="H51" i="45"/>
  <c r="F51" i="45"/>
  <c r="J48" i="45"/>
  <c r="H48" i="45"/>
  <c r="F48" i="45"/>
  <c r="J41" i="45"/>
  <c r="H41" i="45"/>
  <c r="F41" i="45"/>
  <c r="J45" i="45"/>
  <c r="H45" i="45"/>
  <c r="F45" i="45"/>
  <c r="J49" i="45"/>
  <c r="H49" i="45"/>
  <c r="F49" i="45"/>
  <c r="J44" i="45"/>
  <c r="H44" i="45"/>
  <c r="F44" i="45"/>
  <c r="J43" i="45"/>
  <c r="H43" i="45"/>
  <c r="F43" i="45"/>
  <c r="J42" i="45"/>
  <c r="H42" i="45"/>
  <c r="F42" i="45"/>
  <c r="J38" i="45"/>
  <c r="H38" i="45"/>
  <c r="F38" i="45"/>
  <c r="J35" i="45"/>
  <c r="H35" i="45"/>
  <c r="F35" i="45"/>
  <c r="J34" i="45"/>
  <c r="H34" i="45"/>
  <c r="F34" i="45"/>
  <c r="J33" i="45"/>
  <c r="H33" i="45"/>
  <c r="F33" i="45"/>
  <c r="J32" i="45"/>
  <c r="F32" i="45"/>
  <c r="J31" i="45"/>
  <c r="H31" i="45"/>
  <c r="F31" i="45"/>
  <c r="M30" i="45"/>
  <c r="J30" i="45"/>
  <c r="H30" i="45"/>
  <c r="F30" i="45"/>
  <c r="M29" i="45"/>
  <c r="J29" i="45"/>
  <c r="H29" i="45"/>
  <c r="F29" i="45"/>
  <c r="J28" i="45"/>
  <c r="H28" i="45"/>
  <c r="F28" i="45"/>
  <c r="J27" i="45"/>
  <c r="H27" i="45"/>
  <c r="F27" i="45"/>
  <c r="M26" i="45"/>
  <c r="J26" i="45"/>
  <c r="H26" i="45"/>
  <c r="F26" i="45"/>
  <c r="J25" i="45"/>
  <c r="H25" i="45"/>
  <c r="F25" i="45"/>
  <c r="J24" i="45"/>
  <c r="H24" i="45"/>
  <c r="F24" i="45"/>
  <c r="J23" i="45"/>
  <c r="H23" i="45"/>
  <c r="F23" i="45"/>
  <c r="H22" i="45"/>
  <c r="F22" i="45"/>
  <c r="J21" i="45"/>
  <c r="H21" i="45"/>
  <c r="F21" i="45"/>
  <c r="M20" i="45"/>
  <c r="J20" i="45"/>
  <c r="H20" i="45"/>
  <c r="F20" i="45"/>
  <c r="J19" i="45"/>
  <c r="H19" i="45"/>
  <c r="F19" i="45"/>
  <c r="J18" i="45"/>
  <c r="H18" i="45"/>
  <c r="F18" i="45"/>
  <c r="J16" i="45"/>
  <c r="H16" i="45"/>
  <c r="J17" i="45"/>
  <c r="H17" i="45"/>
  <c r="F17" i="45"/>
  <c r="J15" i="45"/>
  <c r="H15" i="45"/>
  <c r="F15" i="45"/>
  <c r="M14" i="45"/>
  <c r="J14" i="45"/>
  <c r="H14" i="45"/>
  <c r="M13" i="45"/>
  <c r="J13" i="45"/>
  <c r="H13" i="45"/>
  <c r="F13" i="45"/>
  <c r="M12" i="45"/>
  <c r="J12" i="45"/>
  <c r="H12" i="45"/>
  <c r="F12" i="45"/>
  <c r="I11" i="45"/>
  <c r="J11" i="45" s="1"/>
  <c r="G11" i="45"/>
  <c r="E11" i="45"/>
  <c r="D11" i="45"/>
  <c r="C11" i="45"/>
  <c r="M9" i="45"/>
  <c r="M10" i="45"/>
  <c r="M8" i="45"/>
  <c r="M7" i="45"/>
  <c r="M6" i="45"/>
  <c r="M5" i="45"/>
  <c r="I33" i="1"/>
  <c r="E33" i="1"/>
  <c r="D33" i="1"/>
  <c r="C33" i="1"/>
  <c r="I30" i="1"/>
  <c r="E30" i="1"/>
  <c r="D30" i="1"/>
  <c r="C30" i="1"/>
  <c r="K16" i="1"/>
  <c r="I16" i="1"/>
  <c r="E16" i="1"/>
  <c r="C16" i="1"/>
  <c r="M15" i="1"/>
  <c r="J15" i="1"/>
  <c r="H15" i="1"/>
  <c r="M14" i="1"/>
  <c r="J14" i="1"/>
  <c r="H14" i="1"/>
  <c r="K13" i="1"/>
  <c r="J9" i="14" s="1"/>
  <c r="I13" i="1"/>
  <c r="E13" i="1"/>
  <c r="C13" i="1"/>
  <c r="M12" i="1"/>
  <c r="J12" i="1"/>
  <c r="H12" i="1"/>
  <c r="P11" i="1"/>
  <c r="M11" i="1"/>
  <c r="J11" i="1"/>
  <c r="H11" i="1"/>
  <c r="G17" i="1"/>
  <c r="P8" i="1"/>
  <c r="M8" i="1"/>
  <c r="J8" i="1"/>
  <c r="P7" i="1"/>
  <c r="M7" i="1"/>
  <c r="J7" i="1"/>
  <c r="H7" i="1"/>
  <c r="P6" i="1"/>
  <c r="M6" i="1"/>
  <c r="J6" i="1"/>
  <c r="H6" i="1"/>
  <c r="M5" i="1"/>
  <c r="J5" i="1"/>
  <c r="H5" i="1"/>
  <c r="G61" i="45" l="1"/>
  <c r="H57" i="45"/>
  <c r="F61" i="45"/>
  <c r="H61" i="45"/>
  <c r="J6" i="14"/>
  <c r="M10" i="1"/>
  <c r="O27" i="1"/>
  <c r="C131" i="45"/>
  <c r="O33" i="1"/>
  <c r="P33" i="1" s="1"/>
  <c r="D131" i="45"/>
  <c r="E131" i="45"/>
  <c r="P16" i="1"/>
  <c r="E17" i="1"/>
  <c r="C17" i="1"/>
  <c r="D9" i="1" s="1"/>
  <c r="H16" i="1"/>
  <c r="H13" i="1"/>
  <c r="G131" i="45"/>
  <c r="K17" i="1"/>
  <c r="F57" i="45"/>
  <c r="I17" i="1"/>
  <c r="F5" i="42" s="1"/>
  <c r="J57" i="45"/>
  <c r="M57" i="45"/>
  <c r="M11" i="45"/>
  <c r="F11" i="45"/>
  <c r="H11" i="45"/>
  <c r="M16" i="1"/>
  <c r="P13" i="1"/>
  <c r="M13" i="1"/>
  <c r="P10" i="1"/>
  <c r="P29" i="1"/>
  <c r="P28" i="1"/>
  <c r="J16" i="1"/>
  <c r="J13" i="1"/>
  <c r="J10" i="1"/>
  <c r="K29" i="44"/>
  <c r="F29" i="44"/>
  <c r="K28" i="44"/>
  <c r="F28" i="44"/>
  <c r="L16" i="1" l="1"/>
  <c r="D5" i="1"/>
  <c r="D7" i="1"/>
  <c r="D6" i="1"/>
  <c r="H131" i="45"/>
  <c r="F131" i="45"/>
  <c r="F10" i="1"/>
  <c r="P27" i="1"/>
  <c r="C6" i="42"/>
  <c r="C5" i="42"/>
  <c r="F16" i="1"/>
  <c r="H17" i="1"/>
  <c r="F13" i="1"/>
  <c r="D6" i="42"/>
  <c r="H6" i="42"/>
  <c r="L14" i="1"/>
  <c r="L12" i="1"/>
  <c r="L7" i="1"/>
  <c r="L5" i="1"/>
  <c r="L15" i="1"/>
  <c r="L13" i="1"/>
  <c r="L11" i="1"/>
  <c r="L8" i="1"/>
  <c r="L6" i="1"/>
  <c r="L10" i="1"/>
  <c r="F14" i="1"/>
  <c r="F12" i="1"/>
  <c r="F7" i="1"/>
  <c r="F5" i="1"/>
  <c r="F15" i="1"/>
  <c r="F11" i="1"/>
  <c r="F8" i="1"/>
  <c r="F6" i="1"/>
  <c r="B5" i="42"/>
  <c r="D14" i="1"/>
  <c r="D12" i="1"/>
  <c r="D15" i="1"/>
  <c r="D11" i="1"/>
  <c r="D13" i="1"/>
  <c r="D16" i="1"/>
  <c r="D10" i="1"/>
  <c r="B6" i="42"/>
  <c r="M17" i="1"/>
  <c r="F6" i="42"/>
  <c r="P17" i="1"/>
  <c r="J17" i="1"/>
  <c r="K31" i="44"/>
  <c r="H31" i="44"/>
  <c r="E16" i="44" l="1"/>
  <c r="D16" i="44"/>
  <c r="C16" i="44"/>
  <c r="H8" i="44"/>
  <c r="C8" i="44"/>
  <c r="K16" i="44" l="1"/>
  <c r="H16" i="44"/>
  <c r="D17" i="44"/>
  <c r="F16" i="44"/>
  <c r="E17" i="44"/>
  <c r="C17" i="44"/>
  <c r="K67" i="43"/>
  <c r="G67" i="43"/>
  <c r="C67" i="43"/>
  <c r="K65" i="43"/>
  <c r="H65" i="43"/>
  <c r="F65" i="43"/>
  <c r="K64" i="43"/>
  <c r="H64" i="43"/>
  <c r="F64" i="43"/>
  <c r="K63" i="43"/>
  <c r="F63" i="43"/>
  <c r="K62" i="43"/>
  <c r="H62" i="43"/>
  <c r="F62" i="43"/>
  <c r="K61" i="43"/>
  <c r="H61" i="43"/>
  <c r="F61" i="43"/>
  <c r="G60" i="43"/>
  <c r="E60" i="43"/>
  <c r="E68" i="43" s="1"/>
  <c r="C60" i="43"/>
  <c r="K17" i="44" l="1"/>
  <c r="H17" i="44"/>
  <c r="F17" i="44"/>
  <c r="K60" i="43"/>
  <c r="H67" i="43"/>
  <c r="F67" i="43"/>
  <c r="F60" i="43"/>
  <c r="H60" i="43"/>
  <c r="H48" i="43"/>
  <c r="G37" i="43" l="1"/>
  <c r="D37" i="43" l="1"/>
  <c r="C37" i="43"/>
  <c r="K36" i="43"/>
  <c r="H36" i="43"/>
  <c r="F36" i="43"/>
  <c r="K33" i="43"/>
  <c r="K32" i="43"/>
  <c r="F32" i="43"/>
  <c r="K31" i="43"/>
  <c r="F31" i="43"/>
  <c r="H30" i="43"/>
  <c r="F30" i="43"/>
  <c r="K29" i="43"/>
  <c r="F29" i="43"/>
  <c r="K28" i="43"/>
  <c r="F28" i="43"/>
  <c r="K26" i="43"/>
  <c r="F37" i="43" l="1"/>
  <c r="D68" i="43"/>
  <c r="K37" i="43"/>
  <c r="H37" i="43"/>
  <c r="F26" i="43"/>
  <c r="K25" i="43"/>
  <c r="F25" i="43"/>
  <c r="F24" i="43"/>
  <c r="K23" i="43"/>
  <c r="K22" i="43"/>
  <c r="F22" i="43"/>
  <c r="F21" i="43"/>
  <c r="K20" i="43"/>
  <c r="F20" i="43"/>
  <c r="K19" i="43"/>
  <c r="F19" i="43"/>
  <c r="K18" i="43"/>
  <c r="F18" i="43"/>
  <c r="G14" i="43"/>
  <c r="K13" i="43"/>
  <c r="H13" i="43"/>
  <c r="F13" i="43"/>
  <c r="K12" i="43"/>
  <c r="F12" i="43"/>
  <c r="G11" i="43"/>
  <c r="H11" i="43" s="1"/>
  <c r="C11" i="43"/>
  <c r="F10" i="43"/>
  <c r="F8" i="43"/>
  <c r="K7" i="43"/>
  <c r="F7" i="43"/>
  <c r="K6" i="43"/>
  <c r="F6" i="43"/>
  <c r="K68" i="43" l="1"/>
  <c r="G68" i="43"/>
  <c r="H68" i="43" s="1"/>
  <c r="C68" i="43"/>
  <c r="K14" i="43"/>
  <c r="F14" i="43"/>
  <c r="H14" i="43"/>
  <c r="F68" i="43"/>
  <c r="J11" i="14"/>
  <c r="J8" i="14" l="1"/>
  <c r="H7" i="14" l="1"/>
  <c r="H19" i="14" s="1"/>
  <c r="J5" i="14"/>
  <c r="F19" i="14"/>
  <c r="J7" i="14" l="1"/>
  <c r="H10" i="14"/>
  <c r="E19" i="14"/>
  <c r="E20" i="14"/>
  <c r="G20" i="14"/>
  <c r="D19" i="14"/>
  <c r="H13" i="14" l="1"/>
  <c r="J13" i="14" s="1"/>
  <c r="J10" i="14"/>
  <c r="I20" i="14"/>
  <c r="I19" i="14"/>
  <c r="G19" i="14"/>
  <c r="D20" i="14"/>
  <c r="C19" i="14"/>
  <c r="F20" i="14"/>
  <c r="H20" i="14" l="1"/>
  <c r="C20" i="14"/>
  <c r="H15" i="42"/>
  <c r="B4" i="42"/>
  <c r="D34" i="1" l="1"/>
  <c r="E34" i="1"/>
  <c r="C34" i="1"/>
  <c r="I34" i="1"/>
  <c r="I131" i="45" l="1"/>
  <c r="J131" i="45" l="1"/>
  <c r="M131" i="45"/>
  <c r="D5" i="42"/>
  <c r="H5" i="42" l="1"/>
  <c r="J155" i="16" l="1"/>
  <c r="F155" i="16" l="1"/>
  <c r="H155" i="16"/>
  <c r="E58" i="13"/>
  <c r="D17" i="24"/>
  <c r="E17" i="24"/>
  <c r="I17" i="24"/>
  <c r="G17" i="24"/>
  <c r="C8" i="42"/>
  <c r="C17" i="24"/>
  <c r="B8" i="42" s="1"/>
  <c r="F8" i="42" l="1"/>
  <c r="D8" i="42"/>
  <c r="F58" i="13"/>
  <c r="J17" i="24"/>
  <c r="H8" i="42"/>
  <c r="M17" i="24"/>
  <c r="H17" i="24"/>
  <c r="F17" i="24"/>
  <c r="D16" i="25"/>
  <c r="C9" i="42" s="1"/>
  <c r="E16" i="25"/>
  <c r="D9" i="42" s="1"/>
  <c r="I16" i="25"/>
  <c r="M16" i="25" s="1"/>
  <c r="G16" i="25"/>
  <c r="F9" i="42" s="1"/>
  <c r="C16" i="25"/>
  <c r="B9" i="42" s="1"/>
  <c r="J16" i="25" l="1"/>
  <c r="H9" i="42"/>
  <c r="H16" i="25"/>
  <c r="F16" i="25"/>
  <c r="G16" i="26"/>
  <c r="G16" i="27"/>
  <c r="H16" i="27" s="1"/>
  <c r="I16" i="27"/>
  <c r="J16" i="27" l="1"/>
  <c r="H16" i="26"/>
  <c r="H11" i="42"/>
  <c r="F10" i="42"/>
  <c r="F11" i="42"/>
  <c r="M16" i="27"/>
  <c r="G16" i="21"/>
  <c r="I16" i="21"/>
  <c r="G16" i="22"/>
  <c r="H16" i="22" s="1"/>
  <c r="I16" i="22"/>
  <c r="J16" i="22" s="1"/>
  <c r="E16" i="28"/>
  <c r="J16" i="21" l="1"/>
  <c r="H12" i="42"/>
  <c r="H16" i="21"/>
  <c r="F12" i="42"/>
  <c r="D15" i="42"/>
  <c r="H13" i="42"/>
  <c r="F13" i="42"/>
  <c r="F16" i="28"/>
  <c r="M16" i="22"/>
  <c r="M16" i="21"/>
  <c r="K30" i="1"/>
  <c r="O30" i="1" s="1"/>
  <c r="P30" i="1" l="1"/>
  <c r="O34" i="1"/>
  <c r="K34" i="1"/>
  <c r="P34" i="1" l="1"/>
</calcChain>
</file>

<file path=xl/comments1.xml><?xml version="1.0" encoding="utf-8"?>
<comments xmlns="http://schemas.openxmlformats.org/spreadsheetml/2006/main">
  <authors>
    <author>Ajuntament de Barcelona</author>
  </authors>
  <commentList>
    <comment ref="C4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5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5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0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1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66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69" authorId="0">
      <text>
        <r>
          <rPr>
            <sz val="9"/>
            <color indexed="81"/>
            <rFont val="Tahoma"/>
            <family val="2"/>
          </rPr>
          <t xml:space="preserve">Canvi codificacions programes 2015: incorporació </t>
        </r>
      </text>
    </comment>
    <comment ref="B75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  <comment ref="C82" authorId="0">
      <text>
        <r>
          <rPr>
            <b/>
            <sz val="8"/>
            <color indexed="81"/>
            <rFont val="Tahoma"/>
            <family val="2"/>
          </rPr>
          <t>Ajuntament de Barcelona:</t>
        </r>
        <r>
          <rPr>
            <sz val="8"/>
            <color indexed="81"/>
            <rFont val="Tahoma"/>
            <family val="2"/>
          </rPr>
          <t xml:space="preserve">
adaptat a nova estructura pressupostària 2013</t>
        </r>
      </text>
    </comment>
    <comment ref="B92" authorId="0">
      <text>
        <r>
          <rPr>
            <sz val="9"/>
            <color indexed="81"/>
            <rFont val="Tahoma"/>
            <family val="2"/>
          </rPr>
          <t>Canvi codificació programes 2015: modificació nom del grup i incorporació del grup 459</t>
        </r>
      </text>
    </comment>
    <comment ref="B95" authorId="0">
      <text>
        <r>
          <rPr>
            <sz val="9"/>
            <color indexed="81"/>
            <rFont val="Tahoma"/>
            <family val="2"/>
          </rPr>
          <t>Canvi codificació programes 2015: sanejament xarxa de clavegueram passa del grup 161 (2014) al 160</t>
        </r>
      </text>
    </comment>
    <comment ref="B103" authorId="0">
      <text>
        <r>
          <rPr>
            <sz val="9"/>
            <color indexed="81"/>
            <rFont val="Tahoma"/>
            <family val="2"/>
          </rPr>
          <t>Canvi codificació programes 2015: una part del grup 179 (any 2014) passa a formar part del 172</t>
        </r>
      </text>
    </comment>
    <comment ref="B108" authorId="0">
      <text>
        <r>
          <rPr>
            <sz val="9"/>
            <color indexed="81"/>
            <rFont val="Tahoma"/>
            <family val="2"/>
          </rPr>
          <t xml:space="preserve">Canvi codificació programes 2015: incorporació al grup alguna partida del grup 231 i 169
</t>
        </r>
      </text>
    </comment>
    <comment ref="B114" authorId="0">
      <text>
        <r>
          <rPr>
            <sz val="9"/>
            <color indexed="81"/>
            <rFont val="Tahoma"/>
            <family val="2"/>
          </rPr>
          <t>Canvi codificació programes 2015: l'antic grup 313 ara passa a formar part del 311</t>
        </r>
      </text>
    </comment>
    <comment ref="B117" authorId="0">
      <text>
        <r>
          <rPr>
            <sz val="9"/>
            <color indexed="81"/>
            <rFont val="Tahoma"/>
            <family val="2"/>
          </rPr>
          <t>Canvi codificació programes 2015: PART de l'antic grup 321 i 325 passa a ser el grup 323</t>
        </r>
      </text>
    </comment>
    <comment ref="B118" authorId="0">
      <text>
        <r>
          <rPr>
            <sz val="9"/>
            <color indexed="81"/>
            <rFont val="Tahoma"/>
            <family val="2"/>
          </rPr>
          <t>Canvi codificació programes 2015: l'antic grup 322 passa a ser el nou 324</t>
        </r>
      </text>
    </comment>
    <comment ref="B119" authorId="0">
      <text>
        <r>
          <rPr>
            <sz val="9"/>
            <color indexed="81"/>
            <rFont val="Tahoma"/>
            <family val="2"/>
          </rPr>
          <t xml:space="preserve">Canvi codificació programa 2015: es compara amb els grups 323 i 324 dels anys anteriors
</t>
        </r>
      </text>
    </comment>
    <comment ref="B120" authorId="0">
      <text>
        <r>
          <rPr>
            <sz val="9"/>
            <color indexed="81"/>
            <rFont val="Tahoma"/>
            <family val="2"/>
          </rPr>
          <t>Canvi codificació programes 2015: l'antic grup 325 passa a ser el 328</t>
        </r>
      </text>
    </comment>
    <comment ref="B121" authorId="0">
      <text>
        <r>
          <rPr>
            <sz val="9"/>
            <color indexed="81"/>
            <rFont val="Tahoma"/>
            <family val="2"/>
          </rPr>
          <t>Canvi codificació programes 2015: la part bressol de l'antic compte 321 passa al nou grup 329</t>
        </r>
      </text>
    </comment>
    <comment ref="B124" authorId="0">
      <text>
        <r>
          <rPr>
            <sz val="9"/>
            <color indexed="81"/>
            <rFont val="Tahoma"/>
            <family val="2"/>
          </rPr>
          <t>Canvi codificacions programes 2015: incoporació de l'antic grup 335</t>
        </r>
      </text>
    </comment>
    <comment ref="B127" authorId="0">
      <text>
        <r>
          <rPr>
            <sz val="9"/>
            <color indexed="81"/>
            <rFont val="Tahoma"/>
            <family val="2"/>
          </rPr>
          <t>Canvi codificacions programes 2015: aquest grup incorpora els centres cívics inclosos en l'antic grup 334</t>
        </r>
      </text>
    </comment>
    <comment ref="B135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7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8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39" authorId="0">
      <text>
        <r>
          <rPr>
            <sz val="9"/>
            <color indexed="81"/>
            <rFont val="Tahoma"/>
            <family val="2"/>
          </rPr>
          <t>Canvi codificacions programes 2015: modificació del nom del grup que no afecta pressupostàriament</t>
        </r>
      </text>
    </comment>
    <comment ref="B144" authorId="0">
      <text>
        <r>
          <rPr>
            <sz val="9"/>
            <color indexed="81"/>
            <rFont val="Tahoma"/>
            <family val="2"/>
          </rPr>
          <t>Canvi codificacions programes 2015: incoporació d'una part de l'antic 926 (padró habitants)</t>
        </r>
      </text>
    </comment>
    <comment ref="B153" authorId="0">
      <text>
        <r>
          <rPr>
            <sz val="9"/>
            <color indexed="81"/>
            <rFont val="Tahoma"/>
            <family val="2"/>
          </rPr>
          <t>Canvi codificacions programes 2015: l'antic grup 942 passa a ser el nou 943</t>
        </r>
      </text>
    </comment>
  </commentList>
</comments>
</file>

<file path=xl/sharedStrings.xml><?xml version="1.0" encoding="utf-8"?>
<sst xmlns="http://schemas.openxmlformats.org/spreadsheetml/2006/main" count="1924" uniqueCount="584">
  <si>
    <t>Despeses de personal</t>
  </si>
  <si>
    <t>Despeses en béns corrents i serveis</t>
  </si>
  <si>
    <t>Despeses financeres</t>
  </si>
  <si>
    <t>Transferències corrents</t>
  </si>
  <si>
    <t>Operacions corrents</t>
  </si>
  <si>
    <t>Inversions reals</t>
  </si>
  <si>
    <t>Transferències de capital</t>
  </si>
  <si>
    <t>Operacions de capital</t>
  </si>
  <si>
    <t>Actius financers</t>
  </si>
  <si>
    <t>Passius financers</t>
  </si>
  <si>
    <t>Operacions financeres</t>
  </si>
  <si>
    <t>Despeses Totals</t>
  </si>
  <si>
    <t>Capítols</t>
  </si>
  <si>
    <t>Crèdit inicial</t>
  </si>
  <si>
    <t>Crèdit Actual</t>
  </si>
  <si>
    <t>Autoritzat</t>
  </si>
  <si>
    <t>Disposat</t>
  </si>
  <si>
    <t>Obligat</t>
  </si>
  <si>
    <t>%</t>
  </si>
  <si>
    <t>Execució de despeses. Ajuntament de Barcelona</t>
  </si>
  <si>
    <t>Resum per capítols</t>
  </si>
  <si>
    <t>Resum per orgànics</t>
  </si>
  <si>
    <t>Orgànics</t>
  </si>
  <si>
    <t>Serveis Centrals</t>
  </si>
  <si>
    <t>Total Sectors</t>
  </si>
  <si>
    <t>Ciutat Vella</t>
  </si>
  <si>
    <t>Eixample</t>
  </si>
  <si>
    <t>Sants-Montjuïc</t>
  </si>
  <si>
    <t>Les Corts</t>
  </si>
  <si>
    <t>Sarrià-Sant Gervasi</t>
  </si>
  <si>
    <t>Gràcia</t>
  </si>
  <si>
    <t>Horta-Guinardó</t>
  </si>
  <si>
    <t>Nou Barris</t>
  </si>
  <si>
    <t>Sant Andreu</t>
  </si>
  <si>
    <t>Sant Martí</t>
  </si>
  <si>
    <t>Total Districtes</t>
  </si>
  <si>
    <t>=3/2</t>
  </si>
  <si>
    <t>=4/2</t>
  </si>
  <si>
    <t>=5/2</t>
  </si>
  <si>
    <t>5'</t>
  </si>
  <si>
    <t>=5'/2'</t>
  </si>
  <si>
    <t>Execució d'ingressos. Ajuntament de Barcelona</t>
  </si>
  <si>
    <t>Ingressos patrimonials</t>
  </si>
  <si>
    <t>Venda d'inversions reals</t>
  </si>
  <si>
    <t>Previsió inicial</t>
  </si>
  <si>
    <t>Previsió Actual</t>
  </si>
  <si>
    <t>=4/3</t>
  </si>
  <si>
    <t>3'</t>
  </si>
  <si>
    <t>=3'/2'</t>
  </si>
  <si>
    <t>Impostos directes</t>
  </si>
  <si>
    <t>Impostos indirectes</t>
  </si>
  <si>
    <t>Taxes, preus públics i altres ingressos</t>
  </si>
  <si>
    <t>Ingressos Totals</t>
  </si>
  <si>
    <t>011</t>
  </si>
  <si>
    <t>130</t>
  </si>
  <si>
    <t>132</t>
  </si>
  <si>
    <t>133</t>
  </si>
  <si>
    <t>135</t>
  </si>
  <si>
    <t>150</t>
  </si>
  <si>
    <t>151</t>
  </si>
  <si>
    <t>153</t>
  </si>
  <si>
    <t>161</t>
  </si>
  <si>
    <t>162</t>
  </si>
  <si>
    <t>163</t>
  </si>
  <si>
    <t>164</t>
  </si>
  <si>
    <t>165</t>
  </si>
  <si>
    <t>169</t>
  </si>
  <si>
    <t>171</t>
  </si>
  <si>
    <t>179</t>
  </si>
  <si>
    <t>211</t>
  </si>
  <si>
    <t>230</t>
  </si>
  <si>
    <t>231</t>
  </si>
  <si>
    <t>232</t>
  </si>
  <si>
    <t>312</t>
  </si>
  <si>
    <t>320</t>
  </si>
  <si>
    <t>324</t>
  </si>
  <si>
    <t>332</t>
  </si>
  <si>
    <t>333</t>
  </si>
  <si>
    <t>334</t>
  </si>
  <si>
    <t>341</t>
  </si>
  <si>
    <t>431</t>
  </si>
  <si>
    <t>432</t>
  </si>
  <si>
    <t>433</t>
  </si>
  <si>
    <t>441</t>
  </si>
  <si>
    <t>493</t>
  </si>
  <si>
    <t>912</t>
  </si>
  <si>
    <t>920</t>
  </si>
  <si>
    <t>922</t>
  </si>
  <si>
    <t>923</t>
  </si>
  <si>
    <t>924</t>
  </si>
  <si>
    <t>925</t>
  </si>
  <si>
    <t>926</t>
  </si>
  <si>
    <t>929</t>
  </si>
  <si>
    <t>932</t>
  </si>
  <si>
    <t>933</t>
  </si>
  <si>
    <t>934</t>
  </si>
  <si>
    <t>Deute Públic</t>
  </si>
  <si>
    <t>Vies Públiques</t>
  </si>
  <si>
    <t>Neteja Viària</t>
  </si>
  <si>
    <t>Enllumenat Públic</t>
  </si>
  <si>
    <t>Pensions</t>
  </si>
  <si>
    <t>Promoció Social</t>
  </si>
  <si>
    <t>Promoció Cultural</t>
  </si>
  <si>
    <t>Comerç</t>
  </si>
  <si>
    <t>Desenvolupament Empresarial</t>
  </si>
  <si>
    <t>Participació Ciutadana</t>
  </si>
  <si>
    <t>Seguretat i Ordre Públic</t>
  </si>
  <si>
    <t>Gestió del Sistema Tributari</t>
  </si>
  <si>
    <t>Gestió del Patrimoni</t>
  </si>
  <si>
    <t>Parcs i Jardins</t>
  </si>
  <si>
    <t>Biblioteques i Arxius</t>
  </si>
  <si>
    <t>Informació Bàsica i Estadística</t>
  </si>
  <si>
    <t>Altres Serveis de Benestar Comunitari</t>
  </si>
  <si>
    <t>Òrgans de Govern</t>
  </si>
  <si>
    <t>Serveis Complementaris d'Educació</t>
  </si>
  <si>
    <t>Promoció i Foment de l'Esport</t>
  </si>
  <si>
    <t>Coordinació i Organització institucional</t>
  </si>
  <si>
    <t>Gestió del deute i de la Tresoreria</t>
  </si>
  <si>
    <t>Imprevistos i Funcions no Classificades</t>
  </si>
  <si>
    <t>Transferències a Entitats Locals Territorials</t>
  </si>
  <si>
    <t>Atenció als Ciutadans</t>
  </si>
  <si>
    <t>Recollida, Eliminació i Tractament de Residus</t>
  </si>
  <si>
    <t>Ordenació del Tràfic i de l'Estacionament</t>
  </si>
  <si>
    <t>Actuacions de caràcter econòmic</t>
  </si>
  <si>
    <t>Béns públics de caràcter preferent</t>
  </si>
  <si>
    <t>Actuacions de protecció i promoció social</t>
  </si>
  <si>
    <t>Serveis públics bàsics</t>
  </si>
  <si>
    <t>Execució de despeses. Serveis Centrals</t>
  </si>
  <si>
    <t>Execució de despeses. Districtes</t>
  </si>
  <si>
    <t>-</t>
  </si>
  <si>
    <t>Despeses Corrents</t>
  </si>
  <si>
    <t>Altres Actuacions relacionades amb el Medi Ambient</t>
  </si>
  <si>
    <t>Hospitals, Serveis Assistencials i Centres de Salut</t>
  </si>
  <si>
    <t>Drets Liquidats</t>
  </si>
  <si>
    <t>Check-list:</t>
  </si>
  <si>
    <t>Ingressos - Despeses</t>
  </si>
  <si>
    <t>Programes:</t>
  </si>
  <si>
    <t>Orgànics:</t>
  </si>
  <si>
    <t>- SSGG</t>
  </si>
  <si>
    <t>- ASC</t>
  </si>
  <si>
    <t>- MA</t>
  </si>
  <si>
    <t>- PSM</t>
  </si>
  <si>
    <t>- U</t>
  </si>
  <si>
    <t>- PE</t>
  </si>
  <si>
    <t>- ECB</t>
  </si>
  <si>
    <t>- SC</t>
  </si>
  <si>
    <t>- Districtes</t>
  </si>
  <si>
    <t>Controls</t>
  </si>
  <si>
    <t xml:space="preserve"> </t>
  </si>
  <si>
    <t>Detall per conceptes</t>
  </si>
  <si>
    <t>Conceptes</t>
  </si>
  <si>
    <t>IBI</t>
  </si>
  <si>
    <t>IIVTNU (Plusvàlua)</t>
  </si>
  <si>
    <t>IVTM (Vehicles)</t>
  </si>
  <si>
    <t>IAE</t>
  </si>
  <si>
    <t>ICIO</t>
  </si>
  <si>
    <t>Impostos locals</t>
  </si>
  <si>
    <t>CTE</t>
  </si>
  <si>
    <t>FCF</t>
  </si>
  <si>
    <t>Participació Tributs de l'Estat</t>
  </si>
  <si>
    <t>Grua i parany</t>
  </si>
  <si>
    <t>Cementiris</t>
  </si>
  <si>
    <t>Clavegueram</t>
  </si>
  <si>
    <t>Codi concepte</t>
  </si>
  <si>
    <t>113-114</t>
  </si>
  <si>
    <t>100-210-220</t>
  </si>
  <si>
    <t>Parquímetres</t>
  </si>
  <si>
    <t>Llicències urbanístiques</t>
  </si>
  <si>
    <t>Guals</t>
  </si>
  <si>
    <t>Participació ingressos bruts</t>
  </si>
  <si>
    <t>332-333-338</t>
  </si>
  <si>
    <t>Taxes ocupació via pública</t>
  </si>
  <si>
    <t>Altres taxes</t>
  </si>
  <si>
    <t>30-32-33 (-) anteriors</t>
  </si>
  <si>
    <t>Recollida comercial residus</t>
  </si>
  <si>
    <t>Serveis especials de neteja</t>
  </si>
  <si>
    <t>Resta preus públics</t>
  </si>
  <si>
    <t>Vendes Recollida selectiva residus</t>
  </si>
  <si>
    <t>Resta de vendes de serveis</t>
  </si>
  <si>
    <t>Reintegraments</t>
  </si>
  <si>
    <t>36 (-) 36500</t>
  </si>
  <si>
    <t>Multes</t>
  </si>
  <si>
    <t>Recàrrecs</t>
  </si>
  <si>
    <t>Interessos de demora</t>
  </si>
  <si>
    <t>Altres ingressos</t>
  </si>
  <si>
    <t>Taxes i altres ingressos</t>
  </si>
  <si>
    <t>42010-42011</t>
  </si>
  <si>
    <t>Aportacions de l'Estat (Excepte FCF)</t>
  </si>
  <si>
    <t>42 (-) 42010-42011</t>
  </si>
  <si>
    <t>Aportacions del Grup Ajuntament</t>
  </si>
  <si>
    <t>GC_Fons Cooperació Local</t>
  </si>
  <si>
    <t>GC_Finalistes per Educació</t>
  </si>
  <si>
    <t>GC_Finalistes per IM Discapacitats</t>
  </si>
  <si>
    <t>GC_Acció Social</t>
  </si>
  <si>
    <t>GC_Llei de Barris (Corrent)</t>
  </si>
  <si>
    <t>GC_Resta aportacions</t>
  </si>
  <si>
    <t>Aportacions de la Diputació</t>
  </si>
  <si>
    <t>Fons Europeus</t>
  </si>
  <si>
    <t>Resta aportacions corrents</t>
  </si>
  <si>
    <t>AMB_TMTR</t>
  </si>
  <si>
    <t>AMB_Cànon dipòsit residus</t>
  </si>
  <si>
    <t>41-44</t>
  </si>
  <si>
    <t>GC_Finalistes ocupació</t>
  </si>
  <si>
    <t>45 (-) resta 45</t>
  </si>
  <si>
    <t>Transferències corrents (exc. FCF)</t>
  </si>
  <si>
    <t>Ingressos corrents</t>
  </si>
  <si>
    <t>Ingressos financers</t>
  </si>
  <si>
    <t>50-52</t>
  </si>
  <si>
    <t>Rendes béns immobles</t>
  </si>
  <si>
    <t>Aparcaments</t>
  </si>
  <si>
    <t>Altres concessions administratives</t>
  </si>
  <si>
    <t>Drets de superfície</t>
  </si>
  <si>
    <t>552-553</t>
  </si>
  <si>
    <t>Dividends, cànons i rendiments empreses</t>
  </si>
  <si>
    <t>53-555</t>
  </si>
  <si>
    <t>Vendes solars</t>
  </si>
  <si>
    <t>Vendes places aparcaments</t>
  </si>
  <si>
    <t>Altres vendes</t>
  </si>
  <si>
    <t>Vendes Inversions reals</t>
  </si>
  <si>
    <t>De l'Estat</t>
  </si>
  <si>
    <t>GC-Escoles Bressol</t>
  </si>
  <si>
    <t>GC-Llei de Barris</t>
  </si>
  <si>
    <t>GC-Altres</t>
  </si>
  <si>
    <t>De la Diputació de Barcelona</t>
  </si>
  <si>
    <t>Altres transferències de capital</t>
  </si>
  <si>
    <t>6 (-) 60-61901</t>
  </si>
  <si>
    <t>75 (-) 75031-75070</t>
  </si>
  <si>
    <t>Resta 7</t>
  </si>
  <si>
    <t>Execució d'ingressos corrents. Ajuntament de Barcelona</t>
  </si>
  <si>
    <t>Execució d'ingressos de capital. Ajuntament de Barcelona</t>
  </si>
  <si>
    <t>Fiances per guals</t>
  </si>
  <si>
    <t>Fiances urbanístiques</t>
  </si>
  <si>
    <t>Execució d'ingressos financers. Ajuntament de Barcelona</t>
  </si>
  <si>
    <t>Execució de despeses corrents. Ajuntament de Barcelona</t>
  </si>
  <si>
    <t>Òrgans de govern i personal directiu</t>
  </si>
  <si>
    <t>Personal eventual</t>
  </si>
  <si>
    <t>Funcionaris</t>
  </si>
  <si>
    <t>Laborals</t>
  </si>
  <si>
    <t>Quotes Socials</t>
  </si>
  <si>
    <t>Incentius al rendiment</t>
  </si>
  <si>
    <t>Béns corrents i serveis</t>
  </si>
  <si>
    <t>Deute</t>
  </si>
  <si>
    <t>Resta 9</t>
  </si>
  <si>
    <t>Arrendaments</t>
  </si>
  <si>
    <t>Manteniment, reparació i conservació</t>
  </si>
  <si>
    <t>Material d'oficina</t>
  </si>
  <si>
    <t>Gas</t>
  </si>
  <si>
    <t>Energia elèctrica-edificis</t>
  </si>
  <si>
    <t>Energia elèctrica-via pública</t>
  </si>
  <si>
    <t>Aigua-edificis</t>
  </si>
  <si>
    <t>Aigua-via pública</t>
  </si>
  <si>
    <t>22102-22122</t>
  </si>
  <si>
    <t>Altres subministraments</t>
  </si>
  <si>
    <t>Resta 221</t>
  </si>
  <si>
    <t>Telèfons</t>
  </si>
  <si>
    <t>Altres comunicacions</t>
  </si>
  <si>
    <t>Resta 222</t>
  </si>
  <si>
    <t>Transports</t>
  </si>
  <si>
    <t>Primes d'assegurances</t>
  </si>
  <si>
    <t>Tributs</t>
  </si>
  <si>
    <t>Publicitat i propaganda</t>
  </si>
  <si>
    <t>Atencions protocolàries</t>
  </si>
  <si>
    <t>Reunions, conferències i cursos</t>
  </si>
  <si>
    <t>Despeses compra de serveis</t>
  </si>
  <si>
    <t>Altres despeses diverses</t>
  </si>
  <si>
    <t>Resta 226</t>
  </si>
  <si>
    <t>Neteja edificis i locals</t>
  </si>
  <si>
    <t>Treballs tècnics</t>
  </si>
  <si>
    <t>Estudis i informes</t>
  </si>
  <si>
    <t>22706-22707</t>
  </si>
  <si>
    <t>Serveis de recaptació</t>
  </si>
  <si>
    <t>Manteniment via pública</t>
  </si>
  <si>
    <t>Manteniment xarxa clavegueram</t>
  </si>
  <si>
    <t>Manteniment xarxa aigua potable</t>
  </si>
  <si>
    <t>Manteniment enllumenat públic</t>
  </si>
  <si>
    <t>Manteniment senyalització</t>
  </si>
  <si>
    <t>Manteniment patromoni artístic</t>
  </si>
  <si>
    <t>Manteniment escales mecàniques</t>
  </si>
  <si>
    <t>Manteniment tunels</t>
  </si>
  <si>
    <t>Sistemes control de trànsit</t>
  </si>
  <si>
    <t>Altres contractes de serveis</t>
  </si>
  <si>
    <t>Neteja i recollida de residus</t>
  </si>
  <si>
    <t>Altres contractes neteja viària</t>
  </si>
  <si>
    <t>Contractes d'acció social</t>
  </si>
  <si>
    <t>Resta treballs realitzats per tercers</t>
  </si>
  <si>
    <t>Resta 227</t>
  </si>
  <si>
    <t>Dietes</t>
  </si>
  <si>
    <t>Locomoció</t>
  </si>
  <si>
    <t>Altres indemnitzacions</t>
  </si>
  <si>
    <t>Despeses imprevistes</t>
  </si>
  <si>
    <t>Detall per conceptes (II)</t>
  </si>
  <si>
    <t>Detall per conceptes (I)</t>
  </si>
  <si>
    <t>Despeses corrents</t>
  </si>
  <si>
    <t>IMH</t>
  </si>
  <si>
    <t>IMU</t>
  </si>
  <si>
    <t>IMEB</t>
  </si>
  <si>
    <t>IMI</t>
  </si>
  <si>
    <t>IMSS</t>
  </si>
  <si>
    <t>IMMB</t>
  </si>
  <si>
    <t>IMPUiQV</t>
  </si>
  <si>
    <t>IBE</t>
  </si>
  <si>
    <t>IMPD</t>
  </si>
  <si>
    <t>ICUB</t>
  </si>
  <si>
    <t>IMPJ</t>
  </si>
  <si>
    <t>PMH</t>
  </si>
  <si>
    <t>FMVDR</t>
  </si>
  <si>
    <t>Barcelona Activa</t>
  </si>
  <si>
    <t>ICB</t>
  </si>
  <si>
    <t>BSM</t>
  </si>
  <si>
    <t>BIMSA</t>
  </si>
  <si>
    <t>FCV</t>
  </si>
  <si>
    <t>ProEixample</t>
  </si>
  <si>
    <t>Pro Nou Barris</t>
  </si>
  <si>
    <t>BAGURSA</t>
  </si>
  <si>
    <t>Agèncial del Carmel</t>
  </si>
  <si>
    <t>22@</t>
  </si>
  <si>
    <t>Cementiris de Barcelona</t>
  </si>
  <si>
    <t>TERSA</t>
  </si>
  <si>
    <t>SIRESA</t>
  </si>
  <si>
    <t>AMB-MMAMB</t>
  </si>
  <si>
    <t>AMB-EMSHTR (TMTR)</t>
  </si>
  <si>
    <t>AMB-EMT (Targeta Rosa)</t>
  </si>
  <si>
    <t>Resta organismes AMB</t>
  </si>
  <si>
    <t>Consell Comarcal Barcelonès-Rondes</t>
  </si>
  <si>
    <t>ATM</t>
  </si>
  <si>
    <t>Consorci d'Educació de Barcelona</t>
  </si>
  <si>
    <t>Consorci de Serveis Socials</t>
  </si>
  <si>
    <t>Consorci de l'Habitatge</t>
  </si>
  <si>
    <t>Resta 464</t>
  </si>
  <si>
    <t>Agència Ecologia Urbana</t>
  </si>
  <si>
    <t>Agència Local Energia de Barcelona</t>
  </si>
  <si>
    <t>Consorci del Besòs</t>
  </si>
  <si>
    <t>CSB-Agència Salut Pública</t>
  </si>
  <si>
    <t>CSB-PAMEM</t>
  </si>
  <si>
    <t>CSB-IMAS</t>
  </si>
  <si>
    <t>CSB</t>
  </si>
  <si>
    <t>Consorci Comunicació Local</t>
  </si>
  <si>
    <t>Consorci de Turisme</t>
  </si>
  <si>
    <t>Consorci Normalització Lingüística</t>
  </si>
  <si>
    <t>Altres consorcis</t>
  </si>
  <si>
    <t>Resta 467</t>
  </si>
  <si>
    <t>A empreses privades</t>
  </si>
  <si>
    <t>A families i institucions sense afany...</t>
  </si>
  <si>
    <t>A l'exterior</t>
  </si>
  <si>
    <t>Subtotal GEIM</t>
  </si>
  <si>
    <t>Subtotal altres transferències</t>
  </si>
  <si>
    <t>Interessos de préstecs</t>
  </si>
  <si>
    <t>Despeses formalització i altres</t>
  </si>
  <si>
    <t>30-310</t>
  </si>
  <si>
    <t>311-359</t>
  </si>
  <si>
    <t>Crèdit actual</t>
  </si>
  <si>
    <t>resta 349+341+343+344</t>
  </si>
  <si>
    <t>Ingressos capital</t>
  </si>
  <si>
    <t>TC altes</t>
  </si>
  <si>
    <t>TC baixes</t>
  </si>
  <si>
    <t>IRC</t>
  </si>
  <si>
    <t>MC total</t>
  </si>
  <si>
    <t>DIRECTES EXTINGITS</t>
  </si>
  <si>
    <t>87000</t>
  </si>
  <si>
    <t>87010</t>
  </si>
  <si>
    <t>=%3/3'</t>
  </si>
  <si>
    <t>Càrregues urbanístiques</t>
  </si>
  <si>
    <t>=%5/5'</t>
  </si>
  <si>
    <t>Altres subvencions a Societats EELL</t>
  </si>
  <si>
    <t>41000</t>
  </si>
  <si>
    <t>41010</t>
  </si>
  <si>
    <t>41020-41021</t>
  </si>
  <si>
    <t>41050-41051</t>
  </si>
  <si>
    <t>41060</t>
  </si>
  <si>
    <t>41070</t>
  </si>
  <si>
    <t>41080-41081-41082</t>
  </si>
  <si>
    <t>44310</t>
  </si>
  <si>
    <t>44320</t>
  </si>
  <si>
    <t>44330</t>
  </si>
  <si>
    <t>44410</t>
  </si>
  <si>
    <t>44420</t>
  </si>
  <si>
    <t>44430</t>
  </si>
  <si>
    <t>44431</t>
  </si>
  <si>
    <t>44432</t>
  </si>
  <si>
    <t>44433</t>
  </si>
  <si>
    <t>44434</t>
  </si>
  <si>
    <t>44435</t>
  </si>
  <si>
    <t>44436</t>
  </si>
  <si>
    <t>MERCABARNA</t>
  </si>
  <si>
    <t>44440</t>
  </si>
  <si>
    <t>44450</t>
  </si>
  <si>
    <t>44451</t>
  </si>
  <si>
    <t>44452</t>
  </si>
  <si>
    <t>46715</t>
  </si>
  <si>
    <t>46716</t>
  </si>
  <si>
    <t>46717</t>
  </si>
  <si>
    <t>46714</t>
  </si>
  <si>
    <t>46731</t>
  </si>
  <si>
    <t>46735</t>
  </si>
  <si>
    <t>46722</t>
  </si>
  <si>
    <t>46710</t>
  </si>
  <si>
    <t>46713</t>
  </si>
  <si>
    <t>46747</t>
  </si>
  <si>
    <t>Diputació de Barcelona</t>
  </si>
  <si>
    <t>Indicadors Pressupostaris. Ajuntament de Barcelona</t>
  </si>
  <si>
    <t>Resum</t>
  </si>
  <si>
    <t>Indicadors</t>
  </si>
  <si>
    <t>Estalvi brut</t>
  </si>
  <si>
    <t>Ingressos de capital</t>
  </si>
  <si>
    <t>Despeses de capital</t>
  </si>
  <si>
    <t>Superàvit (Dèficit) no financer</t>
  </si>
  <si>
    <t>Resultat Pressupostari</t>
  </si>
  <si>
    <t>Ratis</t>
  </si>
  <si>
    <t>% Estalvi brut/Ingressos corrents</t>
  </si>
  <si>
    <r>
      <t xml:space="preserve">% Capacitat (Necessitat) finançament
</t>
    </r>
    <r>
      <rPr>
        <sz val="8"/>
        <color theme="1"/>
        <rFont val="Arial"/>
        <family val="2"/>
      </rPr>
      <t>(abans d'ajustos CN)</t>
    </r>
  </si>
  <si>
    <t>Transferències d'Ajuntaments</t>
  </si>
  <si>
    <t>BAIXES PER ANUL.</t>
  </si>
  <si>
    <t xml:space="preserve">Rom.tresoreria per despeses amb F. A. </t>
  </si>
  <si>
    <t>Xarxa Audiovisual Local</t>
  </si>
  <si>
    <t>Recaptació líquida</t>
  </si>
  <si>
    <t>Recaptació Líquida</t>
  </si>
  <si>
    <t>Tr. corrent 22@ FEDER Eix 4  Renovació Urbana</t>
  </si>
  <si>
    <t>Cessió per aprofitament urbanístic (10%)</t>
  </si>
  <si>
    <t>559-550 (-) 55000-551</t>
  </si>
  <si>
    <t xml:space="preserve">Transf.en matèria d'ocupació </t>
  </si>
  <si>
    <t>Aportació AMB pel manteniment de rondes</t>
  </si>
  <si>
    <t>0502</t>
  </si>
  <si>
    <t>0501</t>
  </si>
  <si>
    <t>0703</t>
  </si>
  <si>
    <t>Accions BCN Emprèn</t>
  </si>
  <si>
    <t>SUPL.</t>
  </si>
  <si>
    <t>Grup de programes</t>
  </si>
  <si>
    <t>Ajuntaments</t>
  </si>
  <si>
    <t>45040-41-42-44-45-46-47-48</t>
  </si>
  <si>
    <t>44300+44301+44302</t>
  </si>
  <si>
    <t>Festes populars</t>
  </si>
  <si>
    <t>Ap. a la Gen., SM, EPES I OOAA</t>
  </si>
  <si>
    <t>Romanents de tresoreria</t>
  </si>
  <si>
    <t>2013 L</t>
  </si>
  <si>
    <t>Atenció a les persones discapacitades</t>
  </si>
  <si>
    <t>Altres ensenyaments</t>
  </si>
  <si>
    <t>330</t>
  </si>
  <si>
    <t>Patrimoni artístic i històric de la ciutat</t>
  </si>
  <si>
    <t>Esdeveniments esportius</t>
  </si>
  <si>
    <t>Política econòmica i fiscal</t>
  </si>
  <si>
    <t>Resum per grups de programa*</t>
  </si>
  <si>
    <t>% s/ PI total</t>
  </si>
  <si>
    <t>% s/ PA total</t>
  </si>
  <si>
    <t>% s/ DL totals</t>
  </si>
  <si>
    <t>% s/ CI total</t>
  </si>
  <si>
    <t>% s/ CA total</t>
  </si>
  <si>
    <t>% s/ O total</t>
  </si>
  <si>
    <t>0503</t>
  </si>
  <si>
    <t>1*</t>
  </si>
  <si>
    <t>CRED. EXTRA.</t>
  </si>
  <si>
    <t>Actius financers*</t>
  </si>
  <si>
    <t>41040-41041</t>
  </si>
  <si>
    <t>0504</t>
  </si>
  <si>
    <t>Saldo minitransf.</t>
  </si>
  <si>
    <t>44400-01-02-03-04-05-06</t>
  </si>
  <si>
    <t>Bagursa. Ajuts lloguer</t>
  </si>
  <si>
    <t>450-451-453</t>
  </si>
  <si>
    <t>2014 L</t>
  </si>
  <si>
    <t>*S/ Nova estructura de programes 2014</t>
  </si>
  <si>
    <t>2013 P</t>
  </si>
  <si>
    <t>2014 P</t>
  </si>
  <si>
    <t>Venda d'accions</t>
  </si>
  <si>
    <t>Devolució dipòsits constituïts a llarg t</t>
  </si>
  <si>
    <t>84010</t>
  </si>
  <si>
    <t>Fons de contingència</t>
  </si>
  <si>
    <t>Manteniment altres infraestructures</t>
  </si>
  <si>
    <t>22717</t>
  </si>
  <si>
    <t>Manteniment galeries de serveis</t>
  </si>
  <si>
    <t>22718</t>
  </si>
  <si>
    <t>22725</t>
  </si>
  <si>
    <t>Execucions subsidiaries</t>
  </si>
  <si>
    <t>Contractes de serveis d'atenció social</t>
  </si>
  <si>
    <t>22726</t>
  </si>
  <si>
    <t>44439</t>
  </si>
  <si>
    <t>Barcelona Cicle de l'Aigua, S.A.</t>
  </si>
  <si>
    <t>Fons de contingència social</t>
  </si>
  <si>
    <t>Resum per orgànics i despesa corrent (capítols 1 a 5)</t>
  </si>
  <si>
    <t>Resum per grups de programa. D.corrent</t>
  </si>
  <si>
    <t>*No s'inclouen els romanents de tresoreria</t>
  </si>
  <si>
    <t>2015 P</t>
  </si>
  <si>
    <t>Mobilitat urbana</t>
  </si>
  <si>
    <t>Servei de prevenció i extinció d'incendi</t>
  </si>
  <si>
    <t>Habitatge</t>
  </si>
  <si>
    <t>Protecció i millora del medi ambient</t>
  </si>
  <si>
    <t>Protecció de la salubritat pública</t>
  </si>
  <si>
    <t>326</t>
  </si>
  <si>
    <t>Funcionament centres docents ensenyaments</t>
  </si>
  <si>
    <t>Protecció civil</t>
  </si>
  <si>
    <t>Urbanisme: planejament, gestió, execució</t>
  </si>
  <si>
    <t>Vies públiques</t>
  </si>
  <si>
    <t>Abastament domiciliàri d'aigua potable</t>
  </si>
  <si>
    <t>Assistència Social Primària</t>
  </si>
  <si>
    <t>Funcionament centres educació infantil-primària</t>
  </si>
  <si>
    <t>Equipaments culturals i museus</t>
  </si>
  <si>
    <t>Protecció i gestió del patrimoni històric</t>
  </si>
  <si>
    <t>Instal·lacions d'ocupació del temps lliure</t>
  </si>
  <si>
    <t>Festes populars i festejos</t>
  </si>
  <si>
    <t>Instal·lacions esportives</t>
  </si>
  <si>
    <t>Informació i Promoció Turística</t>
  </si>
  <si>
    <t>Transport de viatgers</t>
  </si>
  <si>
    <t>Protecció de consumidors i usuaris</t>
  </si>
  <si>
    <t>Comunicacions internes</t>
  </si>
  <si>
    <t>160</t>
  </si>
  <si>
    <t>Recollida, gesió i tractament de residu</t>
  </si>
  <si>
    <t>Cementiris i Serveis Funeraris</t>
  </si>
  <si>
    <t>172</t>
  </si>
  <si>
    <t>Protecció i millora del Medi Ambient</t>
  </si>
  <si>
    <t>311</t>
  </si>
  <si>
    <t>Funcionament d'escoles bressol municipals</t>
  </si>
  <si>
    <t>329</t>
  </si>
  <si>
    <t>337</t>
  </si>
  <si>
    <t>Societat de la informació</t>
  </si>
  <si>
    <t>943</t>
  </si>
  <si>
    <t>2013 (2012P)</t>
  </si>
  <si>
    <t>2014P</t>
  </si>
  <si>
    <t>2015 L</t>
  </si>
  <si>
    <t>Var. 15/14</t>
  </si>
  <si>
    <t>V.15/14</t>
  </si>
  <si>
    <t>Administració Marçal de la Seguretat i Mobilitat</t>
  </si>
  <si>
    <t>Administració Marçal d'Habitatge i Urbanisme</t>
  </si>
  <si>
    <t>Administració Marçal de Serveis Socials</t>
  </si>
  <si>
    <t>Administració Marçal d'Educació</t>
  </si>
  <si>
    <t>Administració Marçal de Cultura</t>
  </si>
  <si>
    <t>Rom.tresoreria per despeses Marçals</t>
  </si>
  <si>
    <t>41030-41031-41032</t>
  </si>
  <si>
    <t>AL 2014 NO</t>
  </si>
  <si>
    <t>135 DEL 2014</t>
  </si>
  <si>
    <t>153 DEL 2014</t>
  </si>
  <si>
    <t>155+157 DEL 2014</t>
  </si>
  <si>
    <t>161 DEL 2014</t>
  </si>
  <si>
    <t>231+233 AL 2014</t>
  </si>
  <si>
    <t>313 AL 2014</t>
  </si>
  <si>
    <t>322+323 AL 2014</t>
  </si>
  <si>
    <t>324 AL 2014</t>
  </si>
  <si>
    <t>325 AL 2014</t>
  </si>
  <si>
    <t>321 AL 2014</t>
  </si>
  <si>
    <t>333+335 AL 2014</t>
  </si>
  <si>
    <t>942 AL 2014</t>
  </si>
  <si>
    <t>135 AL 2014</t>
  </si>
  <si>
    <t>153 AL 2014</t>
  </si>
  <si>
    <t>155+157 AL 2014</t>
  </si>
  <si>
    <t>161 AL 2014</t>
  </si>
  <si>
    <t>Resum per orgànics i despesa corrent</t>
  </si>
  <si>
    <t xml:space="preserve">Contribucions especials </t>
  </si>
  <si>
    <t>Generació ingressos</t>
  </si>
  <si>
    <t>Administració General</t>
  </si>
  <si>
    <t>Administració General de Comerç i Turisme</t>
  </si>
  <si>
    <t>Administració General de Serveis Socials</t>
  </si>
  <si>
    <t>Administració General de Cultura</t>
  </si>
  <si>
    <t>Administració General de la Seguretat i Mobilitat</t>
  </si>
  <si>
    <t>465-467-469-47-48-46405/06/07/08</t>
  </si>
  <si>
    <t>Actuacions de caràcter general</t>
  </si>
  <si>
    <t>Execució de despeses. Gerència de Recursos</t>
  </si>
  <si>
    <t>Execució de despeses. Gerència de Drets Socials</t>
  </si>
  <si>
    <t>Execució de despeses. Gerència de Seguretat i Prevenció</t>
  </si>
  <si>
    <t>Execució de despeses. Gerència d'Ecologia Urbana</t>
  </si>
  <si>
    <t>Execució de despeses. Gerència Adjunta de Mediambient i Serveis Urbans</t>
  </si>
  <si>
    <t>Execució de despeses. Gerència Adjunta d'Urbanisme</t>
  </si>
  <si>
    <t>Execució de despeses. Gerència Adjunta de Mobilitat i Infraestructures</t>
  </si>
  <si>
    <t>Execució de despeses. Gerència de Presidència i Economia</t>
  </si>
  <si>
    <t>Execució de despeses. Gerència d'Empresa, Ocupació i Turisme</t>
  </si>
  <si>
    <t>Execució de despeses. Gerència de Drets de Ciutadania, Participació i Transparència</t>
  </si>
  <si>
    <t>Gerència de Recursos</t>
  </si>
  <si>
    <t>Gerència de Drets Socials</t>
  </si>
  <si>
    <t>Gerència de Seguretat i Prevenció</t>
  </si>
  <si>
    <t>Gerència d'Ecologia Urbana</t>
  </si>
  <si>
    <t>Gerència Adj.d'Urbanisme</t>
  </si>
  <si>
    <t>Gerència Adj.de Mob. I Infraestr.</t>
  </si>
  <si>
    <t>0701</t>
  </si>
  <si>
    <t>0702</t>
  </si>
  <si>
    <t>Gerència de Presidència i Economia</t>
  </si>
  <si>
    <t>Gerència d'Empresa, Ocupació i Tur.</t>
  </si>
  <si>
    <t>Gerència DC, Part. I Transparència</t>
  </si>
  <si>
    <t>A Desembre</t>
  </si>
  <si>
    <t>Desembre 2015</t>
  </si>
  <si>
    <t>Desembre 2014</t>
  </si>
  <si>
    <t xml:space="preserve">Desembre 2014 </t>
  </si>
  <si>
    <t>Anàlisi modificacions de crèdit per capítols Desembre 2015</t>
  </si>
  <si>
    <t>Foment de l'ocupació</t>
  </si>
  <si>
    <t>Resum per grups de programa</t>
  </si>
  <si>
    <t>Gerència Adj. Medi Ambient i S.U.</t>
  </si>
  <si>
    <t>Execució de despeses. Gerència Adjunta de Medi Ambient i Serveis Urbans</t>
  </si>
  <si>
    <t xml:space="preserve">Ajustos </t>
  </si>
  <si>
    <t>Resultat Pressupostari abans ajustos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</si>
</sst>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0"/>
    <numFmt numFmtId="165" formatCode="0.0%"/>
    <numFmt numFmtId="166" formatCode="_-* #,##0.0\ _€_-;\-* #,##0.0\ _€_-;_-* &quot;-&quot;??\ _€_-;_-@_-"/>
    <numFmt numFmtId="167" formatCode="_-* #,##0\ _€_-;\-* #,##0\ _€_-;_-* &quot;-&quot;??\ _€_-;_-@_-"/>
    <numFmt numFmtId="168" formatCode="#,##0\ _€"/>
  </numFmts>
  <fonts count="7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sz val="8"/>
      <color rgb="FF00B050"/>
      <name val="Arial"/>
      <family val="2"/>
    </font>
    <font>
      <sz val="7"/>
      <color theme="1"/>
      <name val="Arial"/>
      <family val="2"/>
    </font>
    <font>
      <sz val="5.7"/>
      <color theme="1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2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/>
      <right/>
      <top/>
      <bottom style="hair">
        <color theme="3"/>
      </bottom>
      <diagonal/>
    </border>
    <border>
      <left/>
      <right style="medium">
        <color theme="3"/>
      </right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medium">
        <color theme="3"/>
      </right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/>
      <diagonal/>
    </border>
    <border>
      <left/>
      <right style="medium">
        <color theme="3"/>
      </right>
      <top style="hair">
        <color theme="3"/>
      </top>
      <bottom/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 style="hair">
        <color theme="3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theme="3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3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hair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/>
      <right style="medium">
        <color theme="3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theme="3"/>
      </right>
      <top/>
      <bottom style="hair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hair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0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3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 style="thin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/>
      <diagonal/>
    </border>
    <border>
      <left/>
      <right style="medium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0"/>
      </top>
      <bottom style="thin">
        <color theme="3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theme="3"/>
      </bottom>
      <diagonal/>
    </border>
    <border>
      <left/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/>
      <top style="hair">
        <color theme="3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/>
      <top style="hair">
        <color theme="3"/>
      </top>
      <bottom/>
      <diagonal/>
    </border>
    <border>
      <left/>
      <right style="medium">
        <color auto="1"/>
      </right>
      <top style="hair">
        <color theme="3"/>
      </top>
      <bottom/>
      <diagonal/>
    </border>
    <border>
      <left style="medium">
        <color auto="1"/>
      </left>
      <right/>
      <top style="medium">
        <color theme="0"/>
      </top>
      <bottom style="medium">
        <color auto="1"/>
      </bottom>
      <diagonal/>
    </border>
    <border>
      <left/>
      <right/>
      <top style="medium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theme="3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/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medium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/>
      <right style="thin">
        <color theme="3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hair">
        <color theme="3"/>
      </top>
      <bottom style="thin">
        <color indexed="64"/>
      </bottom>
      <diagonal/>
    </border>
    <border>
      <left/>
      <right style="medium">
        <color auto="1"/>
      </right>
      <top style="hair">
        <color theme="3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 style="thin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 style="thin">
        <color indexed="64"/>
      </bottom>
      <diagonal/>
    </border>
    <border>
      <left style="medium">
        <color theme="3"/>
      </left>
      <right style="thin">
        <color theme="3"/>
      </right>
      <top/>
      <bottom style="hair">
        <color indexed="64"/>
      </bottom>
      <diagonal/>
    </border>
    <border>
      <left style="medium">
        <color theme="3"/>
      </left>
      <right style="thin">
        <color theme="3"/>
      </right>
      <top style="hair">
        <color indexed="64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thin">
        <color theme="3"/>
      </bottom>
      <diagonal/>
    </border>
    <border>
      <left style="medium">
        <color auto="1"/>
      </left>
      <right/>
      <top style="thin">
        <color indexed="64"/>
      </top>
      <bottom style="hair">
        <color indexed="64"/>
      </bottom>
      <diagonal/>
    </border>
    <border>
      <left/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thin">
        <color indexed="64"/>
      </bottom>
      <diagonal/>
    </border>
    <border>
      <left/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 style="medium">
        <color auto="1"/>
      </right>
      <top/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/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/>
      <diagonal/>
    </border>
    <border>
      <left/>
      <right style="thin">
        <color theme="3"/>
      </right>
      <top style="medium">
        <color theme="0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/>
      <bottom style="medium">
        <color theme="0"/>
      </bottom>
      <diagonal/>
    </border>
    <border>
      <left/>
      <right style="medium">
        <color theme="3"/>
      </right>
      <top style="thin">
        <color indexed="64"/>
      </top>
      <bottom style="hair">
        <color theme="3"/>
      </bottom>
      <diagonal/>
    </border>
    <border>
      <left/>
      <right style="medium">
        <color auto="1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hair">
        <color theme="3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theme="3"/>
      </top>
      <bottom style="hair">
        <color auto="1"/>
      </bottom>
      <diagonal/>
    </border>
    <border>
      <left/>
      <right/>
      <top style="hair">
        <color theme="3"/>
      </top>
      <bottom style="hair">
        <color auto="1"/>
      </bottom>
      <diagonal/>
    </border>
    <border>
      <left/>
      <right style="medium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theme="3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thin">
        <color theme="3"/>
      </right>
      <top style="hair">
        <color theme="3"/>
      </top>
      <bottom style="medium">
        <color theme="0"/>
      </bottom>
      <diagonal/>
    </border>
    <border>
      <left style="medium">
        <color auto="1"/>
      </left>
      <right/>
      <top style="medium">
        <color theme="0"/>
      </top>
      <bottom style="thin">
        <color auto="1"/>
      </bottom>
      <diagonal/>
    </border>
    <border>
      <left/>
      <right style="medium">
        <color theme="3"/>
      </right>
      <top style="medium">
        <color theme="0"/>
      </top>
      <bottom style="thin">
        <color auto="1"/>
      </bottom>
      <diagonal/>
    </border>
    <border>
      <left/>
      <right/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hair">
        <color theme="3"/>
      </bottom>
      <diagonal/>
    </border>
    <border>
      <left style="medium">
        <color theme="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theme="3"/>
      </bottom>
      <diagonal/>
    </border>
    <border>
      <left/>
      <right style="thin">
        <color indexed="64"/>
      </right>
      <top style="thin">
        <color indexed="64"/>
      </top>
      <bottom style="hair">
        <color theme="3"/>
      </bottom>
      <diagonal/>
    </border>
    <border>
      <left/>
      <right style="medium">
        <color theme="3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 style="medium">
        <color auto="1"/>
      </top>
      <bottom/>
      <diagonal/>
    </border>
    <border>
      <left style="medium">
        <color theme="3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theme="3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hair">
        <color indexed="64"/>
      </top>
      <bottom/>
      <diagonal/>
    </border>
    <border>
      <left/>
      <right style="thin">
        <color theme="3"/>
      </right>
      <top style="hair">
        <color theme="3"/>
      </top>
      <bottom style="hair">
        <color auto="1"/>
      </bottom>
      <diagonal/>
    </border>
    <border>
      <left style="medium">
        <color auto="1"/>
      </left>
      <right/>
      <top style="thin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0"/>
      </bottom>
      <diagonal/>
    </border>
    <border>
      <left style="medium">
        <color theme="3"/>
      </left>
      <right style="medium">
        <color theme="3"/>
      </right>
      <top style="hair">
        <color theme="3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</borders>
  <cellStyleXfs count="339">
    <xf numFmtId="0" fontId="0" fillId="0" borderId="0"/>
    <xf numFmtId="0" fontId="13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34" fillId="0" borderId="0"/>
    <xf numFmtId="0" fontId="28" fillId="0" borderId="0"/>
    <xf numFmtId="0" fontId="37" fillId="0" borderId="0" applyNumberFormat="0" applyFill="0" applyBorder="0" applyAlignment="0" applyProtection="0"/>
    <xf numFmtId="0" fontId="12" fillId="0" borderId="0"/>
    <xf numFmtId="0" fontId="53" fillId="0" borderId="118" applyNumberFormat="0" applyFill="0" applyAlignment="0" applyProtection="0"/>
    <xf numFmtId="0" fontId="54" fillId="0" borderId="119" applyNumberFormat="0" applyFill="0" applyAlignment="0" applyProtection="0"/>
    <xf numFmtId="0" fontId="13" fillId="0" borderId="120" applyNumberFormat="0" applyFill="0" applyAlignment="0" applyProtection="0"/>
    <xf numFmtId="0" fontId="55" fillId="4" borderId="0" applyNumberFormat="0" applyBorder="0" applyAlignment="0" applyProtection="0"/>
    <xf numFmtId="0" fontId="56" fillId="5" borderId="0" applyNumberFormat="0" applyBorder="0" applyAlignment="0" applyProtection="0"/>
    <xf numFmtId="0" fontId="57" fillId="6" borderId="0" applyNumberFormat="0" applyBorder="0" applyAlignment="0" applyProtection="0"/>
    <xf numFmtId="0" fontId="58" fillId="7" borderId="121" applyNumberFormat="0" applyAlignment="0" applyProtection="0"/>
    <xf numFmtId="0" fontId="59" fillId="8" borderId="122" applyNumberFormat="0" applyAlignment="0" applyProtection="0"/>
    <xf numFmtId="0" fontId="60" fillId="8" borderId="121" applyNumberFormat="0" applyAlignment="0" applyProtection="0"/>
    <xf numFmtId="0" fontId="61" fillId="0" borderId="123" applyNumberFormat="0" applyFill="0" applyAlignment="0" applyProtection="0"/>
    <xf numFmtId="0" fontId="14" fillId="9" borderId="124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3" fillId="0" borderId="126" applyNumberFormat="0" applyFill="0" applyAlignment="0" applyProtection="0"/>
    <xf numFmtId="0" fontId="15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5" fillId="34" borderId="0" applyNumberFormat="0" applyBorder="0" applyAlignment="0" applyProtection="0"/>
    <xf numFmtId="0" fontId="28" fillId="0" borderId="0"/>
    <xf numFmtId="0" fontId="22" fillId="10" borderId="125" applyNumberFormat="0" applyFont="0" applyAlignment="0" applyProtection="0"/>
    <xf numFmtId="0" fontId="28" fillId="0" borderId="0"/>
    <xf numFmtId="0" fontId="22" fillId="10" borderId="125" applyNumberFormat="0" applyFont="0" applyAlignment="0" applyProtection="0"/>
    <xf numFmtId="0" fontId="22" fillId="10" borderId="125" applyNumberFormat="0" applyFont="0" applyAlignment="0" applyProtection="0"/>
    <xf numFmtId="0" fontId="22" fillId="10" borderId="125" applyNumberFormat="0" applyFont="0" applyAlignment="0" applyProtection="0"/>
    <xf numFmtId="0" fontId="28" fillId="0" borderId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3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12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125" applyNumberFormat="0" applyFont="0" applyAlignment="0" applyProtection="0"/>
    <xf numFmtId="0" fontId="22" fillId="17" borderId="0" applyNumberFormat="0" applyBorder="0" applyAlignment="0" applyProtection="0"/>
    <xf numFmtId="0" fontId="22" fillId="10" borderId="125" applyNumberFormat="0" applyFon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7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3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12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17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13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13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3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10" borderId="125" applyNumberFormat="0" applyFont="0" applyAlignment="0" applyProtection="0"/>
    <xf numFmtId="0" fontId="28" fillId="0" borderId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20" borderId="0" applyNumberFormat="0" applyBorder="0" applyAlignment="0" applyProtection="0"/>
    <xf numFmtId="0" fontId="22" fillId="10" borderId="125" applyNumberFormat="0" applyFont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1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16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12" fillId="10" borderId="125" applyNumberFormat="0" applyFont="0" applyAlignment="0" applyProtection="0"/>
    <xf numFmtId="0" fontId="38" fillId="0" borderId="118" applyNumberFormat="0" applyFill="0" applyAlignment="0" applyProtection="0"/>
    <xf numFmtId="0" fontId="39" fillId="0" borderId="119" applyNumberFormat="0" applyFill="0" applyAlignment="0" applyProtection="0"/>
    <xf numFmtId="0" fontId="40" fillId="0" borderId="120" applyNumberFormat="0" applyFill="0" applyAlignment="0" applyProtection="0"/>
    <xf numFmtId="0" fontId="40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121" applyNumberFormat="0" applyAlignment="0" applyProtection="0"/>
    <xf numFmtId="0" fontId="45" fillId="8" borderId="122" applyNumberFormat="0" applyAlignment="0" applyProtection="0"/>
    <xf numFmtId="0" fontId="46" fillId="8" borderId="121" applyNumberFormat="0" applyAlignment="0" applyProtection="0"/>
    <xf numFmtId="0" fontId="47" fillId="0" borderId="123" applyNumberFormat="0" applyFill="0" applyAlignment="0" applyProtection="0"/>
    <xf numFmtId="0" fontId="48" fillId="9" borderId="124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26" applyNumberFormat="0" applyFill="0" applyAlignment="0" applyProtection="0"/>
    <xf numFmtId="0" fontId="5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52" fillId="34" borderId="0" applyNumberFormat="0" applyBorder="0" applyAlignment="0" applyProtection="0"/>
    <xf numFmtId="0" fontId="11" fillId="0" borderId="0"/>
    <xf numFmtId="0" fontId="28" fillId="0" borderId="0"/>
    <xf numFmtId="0" fontId="11" fillId="10" borderId="125" applyNumberFormat="0" applyFont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34" fillId="0" borderId="0"/>
    <xf numFmtId="0" fontId="38" fillId="0" borderId="118" applyNumberFormat="0" applyFill="0" applyAlignment="0" applyProtection="0"/>
    <xf numFmtId="0" fontId="39" fillId="0" borderId="119" applyNumberFormat="0" applyFill="0" applyAlignment="0" applyProtection="0"/>
    <xf numFmtId="0" fontId="40" fillId="0" borderId="120" applyNumberFormat="0" applyFill="0" applyAlignment="0" applyProtection="0"/>
    <xf numFmtId="0" fontId="41" fillId="4" borderId="0" applyNumberFormat="0" applyBorder="0" applyAlignment="0" applyProtection="0"/>
    <xf numFmtId="0" fontId="42" fillId="5" borderId="0" applyNumberFormat="0" applyBorder="0" applyAlignment="0" applyProtection="0"/>
    <xf numFmtId="0" fontId="43" fillId="6" borderId="0" applyNumberFormat="0" applyBorder="0" applyAlignment="0" applyProtection="0"/>
    <xf numFmtId="0" fontId="44" fillId="7" borderId="121" applyNumberFormat="0" applyAlignment="0" applyProtection="0"/>
    <xf numFmtId="0" fontId="45" fillId="8" borderId="122" applyNumberFormat="0" applyAlignment="0" applyProtection="0"/>
    <xf numFmtId="0" fontId="46" fillId="8" borderId="121" applyNumberFormat="0" applyAlignment="0" applyProtection="0"/>
    <xf numFmtId="0" fontId="47" fillId="0" borderId="123" applyNumberFormat="0" applyFill="0" applyAlignment="0" applyProtection="0"/>
    <xf numFmtId="0" fontId="48" fillId="9" borderId="124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26" applyNumberFormat="0" applyFill="0" applyAlignment="0" applyProtection="0"/>
    <xf numFmtId="0" fontId="52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2" fillId="34" borderId="0" applyNumberFormat="0" applyBorder="0" applyAlignment="0" applyProtection="0"/>
    <xf numFmtId="0" fontId="10" fillId="0" borderId="0"/>
    <xf numFmtId="0" fontId="10" fillId="10" borderId="125" applyNumberFormat="0" applyFont="0" applyAlignment="0" applyProtection="0"/>
    <xf numFmtId="0" fontId="67" fillId="0" borderId="0"/>
    <xf numFmtId="0" fontId="28" fillId="0" borderId="0"/>
    <xf numFmtId="43" fontId="22" fillId="0" borderId="0" applyFont="0" applyFill="0" applyBorder="0" applyAlignment="0" applyProtection="0"/>
    <xf numFmtId="0" fontId="69" fillId="0" borderId="0"/>
    <xf numFmtId="0" fontId="9" fillId="10" borderId="125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1" fillId="0" borderId="0"/>
    <xf numFmtId="0" fontId="8" fillId="10" borderId="125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7" fillId="10" borderId="125" applyNumberFormat="0" applyFont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4" fillId="0" borderId="0"/>
    <xf numFmtId="9" fontId="6" fillId="0" borderId="0" applyFont="0" applyFill="0" applyBorder="0" applyAlignment="0" applyProtection="0"/>
    <xf numFmtId="0" fontId="6" fillId="10" borderId="125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0" borderId="0"/>
    <xf numFmtId="0" fontId="5" fillId="10" borderId="125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22" fillId="0" borderId="0"/>
    <xf numFmtId="0" fontId="2" fillId="13" borderId="0" applyNumberFormat="0" applyBorder="0" applyAlignment="0" applyProtection="0"/>
    <xf numFmtId="0" fontId="28" fillId="0" borderId="0"/>
    <xf numFmtId="0" fontId="1" fillId="0" borderId="0"/>
    <xf numFmtId="0" fontId="76" fillId="0" borderId="0"/>
    <xf numFmtId="0" fontId="1" fillId="10" borderId="125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632">
    <xf numFmtId="0" fontId="0" fillId="0" borderId="0" xfId="0"/>
    <xf numFmtId="0" fontId="15" fillId="2" borderId="0" xfId="0" applyFont="1" applyFill="1"/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1"/>
    <xf numFmtId="0" fontId="16" fillId="0" borderId="0" xfId="1" applyFont="1"/>
    <xf numFmtId="0" fontId="15" fillId="2" borderId="0" xfId="0" applyFont="1" applyFill="1" applyAlignment="1">
      <alignment vertical="center"/>
    </xf>
    <xf numFmtId="164" fontId="14" fillId="2" borderId="0" xfId="0" applyNumberFormat="1" applyFont="1" applyFill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3" xfId="0" quotePrefix="1" applyFont="1" applyBorder="1" applyAlignment="1">
      <alignment horizontal="center" vertical="center"/>
    </xf>
    <xf numFmtId="164" fontId="18" fillId="0" borderId="0" xfId="0" quotePrefix="1" applyNumberFormat="1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3" fontId="20" fillId="2" borderId="0" xfId="0" applyNumberFormat="1" applyFont="1" applyFill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3" fontId="18" fillId="0" borderId="4" xfId="0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3" fontId="18" fillId="0" borderId="6" xfId="0" applyNumberFormat="1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3" fontId="18" fillId="0" borderId="8" xfId="0" applyNumberFormat="1" applyFont="1" applyBorder="1" applyAlignment="1">
      <alignment horizontal="right" vertical="center"/>
    </xf>
    <xf numFmtId="0" fontId="18" fillId="0" borderId="6" xfId="0" quotePrefix="1" applyFont="1" applyBorder="1" applyAlignment="1">
      <alignment horizontal="center" vertical="center"/>
    </xf>
    <xf numFmtId="0" fontId="18" fillId="0" borderId="4" xfId="0" quotePrefix="1" applyFont="1" applyBorder="1" applyAlignment="1">
      <alignment horizontal="center" vertical="center"/>
    </xf>
    <xf numFmtId="0" fontId="18" fillId="0" borderId="8" xfId="0" quotePrefix="1" applyFont="1" applyBorder="1" applyAlignment="1">
      <alignment horizontal="center" vertical="center"/>
    </xf>
    <xf numFmtId="164" fontId="18" fillId="0" borderId="4" xfId="0" quotePrefix="1" applyNumberFormat="1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164" fontId="18" fillId="0" borderId="6" xfId="0" quotePrefix="1" applyNumberFormat="1" applyFont="1" applyBorder="1" applyAlignment="1">
      <alignment vertical="center"/>
    </xf>
    <xf numFmtId="3" fontId="18" fillId="0" borderId="6" xfId="0" applyNumberFormat="1" applyFont="1" applyBorder="1" applyAlignment="1">
      <alignment vertical="center"/>
    </xf>
    <xf numFmtId="164" fontId="18" fillId="0" borderId="8" xfId="0" quotePrefix="1" applyNumberFormat="1" applyFont="1" applyBorder="1" applyAlignment="1">
      <alignment vertical="center"/>
    </xf>
    <xf numFmtId="3" fontId="18" fillId="0" borderId="8" xfId="0" applyNumberFormat="1" applyFont="1" applyBorder="1" applyAlignment="1">
      <alignment vertical="center"/>
    </xf>
    <xf numFmtId="164" fontId="18" fillId="0" borderId="6" xfId="0" applyNumberFormat="1" applyFont="1" applyBorder="1" applyAlignment="1">
      <alignment vertical="center"/>
    </xf>
    <xf numFmtId="164" fontId="18" fillId="0" borderId="8" xfId="0" applyNumberFormat="1" applyFont="1" applyBorder="1" applyAlignment="1">
      <alignment vertical="center"/>
    </xf>
    <xf numFmtId="164" fontId="18" fillId="0" borderId="4" xfId="0" quotePrefix="1" applyNumberFormat="1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164" fontId="18" fillId="0" borderId="6" xfId="0" quotePrefix="1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164" fontId="18" fillId="0" borderId="8" xfId="0" quotePrefix="1" applyNumberFormat="1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165" fontId="20" fillId="2" borderId="3" xfId="2" applyNumberFormat="1" applyFont="1" applyFill="1" applyBorder="1" applyAlignment="1">
      <alignment horizontal="center" vertical="center" wrapText="1"/>
    </xf>
    <xf numFmtId="165" fontId="20" fillId="2" borderId="0" xfId="2" applyNumberFormat="1" applyFont="1" applyFill="1" applyAlignment="1">
      <alignment horizontal="center" vertical="center" wrapText="1"/>
    </xf>
    <xf numFmtId="165" fontId="20" fillId="2" borderId="1" xfId="2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4" fillId="2" borderId="0" xfId="0" applyNumberFormat="1" applyFont="1" applyFill="1" applyAlignment="1">
      <alignment horizontal="center" vertical="center" wrapText="1"/>
    </xf>
    <xf numFmtId="165" fontId="18" fillId="0" borderId="4" xfId="2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3" fillId="0" borderId="0" xfId="0" applyFont="1"/>
    <xf numFmtId="165" fontId="18" fillId="0" borderId="5" xfId="2" applyNumberFormat="1" applyFont="1" applyBorder="1" applyAlignment="1">
      <alignment horizontal="center" vertical="center"/>
    </xf>
    <xf numFmtId="165" fontId="0" fillId="0" borderId="0" xfId="2" applyNumberFormat="1" applyFont="1"/>
    <xf numFmtId="165" fontId="18" fillId="0" borderId="7" xfId="2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3" fontId="26" fillId="0" borderId="6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18" fillId="0" borderId="0" xfId="0" applyNumberFormat="1" applyFont="1" applyBorder="1" applyAlignment="1">
      <alignment horizontal="right" vertical="center"/>
    </xf>
    <xf numFmtId="165" fontId="18" fillId="0" borderId="3" xfId="2" applyNumberFormat="1" applyFont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8" fillId="0" borderId="0" xfId="0" quotePrefix="1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vertical="center"/>
    </xf>
    <xf numFmtId="3" fontId="18" fillId="0" borderId="11" xfId="0" applyNumberFormat="1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3" fontId="18" fillId="0" borderId="13" xfId="0" applyNumberFormat="1" applyFont="1" applyBorder="1" applyAlignment="1">
      <alignment horizontal="right" vertical="center"/>
    </xf>
    <xf numFmtId="165" fontId="18" fillId="0" borderId="12" xfId="2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3" fontId="18" fillId="0" borderId="15" xfId="0" applyNumberFormat="1" applyFont="1" applyBorder="1" applyAlignment="1">
      <alignment horizontal="right" vertical="center"/>
    </xf>
    <xf numFmtId="165" fontId="18" fillId="0" borderId="14" xfId="2" applyNumberFormat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3" fontId="18" fillId="0" borderId="16" xfId="0" applyNumberFormat="1" applyFont="1" applyBorder="1" applyAlignment="1">
      <alignment horizontal="right" vertical="center"/>
    </xf>
    <xf numFmtId="0" fontId="0" fillId="0" borderId="18" xfId="0" applyBorder="1" applyAlignment="1">
      <alignment vertical="center"/>
    </xf>
    <xf numFmtId="3" fontId="18" fillId="0" borderId="18" xfId="0" applyNumberFormat="1" applyFont="1" applyBorder="1" applyAlignment="1">
      <alignment horizontal="right" vertical="center"/>
    </xf>
    <xf numFmtId="0" fontId="0" fillId="0" borderId="20" xfId="0" applyBorder="1" applyAlignment="1">
      <alignment vertical="center"/>
    </xf>
    <xf numFmtId="3" fontId="18" fillId="0" borderId="20" xfId="0" applyNumberFormat="1" applyFont="1" applyBorder="1" applyAlignment="1">
      <alignment horizontal="right" vertical="center"/>
    </xf>
    <xf numFmtId="165" fontId="18" fillId="0" borderId="17" xfId="2" applyNumberFormat="1" applyFont="1" applyBorder="1" applyAlignment="1">
      <alignment horizontal="center" vertical="center"/>
    </xf>
    <xf numFmtId="165" fontId="18" fillId="0" borderId="19" xfId="2" applyNumberFormat="1" applyFont="1" applyBorder="1" applyAlignment="1">
      <alignment horizontal="center" vertical="center"/>
    </xf>
    <xf numFmtId="165" fontId="18" fillId="0" borderId="21" xfId="2" applyNumberFormat="1" applyFont="1" applyBorder="1" applyAlignment="1">
      <alignment horizontal="center" vertical="center"/>
    </xf>
    <xf numFmtId="0" fontId="27" fillId="0" borderId="18" xfId="3" applyBorder="1" applyAlignment="1" applyProtection="1">
      <alignment vertical="center"/>
    </xf>
    <xf numFmtId="0" fontId="28" fillId="3" borderId="13" xfId="0" applyFont="1" applyFill="1" applyBorder="1" applyAlignment="1">
      <alignment vertical="center"/>
    </xf>
    <xf numFmtId="0" fontId="29" fillId="3" borderId="13" xfId="0" applyFont="1" applyFill="1" applyBorder="1" applyAlignment="1">
      <alignment vertical="center"/>
    </xf>
    <xf numFmtId="3" fontId="30" fillId="3" borderId="13" xfId="0" applyNumberFormat="1" applyFont="1" applyFill="1" applyBorder="1" applyAlignment="1">
      <alignment horizontal="right" vertical="center" wrapText="1"/>
    </xf>
    <xf numFmtId="165" fontId="18" fillId="0" borderId="0" xfId="2" applyNumberFormat="1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3" fontId="18" fillId="0" borderId="24" xfId="0" applyNumberFormat="1" applyFont="1" applyBorder="1" applyAlignment="1">
      <alignment horizontal="right" vertical="center"/>
    </xf>
    <xf numFmtId="0" fontId="0" fillId="0" borderId="25" xfId="0" applyBorder="1" applyAlignment="1">
      <alignment vertical="center"/>
    </xf>
    <xf numFmtId="3" fontId="18" fillId="0" borderId="25" xfId="0" applyNumberFormat="1" applyFont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3" fontId="20" fillId="2" borderId="0" xfId="0" applyNumberFormat="1" applyFont="1" applyFill="1" applyBorder="1" applyAlignment="1">
      <alignment horizontal="right" vertical="center" wrapText="1"/>
    </xf>
    <xf numFmtId="165" fontId="20" fillId="2" borderId="0" xfId="2" applyNumberFormat="1" applyFont="1" applyFill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quotePrefix="1" applyFont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165" fontId="20" fillId="2" borderId="0" xfId="2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0" fontId="18" fillId="0" borderId="28" xfId="0" quotePrefix="1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 wrapText="1"/>
    </xf>
    <xf numFmtId="165" fontId="18" fillId="0" borderId="29" xfId="2" quotePrefix="1" applyNumberFormat="1" applyFont="1" applyBorder="1" applyAlignment="1">
      <alignment horizontal="center" vertical="center"/>
    </xf>
    <xf numFmtId="165" fontId="20" fillId="2" borderId="30" xfId="2" applyNumberFormat="1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65" fontId="18" fillId="0" borderId="31" xfId="2" applyNumberFormat="1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3" fontId="20" fillId="2" borderId="32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8" fillId="0" borderId="3" xfId="0" quotePrefix="1" applyNumberFormat="1" applyFont="1" applyBorder="1" applyAlignment="1">
      <alignment horizontal="center" vertical="center"/>
    </xf>
    <xf numFmtId="165" fontId="14" fillId="2" borderId="3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Border="1" applyAlignment="1">
      <alignment horizontal="center" vertical="center"/>
    </xf>
    <xf numFmtId="165" fontId="18" fillId="0" borderId="9" xfId="0" applyNumberFormat="1" applyFont="1" applyBorder="1" applyAlignment="1">
      <alignment horizontal="center" vertical="center"/>
    </xf>
    <xf numFmtId="165" fontId="20" fillId="2" borderId="3" xfId="0" applyNumberFormat="1" applyFont="1" applyFill="1" applyBorder="1" applyAlignment="1">
      <alignment horizontal="center" vertical="center" wrapText="1"/>
    </xf>
    <xf numFmtId="165" fontId="18" fillId="0" borderId="26" xfId="2" applyNumberFormat="1" applyFont="1" applyBorder="1" applyAlignment="1">
      <alignment horizontal="center" vertical="center"/>
    </xf>
    <xf numFmtId="3" fontId="17" fillId="0" borderId="0" xfId="0" applyNumberFormat="1" applyFont="1" applyAlignment="1">
      <alignment vertical="center"/>
    </xf>
    <xf numFmtId="3" fontId="17" fillId="0" borderId="0" xfId="0" applyNumberFormat="1" applyFont="1" applyBorder="1" applyAlignment="1">
      <alignment vertical="center"/>
    </xf>
    <xf numFmtId="3" fontId="21" fillId="2" borderId="0" xfId="0" applyNumberFormat="1" applyFont="1" applyFill="1" applyAlignment="1">
      <alignment horizontal="right" vertical="center" wrapText="1"/>
    </xf>
    <xf numFmtId="3" fontId="21" fillId="2" borderId="0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165" fontId="17" fillId="0" borderId="0" xfId="2" applyNumberFormat="1" applyFont="1" applyAlignment="1">
      <alignment horizontal="center"/>
    </xf>
    <xf numFmtId="165" fontId="17" fillId="0" borderId="36" xfId="2" applyNumberFormat="1" applyFont="1" applyBorder="1" applyAlignment="1">
      <alignment horizontal="center"/>
    </xf>
    <xf numFmtId="165" fontId="17" fillId="0" borderId="37" xfId="2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165" fontId="17" fillId="0" borderId="0" xfId="2" applyNumberFormat="1" applyFont="1" applyAlignment="1">
      <alignment horizontal="center" vertical="center"/>
    </xf>
    <xf numFmtId="165" fontId="17" fillId="0" borderId="38" xfId="2" applyNumberFormat="1" applyFont="1" applyBorder="1" applyAlignment="1">
      <alignment horizontal="center" vertical="center"/>
    </xf>
    <xf numFmtId="165" fontId="17" fillId="0" borderId="39" xfId="2" applyNumberFormat="1" applyFont="1" applyBorder="1" applyAlignment="1">
      <alignment horizontal="center" vertical="center"/>
    </xf>
    <xf numFmtId="0" fontId="0" fillId="2" borderId="0" xfId="0" applyFill="1"/>
    <xf numFmtId="0" fontId="18" fillId="0" borderId="0" xfId="0" applyFont="1" applyFill="1" applyAlignment="1">
      <alignment horizontal="center"/>
    </xf>
    <xf numFmtId="0" fontId="0" fillId="0" borderId="24" xfId="0" applyFill="1" applyBorder="1" applyAlignment="1">
      <alignment vertical="center"/>
    </xf>
    <xf numFmtId="3" fontId="20" fillId="2" borderId="0" xfId="2" applyNumberFormat="1" applyFont="1" applyFill="1" applyBorder="1" applyAlignment="1">
      <alignment horizontal="center" vertical="center" wrapText="1"/>
    </xf>
    <xf numFmtId="3" fontId="24" fillId="0" borderId="4" xfId="0" applyNumberFormat="1" applyFont="1" applyFill="1" applyBorder="1" applyAlignment="1">
      <alignment horizontal="right" vertical="center"/>
    </xf>
    <xf numFmtId="0" fontId="28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vertical="center"/>
    </xf>
    <xf numFmtId="3" fontId="30" fillId="3" borderId="0" xfId="0" applyNumberFormat="1" applyFont="1" applyFill="1" applyBorder="1" applyAlignment="1">
      <alignment horizontal="right" vertical="center" wrapText="1"/>
    </xf>
    <xf numFmtId="165" fontId="30" fillId="3" borderId="3" xfId="2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/>
    </xf>
    <xf numFmtId="0" fontId="19" fillId="0" borderId="0" xfId="0" applyFont="1" applyFill="1" applyBorder="1" applyAlignment="1"/>
    <xf numFmtId="165" fontId="18" fillId="0" borderId="18" xfId="2" applyNumberFormat="1" applyFont="1" applyBorder="1" applyAlignment="1">
      <alignment horizontal="center" vertical="center"/>
    </xf>
    <xf numFmtId="164" fontId="18" fillId="0" borderId="6" xfId="0" quotePrefix="1" applyNumberFormat="1" applyFont="1" applyBorder="1" applyAlignment="1">
      <alignment horizontal="right" vertical="center"/>
    </xf>
    <xf numFmtId="3" fontId="24" fillId="0" borderId="6" xfId="0" applyNumberFormat="1" applyFont="1" applyBorder="1" applyAlignment="1">
      <alignment horizontal="right" vertical="center"/>
    </xf>
    <xf numFmtId="3" fontId="18" fillId="0" borderId="6" xfId="0" applyNumberFormat="1" applyFont="1" applyBorder="1" applyAlignment="1">
      <alignment horizontal="right" vertical="center"/>
    </xf>
    <xf numFmtId="165" fontId="18" fillId="0" borderId="4" xfId="2" applyNumberFormat="1" applyFont="1" applyBorder="1" applyAlignment="1">
      <alignment vertical="center"/>
    </xf>
    <xf numFmtId="165" fontId="18" fillId="0" borderId="8" xfId="2" applyNumberFormat="1" applyFont="1" applyBorder="1" applyAlignment="1">
      <alignment vertical="center"/>
    </xf>
    <xf numFmtId="3" fontId="18" fillId="0" borderId="4" xfId="0" applyNumberFormat="1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right" vertical="center"/>
    </xf>
    <xf numFmtId="0" fontId="0" fillId="0" borderId="41" xfId="0" applyBorder="1"/>
    <xf numFmtId="0" fontId="18" fillId="0" borderId="42" xfId="0" quotePrefix="1" applyFont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 wrapText="1"/>
    </xf>
    <xf numFmtId="165" fontId="18" fillId="0" borderId="43" xfId="2" applyNumberFormat="1" applyFont="1" applyBorder="1" applyAlignment="1">
      <alignment horizontal="center" vertical="center"/>
    </xf>
    <xf numFmtId="165" fontId="18" fillId="0" borderId="44" xfId="2" applyNumberFormat="1" applyFont="1" applyBorder="1" applyAlignment="1">
      <alignment horizontal="center" vertical="center"/>
    </xf>
    <xf numFmtId="165" fontId="18" fillId="0" borderId="45" xfId="2" applyNumberFormat="1" applyFont="1" applyBorder="1" applyAlignment="1">
      <alignment horizontal="center" vertical="center"/>
    </xf>
    <xf numFmtId="165" fontId="20" fillId="2" borderId="42" xfId="2" applyNumberFormat="1" applyFont="1" applyFill="1" applyBorder="1" applyAlignment="1">
      <alignment horizontal="center" vertical="center" wrapText="1"/>
    </xf>
    <xf numFmtId="165" fontId="18" fillId="0" borderId="43" xfId="2" quotePrefix="1" applyNumberFormat="1" applyFont="1" applyBorder="1" applyAlignment="1">
      <alignment horizontal="center" vertical="center"/>
    </xf>
    <xf numFmtId="165" fontId="20" fillId="2" borderId="47" xfId="2" applyNumberFormat="1" applyFont="1" applyFill="1" applyBorder="1" applyAlignment="1">
      <alignment horizontal="center" vertical="center" wrapText="1"/>
    </xf>
    <xf numFmtId="3" fontId="20" fillId="2" borderId="49" xfId="0" applyNumberFormat="1" applyFont="1" applyFill="1" applyBorder="1" applyAlignment="1">
      <alignment horizontal="right" vertical="center" wrapText="1"/>
    </xf>
    <xf numFmtId="0" fontId="18" fillId="0" borderId="36" xfId="0" applyFont="1" applyBorder="1" applyAlignment="1">
      <alignment horizontal="center" vertical="center"/>
    </xf>
    <xf numFmtId="0" fontId="18" fillId="0" borderId="37" xfId="0" quotePrefix="1" applyFont="1" applyBorder="1" applyAlignment="1">
      <alignment horizontal="center" vertical="center"/>
    </xf>
    <xf numFmtId="3" fontId="18" fillId="0" borderId="51" xfId="0" applyNumberFormat="1" applyFont="1" applyBorder="1" applyAlignment="1">
      <alignment horizontal="right" vertical="center"/>
    </xf>
    <xf numFmtId="3" fontId="18" fillId="0" borderId="53" xfId="0" applyNumberFormat="1" applyFont="1" applyBorder="1" applyAlignment="1">
      <alignment horizontal="right" vertical="center"/>
    </xf>
    <xf numFmtId="3" fontId="20" fillId="2" borderId="36" xfId="0" applyNumberFormat="1" applyFont="1" applyFill="1" applyBorder="1" applyAlignment="1">
      <alignment horizontal="right" vertical="center" wrapText="1"/>
    </xf>
    <xf numFmtId="165" fontId="18" fillId="0" borderId="52" xfId="2" applyNumberFormat="1" applyFont="1" applyBorder="1" applyAlignment="1">
      <alignment horizontal="center" vertical="center"/>
    </xf>
    <xf numFmtId="3" fontId="20" fillId="2" borderId="57" xfId="0" applyNumberFormat="1" applyFont="1" applyFill="1" applyBorder="1" applyAlignment="1">
      <alignment horizontal="right" vertical="center" wrapText="1"/>
    </xf>
    <xf numFmtId="3" fontId="20" fillId="2" borderId="58" xfId="0" applyNumberFormat="1" applyFont="1" applyFill="1" applyBorder="1" applyAlignment="1">
      <alignment horizontal="right" vertical="center" wrapText="1"/>
    </xf>
    <xf numFmtId="165" fontId="20" fillId="2" borderId="58" xfId="2" applyNumberFormat="1" applyFont="1" applyFill="1" applyBorder="1" applyAlignment="1">
      <alignment horizontal="right" vertical="center" wrapText="1"/>
    </xf>
    <xf numFmtId="0" fontId="18" fillId="0" borderId="61" xfId="0" applyFont="1" applyBorder="1" applyAlignment="1">
      <alignment horizontal="center" vertical="center"/>
    </xf>
    <xf numFmtId="0" fontId="14" fillId="2" borderId="61" xfId="0" applyFont="1" applyFill="1" applyBorder="1" applyAlignment="1">
      <alignment horizontal="center" vertical="center" wrapText="1"/>
    </xf>
    <xf numFmtId="3" fontId="18" fillId="0" borderId="62" xfId="0" applyNumberFormat="1" applyFont="1" applyBorder="1" applyAlignment="1">
      <alignment horizontal="right" vertical="center"/>
    </xf>
    <xf numFmtId="3" fontId="18" fillId="0" borderId="63" xfId="0" applyNumberFormat="1" applyFont="1" applyBorder="1" applyAlignment="1">
      <alignment horizontal="right" vertical="center"/>
    </xf>
    <xf numFmtId="3" fontId="18" fillId="0" borderId="64" xfId="0" applyNumberFormat="1" applyFont="1" applyBorder="1" applyAlignment="1">
      <alignment horizontal="right" vertical="center"/>
    </xf>
    <xf numFmtId="3" fontId="20" fillId="2" borderId="61" xfId="0" applyNumberFormat="1" applyFont="1" applyFill="1" applyBorder="1" applyAlignment="1">
      <alignment horizontal="right" vertical="center" wrapText="1"/>
    </xf>
    <xf numFmtId="3" fontId="20" fillId="2" borderId="65" xfId="0" applyNumberFormat="1" applyFont="1" applyFill="1" applyBorder="1" applyAlignment="1">
      <alignment horizontal="right" vertical="center" wrapText="1"/>
    </xf>
    <xf numFmtId="0" fontId="25" fillId="0" borderId="60" xfId="0" applyFont="1" applyBorder="1" applyAlignment="1">
      <alignment horizontal="center"/>
    </xf>
    <xf numFmtId="165" fontId="18" fillId="0" borderId="66" xfId="2" applyNumberFormat="1" applyFont="1" applyBorder="1" applyAlignment="1">
      <alignment horizontal="center" vertical="center"/>
    </xf>
    <xf numFmtId="165" fontId="18" fillId="0" borderId="42" xfId="2" applyNumberFormat="1" applyFont="1" applyBorder="1" applyAlignment="1">
      <alignment horizontal="center" vertical="center"/>
    </xf>
    <xf numFmtId="3" fontId="20" fillId="2" borderId="71" xfId="0" applyNumberFormat="1" applyFont="1" applyFill="1" applyBorder="1" applyAlignment="1">
      <alignment horizontal="right" vertical="center" wrapText="1"/>
    </xf>
    <xf numFmtId="3" fontId="18" fillId="0" borderId="51" xfId="0" applyNumberFormat="1" applyFont="1" applyFill="1" applyBorder="1" applyAlignment="1">
      <alignment horizontal="right" vertical="center"/>
    </xf>
    <xf numFmtId="3" fontId="20" fillId="2" borderId="38" xfId="0" applyNumberFormat="1" applyFont="1" applyFill="1" applyBorder="1" applyAlignment="1">
      <alignment horizontal="right" vertical="center" wrapText="1"/>
    </xf>
    <xf numFmtId="165" fontId="20" fillId="2" borderId="37" xfId="2" applyNumberFormat="1" applyFont="1" applyFill="1" applyBorder="1" applyAlignment="1">
      <alignment horizontal="center" vertical="center" wrapText="1"/>
    </xf>
    <xf numFmtId="165" fontId="20" fillId="2" borderId="37" xfId="2" quotePrefix="1" applyNumberFormat="1" applyFont="1" applyFill="1" applyBorder="1" applyAlignment="1">
      <alignment horizontal="center" vertical="center" wrapText="1"/>
    </xf>
    <xf numFmtId="165" fontId="18" fillId="0" borderId="37" xfId="2" applyNumberFormat="1" applyFont="1" applyBorder="1" applyAlignment="1">
      <alignment horizontal="center" vertical="center"/>
    </xf>
    <xf numFmtId="165" fontId="20" fillId="2" borderId="59" xfId="2" applyNumberFormat="1" applyFont="1" applyFill="1" applyBorder="1" applyAlignment="1">
      <alignment horizontal="center" vertical="center" wrapText="1"/>
    </xf>
    <xf numFmtId="3" fontId="20" fillId="2" borderId="78" xfId="0" applyNumberFormat="1" applyFont="1" applyFill="1" applyBorder="1" applyAlignment="1">
      <alignment horizontal="right" vertical="center" wrapText="1"/>
    </xf>
    <xf numFmtId="165" fontId="20" fillId="2" borderId="39" xfId="2" applyNumberFormat="1" applyFont="1" applyFill="1" applyBorder="1" applyAlignment="1">
      <alignment horizontal="center" vertical="center" wrapText="1"/>
    </xf>
    <xf numFmtId="3" fontId="18" fillId="0" borderId="61" xfId="0" applyNumberFormat="1" applyFont="1" applyBorder="1" applyAlignment="1">
      <alignment horizontal="right" vertical="center"/>
    </xf>
    <xf numFmtId="3" fontId="18" fillId="0" borderId="79" xfId="0" applyNumberFormat="1" applyFont="1" applyBorder="1" applyAlignment="1">
      <alignment horizontal="right" vertical="center"/>
    </xf>
    <xf numFmtId="165" fontId="18" fillId="0" borderId="54" xfId="2" applyNumberFormat="1" applyFont="1" applyBorder="1" applyAlignment="1">
      <alignment horizontal="center" vertical="center"/>
    </xf>
    <xf numFmtId="3" fontId="18" fillId="0" borderId="15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165" fontId="20" fillId="2" borderId="58" xfId="2" applyNumberFormat="1" applyFont="1" applyFill="1" applyBorder="1" applyAlignment="1">
      <alignment horizontal="center" vertical="center" wrapText="1"/>
    </xf>
    <xf numFmtId="165" fontId="18" fillId="0" borderId="80" xfId="2" applyNumberFormat="1" applyFont="1" applyBorder="1" applyAlignment="1">
      <alignment horizontal="center" vertical="center"/>
    </xf>
    <xf numFmtId="165" fontId="18" fillId="0" borderId="81" xfId="2" applyNumberFormat="1" applyFont="1" applyBorder="1" applyAlignment="1">
      <alignment horizontal="center" vertical="center"/>
    </xf>
    <xf numFmtId="165" fontId="18" fillId="0" borderId="82" xfId="2" applyNumberFormat="1" applyFont="1" applyBorder="1" applyAlignment="1">
      <alignment horizontal="center" vertical="center"/>
    </xf>
    <xf numFmtId="165" fontId="18" fillId="0" borderId="83" xfId="2" applyNumberFormat="1" applyFont="1" applyBorder="1" applyAlignment="1">
      <alignment horizontal="center" vertical="center"/>
    </xf>
    <xf numFmtId="165" fontId="20" fillId="2" borderId="85" xfId="2" applyNumberFormat="1" applyFont="1" applyFill="1" applyBorder="1" applyAlignment="1">
      <alignment horizontal="center" vertical="center" wrapText="1"/>
    </xf>
    <xf numFmtId="165" fontId="20" fillId="2" borderId="86" xfId="2" applyNumberFormat="1" applyFont="1" applyFill="1" applyBorder="1" applyAlignment="1">
      <alignment horizontal="center" vertical="center" wrapText="1"/>
    </xf>
    <xf numFmtId="165" fontId="18" fillId="0" borderId="87" xfId="2" applyNumberFormat="1" applyFont="1" applyBorder="1" applyAlignment="1">
      <alignment horizontal="center" vertical="center"/>
    </xf>
    <xf numFmtId="165" fontId="30" fillId="3" borderId="67" xfId="2" applyNumberFormat="1" applyFont="1" applyFill="1" applyBorder="1" applyAlignment="1">
      <alignment horizontal="center" vertical="center" wrapText="1"/>
    </xf>
    <xf numFmtId="165" fontId="20" fillId="2" borderId="46" xfId="2" applyNumberFormat="1" applyFont="1" applyFill="1" applyBorder="1" applyAlignment="1">
      <alignment horizontal="center" vertical="center" wrapText="1"/>
    </xf>
    <xf numFmtId="3" fontId="18" fillId="0" borderId="88" xfId="0" applyNumberFormat="1" applyFont="1" applyBorder="1" applyAlignment="1">
      <alignment horizontal="right" vertical="center"/>
    </xf>
    <xf numFmtId="3" fontId="18" fillId="0" borderId="89" xfId="0" applyNumberFormat="1" applyFont="1" applyBorder="1" applyAlignment="1">
      <alignment horizontal="right" vertical="center"/>
    </xf>
    <xf numFmtId="3" fontId="18" fillId="0" borderId="90" xfId="0" applyNumberFormat="1" applyFont="1" applyBorder="1" applyAlignment="1">
      <alignment horizontal="right" vertical="center"/>
    </xf>
    <xf numFmtId="3" fontId="18" fillId="0" borderId="91" xfId="0" applyNumberFormat="1" applyFont="1" applyBorder="1" applyAlignment="1">
      <alignment horizontal="right" vertical="center"/>
    </xf>
    <xf numFmtId="3" fontId="20" fillId="2" borderId="92" xfId="0" applyNumberFormat="1" applyFont="1" applyFill="1" applyBorder="1" applyAlignment="1">
      <alignment horizontal="right" vertical="center" wrapText="1"/>
    </xf>
    <xf numFmtId="3" fontId="24" fillId="0" borderId="51" xfId="0" applyNumberFormat="1" applyFont="1" applyFill="1" applyBorder="1" applyAlignment="1">
      <alignment horizontal="right" vertical="center"/>
    </xf>
    <xf numFmtId="3" fontId="18" fillId="0" borderId="95" xfId="0" applyNumberFormat="1" applyFont="1" applyBorder="1" applyAlignment="1">
      <alignment horizontal="right" vertical="center"/>
    </xf>
    <xf numFmtId="3" fontId="18" fillId="0" borderId="97" xfId="0" applyNumberFormat="1" applyFont="1" applyBorder="1" applyAlignment="1">
      <alignment horizontal="right" vertical="center"/>
    </xf>
    <xf numFmtId="3" fontId="30" fillId="3" borderId="61" xfId="0" applyNumberFormat="1" applyFont="1" applyFill="1" applyBorder="1" applyAlignment="1">
      <alignment horizontal="right" vertical="center" wrapText="1"/>
    </xf>
    <xf numFmtId="3" fontId="30" fillId="3" borderId="70" xfId="0" applyNumberFormat="1" applyFont="1" applyFill="1" applyBorder="1" applyAlignment="1">
      <alignment horizontal="right" vertical="center" wrapText="1"/>
    </xf>
    <xf numFmtId="165" fontId="18" fillId="0" borderId="96" xfId="2" applyNumberFormat="1" applyFont="1" applyBorder="1" applyAlignment="1">
      <alignment horizontal="center" vertical="center"/>
    </xf>
    <xf numFmtId="165" fontId="18" fillId="0" borderId="102" xfId="2" applyNumberFormat="1" applyFont="1" applyBorder="1" applyAlignment="1">
      <alignment horizontal="center" vertical="center"/>
    </xf>
    <xf numFmtId="3" fontId="30" fillId="3" borderId="73" xfId="0" applyNumberFormat="1" applyFont="1" applyFill="1" applyBorder="1" applyAlignment="1">
      <alignment horizontal="right" vertical="center" wrapText="1"/>
    </xf>
    <xf numFmtId="0" fontId="0" fillId="0" borderId="41" xfId="0" applyBorder="1" applyAlignment="1">
      <alignment horizontal="center"/>
    </xf>
    <xf numFmtId="3" fontId="18" fillId="0" borderId="62" xfId="0" applyNumberFormat="1" applyFont="1" applyBorder="1" applyAlignment="1">
      <alignment vertical="center"/>
    </xf>
    <xf numFmtId="3" fontId="18" fillId="0" borderId="63" xfId="0" applyNumberFormat="1" applyFont="1" applyBorder="1" applyAlignment="1">
      <alignment vertical="center"/>
    </xf>
    <xf numFmtId="3" fontId="18" fillId="0" borderId="64" xfId="0" applyNumberFormat="1" applyFont="1" applyBorder="1" applyAlignment="1">
      <alignment vertical="center"/>
    </xf>
    <xf numFmtId="3" fontId="20" fillId="2" borderId="61" xfId="0" applyNumberFormat="1" applyFont="1" applyFill="1" applyBorder="1" applyAlignment="1">
      <alignment horizontal="center" vertical="center" wrapText="1"/>
    </xf>
    <xf numFmtId="3" fontId="20" fillId="2" borderId="65" xfId="0" applyNumberFormat="1" applyFont="1" applyFill="1" applyBorder="1" applyAlignment="1">
      <alignment horizontal="center" vertical="center" wrapText="1"/>
    </xf>
    <xf numFmtId="3" fontId="20" fillId="2" borderId="0" xfId="0" applyNumberFormat="1" applyFont="1" applyFill="1" applyBorder="1" applyAlignment="1">
      <alignment horizontal="center" vertical="center" wrapText="1"/>
    </xf>
    <xf numFmtId="3" fontId="20" fillId="2" borderId="49" xfId="0" applyNumberFormat="1" applyFont="1" applyFill="1" applyBorder="1" applyAlignment="1">
      <alignment horizontal="center" vertical="center" wrapText="1"/>
    </xf>
    <xf numFmtId="3" fontId="18" fillId="0" borderId="51" xfId="0" applyNumberFormat="1" applyFont="1" applyBorder="1" applyAlignment="1">
      <alignment vertical="center"/>
    </xf>
    <xf numFmtId="3" fontId="18" fillId="0" borderId="53" xfId="0" applyNumberFormat="1" applyFont="1" applyBorder="1" applyAlignment="1">
      <alignment vertical="center"/>
    </xf>
    <xf numFmtId="3" fontId="18" fillId="0" borderId="55" xfId="0" applyNumberFormat="1" applyFont="1" applyBorder="1" applyAlignment="1">
      <alignment vertical="center"/>
    </xf>
    <xf numFmtId="3" fontId="20" fillId="2" borderId="36" xfId="0" applyNumberFormat="1" applyFont="1" applyFill="1" applyBorder="1" applyAlignment="1">
      <alignment horizontal="center" vertical="center" wrapText="1"/>
    </xf>
    <xf numFmtId="3" fontId="20" fillId="2" borderId="57" xfId="0" applyNumberFormat="1" applyFont="1" applyFill="1" applyBorder="1" applyAlignment="1">
      <alignment horizontal="center" vertical="center" wrapText="1"/>
    </xf>
    <xf numFmtId="3" fontId="20" fillId="2" borderId="58" xfId="0" applyNumberFormat="1" applyFont="1" applyFill="1" applyBorder="1" applyAlignment="1">
      <alignment horizontal="center" vertical="center" wrapText="1"/>
    </xf>
    <xf numFmtId="165" fontId="18" fillId="0" borderId="103" xfId="2" applyNumberFormat="1" applyFont="1" applyBorder="1" applyAlignment="1">
      <alignment horizontal="center" vertical="center"/>
    </xf>
    <xf numFmtId="165" fontId="18" fillId="0" borderId="104" xfId="2" applyNumberFormat="1" applyFont="1" applyBorder="1" applyAlignment="1">
      <alignment horizontal="center" vertical="center"/>
    </xf>
    <xf numFmtId="165" fontId="18" fillId="0" borderId="104" xfId="2" quotePrefix="1" applyNumberFormat="1" applyFont="1" applyBorder="1" applyAlignment="1">
      <alignment horizontal="center" vertical="center"/>
    </xf>
    <xf numFmtId="165" fontId="18" fillId="0" borderId="105" xfId="2" applyNumberFormat="1" applyFont="1" applyBorder="1" applyAlignment="1">
      <alignment horizontal="center" vertical="center"/>
    </xf>
    <xf numFmtId="165" fontId="20" fillId="2" borderId="68" xfId="2" applyNumberFormat="1" applyFont="1" applyFill="1" applyBorder="1" applyAlignment="1">
      <alignment horizontal="center" vertical="center" wrapText="1"/>
    </xf>
    <xf numFmtId="0" fontId="18" fillId="0" borderId="103" xfId="0" quotePrefix="1" applyFont="1" applyBorder="1" applyAlignment="1">
      <alignment horizontal="center" vertical="center"/>
    </xf>
    <xf numFmtId="0" fontId="18" fillId="0" borderId="105" xfId="0" quotePrefix="1" applyFont="1" applyBorder="1" applyAlignment="1">
      <alignment horizontal="center" vertical="center"/>
    </xf>
    <xf numFmtId="0" fontId="20" fillId="2" borderId="68" xfId="0" quotePrefix="1" applyFont="1" applyFill="1" applyBorder="1" applyAlignment="1">
      <alignment horizontal="center" vertical="center" wrapText="1"/>
    </xf>
    <xf numFmtId="165" fontId="20" fillId="2" borderId="106" xfId="2" applyNumberFormat="1" applyFont="1" applyFill="1" applyBorder="1" applyAlignment="1">
      <alignment horizontal="center" vertical="center" wrapText="1"/>
    </xf>
    <xf numFmtId="3" fontId="18" fillId="0" borderId="0" xfId="0" applyNumberFormat="1" applyFont="1" applyBorder="1" applyAlignment="1">
      <alignment horizontal="center" vertical="center"/>
    </xf>
    <xf numFmtId="3" fontId="14" fillId="2" borderId="0" xfId="0" applyNumberFormat="1" applyFont="1" applyFill="1" applyBorder="1" applyAlignment="1">
      <alignment horizontal="center" vertical="center" wrapText="1"/>
    </xf>
    <xf numFmtId="3" fontId="18" fillId="0" borderId="36" xfId="0" applyNumberFormat="1" applyFont="1" applyBorder="1" applyAlignment="1">
      <alignment horizontal="center" vertical="center"/>
    </xf>
    <xf numFmtId="3" fontId="14" fillId="2" borderId="36" xfId="0" applyNumberFormat="1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2" borderId="37" xfId="0" applyFont="1" applyFill="1" applyBorder="1" applyAlignment="1">
      <alignment horizontal="center" vertical="center" wrapText="1"/>
    </xf>
    <xf numFmtId="165" fontId="18" fillId="0" borderId="103" xfId="2" quotePrefix="1" applyNumberFormat="1" applyFont="1" applyBorder="1" applyAlignment="1">
      <alignment horizontal="center" vertical="center"/>
    </xf>
    <xf numFmtId="165" fontId="20" fillId="2" borderId="68" xfId="2" quotePrefix="1" applyNumberFormat="1" applyFont="1" applyFill="1" applyBorder="1" applyAlignment="1">
      <alignment horizontal="center" vertical="center" wrapText="1"/>
    </xf>
    <xf numFmtId="0" fontId="18" fillId="0" borderId="52" xfId="0" quotePrefix="1" applyFont="1" applyBorder="1" applyAlignment="1">
      <alignment horizontal="center" vertical="center"/>
    </xf>
    <xf numFmtId="0" fontId="18" fillId="0" borderId="56" xfId="0" quotePrefix="1" applyFont="1" applyBorder="1" applyAlignment="1">
      <alignment horizontal="center" vertical="center"/>
    </xf>
    <xf numFmtId="0" fontId="20" fillId="2" borderId="0" xfId="0" quotePrefix="1" applyFont="1" applyFill="1" applyBorder="1" applyAlignment="1">
      <alignment horizontal="center" vertical="center" wrapText="1"/>
    </xf>
    <xf numFmtId="0" fontId="20" fillId="2" borderId="37" xfId="0" quotePrefix="1" applyFont="1" applyFill="1" applyBorder="1" applyAlignment="1">
      <alignment horizontal="center" vertical="center" wrapText="1"/>
    </xf>
    <xf numFmtId="0" fontId="20" fillId="2" borderId="107" xfId="0" quotePrefix="1" applyFont="1" applyFill="1" applyBorder="1" applyAlignment="1">
      <alignment horizontal="center" vertical="center" wrapText="1"/>
    </xf>
    <xf numFmtId="0" fontId="18" fillId="0" borderId="54" xfId="0" quotePrefix="1" applyFont="1" applyBorder="1" applyAlignment="1">
      <alignment horizontal="center" vertical="center"/>
    </xf>
    <xf numFmtId="165" fontId="20" fillId="2" borderId="107" xfId="2" applyNumberFormat="1" applyFont="1" applyFill="1" applyBorder="1" applyAlignment="1">
      <alignment horizontal="center" vertical="center" wrapText="1"/>
    </xf>
    <xf numFmtId="9" fontId="20" fillId="2" borderId="0" xfId="2" applyFont="1" applyFill="1" applyBorder="1" applyAlignment="1">
      <alignment horizontal="center" vertical="center" wrapText="1"/>
    </xf>
    <xf numFmtId="0" fontId="31" fillId="0" borderId="96" xfId="6" applyFont="1" applyBorder="1"/>
    <xf numFmtId="0" fontId="28" fillId="0" borderId="100" xfId="10" applyFont="1" applyBorder="1"/>
    <xf numFmtId="0" fontId="0" fillId="0" borderId="112" xfId="0" applyBorder="1" applyAlignment="1">
      <alignment vertical="center"/>
    </xf>
    <xf numFmtId="3" fontId="18" fillId="0" borderId="111" xfId="0" applyNumberFormat="1" applyFont="1" applyBorder="1" applyAlignment="1">
      <alignment horizontal="right" vertical="center"/>
    </xf>
    <xf numFmtId="165" fontId="18" fillId="0" borderId="114" xfId="2" applyNumberFormat="1" applyFont="1" applyBorder="1" applyAlignment="1">
      <alignment horizontal="center" vertical="center"/>
    </xf>
    <xf numFmtId="165" fontId="18" fillId="0" borderId="82" xfId="2" quotePrefix="1" applyNumberFormat="1" applyFont="1" applyBorder="1" applyAlignment="1">
      <alignment horizontal="center" vertical="center"/>
    </xf>
    <xf numFmtId="0" fontId="28" fillId="0" borderId="16" xfId="4" applyBorder="1"/>
    <xf numFmtId="3" fontId="18" fillId="0" borderId="93" xfId="0" applyNumberFormat="1" applyFont="1" applyFill="1" applyBorder="1" applyAlignment="1">
      <alignment horizontal="right" vertical="center"/>
    </xf>
    <xf numFmtId="165" fontId="18" fillId="0" borderId="16" xfId="2" quotePrefix="1" applyNumberFormat="1" applyFont="1" applyBorder="1" applyAlignment="1">
      <alignment horizontal="center" vertical="center"/>
    </xf>
    <xf numFmtId="165" fontId="18" fillId="0" borderId="94" xfId="2" quotePrefix="1" applyNumberFormat="1" applyFont="1" applyBorder="1" applyAlignment="1">
      <alignment horizontal="center" vertical="center"/>
    </xf>
    <xf numFmtId="0" fontId="0" fillId="0" borderId="25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3" fontId="18" fillId="0" borderId="95" xfId="0" applyNumberFormat="1" applyFont="1" applyFill="1" applyBorder="1" applyAlignment="1">
      <alignment horizontal="right" vertical="center"/>
    </xf>
    <xf numFmtId="165" fontId="24" fillId="0" borderId="25" xfId="2" applyNumberFormat="1" applyFont="1" applyFill="1" applyBorder="1" applyAlignment="1">
      <alignment horizontal="center" vertical="center" wrapText="1"/>
    </xf>
    <xf numFmtId="165" fontId="18" fillId="0" borderId="24" xfId="2" applyNumberFormat="1" applyFont="1" applyBorder="1" applyAlignment="1">
      <alignment horizontal="center" vertical="center"/>
    </xf>
    <xf numFmtId="165" fontId="18" fillId="0" borderId="45" xfId="2" quotePrefix="1" applyNumberFormat="1" applyFont="1" applyBorder="1" applyAlignment="1">
      <alignment horizontal="center" vertical="center"/>
    </xf>
    <xf numFmtId="165" fontId="30" fillId="3" borderId="84" xfId="2" applyNumberFormat="1" applyFont="1" applyFill="1" applyBorder="1" applyAlignment="1">
      <alignment horizontal="center" vertical="center" wrapText="1"/>
    </xf>
    <xf numFmtId="165" fontId="18" fillId="0" borderId="29" xfId="2" applyNumberFormat="1" applyFont="1" applyBorder="1" applyAlignment="1">
      <alignment horizontal="center" vertical="center"/>
    </xf>
    <xf numFmtId="165" fontId="18" fillId="0" borderId="68" xfId="2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4" fillId="2" borderId="42" xfId="0" applyFont="1" applyFill="1" applyBorder="1" applyAlignment="1">
      <alignment horizontal="center" vertical="center" shrinkToFit="1"/>
    </xf>
    <xf numFmtId="3" fontId="18" fillId="0" borderId="115" xfId="2" applyNumberFormat="1" applyFont="1" applyBorder="1" applyAlignment="1">
      <alignment horizontal="right" vertical="center"/>
    </xf>
    <xf numFmtId="0" fontId="14" fillId="2" borderId="61" xfId="0" applyFont="1" applyFill="1" applyBorder="1" applyAlignment="1">
      <alignment horizontal="center" vertical="center" shrinkToFit="1"/>
    </xf>
    <xf numFmtId="164" fontId="18" fillId="0" borderId="0" xfId="0" quotePrefix="1" applyNumberFormat="1" applyFont="1" applyBorder="1" applyAlignment="1">
      <alignment horizontal="center" vertical="center"/>
    </xf>
    <xf numFmtId="3" fontId="20" fillId="2" borderId="65" xfId="0" applyNumberFormat="1" applyFont="1" applyFill="1" applyBorder="1" applyAlignment="1">
      <alignment vertical="center" wrapText="1"/>
    </xf>
    <xf numFmtId="164" fontId="18" fillId="0" borderId="6" xfId="0" quotePrefix="1" applyNumberFormat="1" applyFont="1" applyFill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vertical="center"/>
    </xf>
    <xf numFmtId="165" fontId="25" fillId="0" borderId="34" xfId="0" applyNumberFormat="1" applyFont="1" applyBorder="1" applyAlignment="1">
      <alignment horizontal="center"/>
    </xf>
    <xf numFmtId="165" fontId="18" fillId="0" borderId="36" xfId="0" applyNumberFormat="1" applyFont="1" applyBorder="1" applyAlignment="1">
      <alignment horizontal="center" vertical="center"/>
    </xf>
    <xf numFmtId="165" fontId="14" fillId="2" borderId="36" xfId="0" applyNumberFormat="1" applyFont="1" applyFill="1" applyBorder="1" applyAlignment="1">
      <alignment horizontal="center" vertical="center" wrapText="1"/>
    </xf>
    <xf numFmtId="165" fontId="18" fillId="0" borderId="51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165" fontId="20" fillId="2" borderId="0" xfId="0" applyNumberFormat="1" applyFont="1" applyFill="1" applyBorder="1" applyAlignment="1">
      <alignment horizontal="center" vertical="center" wrapText="1"/>
    </xf>
    <xf numFmtId="165" fontId="18" fillId="0" borderId="8" xfId="0" applyNumberFormat="1" applyFont="1" applyBorder="1" applyAlignment="1">
      <alignment horizontal="center" vertical="center"/>
    </xf>
    <xf numFmtId="165" fontId="20" fillId="2" borderId="58" xfId="0" applyNumberFormat="1" applyFont="1" applyFill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/>
    </xf>
    <xf numFmtId="0" fontId="23" fillId="0" borderId="60" xfId="0" quotePrefix="1" applyFont="1" applyBorder="1" applyAlignment="1">
      <alignment horizontal="center"/>
    </xf>
    <xf numFmtId="0" fontId="18" fillId="0" borderId="117" xfId="0" quotePrefix="1" applyFont="1" applyBorder="1" applyAlignment="1">
      <alignment horizontal="center" vertical="center"/>
    </xf>
    <xf numFmtId="165" fontId="18" fillId="0" borderId="0" xfId="2" quotePrefix="1" applyNumberFormat="1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3" fontId="30" fillId="0" borderId="0" xfId="0" applyNumberFormat="1" applyFont="1" applyFill="1" applyBorder="1" applyAlignment="1">
      <alignment horizontal="center" vertic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vertical="center"/>
    </xf>
    <xf numFmtId="4" fontId="28" fillId="0" borderId="0" xfId="0" applyNumberFormat="1" applyFont="1" applyFill="1" applyAlignment="1">
      <alignment vertical="center"/>
    </xf>
    <xf numFmtId="3" fontId="28" fillId="0" borderId="0" xfId="0" applyNumberFormat="1" applyFont="1" applyFill="1"/>
    <xf numFmtId="4" fontId="18" fillId="0" borderId="0" xfId="0" applyNumberFormat="1" applyFont="1" applyBorder="1" applyAlignment="1">
      <alignment vertical="center"/>
    </xf>
    <xf numFmtId="4" fontId="0" fillId="0" borderId="0" xfId="0" applyNumberFormat="1" applyBorder="1"/>
    <xf numFmtId="9" fontId="20" fillId="2" borderId="37" xfId="2" applyFont="1" applyFill="1" applyBorder="1" applyAlignment="1">
      <alignment horizontal="center" vertical="center" wrapText="1"/>
    </xf>
    <xf numFmtId="165" fontId="18" fillId="0" borderId="100" xfId="2" quotePrefix="1" applyNumberFormat="1" applyFont="1" applyBorder="1" applyAlignment="1">
      <alignment horizontal="center" vertical="center"/>
    </xf>
    <xf numFmtId="4" fontId="18" fillId="0" borderId="0" xfId="0" applyNumberFormat="1" applyFont="1" applyFill="1" applyBorder="1" applyAlignment="1">
      <alignment vertical="center"/>
    </xf>
    <xf numFmtId="165" fontId="18" fillId="0" borderId="6" xfId="2" applyNumberFormat="1" applyFont="1" applyBorder="1" applyAlignment="1">
      <alignment horizontal="center" vertical="center"/>
    </xf>
    <xf numFmtId="0" fontId="28" fillId="0" borderId="4" xfId="0" applyFont="1" applyBorder="1" applyAlignment="1">
      <alignment vertical="center"/>
    </xf>
    <xf numFmtId="3" fontId="24" fillId="0" borderId="62" xfId="0" applyNumberFormat="1" applyFont="1" applyBorder="1" applyAlignment="1">
      <alignment horizontal="right" vertical="center"/>
    </xf>
    <xf numFmtId="3" fontId="24" fillId="0" borderId="51" xfId="0" applyNumberFormat="1" applyFont="1" applyBorder="1" applyAlignment="1">
      <alignment horizontal="right" vertical="center"/>
    </xf>
    <xf numFmtId="3" fontId="24" fillId="0" borderId="4" xfId="0" applyNumberFormat="1" applyFont="1" applyBorder="1" applyAlignment="1">
      <alignment horizontal="right" vertical="center"/>
    </xf>
    <xf numFmtId="165" fontId="24" fillId="0" borderId="43" xfId="2" applyNumberFormat="1" applyFont="1" applyBorder="1" applyAlignment="1">
      <alignment horizontal="center" vertical="center"/>
    </xf>
    <xf numFmtId="0" fontId="28" fillId="0" borderId="0" xfId="0" applyFont="1"/>
    <xf numFmtId="0" fontId="28" fillId="0" borderId="6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3" fontId="24" fillId="0" borderId="64" xfId="0" applyNumberFormat="1" applyFont="1" applyBorder="1" applyAlignment="1">
      <alignment horizontal="right" vertical="center"/>
    </xf>
    <xf numFmtId="3" fontId="24" fillId="0" borderId="55" xfId="0" applyNumberFormat="1" applyFont="1" applyBorder="1" applyAlignment="1">
      <alignment horizontal="right" vertical="center"/>
    </xf>
    <xf numFmtId="165" fontId="24" fillId="0" borderId="44" xfId="2" applyNumberFormat="1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right" vertical="center"/>
    </xf>
    <xf numFmtId="165" fontId="24" fillId="0" borderId="45" xfId="2" applyNumberFormat="1" applyFont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3" fontId="24" fillId="0" borderId="11" xfId="0" applyNumberFormat="1" applyFont="1" applyBorder="1" applyAlignment="1">
      <alignment horizontal="right" vertical="center"/>
    </xf>
    <xf numFmtId="165" fontId="24" fillId="0" borderId="66" xfId="2" applyNumberFormat="1" applyFont="1" applyBorder="1" applyAlignment="1">
      <alignment horizontal="center" vertical="center"/>
    </xf>
    <xf numFmtId="0" fontId="28" fillId="0" borderId="13" xfId="0" applyFont="1" applyBorder="1" applyAlignment="1">
      <alignment vertical="center"/>
    </xf>
    <xf numFmtId="3" fontId="24" fillId="0" borderId="70" xfId="0" applyNumberFormat="1" applyFont="1" applyBorder="1" applyAlignment="1">
      <alignment horizontal="right" vertical="center"/>
    </xf>
    <xf numFmtId="3" fontId="24" fillId="0" borderId="73" xfId="0" applyNumberFormat="1" applyFont="1" applyBorder="1" applyAlignment="1">
      <alignment horizontal="right" vertical="center"/>
    </xf>
    <xf numFmtId="3" fontId="24" fillId="0" borderId="13" xfId="0" applyNumberFormat="1" applyFont="1" applyBorder="1" applyAlignment="1">
      <alignment horizontal="right" vertical="center"/>
    </xf>
    <xf numFmtId="165" fontId="24" fillId="0" borderId="75" xfId="2" applyNumberFormat="1" applyFont="1" applyBorder="1" applyAlignment="1">
      <alignment horizontal="center" vertical="center"/>
    </xf>
    <xf numFmtId="165" fontId="24" fillId="0" borderId="67" xfId="2" quotePrefix="1" applyNumberFormat="1" applyFont="1" applyBorder="1" applyAlignment="1">
      <alignment horizontal="center" vertical="center"/>
    </xf>
    <xf numFmtId="0" fontId="28" fillId="0" borderId="4" xfId="0" applyFont="1" applyFill="1" applyBorder="1" applyAlignment="1">
      <alignment vertical="center"/>
    </xf>
    <xf numFmtId="3" fontId="24" fillId="0" borderId="62" xfId="0" applyNumberFormat="1" applyFont="1" applyFill="1" applyBorder="1" applyAlignment="1">
      <alignment horizontal="right" vertical="center"/>
    </xf>
    <xf numFmtId="0" fontId="28" fillId="0" borderId="109" xfId="5" applyFont="1" applyFill="1" applyBorder="1"/>
    <xf numFmtId="165" fontId="24" fillId="0" borderId="4" xfId="2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3" fontId="24" fillId="0" borderId="112" xfId="0" applyNumberFormat="1" applyFont="1" applyFill="1" applyBorder="1" applyAlignment="1">
      <alignment horizontal="right" vertical="center"/>
    </xf>
    <xf numFmtId="165" fontId="24" fillId="0" borderId="109" xfId="2" applyNumberFormat="1" applyFont="1" applyFill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right" vertical="center"/>
    </xf>
    <xf numFmtId="165" fontId="24" fillId="0" borderId="42" xfId="2" applyNumberFormat="1" applyFont="1" applyBorder="1" applyAlignment="1">
      <alignment horizontal="center" vertical="center"/>
    </xf>
    <xf numFmtId="165" fontId="24" fillId="0" borderId="52" xfId="2" applyNumberFormat="1" applyFont="1" applyFill="1" applyBorder="1" applyAlignment="1">
      <alignment horizontal="center" vertical="center"/>
    </xf>
    <xf numFmtId="165" fontId="24" fillId="0" borderId="4" xfId="2" quotePrefix="1" applyNumberFormat="1" applyFont="1" applyFill="1" applyBorder="1" applyAlignment="1">
      <alignment horizontal="center" vertical="center"/>
    </xf>
    <xf numFmtId="0" fontId="28" fillId="0" borderId="15" xfId="0" applyFont="1" applyBorder="1" applyAlignment="1">
      <alignment vertical="center"/>
    </xf>
    <xf numFmtId="3" fontId="24" fillId="0" borderId="15" xfId="0" applyNumberFormat="1" applyFont="1" applyFill="1" applyBorder="1" applyAlignment="1">
      <alignment horizontal="right" vertical="center"/>
    </xf>
    <xf numFmtId="165" fontId="24" fillId="0" borderId="75" xfId="2" applyNumberFormat="1" applyFont="1" applyFill="1" applyBorder="1" applyAlignment="1">
      <alignment horizontal="center" vertical="center"/>
    </xf>
    <xf numFmtId="0" fontId="28" fillId="0" borderId="16" xfId="0" applyFont="1" applyBorder="1" applyAlignment="1">
      <alignment vertical="center"/>
    </xf>
    <xf numFmtId="3" fontId="24" fillId="0" borderId="88" xfId="0" applyNumberFormat="1" applyFont="1" applyBorder="1" applyAlignment="1">
      <alignment horizontal="right" vertical="center"/>
    </xf>
    <xf numFmtId="3" fontId="24" fillId="0" borderId="93" xfId="0" applyNumberFormat="1" applyFont="1" applyBorder="1" applyAlignment="1">
      <alignment horizontal="right" vertical="center"/>
    </xf>
    <xf numFmtId="3" fontId="24" fillId="0" borderId="16" xfId="0" applyNumberFormat="1" applyFont="1" applyBorder="1" applyAlignment="1">
      <alignment horizontal="right" vertical="center"/>
    </xf>
    <xf numFmtId="165" fontId="24" fillId="0" borderId="94" xfId="2" applyNumberFormat="1" applyFont="1" applyBorder="1" applyAlignment="1">
      <alignment horizontal="center" vertical="center"/>
    </xf>
    <xf numFmtId="165" fontId="24" fillId="0" borderId="96" xfId="2" applyNumberFormat="1" applyFont="1" applyBorder="1" applyAlignment="1">
      <alignment horizontal="center" vertical="center"/>
    </xf>
    <xf numFmtId="3" fontId="24" fillId="0" borderId="79" xfId="0" applyNumberFormat="1" applyFont="1" applyBorder="1" applyAlignment="1">
      <alignment horizontal="right" vertical="center"/>
    </xf>
    <xf numFmtId="3" fontId="24" fillId="0" borderId="76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horizontal="right" vertical="center"/>
    </xf>
    <xf numFmtId="3" fontId="24" fillId="0" borderId="0" xfId="0" applyNumberFormat="1" applyFont="1" applyBorder="1" applyAlignment="1">
      <alignment horizontal="right" vertical="center"/>
    </xf>
    <xf numFmtId="165" fontId="24" fillId="0" borderId="6" xfId="2" applyNumberFormat="1" applyFont="1" applyBorder="1" applyAlignment="1">
      <alignment horizontal="center" vertical="center"/>
    </xf>
    <xf numFmtId="165" fontId="24" fillId="0" borderId="5" xfId="2" applyNumberFormat="1" applyFont="1" applyFill="1" applyBorder="1" applyAlignment="1">
      <alignment horizontal="center" vertical="center"/>
    </xf>
    <xf numFmtId="165" fontId="18" fillId="0" borderId="9" xfId="2" applyNumberFormat="1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quotePrefix="1" applyFont="1" applyAlignment="1">
      <alignment horizontal="center"/>
    </xf>
    <xf numFmtId="0" fontId="66" fillId="0" borderId="0" xfId="0" applyFont="1" applyAlignment="1">
      <alignment horizontal="center"/>
    </xf>
    <xf numFmtId="3" fontId="18" fillId="0" borderId="6" xfId="0" applyNumberFormat="1" applyFont="1" applyBorder="1" applyAlignment="1">
      <alignment horizontal="center" vertical="center"/>
    </xf>
    <xf numFmtId="165" fontId="20" fillId="2" borderId="128" xfId="2" applyNumberFormat="1" applyFont="1" applyFill="1" applyBorder="1" applyAlignment="1">
      <alignment horizontal="center" vertical="center" wrapText="1"/>
    </xf>
    <xf numFmtId="3" fontId="20" fillId="2" borderId="129" xfId="0" applyNumberFormat="1" applyFont="1" applyFill="1" applyBorder="1" applyAlignment="1">
      <alignment horizontal="right" vertical="center" wrapText="1"/>
    </xf>
    <xf numFmtId="165" fontId="20" fillId="2" borderId="130" xfId="2" applyNumberFormat="1" applyFont="1" applyFill="1" applyBorder="1" applyAlignment="1">
      <alignment horizontal="center" vertical="center" wrapText="1"/>
    </xf>
    <xf numFmtId="3" fontId="20" fillId="2" borderId="0" xfId="2" applyNumberFormat="1" applyFont="1" applyFill="1" applyBorder="1" applyAlignment="1">
      <alignment horizontal="right" vertical="center" wrapText="1"/>
    </xf>
    <xf numFmtId="3" fontId="20" fillId="2" borderId="127" xfId="0" applyNumberFormat="1" applyFont="1" applyFill="1" applyBorder="1" applyAlignment="1">
      <alignment horizontal="center" vertical="center" wrapText="1"/>
    </xf>
    <xf numFmtId="165" fontId="24" fillId="0" borderId="5" xfId="2" applyNumberFormat="1" applyFont="1" applyBorder="1" applyAlignment="1">
      <alignment horizontal="center" vertical="center"/>
    </xf>
    <xf numFmtId="165" fontId="24" fillId="0" borderId="17" xfId="2" applyNumberFormat="1" applyFont="1" applyBorder="1" applyAlignment="1">
      <alignment horizontal="center" vertical="center"/>
    </xf>
    <xf numFmtId="3" fontId="18" fillId="0" borderId="0" xfId="0" applyNumberFormat="1" applyFont="1" applyBorder="1"/>
    <xf numFmtId="3" fontId="18" fillId="0" borderId="0" xfId="0" applyNumberFormat="1" applyFont="1"/>
    <xf numFmtId="0" fontId="28" fillId="0" borderId="0" xfId="0" applyFont="1" applyBorder="1"/>
    <xf numFmtId="0" fontId="0" fillId="0" borderId="0" xfId="0" applyBorder="1"/>
    <xf numFmtId="3" fontId="24" fillId="0" borderId="131" xfId="0" applyNumberFormat="1" applyFont="1" applyBorder="1" applyAlignment="1">
      <alignment horizontal="right" vertical="center"/>
    </xf>
    <xf numFmtId="0" fontId="28" fillId="0" borderId="0" xfId="10" applyFont="1" applyBorder="1"/>
    <xf numFmtId="3" fontId="18" fillId="0" borderId="4" xfId="0" applyNumberFormat="1" applyFont="1" applyBorder="1" applyAlignment="1">
      <alignment horizontal="center" vertical="center"/>
    </xf>
    <xf numFmtId="165" fontId="18" fillId="0" borderId="113" xfId="2" applyNumberFormat="1" applyFont="1" applyBorder="1" applyAlignment="1">
      <alignment horizontal="center" vertical="center"/>
    </xf>
    <xf numFmtId="165" fontId="18" fillId="0" borderId="23" xfId="2" applyNumberFormat="1" applyFont="1" applyBorder="1" applyAlignment="1">
      <alignment horizontal="center" vertical="center"/>
    </xf>
    <xf numFmtId="43" fontId="0" fillId="0" borderId="0" xfId="247" applyFont="1"/>
    <xf numFmtId="0" fontId="28" fillId="0" borderId="136" xfId="0" applyFont="1" applyBorder="1" applyAlignment="1">
      <alignment vertical="center"/>
    </xf>
    <xf numFmtId="0" fontId="28" fillId="0" borderId="137" xfId="0" applyFont="1" applyBorder="1" applyAlignment="1">
      <alignment vertical="center"/>
    </xf>
    <xf numFmtId="165" fontId="68" fillId="2" borderId="51" xfId="0" applyNumberFormat="1" applyFont="1" applyFill="1" applyBorder="1" applyAlignment="1">
      <alignment horizontal="center" vertical="center"/>
    </xf>
    <xf numFmtId="165" fontId="24" fillId="0" borderId="11" xfId="2" quotePrefix="1" applyNumberFormat="1" applyFont="1" applyBorder="1" applyAlignment="1">
      <alignment horizontal="center" vertical="center"/>
    </xf>
    <xf numFmtId="165" fontId="18" fillId="0" borderId="52" xfId="2" quotePrefix="1" applyNumberFormat="1" applyFont="1" applyBorder="1" applyAlignment="1">
      <alignment horizontal="center" vertical="center"/>
    </xf>
    <xf numFmtId="43" fontId="18" fillId="0" borderId="0" xfId="247" applyFont="1"/>
    <xf numFmtId="166" fontId="18" fillId="0" borderId="0" xfId="247" applyNumberFormat="1" applyFont="1"/>
    <xf numFmtId="167" fontId="18" fillId="0" borderId="0" xfId="247" applyNumberFormat="1" applyFont="1"/>
    <xf numFmtId="167" fontId="18" fillId="0" borderId="0" xfId="0" applyNumberFormat="1" applyFont="1"/>
    <xf numFmtId="165" fontId="18" fillId="0" borderId="10" xfId="2" applyNumberFormat="1" applyFont="1" applyBorder="1" applyAlignment="1">
      <alignment horizontal="center" vertical="center"/>
    </xf>
    <xf numFmtId="43" fontId="0" fillId="0" borderId="0" xfId="0" applyNumberFormat="1"/>
    <xf numFmtId="9" fontId="18" fillId="0" borderId="25" xfId="2" applyNumberFormat="1" applyFont="1" applyBorder="1" applyAlignment="1">
      <alignment horizontal="center" vertical="center"/>
    </xf>
    <xf numFmtId="165" fontId="24" fillId="35" borderId="42" xfId="2" applyNumberFormat="1" applyFont="1" applyFill="1" applyBorder="1" applyAlignment="1">
      <alignment horizontal="center" vertical="center" wrapText="1"/>
    </xf>
    <xf numFmtId="167" fontId="20" fillId="2" borderId="58" xfId="247" applyNumberFormat="1" applyFont="1" applyFill="1" applyBorder="1" applyAlignment="1">
      <alignment horizontal="right" vertical="center" wrapText="1"/>
    </xf>
    <xf numFmtId="165" fontId="24" fillId="0" borderId="52" xfId="2" quotePrefix="1" applyNumberFormat="1" applyFont="1" applyBorder="1" applyAlignment="1">
      <alignment horizontal="center" vertical="center"/>
    </xf>
    <xf numFmtId="165" fontId="24" fillId="0" borderId="75" xfId="2" quotePrefix="1" applyNumberFormat="1" applyFont="1" applyBorder="1" applyAlignment="1">
      <alignment horizontal="center" vertical="center"/>
    </xf>
    <xf numFmtId="165" fontId="24" fillId="0" borderId="37" xfId="2" quotePrefix="1" applyNumberFormat="1" applyFont="1" applyBorder="1" applyAlignment="1">
      <alignment horizontal="center" vertical="center"/>
    </xf>
    <xf numFmtId="4" fontId="18" fillId="0" borderId="0" xfId="0" applyNumberFormat="1" applyFont="1"/>
    <xf numFmtId="0" fontId="18" fillId="0" borderId="0" xfId="0" applyFont="1"/>
    <xf numFmtId="165" fontId="18" fillId="0" borderId="64" xfId="0" applyNumberFormat="1" applyFont="1" applyBorder="1" applyAlignment="1">
      <alignment horizontal="center" vertical="center"/>
    </xf>
    <xf numFmtId="165" fontId="24" fillId="0" borderId="13" xfId="2" quotePrefix="1" applyNumberFormat="1" applyFont="1" applyBorder="1" applyAlignment="1">
      <alignment horizontal="center" vertical="center"/>
    </xf>
    <xf numFmtId="165" fontId="18" fillId="0" borderId="25" xfId="2" quotePrefix="1" applyNumberFormat="1" applyFont="1" applyBorder="1" applyAlignment="1">
      <alignment horizontal="center" vertical="center"/>
    </xf>
    <xf numFmtId="165" fontId="30" fillId="0" borderId="84" xfId="2" applyNumberFormat="1" applyFont="1" applyFill="1" applyBorder="1" applyAlignment="1">
      <alignment horizontal="center" vertical="center" wrapText="1"/>
    </xf>
    <xf numFmtId="165" fontId="30" fillId="0" borderId="42" xfId="2" applyNumberFormat="1" applyFont="1" applyFill="1" applyBorder="1" applyAlignment="1">
      <alignment horizontal="center" vertical="center" wrapText="1"/>
    </xf>
    <xf numFmtId="0" fontId="19" fillId="0" borderId="139" xfId="0" applyFont="1" applyBorder="1" applyAlignment="1">
      <alignment horizontal="center"/>
    </xf>
    <xf numFmtId="0" fontId="18" fillId="0" borderId="140" xfId="0" quotePrefix="1" applyFont="1" applyBorder="1" applyAlignment="1">
      <alignment horizontal="center" vertical="center"/>
    </xf>
    <xf numFmtId="165" fontId="24" fillId="0" borderId="141" xfId="2" quotePrefix="1" applyNumberFormat="1" applyFont="1" applyBorder="1" applyAlignment="1">
      <alignment horizontal="center" vertical="center"/>
    </xf>
    <xf numFmtId="165" fontId="20" fillId="2" borderId="56" xfId="2" applyNumberFormat="1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center"/>
    </xf>
    <xf numFmtId="165" fontId="24" fillId="0" borderId="52" xfId="2" applyNumberFormat="1" applyFont="1" applyBorder="1" applyAlignment="1">
      <alignment horizontal="center" vertical="center"/>
    </xf>
    <xf numFmtId="165" fontId="24" fillId="0" borderId="56" xfId="2" quotePrefix="1" applyNumberFormat="1" applyFont="1" applyBorder="1" applyAlignment="1">
      <alignment horizontal="center" vertical="center"/>
    </xf>
    <xf numFmtId="165" fontId="24" fillId="0" borderId="74" xfId="2" applyNumberFormat="1" applyFont="1" applyBorder="1" applyAlignment="1">
      <alignment horizontal="center" vertical="center"/>
    </xf>
    <xf numFmtId="165" fontId="24" fillId="0" borderId="37" xfId="2" quotePrefix="1" applyNumberFormat="1" applyFont="1" applyFill="1" applyBorder="1" applyAlignment="1">
      <alignment horizontal="center" vertical="center"/>
    </xf>
    <xf numFmtId="3" fontId="24" fillId="0" borderId="36" xfId="0" applyNumberFormat="1" applyFont="1" applyBorder="1" applyAlignment="1">
      <alignment horizontal="right" vertical="center"/>
    </xf>
    <xf numFmtId="3" fontId="24" fillId="0" borderId="11" xfId="0" applyNumberFormat="1" applyFont="1" applyFill="1" applyBorder="1" applyAlignment="1">
      <alignment horizontal="right" vertical="center"/>
    </xf>
    <xf numFmtId="3" fontId="24" fillId="0" borderId="142" xfId="0" applyNumberFormat="1" applyFont="1" applyFill="1" applyBorder="1" applyAlignment="1">
      <alignment horizontal="right" vertical="center"/>
    </xf>
    <xf numFmtId="165" fontId="24" fillId="0" borderId="77" xfId="2" applyNumberFormat="1" applyFont="1" applyFill="1" applyBorder="1" applyAlignment="1">
      <alignment horizontal="center" vertical="center"/>
    </xf>
    <xf numFmtId="165" fontId="24" fillId="0" borderId="4" xfId="2" applyNumberFormat="1" applyFont="1" applyBorder="1" applyAlignment="1">
      <alignment horizontal="center" vertical="center"/>
    </xf>
    <xf numFmtId="165" fontId="24" fillId="0" borderId="8" xfId="2" applyNumberFormat="1" applyFont="1" applyBorder="1" applyAlignment="1">
      <alignment horizontal="center" vertical="center"/>
    </xf>
    <xf numFmtId="165" fontId="24" fillId="0" borderId="4" xfId="2" quotePrefix="1" applyNumberFormat="1" applyFont="1" applyBorder="1" applyAlignment="1">
      <alignment horizontal="center" vertical="center"/>
    </xf>
    <xf numFmtId="165" fontId="24" fillId="0" borderId="131" xfId="2" quotePrefix="1" applyNumberFormat="1" applyFont="1" applyBorder="1" applyAlignment="1">
      <alignment horizontal="center" vertical="center"/>
    </xf>
    <xf numFmtId="165" fontId="24" fillId="0" borderId="0" xfId="2" quotePrefix="1" applyNumberFormat="1" applyFont="1" applyFill="1" applyBorder="1" applyAlignment="1">
      <alignment horizontal="center" vertical="center"/>
    </xf>
    <xf numFmtId="165" fontId="20" fillId="2" borderId="78" xfId="2" applyNumberFormat="1" applyFont="1" applyFill="1" applyBorder="1" applyAlignment="1">
      <alignment horizontal="center" vertical="center" wrapText="1"/>
    </xf>
    <xf numFmtId="165" fontId="24" fillId="0" borderId="15" xfId="2" applyNumberFormat="1" applyFont="1" applyFill="1" applyBorder="1" applyAlignment="1">
      <alignment horizontal="center" vertical="center"/>
    </xf>
    <xf numFmtId="165" fontId="24" fillId="0" borderId="16" xfId="2" quotePrefix="1" applyNumberFormat="1" applyFont="1" applyBorder="1" applyAlignment="1">
      <alignment horizontal="center" vertical="center"/>
    </xf>
    <xf numFmtId="165" fontId="24" fillId="0" borderId="15" xfId="2" quotePrefix="1" applyNumberFormat="1" applyFont="1" applyBorder="1" applyAlignment="1">
      <alignment horizontal="center" vertical="center"/>
    </xf>
    <xf numFmtId="165" fontId="24" fillId="0" borderId="0" xfId="2" quotePrefix="1" applyNumberFormat="1" applyFont="1" applyBorder="1" applyAlignment="1">
      <alignment horizontal="center" vertical="center"/>
    </xf>
    <xf numFmtId="165" fontId="64" fillId="0" borderId="0" xfId="2" applyNumberFormat="1" applyFont="1" applyFill="1" applyBorder="1" applyAlignment="1">
      <alignment horizontal="center" vertical="center"/>
    </xf>
    <xf numFmtId="165" fontId="18" fillId="0" borderId="15" xfId="2" applyNumberFormat="1" applyFont="1" applyBorder="1" applyAlignment="1">
      <alignment horizontal="center" vertical="center"/>
    </xf>
    <xf numFmtId="165" fontId="24" fillId="0" borderId="132" xfId="2" applyNumberFormat="1" applyFont="1" applyBorder="1" applyAlignment="1">
      <alignment horizontal="center" vertical="center"/>
    </xf>
    <xf numFmtId="165" fontId="24" fillId="0" borderId="133" xfId="2" applyNumberFormat="1" applyFont="1" applyBorder="1" applyAlignment="1">
      <alignment horizontal="center" vertical="center"/>
    </xf>
    <xf numFmtId="165" fontId="24" fillId="0" borderId="134" xfId="2" applyNumberFormat="1" applyFont="1" applyBorder="1" applyAlignment="1">
      <alignment horizontal="center" vertical="center"/>
    </xf>
    <xf numFmtId="165" fontId="24" fillId="0" borderId="80" xfId="2" applyNumberFormat="1" applyFont="1" applyBorder="1" applyAlignment="1">
      <alignment horizontal="center" vertical="center"/>
    </xf>
    <xf numFmtId="9" fontId="24" fillId="0" borderId="81" xfId="2" applyNumberFormat="1" applyFont="1" applyBorder="1" applyAlignment="1">
      <alignment horizontal="center" vertical="center"/>
    </xf>
    <xf numFmtId="3" fontId="18" fillId="0" borderId="76" xfId="0" applyNumberFormat="1" applyFont="1" applyFill="1" applyBorder="1" applyAlignment="1">
      <alignment horizontal="right" vertical="center"/>
    </xf>
    <xf numFmtId="165" fontId="18" fillId="0" borderId="8" xfId="2" applyNumberFormat="1" applyFont="1" applyBorder="1" applyAlignment="1">
      <alignment horizontal="center" vertical="center"/>
    </xf>
    <xf numFmtId="43" fontId="18" fillId="0" borderId="0" xfId="247" applyFont="1" applyAlignment="1">
      <alignment horizontal="center"/>
    </xf>
    <xf numFmtId="165" fontId="18" fillId="0" borderId="56" xfId="2" applyNumberFormat="1" applyFont="1" applyBorder="1" applyAlignment="1">
      <alignment horizontal="center" vertical="center"/>
    </xf>
    <xf numFmtId="3" fontId="18" fillId="0" borderId="4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3" fontId="18" fillId="0" borderId="8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3" fontId="18" fillId="0" borderId="18" xfId="0" applyNumberFormat="1" applyFont="1" applyFill="1" applyBorder="1" applyAlignment="1">
      <alignment vertical="center"/>
    </xf>
    <xf numFmtId="3" fontId="18" fillId="0" borderId="24" xfId="0" applyNumberFormat="1" applyFont="1" applyFill="1" applyBorder="1" applyAlignment="1">
      <alignment vertical="center"/>
    </xf>
    <xf numFmtId="165" fontId="18" fillId="0" borderId="7" xfId="2" applyNumberFormat="1" applyFont="1" applyFill="1" applyBorder="1" applyAlignment="1">
      <alignment horizontal="center" vertical="center"/>
    </xf>
    <xf numFmtId="3" fontId="18" fillId="0" borderId="6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3" fontId="24" fillId="0" borderId="61" xfId="0" applyNumberFormat="1" applyFont="1" applyBorder="1" applyAlignment="1">
      <alignment horizontal="right" vertical="center"/>
    </xf>
    <xf numFmtId="3" fontId="24" fillId="0" borderId="143" xfId="0" applyNumberFormat="1" applyFont="1" applyBorder="1" applyAlignment="1">
      <alignment horizontal="right" vertical="center"/>
    </xf>
    <xf numFmtId="3" fontId="18" fillId="0" borderId="144" xfId="0" applyNumberFormat="1" applyFont="1" applyBorder="1" applyAlignment="1">
      <alignment horizontal="right" vertical="center"/>
    </xf>
    <xf numFmtId="3" fontId="18" fillId="0" borderId="69" xfId="0" applyNumberFormat="1" applyFont="1" applyBorder="1" applyAlignment="1">
      <alignment horizontal="right" vertical="center"/>
    </xf>
    <xf numFmtId="3" fontId="18" fillId="0" borderId="73" xfId="0" applyNumberFormat="1" applyFont="1" applyBorder="1" applyAlignment="1">
      <alignment horizontal="right" vertical="center"/>
    </xf>
    <xf numFmtId="3" fontId="18" fillId="0" borderId="110" xfId="0" applyNumberFormat="1" applyFont="1" applyBorder="1" applyAlignment="1">
      <alignment vertical="center"/>
    </xf>
    <xf numFmtId="3" fontId="24" fillId="0" borderId="8" xfId="0" applyNumberFormat="1" applyFont="1" applyFill="1" applyBorder="1" applyAlignment="1">
      <alignment horizontal="right" vertical="center"/>
    </xf>
    <xf numFmtId="0" fontId="28" fillId="0" borderId="15" xfId="0" applyFont="1" applyFill="1" applyBorder="1" applyAlignment="1">
      <alignment vertical="center"/>
    </xf>
    <xf numFmtId="165" fontId="24" fillId="0" borderId="108" xfId="2" applyNumberFormat="1" applyFont="1" applyBorder="1" applyAlignment="1">
      <alignment horizontal="center" vertical="center"/>
    </xf>
    <xf numFmtId="165" fontId="24" fillId="0" borderId="10" xfId="2" applyNumberFormat="1" applyFont="1" applyBorder="1" applyAlignment="1">
      <alignment horizontal="center" vertical="center"/>
    </xf>
    <xf numFmtId="165" fontId="24" fillId="0" borderId="12" xfId="2" applyNumberFormat="1" applyFont="1" applyBorder="1" applyAlignment="1">
      <alignment horizontal="center" vertical="center"/>
    </xf>
    <xf numFmtId="165" fontId="24" fillId="0" borderId="3" xfId="2" applyNumberFormat="1" applyFont="1" applyBorder="1" applyAlignment="1">
      <alignment horizontal="center" vertical="center"/>
    </xf>
    <xf numFmtId="165" fontId="24" fillId="0" borderId="14" xfId="2" applyNumberFormat="1" applyFont="1" applyBorder="1" applyAlignment="1">
      <alignment horizontal="center" vertical="center"/>
    </xf>
    <xf numFmtId="165" fontId="18" fillId="0" borderId="77" xfId="2" applyNumberFormat="1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3" fontId="18" fillId="0" borderId="8" xfId="0" applyNumberFormat="1" applyFont="1" applyBorder="1" applyAlignment="1">
      <alignment horizontal="center" vertical="center"/>
    </xf>
    <xf numFmtId="165" fontId="18" fillId="0" borderId="6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165" fontId="20" fillId="2" borderId="49" xfId="2" applyNumberFormat="1" applyFont="1" applyFill="1" applyBorder="1" applyAlignment="1">
      <alignment horizontal="center" vertical="center" wrapText="1"/>
    </xf>
    <xf numFmtId="0" fontId="0" fillId="0" borderId="116" xfId="0" applyBorder="1" applyAlignment="1">
      <alignment horizontal="center"/>
    </xf>
    <xf numFmtId="165" fontId="18" fillId="0" borderId="112" xfId="2" applyNumberFormat="1" applyFont="1" applyBorder="1" applyAlignment="1">
      <alignment horizontal="center" vertical="center"/>
    </xf>
    <xf numFmtId="165" fontId="18" fillId="0" borderId="20" xfId="2" applyNumberFormat="1" applyFont="1" applyBorder="1" applyAlignment="1">
      <alignment horizontal="center" vertical="center"/>
    </xf>
    <xf numFmtId="165" fontId="18" fillId="0" borderId="25" xfId="2" applyNumberFormat="1" applyFont="1" applyBorder="1" applyAlignment="1">
      <alignment horizontal="center" vertical="center"/>
    </xf>
    <xf numFmtId="165" fontId="18" fillId="0" borderId="16" xfId="2" applyNumberFormat="1" applyFont="1" applyBorder="1" applyAlignment="1">
      <alignment horizontal="center" vertical="center"/>
    </xf>
    <xf numFmtId="165" fontId="18" fillId="0" borderId="11" xfId="2" applyNumberFormat="1" applyFont="1" applyBorder="1" applyAlignment="1">
      <alignment horizontal="center" vertical="center"/>
    </xf>
    <xf numFmtId="165" fontId="18" fillId="0" borderId="4" xfId="2" quotePrefix="1" applyNumberFormat="1" applyFont="1" applyBorder="1" applyAlignment="1">
      <alignment horizontal="center" vertical="center"/>
    </xf>
    <xf numFmtId="165" fontId="18" fillId="0" borderId="6" xfId="2" quotePrefix="1" applyNumberFormat="1" applyFont="1" applyBorder="1" applyAlignment="1">
      <alignment horizontal="center" vertical="center"/>
    </xf>
    <xf numFmtId="165" fontId="18" fillId="0" borderId="15" xfId="2" quotePrefix="1" applyNumberFormat="1" applyFont="1" applyBorder="1" applyAlignment="1">
      <alignment horizontal="center" vertical="center"/>
    </xf>
    <xf numFmtId="165" fontId="18" fillId="0" borderId="18" xfId="2" quotePrefix="1" applyNumberFormat="1" applyFont="1" applyBorder="1" applyAlignment="1">
      <alignment horizontal="center" vertical="center"/>
    </xf>
    <xf numFmtId="165" fontId="18" fillId="0" borderId="20" xfId="2" quotePrefix="1" applyNumberFormat="1" applyFont="1" applyBorder="1" applyAlignment="1">
      <alignment horizontal="center" vertical="center"/>
    </xf>
    <xf numFmtId="165" fontId="18" fillId="0" borderId="11" xfId="2" quotePrefix="1" applyNumberFormat="1" applyFont="1" applyBorder="1" applyAlignment="1">
      <alignment horizontal="center" vertical="center"/>
    </xf>
    <xf numFmtId="165" fontId="30" fillId="3" borderId="24" xfId="2" applyNumberFormat="1" applyFont="1" applyFill="1" applyBorder="1" applyAlignment="1">
      <alignment horizontal="center" vertical="center" wrapText="1"/>
    </xf>
    <xf numFmtId="165" fontId="18" fillId="0" borderId="13" xfId="2" quotePrefix="1" applyNumberFormat="1" applyFont="1" applyBorder="1" applyAlignment="1">
      <alignment horizontal="center" vertical="center"/>
    </xf>
    <xf numFmtId="165" fontId="30" fillId="3" borderId="13" xfId="2" applyNumberFormat="1" applyFont="1" applyFill="1" applyBorder="1" applyAlignment="1">
      <alignment horizontal="center" vertical="center" wrapText="1"/>
    </xf>
    <xf numFmtId="167" fontId="18" fillId="0" borderId="0" xfId="247" applyNumberFormat="1" applyFont="1" applyAlignment="1">
      <alignment horizontal="center"/>
    </xf>
    <xf numFmtId="165" fontId="30" fillId="3" borderId="0" xfId="2" applyNumberFormat="1" applyFont="1" applyFill="1" applyBorder="1" applyAlignment="1">
      <alignment horizontal="center" vertical="center" wrapText="1"/>
    </xf>
    <xf numFmtId="165" fontId="18" fillId="0" borderId="109" xfId="2" applyNumberFormat="1" applyFont="1" applyBorder="1" applyAlignment="1">
      <alignment horizontal="center" vertical="center"/>
    </xf>
    <xf numFmtId="165" fontId="18" fillId="0" borderId="74" xfId="2" applyNumberFormat="1" applyFont="1" applyBorder="1" applyAlignment="1">
      <alignment horizontal="center" vertical="center"/>
    </xf>
    <xf numFmtId="165" fontId="18" fillId="0" borderId="94" xfId="2" applyNumberFormat="1" applyFont="1" applyBorder="1" applyAlignment="1">
      <alignment horizontal="center" vertical="center"/>
    </xf>
    <xf numFmtId="165" fontId="18" fillId="0" borderId="98" xfId="2" applyNumberFormat="1" applyFont="1" applyBorder="1" applyAlignment="1">
      <alignment horizontal="center" vertical="center"/>
    </xf>
    <xf numFmtId="165" fontId="18" fillId="0" borderId="100" xfId="2" applyNumberFormat="1" applyFont="1" applyBorder="1" applyAlignment="1">
      <alignment horizontal="center" vertical="center"/>
    </xf>
    <xf numFmtId="165" fontId="18" fillId="0" borderId="54" xfId="2" quotePrefix="1" applyNumberFormat="1" applyFont="1" applyBorder="1" applyAlignment="1">
      <alignment horizontal="center" vertical="center"/>
    </xf>
    <xf numFmtId="165" fontId="18" fillId="0" borderId="77" xfId="2" quotePrefix="1" applyNumberFormat="1" applyFont="1" applyBorder="1" applyAlignment="1">
      <alignment horizontal="center" vertical="center"/>
    </xf>
    <xf numFmtId="165" fontId="18" fillId="0" borderId="96" xfId="2" quotePrefix="1" applyNumberFormat="1" applyFont="1" applyBorder="1" applyAlignment="1">
      <alignment horizontal="center" vertical="center"/>
    </xf>
    <xf numFmtId="165" fontId="18" fillId="0" borderId="98" xfId="2" quotePrefix="1" applyNumberFormat="1" applyFont="1" applyBorder="1" applyAlignment="1">
      <alignment horizontal="center" vertical="center"/>
    </xf>
    <xf numFmtId="165" fontId="30" fillId="3" borderId="37" xfId="2" applyNumberFormat="1" applyFont="1" applyFill="1" applyBorder="1" applyAlignment="1">
      <alignment horizontal="center" vertical="center" wrapText="1"/>
    </xf>
    <xf numFmtId="165" fontId="18" fillId="0" borderId="75" xfId="2" quotePrefix="1" applyNumberFormat="1" applyFont="1" applyBorder="1" applyAlignment="1">
      <alignment horizontal="center" vertical="center"/>
    </xf>
    <xf numFmtId="165" fontId="18" fillId="0" borderId="74" xfId="2" quotePrefix="1" applyNumberFormat="1" applyFont="1" applyBorder="1" applyAlignment="1">
      <alignment horizontal="center" vertical="center"/>
    </xf>
    <xf numFmtId="165" fontId="30" fillId="3" borderId="75" xfId="2" applyNumberFormat="1" applyFont="1" applyFill="1" applyBorder="1" applyAlignment="1">
      <alignment horizontal="center" vertical="center" wrapText="1"/>
    </xf>
    <xf numFmtId="165" fontId="18" fillId="0" borderId="22" xfId="2" applyNumberFormat="1" applyFont="1" applyBorder="1" applyAlignment="1">
      <alignment horizontal="center" vertical="center"/>
    </xf>
    <xf numFmtId="165" fontId="18" fillId="0" borderId="80" xfId="2" applyNumberFormat="1" applyFont="1" applyFill="1" applyBorder="1" applyAlignment="1">
      <alignment horizontal="center" vertical="center"/>
    </xf>
    <xf numFmtId="165" fontId="18" fillId="0" borderId="54" xfId="2" applyNumberFormat="1" applyFont="1" applyFill="1" applyBorder="1" applyAlignment="1">
      <alignment horizontal="center" vertical="center"/>
    </xf>
    <xf numFmtId="166" fontId="18" fillId="0" borderId="0" xfId="247" applyNumberFormat="1" applyFont="1" applyAlignment="1">
      <alignment horizontal="center"/>
    </xf>
    <xf numFmtId="43" fontId="0" fillId="0" borderId="0" xfId="247" applyFont="1" applyAlignment="1">
      <alignment horizontal="center"/>
    </xf>
    <xf numFmtId="3" fontId="0" fillId="0" borderId="0" xfId="0" applyNumberFormat="1" applyAlignment="1">
      <alignment horizontal="center"/>
    </xf>
    <xf numFmtId="165" fontId="20" fillId="2" borderId="49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18" fillId="0" borderId="145" xfId="2" applyNumberFormat="1" applyFont="1" applyBorder="1" applyAlignment="1">
      <alignment horizontal="center" vertical="center"/>
    </xf>
    <xf numFmtId="0" fontId="0" fillId="0" borderId="25" xfId="0" applyBorder="1"/>
    <xf numFmtId="3" fontId="28" fillId="0" borderId="0" xfId="0" applyNumberFormat="1" applyFont="1" applyBorder="1"/>
    <xf numFmtId="165" fontId="24" fillId="0" borderId="77" xfId="2" quotePrefix="1" applyNumberFormat="1" applyFont="1" applyBorder="1" applyAlignment="1">
      <alignment horizontal="center" vertical="center"/>
    </xf>
    <xf numFmtId="3" fontId="18" fillId="0" borderId="6" xfId="0" applyNumberFormat="1" applyFont="1" applyBorder="1"/>
    <xf numFmtId="0" fontId="0" fillId="0" borderId="54" xfId="0" applyBorder="1" applyAlignment="1">
      <alignment vertical="center"/>
    </xf>
    <xf numFmtId="165" fontId="18" fillId="0" borderId="67" xfId="2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3" fontId="0" fillId="0" borderId="0" xfId="0" applyNumberFormat="1" applyFont="1"/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/>
    </xf>
    <xf numFmtId="165" fontId="20" fillId="0" borderId="0" xfId="2" applyNumberFormat="1" applyFont="1" applyFill="1" applyBorder="1" applyAlignment="1">
      <alignment horizontal="center" vertical="center" wrapText="1"/>
    </xf>
    <xf numFmtId="165" fontId="68" fillId="0" borderId="0" xfId="2" applyNumberFormat="1" applyFont="1" applyBorder="1" applyAlignment="1">
      <alignment vertical="center"/>
    </xf>
    <xf numFmtId="165" fontId="68" fillId="0" borderId="0" xfId="2" applyNumberFormat="1" applyFont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3" fontId="20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8" fillId="0" borderId="135" xfId="0" applyFont="1" applyFill="1" applyBorder="1" applyAlignment="1">
      <alignment vertical="center"/>
    </xf>
    <xf numFmtId="0" fontId="72" fillId="0" borderId="0" xfId="1" applyFont="1"/>
    <xf numFmtId="0" fontId="13" fillId="0" borderId="0" xfId="1" applyFont="1"/>
    <xf numFmtId="0" fontId="73" fillId="0" borderId="0" xfId="0" applyFont="1"/>
    <xf numFmtId="3" fontId="18" fillId="0" borderId="8" xfId="0" applyNumberFormat="1" applyFont="1" applyFill="1" applyBorder="1" applyAlignment="1">
      <alignment horizontal="right" vertical="center"/>
    </xf>
    <xf numFmtId="165" fontId="24" fillId="0" borderId="74" xfId="2" applyNumberFormat="1" applyFont="1" applyFill="1" applyBorder="1" applyAlignment="1">
      <alignment horizontal="center" vertical="center"/>
    </xf>
    <xf numFmtId="3" fontId="30" fillId="3" borderId="101" xfId="0" applyNumberFormat="1" applyFont="1" applyFill="1" applyBorder="1" applyAlignment="1">
      <alignment horizontal="right" vertical="center" wrapText="1"/>
    </xf>
    <xf numFmtId="0" fontId="20" fillId="2" borderId="147" xfId="0" applyFont="1" applyFill="1" applyBorder="1" applyAlignment="1">
      <alignment horizontal="center" vertical="center" wrapText="1"/>
    </xf>
    <xf numFmtId="3" fontId="18" fillId="0" borderId="6" xfId="0" applyNumberFormat="1" applyFont="1" applyBorder="1" applyAlignment="1"/>
    <xf numFmtId="3" fontId="18" fillId="0" borderId="0" xfId="0" applyNumberFormat="1" applyFont="1" applyAlignment="1"/>
    <xf numFmtId="3" fontId="20" fillId="2" borderId="0" xfId="2" applyNumberFormat="1" applyFont="1" applyFill="1" applyBorder="1" applyAlignment="1">
      <alignment vertical="center" wrapText="1"/>
    </xf>
    <xf numFmtId="3" fontId="20" fillId="2" borderId="0" xfId="0" applyNumberFormat="1" applyFont="1" applyFill="1" applyAlignment="1">
      <alignment vertical="center" wrapText="1"/>
    </xf>
    <xf numFmtId="165" fontId="20" fillId="2" borderId="0" xfId="2" applyNumberFormat="1" applyFont="1" applyFill="1" applyAlignment="1">
      <alignment vertical="center" wrapText="1"/>
    </xf>
    <xf numFmtId="3" fontId="20" fillId="2" borderId="0" xfId="0" applyNumberFormat="1" applyFont="1" applyFill="1" applyBorder="1" applyAlignment="1">
      <alignment vertical="center" wrapText="1"/>
    </xf>
    <xf numFmtId="3" fontId="20" fillId="2" borderId="1" xfId="2" applyNumberFormat="1" applyFont="1" applyFill="1" applyBorder="1" applyAlignment="1">
      <alignment horizontal="right" vertical="center" wrapText="1"/>
    </xf>
    <xf numFmtId="165" fontId="20" fillId="2" borderId="51" xfId="0" applyNumberFormat="1" applyFont="1" applyFill="1" applyBorder="1" applyAlignment="1">
      <alignment horizontal="center" vertical="center"/>
    </xf>
    <xf numFmtId="165" fontId="20" fillId="2" borderId="64" xfId="0" applyNumberFormat="1" applyFont="1" applyFill="1" applyBorder="1" applyAlignment="1">
      <alignment horizontal="center" vertical="center"/>
    </xf>
    <xf numFmtId="165" fontId="20" fillId="2" borderId="148" xfId="2" applyNumberFormat="1" applyFont="1" applyFill="1" applyBorder="1" applyAlignment="1">
      <alignment horizontal="center" vertical="center" wrapText="1"/>
    </xf>
    <xf numFmtId="3" fontId="24" fillId="0" borderId="69" xfId="0" applyNumberFormat="1" applyFont="1" applyBorder="1" applyAlignment="1">
      <alignment horizontal="right" vertical="center"/>
    </xf>
    <xf numFmtId="2" fontId="23" fillId="0" borderId="0" xfId="0" applyNumberFormat="1" applyFont="1"/>
    <xf numFmtId="2" fontId="75" fillId="0" borderId="0" xfId="304" applyNumberFormat="1" applyFont="1" applyAlignment="1">
      <alignment horizontal="right"/>
    </xf>
    <xf numFmtId="2" fontId="75" fillId="0" borderId="0" xfId="304" applyNumberFormat="1" applyFont="1" applyAlignment="1">
      <alignment horizontal="right"/>
    </xf>
    <xf numFmtId="2" fontId="28" fillId="0" borderId="0" xfId="10" applyNumberFormat="1" applyFont="1" applyAlignment="1">
      <alignment horizontal="right"/>
    </xf>
    <xf numFmtId="4" fontId="28" fillId="0" borderId="0" xfId="53" applyNumberFormat="1" applyFont="1" applyAlignment="1">
      <alignment horizontal="right"/>
    </xf>
    <xf numFmtId="165" fontId="18" fillId="0" borderId="62" xfId="0" applyNumberFormat="1" applyFont="1" applyBorder="1" applyAlignment="1">
      <alignment horizontal="center" vertical="center"/>
    </xf>
    <xf numFmtId="165" fontId="18" fillId="0" borderId="63" xfId="0" applyNumberFormat="1" applyFont="1" applyBorder="1" applyAlignment="1">
      <alignment horizontal="center" vertical="center"/>
    </xf>
    <xf numFmtId="165" fontId="20" fillId="2" borderId="61" xfId="0" applyNumberFormat="1" applyFont="1" applyFill="1" applyBorder="1" applyAlignment="1">
      <alignment horizontal="center" vertical="center" wrapText="1"/>
    </xf>
    <xf numFmtId="165" fontId="20" fillId="2" borderId="65" xfId="0" applyNumberFormat="1" applyFont="1" applyFill="1" applyBorder="1" applyAlignment="1">
      <alignment horizontal="center" vertical="center" wrapText="1"/>
    </xf>
    <xf numFmtId="4" fontId="18" fillId="0" borderId="0" xfId="2" applyNumberFormat="1" applyFont="1" applyBorder="1" applyAlignment="1">
      <alignment horizontal="center" vertical="center"/>
    </xf>
    <xf numFmtId="3" fontId="18" fillId="0" borderId="149" xfId="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24" fillId="0" borderId="0" xfId="53" applyNumberFormat="1" applyFont="1" applyAlignment="1">
      <alignment horizontal="right"/>
    </xf>
    <xf numFmtId="164" fontId="18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" fontId="18" fillId="0" borderId="61" xfId="0" applyNumberFormat="1" applyFont="1" applyBorder="1" applyAlignment="1">
      <alignment vertical="center"/>
    </xf>
    <xf numFmtId="4" fontId="2" fillId="0" borderId="0" xfId="320" applyNumberFormat="1"/>
    <xf numFmtId="165" fontId="0" fillId="0" borderId="6" xfId="2" applyNumberFormat="1" applyFont="1" applyBorder="1" applyAlignment="1">
      <alignment horizontal="center" vertical="center"/>
    </xf>
    <xf numFmtId="4" fontId="28" fillId="0" borderId="0" xfId="0" applyNumberFormat="1" applyFont="1" applyBorder="1"/>
    <xf numFmtId="168" fontId="18" fillId="0" borderId="4" xfId="0" applyNumberFormat="1" applyFont="1" applyBorder="1" applyAlignment="1">
      <alignment vertical="center"/>
    </xf>
    <xf numFmtId="168" fontId="20" fillId="2" borderId="0" xfId="0" applyNumberFormat="1" applyFont="1" applyFill="1" applyBorder="1" applyAlignment="1">
      <alignment horizontal="right" vertical="center" wrapText="1"/>
    </xf>
    <xf numFmtId="168" fontId="20" fillId="2" borderId="58" xfId="0" applyNumberFormat="1" applyFont="1" applyFill="1" applyBorder="1" applyAlignment="1">
      <alignment horizontal="right" vertical="center" wrapText="1"/>
    </xf>
    <xf numFmtId="168" fontId="18" fillId="0" borderId="51" xfId="0" applyNumberFormat="1" applyFont="1" applyBorder="1" applyAlignment="1">
      <alignment vertical="center"/>
    </xf>
    <xf numFmtId="168" fontId="20" fillId="2" borderId="36" xfId="0" applyNumberFormat="1" applyFont="1" applyFill="1" applyBorder="1" applyAlignment="1">
      <alignment horizontal="right" vertical="center" wrapText="1"/>
    </xf>
    <xf numFmtId="168" fontId="20" fillId="2" borderId="57" xfId="0" applyNumberFormat="1" applyFont="1" applyFill="1" applyBorder="1" applyAlignment="1">
      <alignment horizontal="right" vertical="center" wrapText="1"/>
    </xf>
    <xf numFmtId="3" fontId="18" fillId="0" borderId="112" xfId="0" applyNumberFormat="1" applyFont="1" applyBorder="1" applyAlignment="1">
      <alignment horizontal="right" vertical="center"/>
    </xf>
    <xf numFmtId="3" fontId="18" fillId="0" borderId="99" xfId="0" applyNumberFormat="1" applyFont="1" applyFill="1" applyBorder="1" applyAlignment="1">
      <alignment horizontal="right" vertical="center"/>
    </xf>
    <xf numFmtId="3" fontId="18" fillId="0" borderId="97" xfId="0" applyNumberFormat="1" applyFont="1" applyFill="1" applyBorder="1" applyAlignment="1">
      <alignment horizontal="right" vertical="center"/>
    </xf>
    <xf numFmtId="3" fontId="18" fillId="0" borderId="72" xfId="0" applyNumberFormat="1" applyFont="1" applyBorder="1" applyAlignment="1">
      <alignment horizontal="right" vertical="center"/>
    </xf>
    <xf numFmtId="168" fontId="0" fillId="0" borderId="0" xfId="0" applyNumberFormat="1" applyFont="1"/>
    <xf numFmtId="2" fontId="28" fillId="0" borderId="0" xfId="323" applyNumberFormat="1" applyFont="1" applyAlignment="1">
      <alignment horizontal="right"/>
    </xf>
    <xf numFmtId="0" fontId="18" fillId="0" borderId="0" xfId="189" quotePrefix="1" applyFont="1" applyAlignment="1">
      <alignment horizontal="center"/>
    </xf>
    <xf numFmtId="0" fontId="18" fillId="0" borderId="0" xfId="189" applyFont="1" applyAlignment="1">
      <alignment horizontal="center"/>
    </xf>
    <xf numFmtId="0" fontId="18" fillId="0" borderId="0" xfId="318" quotePrefix="1" applyFont="1" applyAlignment="1">
      <alignment horizontal="center"/>
    </xf>
    <xf numFmtId="0" fontId="18" fillId="0" borderId="0" xfId="318" applyFont="1" applyAlignment="1">
      <alignment horizontal="center"/>
    </xf>
    <xf numFmtId="3" fontId="18" fillId="0" borderId="25" xfId="0" applyNumberFormat="1" applyFont="1" applyBorder="1" applyAlignment="1">
      <alignment vertical="center"/>
    </xf>
    <xf numFmtId="3" fontId="18" fillId="0" borderId="18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4" fillId="2" borderId="36" xfId="0" applyNumberFormat="1" applyFont="1" applyFill="1" applyBorder="1" applyAlignment="1">
      <alignment horizontal="center" vertical="center" shrinkToFit="1"/>
    </xf>
    <xf numFmtId="3" fontId="18" fillId="0" borderId="0" xfId="319" applyNumberFormat="1" applyFont="1"/>
    <xf numFmtId="3" fontId="18" fillId="0" borderId="112" xfId="0" applyNumberFormat="1" applyFont="1" applyBorder="1" applyAlignment="1">
      <alignment vertical="center"/>
    </xf>
    <xf numFmtId="3" fontId="24" fillId="0" borderId="149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horizontal="right" vertical="center"/>
    </xf>
    <xf numFmtId="3" fontId="18" fillId="0" borderId="0" xfId="0" applyNumberFormat="1" applyFont="1" applyAlignment="1">
      <alignment vertical="center"/>
    </xf>
    <xf numFmtId="0" fontId="15" fillId="2" borderId="0" xfId="0" applyFont="1" applyFill="1" applyBorder="1" applyAlignment="1">
      <alignment vertical="center"/>
    </xf>
    <xf numFmtId="0" fontId="28" fillId="0" borderId="0" xfId="246"/>
    <xf numFmtId="3" fontId="31" fillId="0" borderId="0" xfId="246" applyNumberFormat="1" applyFont="1"/>
    <xf numFmtId="0" fontId="19" fillId="0" borderId="36" xfId="0" applyFont="1" applyBorder="1" applyAlignment="1"/>
    <xf numFmtId="0" fontId="18" fillId="0" borderId="37" xfId="0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vertical="center"/>
    </xf>
    <xf numFmtId="3" fontId="21" fillId="2" borderId="36" xfId="0" applyNumberFormat="1" applyFont="1" applyFill="1" applyBorder="1" applyAlignment="1">
      <alignment horizontal="right" vertical="center" wrapText="1"/>
    </xf>
    <xf numFmtId="165" fontId="18" fillId="0" borderId="37" xfId="2" applyNumberFormat="1" applyFont="1" applyBorder="1" applyAlignment="1">
      <alignment horizontal="center" vertical="center" shrinkToFit="1"/>
    </xf>
    <xf numFmtId="3" fontId="31" fillId="0" borderId="36" xfId="246" applyNumberFormat="1" applyFont="1" applyBorder="1"/>
    <xf numFmtId="3" fontId="31" fillId="0" borderId="0" xfId="246" applyNumberFormat="1" applyFont="1" applyBorder="1"/>
    <xf numFmtId="3" fontId="21" fillId="2" borderId="38" xfId="0" applyNumberFormat="1" applyFont="1" applyFill="1" applyBorder="1" applyAlignment="1">
      <alignment horizontal="right" vertical="center" wrapText="1"/>
    </xf>
    <xf numFmtId="3" fontId="21" fillId="2" borderId="78" xfId="0" applyNumberFormat="1" applyFont="1" applyFill="1" applyBorder="1" applyAlignment="1">
      <alignment horizontal="right" vertical="center" wrapText="1"/>
    </xf>
    <xf numFmtId="0" fontId="28" fillId="0" borderId="0" xfId="246" applyAlignment="1">
      <alignment vertical="center"/>
    </xf>
    <xf numFmtId="165" fontId="24" fillId="0" borderId="37" xfId="7" applyNumberFormat="1" applyFont="1" applyBorder="1"/>
    <xf numFmtId="0" fontId="19" fillId="0" borderId="34" xfId="0" applyFont="1" applyBorder="1" applyAlignment="1">
      <alignment horizontal="center"/>
    </xf>
    <xf numFmtId="0" fontId="19" fillId="0" borderId="50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146" xfId="0" quotePrefix="1" applyFont="1" applyFill="1" applyBorder="1" applyAlignment="1">
      <alignment horizontal="center"/>
    </xf>
    <xf numFmtId="0" fontId="19" fillId="0" borderId="40" xfId="0" applyFont="1" applyFill="1" applyBorder="1" applyAlignment="1">
      <alignment horizontal="center"/>
    </xf>
    <xf numFmtId="17" fontId="23" fillId="0" borderId="34" xfId="0" quotePrefix="1" applyNumberFormat="1" applyFont="1" applyFill="1" applyBorder="1" applyAlignment="1">
      <alignment horizontal="center"/>
    </xf>
    <xf numFmtId="17" fontId="23" fillId="0" borderId="50" xfId="0" quotePrefix="1" applyNumberFormat="1" applyFont="1" applyFill="1" applyBorder="1" applyAlignment="1">
      <alignment horizontal="center"/>
    </xf>
    <xf numFmtId="0" fontId="23" fillId="0" borderId="50" xfId="0" applyFont="1" applyFill="1" applyBorder="1" applyAlignment="1">
      <alignment horizontal="center"/>
    </xf>
    <xf numFmtId="0" fontId="23" fillId="0" borderId="35" xfId="0" applyFont="1" applyFill="1" applyBorder="1" applyAlignment="1">
      <alignment horizontal="center"/>
    </xf>
    <xf numFmtId="0" fontId="19" fillId="0" borderId="48" xfId="0" quotePrefix="1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17" fontId="19" fillId="0" borderId="48" xfId="0" quotePrefix="1" applyNumberFormat="1" applyFont="1" applyBorder="1" applyAlignment="1">
      <alignment horizontal="center"/>
    </xf>
    <xf numFmtId="17" fontId="23" fillId="0" borderId="34" xfId="0" quotePrefix="1" applyNumberFormat="1" applyFont="1" applyBorder="1" applyAlignment="1">
      <alignment horizontal="center"/>
    </xf>
    <xf numFmtId="0" fontId="23" fillId="0" borderId="50" xfId="0" applyFont="1" applyBorder="1" applyAlignment="1">
      <alignment horizontal="center"/>
    </xf>
    <xf numFmtId="0" fontId="23" fillId="0" borderId="35" xfId="0" applyFont="1" applyBorder="1" applyAlignment="1">
      <alignment horizontal="center"/>
    </xf>
    <xf numFmtId="0" fontId="23" fillId="0" borderId="34" xfId="0" quotePrefix="1" applyFont="1" applyBorder="1" applyAlignment="1">
      <alignment horizontal="center"/>
    </xf>
    <xf numFmtId="0" fontId="19" fillId="0" borderId="33" xfId="0" quotePrefix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9" fontId="19" fillId="0" borderId="34" xfId="0" quotePrefix="1" applyNumberFormat="1" applyFont="1" applyBorder="1" applyAlignment="1">
      <alignment horizontal="center"/>
    </xf>
    <xf numFmtId="49" fontId="0" fillId="0" borderId="50" xfId="0" applyNumberFormat="1" applyBorder="1" applyAlignment="1"/>
    <xf numFmtId="0" fontId="23" fillId="0" borderId="50" xfId="0" quotePrefix="1" applyNumberFormat="1" applyFont="1" applyBorder="1" applyAlignment="1">
      <alignment horizontal="center"/>
    </xf>
    <xf numFmtId="0" fontId="23" fillId="0" borderId="50" xfId="0" applyNumberFormat="1" applyFont="1" applyBorder="1" applyAlignment="1">
      <alignment horizontal="center"/>
    </xf>
    <xf numFmtId="0" fontId="23" fillId="0" borderId="35" xfId="0" applyNumberFormat="1" applyFont="1" applyBorder="1" applyAlignment="1">
      <alignment horizontal="center"/>
    </xf>
    <xf numFmtId="17" fontId="19" fillId="0" borderId="34" xfId="0" quotePrefix="1" applyNumberFormat="1" applyFont="1" applyBorder="1" applyAlignment="1">
      <alignment horizontal="center"/>
    </xf>
    <xf numFmtId="0" fontId="19" fillId="0" borderId="138" xfId="0" applyFont="1" applyBorder="1" applyAlignment="1">
      <alignment horizontal="center"/>
    </xf>
    <xf numFmtId="0" fontId="33" fillId="0" borderId="0" xfId="1" applyFont="1" applyAlignment="1">
      <alignment wrapText="1"/>
    </xf>
    <xf numFmtId="0" fontId="18" fillId="0" borderId="37" xfId="0" applyFont="1" applyBorder="1"/>
    <xf numFmtId="0" fontId="13" fillId="0" borderId="0" xfId="1" applyFont="1" applyAlignment="1">
      <alignment wrapText="1"/>
    </xf>
    <xf numFmtId="0" fontId="73" fillId="0" borderId="0" xfId="0" applyFont="1" applyBorder="1"/>
    <xf numFmtId="0" fontId="16" fillId="0" borderId="0" xfId="1" applyFont="1" applyAlignment="1">
      <alignment wrapText="1"/>
    </xf>
    <xf numFmtId="0" fontId="0" fillId="0" borderId="0" xfId="0" applyAlignment="1">
      <alignment wrapText="1"/>
    </xf>
    <xf numFmtId="0" fontId="16" fillId="0" borderId="0" xfId="1" applyFont="1" applyAlignment="1"/>
    <xf numFmtId="0" fontId="0" fillId="0" borderId="0" xfId="0" applyAlignment="1"/>
  </cellXfs>
  <cellStyles count="339">
    <cellStyle name="20% - Èmfasi1" xfId="220" builtinId="30" customBuiltin="1"/>
    <cellStyle name="20% - Èmfasi1 2" xfId="166"/>
    <cellStyle name="20% - Èmfasi1 2 2" xfId="192"/>
    <cellStyle name="20% - Èmfasi1 3" xfId="30"/>
    <cellStyle name="20% - Èmfasi1 4" xfId="250"/>
    <cellStyle name="20% - Èmfasi1 5" xfId="264"/>
    <cellStyle name="20% - Èmfasi1 6" xfId="277"/>
    <cellStyle name="20% - Èmfasi1 7" xfId="292"/>
    <cellStyle name="20% - Èmfasi1 8" xfId="306"/>
    <cellStyle name="20% - Èmfasi1 9" xfId="327"/>
    <cellStyle name="20% - Èmfasi2" xfId="224" builtinId="34" customBuiltin="1"/>
    <cellStyle name="20% - Èmfasi2 2" xfId="170"/>
    <cellStyle name="20% - Èmfasi2 2 2" xfId="194"/>
    <cellStyle name="20% - Èmfasi2 3" xfId="34"/>
    <cellStyle name="20% - Èmfasi2 4" xfId="252"/>
    <cellStyle name="20% - Èmfasi2 5" xfId="266"/>
    <cellStyle name="20% - Èmfasi2 6" xfId="279"/>
    <cellStyle name="20% - Èmfasi2 7" xfId="294"/>
    <cellStyle name="20% - Èmfasi2 8" xfId="308"/>
    <cellStyle name="20% - Èmfasi2 9" xfId="329"/>
    <cellStyle name="20% - Èmfasi3" xfId="228" builtinId="38" customBuiltin="1"/>
    <cellStyle name="20% - Èmfasi3 2" xfId="174"/>
    <cellStyle name="20% - Èmfasi3 2 2" xfId="196"/>
    <cellStyle name="20% - Èmfasi3 3" xfId="38"/>
    <cellStyle name="20% - Èmfasi3 4" xfId="254"/>
    <cellStyle name="20% - Èmfasi3 5" xfId="268"/>
    <cellStyle name="20% - Èmfasi3 6" xfId="281"/>
    <cellStyle name="20% - Èmfasi3 7" xfId="296"/>
    <cellStyle name="20% - Èmfasi3 8" xfId="310"/>
    <cellStyle name="20% - Èmfasi3 9" xfId="331"/>
    <cellStyle name="20% - Èmfasi4" xfId="232" builtinId="42" customBuiltin="1"/>
    <cellStyle name="20% - Èmfasi4 2" xfId="178"/>
    <cellStyle name="20% - Èmfasi4 2 2" xfId="198"/>
    <cellStyle name="20% - Èmfasi4 3" xfId="42"/>
    <cellStyle name="20% - Èmfasi4 4" xfId="256"/>
    <cellStyle name="20% - Èmfasi4 5" xfId="270"/>
    <cellStyle name="20% - Èmfasi4 6" xfId="283"/>
    <cellStyle name="20% - Èmfasi4 7" xfId="298"/>
    <cellStyle name="20% - Èmfasi4 8" xfId="312"/>
    <cellStyle name="20% - Èmfasi4 9" xfId="333"/>
    <cellStyle name="20% - Èmfasi5" xfId="236" builtinId="46" customBuiltin="1"/>
    <cellStyle name="20% - Èmfasi5 2" xfId="182"/>
    <cellStyle name="20% - Èmfasi5 2 2" xfId="200"/>
    <cellStyle name="20% - Èmfasi5 3" xfId="46"/>
    <cellStyle name="20% - Èmfasi5 4" xfId="258"/>
    <cellStyle name="20% - Èmfasi5 5" xfId="272"/>
    <cellStyle name="20% - Èmfasi5 6" xfId="285"/>
    <cellStyle name="20% - Èmfasi5 7" xfId="300"/>
    <cellStyle name="20% - Èmfasi5 8" xfId="314"/>
    <cellStyle name="20% - Èmfasi5 9" xfId="335"/>
    <cellStyle name="20% - Èmfasi6" xfId="240" builtinId="50" customBuiltin="1"/>
    <cellStyle name="20% - Èmfasi6 2" xfId="186"/>
    <cellStyle name="20% - Èmfasi6 2 2" xfId="202"/>
    <cellStyle name="20% - Èmfasi6 3" xfId="50"/>
    <cellStyle name="20% - Èmfasi6 4" xfId="260"/>
    <cellStyle name="20% - Èmfasi6 5" xfId="274"/>
    <cellStyle name="20% - Èmfasi6 6" xfId="287"/>
    <cellStyle name="20% - Èmfasi6 7" xfId="302"/>
    <cellStyle name="20% - Èmfasi6 8" xfId="316"/>
    <cellStyle name="20% - Èmfasi6 9" xfId="337"/>
    <cellStyle name="20% - Énfasis1 2" xfId="60"/>
    <cellStyle name="20% - Énfasis1 3" xfId="73"/>
    <cellStyle name="20% - Énfasis1 4" xfId="87"/>
    <cellStyle name="20% - Énfasis1 5" xfId="102"/>
    <cellStyle name="20% - Énfasis1 6" xfId="113"/>
    <cellStyle name="20% - Énfasis1 7" xfId="126"/>
    <cellStyle name="20% - Énfasis1 8" xfId="114"/>
    <cellStyle name="20% - Énfasis2 2" xfId="63"/>
    <cellStyle name="20% - Énfasis2 3" xfId="62"/>
    <cellStyle name="20% - Énfasis2 4" xfId="67"/>
    <cellStyle name="20% - Énfasis2 5" xfId="91"/>
    <cellStyle name="20% - Énfasis2 6" xfId="103"/>
    <cellStyle name="20% - Énfasis2 7" xfId="130"/>
    <cellStyle name="20% - Énfasis2 8" xfId="139"/>
    <cellStyle name="20% - Énfasis3 2" xfId="65"/>
    <cellStyle name="20% - Énfasis3 3" xfId="79"/>
    <cellStyle name="20% - Énfasis3 4" xfId="92"/>
    <cellStyle name="20% - Énfasis3 5" xfId="104"/>
    <cellStyle name="20% - Énfasis3 6" xfId="115"/>
    <cellStyle name="20% - Énfasis3 7" xfId="132"/>
    <cellStyle name="20% - Énfasis3 8" xfId="128"/>
    <cellStyle name="20% - Énfasis4 2" xfId="68"/>
    <cellStyle name="20% - Énfasis4 3" xfId="82"/>
    <cellStyle name="20% - Énfasis4 4" xfId="94"/>
    <cellStyle name="20% - Énfasis4 5" xfId="106"/>
    <cellStyle name="20% - Énfasis4 6" xfId="117"/>
    <cellStyle name="20% - Énfasis4 7" xfId="134"/>
    <cellStyle name="20% - Énfasis4 8" xfId="143"/>
    <cellStyle name="20% - Énfasis5 2" xfId="71"/>
    <cellStyle name="20% - Énfasis5 3" xfId="85"/>
    <cellStyle name="20% - Énfasis5 4" xfId="97"/>
    <cellStyle name="20% - Énfasis5 5" xfId="108"/>
    <cellStyle name="20% - Énfasis5 6" xfId="120"/>
    <cellStyle name="20% - Énfasis5 7" xfId="137"/>
    <cellStyle name="20% - Énfasis5 8" xfId="145"/>
    <cellStyle name="20% - Énfasis6 2" xfId="74"/>
    <cellStyle name="20% - Énfasis6 3" xfId="88"/>
    <cellStyle name="20% - Énfasis6 4" xfId="100"/>
    <cellStyle name="20% - Énfasis6 5" xfId="111"/>
    <cellStyle name="20% - Énfasis6 6" xfId="122"/>
    <cellStyle name="20% - Énfasis6 7" xfId="140"/>
    <cellStyle name="20% - Énfasis6 8" xfId="147"/>
    <cellStyle name="40% - Èmfasi1" xfId="221" builtinId="31" customBuiltin="1"/>
    <cellStyle name="40% - Èmfasi1 2" xfId="167"/>
    <cellStyle name="40% - Èmfasi1 2 2" xfId="193"/>
    <cellStyle name="40% - Èmfasi1 2 3" xfId="322"/>
    <cellStyle name="40% - Èmfasi1 3" xfId="31"/>
    <cellStyle name="40% - Èmfasi1 4" xfId="251"/>
    <cellStyle name="40% - Èmfasi1 5" xfId="265"/>
    <cellStyle name="40% - Èmfasi1 6" xfId="278"/>
    <cellStyle name="40% - Èmfasi1 7" xfId="293"/>
    <cellStyle name="40% - Èmfasi1 8" xfId="307"/>
    <cellStyle name="40% - Èmfasi1 9" xfId="328"/>
    <cellStyle name="40% - Èmfasi2" xfId="225" builtinId="35" customBuiltin="1"/>
    <cellStyle name="40% - Èmfasi2 2" xfId="171"/>
    <cellStyle name="40% - Èmfasi2 2 2" xfId="195"/>
    <cellStyle name="40% - Èmfasi2 3" xfId="35"/>
    <cellStyle name="40% - Èmfasi2 4" xfId="253"/>
    <cellStyle name="40% - Èmfasi2 5" xfId="267"/>
    <cellStyle name="40% - Èmfasi2 6" xfId="280"/>
    <cellStyle name="40% - Èmfasi2 7" xfId="295"/>
    <cellStyle name="40% - Èmfasi2 8" xfId="309"/>
    <cellStyle name="40% - Èmfasi2 9" xfId="330"/>
    <cellStyle name="40% - Èmfasi3" xfId="229" builtinId="39" customBuiltin="1"/>
    <cellStyle name="40% - Èmfasi3 2" xfId="175"/>
    <cellStyle name="40% - Èmfasi3 2 2" xfId="197"/>
    <cellStyle name="40% - Èmfasi3 3" xfId="39"/>
    <cellStyle name="40% - Èmfasi3 4" xfId="255"/>
    <cellStyle name="40% - Èmfasi3 5" xfId="269"/>
    <cellStyle name="40% - Èmfasi3 6" xfId="282"/>
    <cellStyle name="40% - Èmfasi3 7" xfId="297"/>
    <cellStyle name="40% - Èmfasi3 8" xfId="311"/>
    <cellStyle name="40% - Èmfasi3 9" xfId="332"/>
    <cellStyle name="40% - Èmfasi4" xfId="233" builtinId="43" customBuiltin="1"/>
    <cellStyle name="40% - Èmfasi4 2" xfId="179"/>
    <cellStyle name="40% - Èmfasi4 2 2" xfId="199"/>
    <cellStyle name="40% - Èmfasi4 3" xfId="43"/>
    <cellStyle name="40% - Èmfasi4 4" xfId="257"/>
    <cellStyle name="40% - Èmfasi4 5" xfId="271"/>
    <cellStyle name="40% - Èmfasi4 6" xfId="284"/>
    <cellStyle name="40% - Èmfasi4 7" xfId="299"/>
    <cellStyle name="40% - Èmfasi4 8" xfId="313"/>
    <cellStyle name="40% - Èmfasi4 9" xfId="334"/>
    <cellStyle name="40% - Èmfasi5" xfId="237" builtinId="47" customBuiltin="1"/>
    <cellStyle name="40% - Èmfasi5 2" xfId="183"/>
    <cellStyle name="40% - Èmfasi5 2 2" xfId="201"/>
    <cellStyle name="40% - Èmfasi5 3" xfId="47"/>
    <cellStyle name="40% - Èmfasi5 4" xfId="259"/>
    <cellStyle name="40% - Èmfasi5 5" xfId="273"/>
    <cellStyle name="40% - Èmfasi5 6" xfId="286"/>
    <cellStyle name="40% - Èmfasi5 7" xfId="301"/>
    <cellStyle name="40% - Èmfasi5 8" xfId="315"/>
    <cellStyle name="40% - Èmfasi5 9" xfId="336"/>
    <cellStyle name="40% - Èmfasi6" xfId="241" builtinId="51" customBuiltin="1"/>
    <cellStyle name="40% - Èmfasi6 2" xfId="187"/>
    <cellStyle name="40% - Èmfasi6 2 2" xfId="203"/>
    <cellStyle name="40% - Èmfasi6 3" xfId="51"/>
    <cellStyle name="40% - Èmfasi6 4" xfId="261"/>
    <cellStyle name="40% - Èmfasi6 5" xfId="275"/>
    <cellStyle name="40% - Èmfasi6 6" xfId="288"/>
    <cellStyle name="40% - Èmfasi6 7" xfId="303"/>
    <cellStyle name="40% - Èmfasi6 8" xfId="317"/>
    <cellStyle name="40% - Èmfasi6 9" xfId="338"/>
    <cellStyle name="40% - Énfasis1 2" xfId="61"/>
    <cellStyle name="40% - Énfasis1 3" xfId="70"/>
    <cellStyle name="40% - Énfasis1 4" xfId="84"/>
    <cellStyle name="40% - Énfasis1 5" xfId="99"/>
    <cellStyle name="40% - Énfasis1 6" xfId="110"/>
    <cellStyle name="40% - Énfasis1 7" xfId="127"/>
    <cellStyle name="40% - Énfasis1 8" xfId="119"/>
    <cellStyle name="40% - Énfasis2 2" xfId="64"/>
    <cellStyle name="40% - Énfasis2 3" xfId="77"/>
    <cellStyle name="40% - Énfasis2 4" xfId="90"/>
    <cellStyle name="40% - Énfasis2 5" xfId="81"/>
    <cellStyle name="40% - Énfasis2 6" xfId="96"/>
    <cellStyle name="40% - Énfasis2 7" xfId="131"/>
    <cellStyle name="40% - Énfasis2 8" xfId="136"/>
    <cellStyle name="40% - Énfasis3 2" xfId="66"/>
    <cellStyle name="40% - Énfasis3 3" xfId="80"/>
    <cellStyle name="40% - Énfasis3 4" xfId="93"/>
    <cellStyle name="40% - Énfasis3 5" xfId="105"/>
    <cellStyle name="40% - Énfasis3 6" xfId="116"/>
    <cellStyle name="40% - Énfasis3 7" xfId="133"/>
    <cellStyle name="40% - Énfasis3 8" xfId="142"/>
    <cellStyle name="40% - Énfasis4 2" xfId="69"/>
    <cellStyle name="40% - Énfasis4 3" xfId="83"/>
    <cellStyle name="40% - Énfasis4 4" xfId="95"/>
    <cellStyle name="40% - Énfasis4 5" xfId="107"/>
    <cellStyle name="40% - Énfasis4 6" xfId="118"/>
    <cellStyle name="40% - Énfasis4 7" xfId="135"/>
    <cellStyle name="40% - Énfasis4 8" xfId="144"/>
    <cellStyle name="40% - Énfasis5 2" xfId="72"/>
    <cellStyle name="40% - Énfasis5 3" xfId="86"/>
    <cellStyle name="40% - Énfasis5 4" xfId="98"/>
    <cellStyle name="40% - Énfasis5 5" xfId="109"/>
    <cellStyle name="40% - Énfasis5 6" xfId="121"/>
    <cellStyle name="40% - Énfasis5 7" xfId="138"/>
    <cellStyle name="40% - Énfasis5 8" xfId="146"/>
    <cellStyle name="40% - Énfasis6 2" xfId="75"/>
    <cellStyle name="40% - Énfasis6 3" xfId="89"/>
    <cellStyle name="40% - Énfasis6 4" xfId="101"/>
    <cellStyle name="40% - Énfasis6 5" xfId="112"/>
    <cellStyle name="40% - Énfasis6 6" xfId="123"/>
    <cellStyle name="40% - Énfasis6 7" xfId="141"/>
    <cellStyle name="40% - Énfasis6 8" xfId="148"/>
    <cellStyle name="60% - Èmfasi1" xfId="222" builtinId="32" customBuiltin="1"/>
    <cellStyle name="60% - Èmfasi1 2" xfId="168"/>
    <cellStyle name="60% - Èmfasi1 3" xfId="32"/>
    <cellStyle name="60% - Èmfasi2" xfId="226" builtinId="36" customBuiltin="1"/>
    <cellStyle name="60% - Èmfasi2 2" xfId="172"/>
    <cellStyle name="60% - Èmfasi2 3" xfId="36"/>
    <cellStyle name="60% - Èmfasi3" xfId="230" builtinId="40" customBuiltin="1"/>
    <cellStyle name="60% - Èmfasi3 2" xfId="176"/>
    <cellStyle name="60% - Èmfasi3 3" xfId="40"/>
    <cellStyle name="60% - Èmfasi4" xfId="234" builtinId="44" customBuiltin="1"/>
    <cellStyle name="60% - Èmfasi4 2" xfId="180"/>
    <cellStyle name="60% - Èmfasi4 3" xfId="44"/>
    <cellStyle name="60% - Èmfasi5" xfId="238" builtinId="48" customBuiltin="1"/>
    <cellStyle name="60% - Èmfasi5 2" xfId="184"/>
    <cellStyle name="60% - Èmfasi5 3" xfId="48"/>
    <cellStyle name="60% - Èmfasi6" xfId="242" builtinId="52" customBuiltin="1"/>
    <cellStyle name="60% - Èmfasi6 2" xfId="188"/>
    <cellStyle name="60% - Èmfasi6 3" xfId="52"/>
    <cellStyle name="Bé" xfId="208" builtinId="26" customBuiltin="1"/>
    <cellStyle name="Bé 2" xfId="154"/>
    <cellStyle name="Bé 3" xfId="18"/>
    <cellStyle name="Càlcul" xfId="213" builtinId="22" customBuiltin="1"/>
    <cellStyle name="Càlcul 2" xfId="159"/>
    <cellStyle name="Càlcul 3" xfId="23"/>
    <cellStyle name="Cel·la de comprovació" xfId="215" builtinId="23" customBuiltin="1"/>
    <cellStyle name="Cel·la de comprovació 2" xfId="161"/>
    <cellStyle name="Cel·la de comprovació 3" xfId="25"/>
    <cellStyle name="Cel·la enllaçada" xfId="214" builtinId="24" customBuiltin="1"/>
    <cellStyle name="Cel·la enllaçada 2" xfId="160"/>
    <cellStyle name="Cel·la enllaçada 3" xfId="24"/>
    <cellStyle name="Coma" xfId="247" builtinId="3"/>
    <cellStyle name="Èmfasi1" xfId="219" builtinId="29" customBuiltin="1"/>
    <cellStyle name="Èmfasi1 2" xfId="165"/>
    <cellStyle name="Èmfasi1 3" xfId="29"/>
    <cellStyle name="Èmfasi2" xfId="223" builtinId="33" customBuiltin="1"/>
    <cellStyle name="Èmfasi2 2" xfId="169"/>
    <cellStyle name="Èmfasi2 3" xfId="33"/>
    <cellStyle name="Èmfasi3" xfId="227" builtinId="37" customBuiltin="1"/>
    <cellStyle name="Èmfasi3 2" xfId="173"/>
    <cellStyle name="Èmfasi3 3" xfId="37"/>
    <cellStyle name="Èmfasi4" xfId="231" builtinId="41" customBuiltin="1"/>
    <cellStyle name="Èmfasi4 2" xfId="177"/>
    <cellStyle name="Èmfasi4 3" xfId="41"/>
    <cellStyle name="Èmfasi5" xfId="235" builtinId="45" customBuiltin="1"/>
    <cellStyle name="Èmfasi5 2" xfId="181"/>
    <cellStyle name="Èmfasi5 3" xfId="45"/>
    <cellStyle name="Èmfasi6" xfId="239" builtinId="49" customBuiltin="1"/>
    <cellStyle name="Èmfasi6 2" xfId="185"/>
    <cellStyle name="Èmfasi6 3" xfId="49"/>
    <cellStyle name="Enllaç" xfId="3" builtinId="8"/>
    <cellStyle name="Entrada" xfId="211" builtinId="20" customBuiltin="1"/>
    <cellStyle name="Entrada 2" xfId="157"/>
    <cellStyle name="Entrada 3" xfId="21"/>
    <cellStyle name="Incorrecte" xfId="209" builtinId="27" customBuiltin="1"/>
    <cellStyle name="Incorrecte 2" xfId="155"/>
    <cellStyle name="Incorrecte 3" xfId="19"/>
    <cellStyle name="Neutral" xfId="210" builtinId="28" customBuiltin="1"/>
    <cellStyle name="Neutral 2" xfId="156"/>
    <cellStyle name="Neutral 3" xfId="20"/>
    <cellStyle name="Normal" xfId="0" builtinId="0"/>
    <cellStyle name="Normal 10" xfId="189"/>
    <cellStyle name="Normal 11" xfId="243"/>
    <cellStyle name="Normal 12" xfId="248"/>
    <cellStyle name="Normal 12 2" xfId="323"/>
    <cellStyle name="Normal 13" xfId="10"/>
    <cellStyle name="Normal 14" xfId="246"/>
    <cellStyle name="Normal 15" xfId="262"/>
    <cellStyle name="Normal 16" xfId="289"/>
    <cellStyle name="Normal 17" xfId="304"/>
    <cellStyle name="Normal 18" xfId="318"/>
    <cellStyle name="Normal 19" xfId="319"/>
    <cellStyle name="Normal 2" xfId="11"/>
    <cellStyle name="Normal 2 2" xfId="53"/>
    <cellStyle name="Normal 20" xfId="320"/>
    <cellStyle name="Normal 21" xfId="324"/>
    <cellStyle name="Normal 22" xfId="325"/>
    <cellStyle name="Normal 3" xfId="12"/>
    <cellStyle name="Normal 3 2" xfId="245"/>
    <cellStyle name="Normal 3 3" xfId="321"/>
    <cellStyle name="Normal 4" xfId="55"/>
    <cellStyle name="Normal 5" xfId="59"/>
    <cellStyle name="Normal 6" xfId="7"/>
    <cellStyle name="Normal 6 2" xfId="204"/>
    <cellStyle name="Normal 6 3" xfId="190"/>
    <cellStyle name="Normal 7" xfId="14"/>
    <cellStyle name="Normal 8" xfId="8"/>
    <cellStyle name="Normal 9" xfId="9"/>
    <cellStyle name="Normal 9 2" xfId="125"/>
    <cellStyle name="Normal_D 2011" xfId="4"/>
    <cellStyle name="Normal_Hoja1" xfId="5"/>
    <cellStyle name="Normal_Hoja2" xfId="6"/>
    <cellStyle name="Nota 10" xfId="326"/>
    <cellStyle name="Nota 2" xfId="149"/>
    <cellStyle name="Nota 3" xfId="191"/>
    <cellStyle name="Nota 4" xfId="244"/>
    <cellStyle name="Nota 5" xfId="249"/>
    <cellStyle name="Nota 6" xfId="263"/>
    <cellStyle name="Nota 7" xfId="276"/>
    <cellStyle name="Nota 8" xfId="291"/>
    <cellStyle name="Nota 9" xfId="305"/>
    <cellStyle name="Notas 2" xfId="54"/>
    <cellStyle name="Notas 3" xfId="58"/>
    <cellStyle name="Notas 4" xfId="57"/>
    <cellStyle name="Notas 5" xfId="56"/>
    <cellStyle name="Notas 6" xfId="76"/>
    <cellStyle name="Notas 7" xfId="78"/>
    <cellStyle name="Notas 8" xfId="124"/>
    <cellStyle name="Notas 9" xfId="129"/>
    <cellStyle name="Percentatge" xfId="2" builtinId="5"/>
    <cellStyle name="Percentatge 2" xfId="290"/>
    <cellStyle name="Resultat" xfId="212" builtinId="21" customBuiltin="1"/>
    <cellStyle name="Resultat 2" xfId="158"/>
    <cellStyle name="Resultat 3" xfId="22"/>
    <cellStyle name="Text d'advertiment" xfId="216" builtinId="11" customBuiltin="1"/>
    <cellStyle name="Text d'advertiment 2" xfId="162"/>
    <cellStyle name="Text d'advertiment 3" xfId="26"/>
    <cellStyle name="Text explicatiu" xfId="217" builtinId="53" customBuiltin="1"/>
    <cellStyle name="Text explicatiu 2" xfId="163"/>
    <cellStyle name="Text explicatiu 3" xfId="27"/>
    <cellStyle name="Títol" xfId="13" builtinId="15" customBuiltin="1"/>
    <cellStyle name="Títol 1" xfId="205" builtinId="16" customBuiltin="1"/>
    <cellStyle name="Títol 1 2" xfId="150"/>
    <cellStyle name="Títol 1 3" xfId="15"/>
    <cellStyle name="Títol 2" xfId="206" builtinId="17" customBuiltin="1"/>
    <cellStyle name="Títol 2 2" xfId="151"/>
    <cellStyle name="Títol 2 3" xfId="16"/>
    <cellStyle name="Títol 3" xfId="207" builtinId="18" customBuiltin="1"/>
    <cellStyle name="Títol 3 2" xfId="152"/>
    <cellStyle name="Títol 3 3" xfId="17"/>
    <cellStyle name="Títol 4" xfId="1" builtinId="19" customBuiltin="1"/>
    <cellStyle name="Títol 4 2" xfId="153"/>
    <cellStyle name="Total" xfId="218" builtinId="25" customBuiltin="1"/>
    <cellStyle name="Total 2" xfId="164"/>
    <cellStyle name="Total 3" xfId="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u="none" cap="small" baseline="0"/>
            </a:pPr>
            <a:r>
              <a:rPr lang="ca-ES" sz="1600" u="none" cap="small" baseline="0"/>
              <a:t>Grau Execució Despeses a DESEMBRE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Operacions Corrents</c:v>
          </c:tx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-1.7897091722595078E-2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(DCap!$O$10,DCap!$M$10)</c:f>
              <c:numCache>
                <c:formatCode>0.0%</c:formatCode>
                <c:ptCount val="2"/>
                <c:pt idx="0">
                  <c:v>0.98221042377432755</c:v>
                </c:pt>
                <c:pt idx="1">
                  <c:v>0.98693536665838466</c:v>
                </c:pt>
              </c:numCache>
            </c:numRef>
          </c:val>
        </c:ser>
        <c:ser>
          <c:idx val="1"/>
          <c:order val="1"/>
          <c:tx>
            <c:v>Operacions Capital</c:v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-1.491424310216256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914243102162566E-2"/>
                  <c:y val="-3.106795483159700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(DCap!$O$13,DCap!$M$13)</c:f>
              <c:numCache>
                <c:formatCode>0.0%</c:formatCode>
                <c:ptCount val="2"/>
                <c:pt idx="0">
                  <c:v>0.97163717080509582</c:v>
                </c:pt>
                <c:pt idx="1">
                  <c:v>0.96549351073247791</c:v>
                </c:pt>
              </c:numCache>
            </c:numRef>
          </c:val>
        </c:ser>
        <c:ser>
          <c:idx val="2"/>
          <c:order val="2"/>
          <c:tx>
            <c:v>Operacions Financeres</c:v>
          </c:tx>
          <c:invertIfNegative val="0"/>
          <c:dLbls>
            <c:dLbl>
              <c:idx val="0"/>
              <c:layout>
                <c:manualLayout>
                  <c:x val="-2.9828486204325406E-3"/>
                  <c:y val="-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(DCap!$O$16,DCap!$M$16)</c:f>
              <c:numCache>
                <c:formatCode>0.0%</c:formatCode>
                <c:ptCount val="2"/>
                <c:pt idx="0">
                  <c:v>0.97963289009595544</c:v>
                </c:pt>
                <c:pt idx="1">
                  <c:v>0.98188089472499385</c:v>
                </c:pt>
              </c:numCache>
            </c:numRef>
          </c:val>
        </c:ser>
        <c:ser>
          <c:idx val="3"/>
          <c:order val="3"/>
          <c:tx>
            <c:v>Total</c:v>
          </c:tx>
          <c:invertIfNegative val="0"/>
          <c:dLbls>
            <c:dLbl>
              <c:idx val="0"/>
              <c:layout>
                <c:manualLayout>
                  <c:x val="0"/>
                  <c:y val="1.553397741579850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(DCap!$O$17,DCap!$M$17)</c:f>
              <c:numCache>
                <c:formatCode>0.0%</c:formatCode>
                <c:ptCount val="2"/>
                <c:pt idx="0">
                  <c:v>0.97959659780619435</c:v>
                </c:pt>
                <c:pt idx="1">
                  <c:v>0.98285576388216633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0274048"/>
        <c:axId val="110275584"/>
      </c:barChart>
      <c:catAx>
        <c:axId val="11027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110275584"/>
        <c:crosses val="autoZero"/>
        <c:auto val="1"/>
        <c:lblAlgn val="ctr"/>
        <c:lblOffset val="100"/>
        <c:noMultiLvlLbl val="0"/>
      </c:catAx>
      <c:valAx>
        <c:axId val="1102755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02740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cap="small" baseline="0"/>
            </a:pPr>
            <a:r>
              <a:rPr lang="ca-ES" sz="2000" cap="small" baseline="0"/>
              <a:t>Despeses per Operacions.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(DCap!$M$10,DCap!$M$13,DCap!$M$16)</c:f>
              <c:numCache>
                <c:formatCode>0.0%</c:formatCode>
                <c:ptCount val="3"/>
                <c:pt idx="0">
                  <c:v>0.98693536665838466</c:v>
                </c:pt>
                <c:pt idx="1">
                  <c:v>0.96549351073247791</c:v>
                </c:pt>
                <c:pt idx="2">
                  <c:v>0.98188089472499385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966912"/>
        <c:axId val="117178752"/>
      </c:barChart>
      <c:catAx>
        <c:axId val="116966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7178752"/>
        <c:crosses val="autoZero"/>
        <c:auto val="1"/>
        <c:lblAlgn val="ctr"/>
        <c:lblOffset val="100"/>
        <c:noMultiLvlLbl val="0"/>
      </c:catAx>
      <c:valAx>
        <c:axId val="1171787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966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600" cap="small" baseline="0"/>
              <a:t>Despeses per </a:t>
            </a:r>
            <a:r>
              <a:rPr lang="ca-ES" sz="1600" b="1" i="0" u="none" strike="noStrike" cap="small" baseline="0">
                <a:effectLst/>
              </a:rPr>
              <a:t>Operacions</a:t>
            </a:r>
            <a:r>
              <a:rPr lang="ca-ES" sz="1600" cap="small" baseline="0"/>
              <a:t>. Variació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(DCap!$B$10,DCap!$B$13,DCap!$B$16)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(DCap!$P$10,DCap!$P$13,DCap!$P$16)</c:f>
              <c:numCache>
                <c:formatCode>0.0%</c:formatCode>
                <c:ptCount val="3"/>
                <c:pt idx="0">
                  <c:v>7.5646517426990023E-2</c:v>
                </c:pt>
                <c:pt idx="1">
                  <c:v>-0.26792387768200476</c:v>
                </c:pt>
                <c:pt idx="2">
                  <c:v>1.1119970490705748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211520"/>
        <c:axId val="117213056"/>
      </c:barChart>
      <c:catAx>
        <c:axId val="117211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7213056"/>
        <c:crosses val="autoZero"/>
        <c:auto val="1"/>
        <c:lblAlgn val="ctr"/>
        <c:lblOffset val="100"/>
        <c:noMultiLvlLbl val="0"/>
      </c:catAx>
      <c:valAx>
        <c:axId val="1172130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21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 per Capítol. Obligat/Crèd. Actual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(DCap!$M$5,DCap!$M$6,DCap!$M$7,DCap!$M$8,DCap!$M$9,DCap!$M$11,DCap!$M$12,DCap!$M$14,DCap!$M$15)</c:f>
              <c:numCache>
                <c:formatCode>0.0%</c:formatCode>
                <c:ptCount val="9"/>
                <c:pt idx="0">
                  <c:v>0.9962590510201581</c:v>
                </c:pt>
                <c:pt idx="1">
                  <c:v>0.96563228321904104</c:v>
                </c:pt>
                <c:pt idx="2">
                  <c:v>0.94086311234886955</c:v>
                </c:pt>
                <c:pt idx="3">
                  <c:v>0.99681118051074624</c:v>
                </c:pt>
                <c:pt idx="4">
                  <c:v>0</c:v>
                </c:pt>
                <c:pt idx="5">
                  <c:v>0.96258249184552802</c:v>
                </c:pt>
                <c:pt idx="6">
                  <c:v>0.98827441030825791</c:v>
                </c:pt>
                <c:pt idx="7">
                  <c:v>0.76201271828576966</c:v>
                </c:pt>
                <c:pt idx="8">
                  <c:v>0.99770875462524844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229824"/>
        <c:axId val="117239808"/>
      </c:barChart>
      <c:catAx>
        <c:axId val="1172298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7239808"/>
        <c:crosses val="autoZero"/>
        <c:auto val="1"/>
        <c:lblAlgn val="ctr"/>
        <c:lblOffset val="100"/>
        <c:noMultiLvlLbl val="0"/>
      </c:catAx>
      <c:valAx>
        <c:axId val="117239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229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Despeses </a:t>
            </a:r>
            <a:r>
              <a:rPr lang="ca-ES" sz="1800" b="1" i="0" u="none" strike="noStrike" cap="small" baseline="0">
                <a:effectLst/>
              </a:rPr>
              <a:t>per Capítol</a:t>
            </a:r>
            <a:r>
              <a:rPr lang="ca-ES" sz="1800" b="1" i="0" cap="small" baseline="0">
                <a:effectLst/>
              </a:rPr>
              <a:t>. Variació Obligat (%)  15/14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38888888888888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5555555555555558E-3"/>
                  <c:y val="-1.3887795275590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99074074074073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0.125000000000000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(DCap!$B$5,DCap!$B$6,DCap!$B$7,DCap!$B$8,DCap!$B$9,DCap!$B$11,DCap!$B$12,DCap!$B$14,DCap!$B$15)</c:f>
              <c:strCache>
                <c:ptCount val="9"/>
                <c:pt idx="0">
                  <c:v>Despeses de personal</c:v>
                </c:pt>
                <c:pt idx="1">
                  <c:v>Despeses en 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  <c:pt idx="4">
                  <c:v>Fons de contingència</c:v>
                </c:pt>
                <c:pt idx="5">
                  <c:v>Inversions reals</c:v>
                </c:pt>
                <c:pt idx="6">
                  <c:v>Transferències de capital</c:v>
                </c:pt>
                <c:pt idx="7">
                  <c:v>Actius financers</c:v>
                </c:pt>
                <c:pt idx="8">
                  <c:v>Passius financers</c:v>
                </c:pt>
              </c:strCache>
            </c:strRef>
          </c:cat>
          <c:val>
            <c:numRef>
              <c:f>(DCap!$P$5,DCap!$P$6,DCap!$P$7,DCap!$P$8,DCap!$P$9,DCap!$P$11,DCap!$P$12,DCap!$P$14,DCap!$P$15)</c:f>
              <c:numCache>
                <c:formatCode>0.0%</c:formatCode>
                <c:ptCount val="9"/>
                <c:pt idx="0">
                  <c:v>3.7756718822128166E-2</c:v>
                </c:pt>
                <c:pt idx="1">
                  <c:v>5.519956861483144E-2</c:v>
                </c:pt>
                <c:pt idx="2">
                  <c:v>-0.2112346764204075</c:v>
                </c:pt>
                <c:pt idx="3">
                  <c:v>0.1095365640142163</c:v>
                </c:pt>
                <c:pt idx="4">
                  <c:v>0</c:v>
                </c:pt>
                <c:pt idx="5">
                  <c:v>-0.12737825485811449</c:v>
                </c:pt>
                <c:pt idx="6">
                  <c:v>-0.67136967006374682</c:v>
                </c:pt>
                <c:pt idx="7">
                  <c:v>-6.4383725434336125E-2</c:v>
                </c:pt>
                <c:pt idx="8">
                  <c:v>1.2688428229021018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7717632"/>
        <c:axId val="117732864"/>
      </c:barChart>
      <c:catAx>
        <c:axId val="1177176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17732864"/>
        <c:crosses val="autoZero"/>
        <c:auto val="1"/>
        <c:lblAlgn val="ctr"/>
        <c:lblOffset val="100"/>
        <c:noMultiLvlLbl val="0"/>
      </c:catAx>
      <c:valAx>
        <c:axId val="11773286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77176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cap="small" baseline="0"/>
            </a:pPr>
            <a:r>
              <a:rPr lang="ca-ES" cap="small" baseline="0"/>
              <a:t>Despesa Corrent.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(DDetallCorrent!$B$11,DDetallCorrent!$B$57,DDetallCorrent!$B$61,DDetallCorrent!$B$130)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(DDetallCorrent!$J$11,DDetallCorrent!$J$57,DDetallCorrent!$J$61,DDetallCorrent!$J$130)</c:f>
              <c:numCache>
                <c:formatCode>0.0%</c:formatCode>
                <c:ptCount val="4"/>
                <c:pt idx="0">
                  <c:v>0.9962590510201581</c:v>
                </c:pt>
                <c:pt idx="1">
                  <c:v>0.96563228321904104</c:v>
                </c:pt>
                <c:pt idx="2">
                  <c:v>0.94086311234886943</c:v>
                </c:pt>
                <c:pt idx="3">
                  <c:v>0.99671172067759983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702208"/>
        <c:axId val="116728576"/>
      </c:barChart>
      <c:catAx>
        <c:axId val="116702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cap="small" baseline="0"/>
            </a:pPr>
            <a:endParaRPr lang="ca-ES"/>
          </a:p>
        </c:txPr>
        <c:crossAx val="116728576"/>
        <c:crosses val="autoZero"/>
        <c:auto val="1"/>
        <c:lblAlgn val="ctr"/>
        <c:lblOffset val="100"/>
        <c:noMultiLvlLbl val="0"/>
      </c:catAx>
      <c:valAx>
        <c:axId val="1167285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70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Corrent. Variació Obligat 15/14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116411145220519E-2"/>
          <c:y val="0.14066137584668295"/>
          <c:w val="0.96358265563707868"/>
          <c:h val="0.8593386241533170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-1.1351695419796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0052539404553416E-3"/>
                  <c:y val="-1.6010872281180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(DDetallCorrent!$B$11,DDetallCorrent!$B$57,DDetallCorrent!$B$61,DDetallCorrent!$B$130)</c:f>
              <c:strCache>
                <c:ptCount val="4"/>
                <c:pt idx="0">
                  <c:v>Despeses de personal</c:v>
                </c:pt>
                <c:pt idx="1">
                  <c:v>Béns corrents i serveis</c:v>
                </c:pt>
                <c:pt idx="2">
                  <c:v>Despeses financeres</c:v>
                </c:pt>
                <c:pt idx="3">
                  <c:v>Transferències corrents</c:v>
                </c:pt>
              </c:strCache>
            </c:strRef>
          </c:cat>
          <c:val>
            <c:numRef>
              <c:f>(DDetallCorrent!$M$11,DDetallCorrent!$M$57,DDetallCorrent!$M$61,DDetallCorrent!$M$130)</c:f>
              <c:numCache>
                <c:formatCode>0.0%</c:formatCode>
                <c:ptCount val="4"/>
                <c:pt idx="0">
                  <c:v>3.7756718822128166E-2</c:v>
                </c:pt>
                <c:pt idx="1">
                  <c:v>5.519956861483144E-2</c:v>
                </c:pt>
                <c:pt idx="2">
                  <c:v>-0.21123467642040761</c:v>
                </c:pt>
                <c:pt idx="3">
                  <c:v>0.10953656404868606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735360"/>
        <c:axId val="116758784"/>
      </c:barChart>
      <c:catAx>
        <c:axId val="1167353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6758784"/>
        <c:crosses val="autoZero"/>
        <c:auto val="1"/>
        <c:lblAlgn val="ctr"/>
        <c:lblOffset val="100"/>
        <c:noMultiLvlLbl val="0"/>
      </c:catAx>
      <c:valAx>
        <c:axId val="1167587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735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per Àrees de Despesa de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(DProg!$B$6,DProg!$B$27,DProg!$B$35,DProg!$B$54,DProg!$B$62,DProg!$B$76)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general</c:v>
                </c:pt>
              </c:strCache>
            </c:strRef>
          </c:cat>
          <c:val>
            <c:numRef>
              <c:f>(DProg!$J$6,DProg!$J$27,DProg!$J$35,DProg!$J$54,DProg!$J$62,DProg!$J$76)</c:f>
              <c:numCache>
                <c:formatCode>0.0%</c:formatCode>
                <c:ptCount val="6"/>
                <c:pt idx="0">
                  <c:v>0.98023816866071845</c:v>
                </c:pt>
                <c:pt idx="1">
                  <c:v>0.98589634971233586</c:v>
                </c:pt>
                <c:pt idx="2" formatCode="0%">
                  <c:v>0.97459352558926893</c:v>
                </c:pt>
                <c:pt idx="3">
                  <c:v>0.9933143746184635</c:v>
                </c:pt>
                <c:pt idx="4">
                  <c:v>0.98612268940933046</c:v>
                </c:pt>
                <c:pt idx="5">
                  <c:v>0.97119986159038429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792192"/>
        <c:axId val="118793728"/>
      </c:barChart>
      <c:catAx>
        <c:axId val="1187921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8793728"/>
        <c:crosses val="autoZero"/>
        <c:auto val="1"/>
        <c:lblAlgn val="ctr"/>
        <c:lblOffset val="100"/>
        <c:noMultiLvlLbl val="0"/>
      </c:catAx>
      <c:valAx>
        <c:axId val="1187937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79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per programes. Variació Obligat 15/14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0.111653566237983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(DProg!$B$6,DProg!$B$27,DProg!$B$35,DProg!$B$54,DProg!$B$62,DProg!$B$76)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general</c:v>
                </c:pt>
              </c:strCache>
            </c:strRef>
          </c:cat>
          <c:val>
            <c:numRef>
              <c:f>(DProg!$M$6,DProg!$M$27,DProg!$M$35,DProg!$M$54,DProg!$M$62,DProg!$M$76)</c:f>
              <c:numCache>
                <c:formatCode>0.0%</c:formatCode>
                <c:ptCount val="6"/>
                <c:pt idx="0">
                  <c:v>0.9317203106221521</c:v>
                </c:pt>
                <c:pt idx="1">
                  <c:v>-3.2398190301269225E-2</c:v>
                </c:pt>
                <c:pt idx="2">
                  <c:v>0.11125140729581617</c:v>
                </c:pt>
                <c:pt idx="3">
                  <c:v>3.4225146234362791E-2</c:v>
                </c:pt>
                <c:pt idx="4">
                  <c:v>0.22523514586756366</c:v>
                </c:pt>
                <c:pt idx="5">
                  <c:v>-0.1199739926060881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370688"/>
        <c:axId val="118373376"/>
      </c:barChart>
      <c:catAx>
        <c:axId val="118370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8373376"/>
        <c:crosses val="autoZero"/>
        <c:auto val="1"/>
        <c:lblAlgn val="ctr"/>
        <c:lblOffset val="100"/>
        <c:noMultiLvlLbl val="0"/>
      </c:catAx>
      <c:valAx>
        <c:axId val="11837337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37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Total </a:t>
            </a:r>
            <a:r>
              <a:rPr lang="ca-ES" sz="1400" b="1" i="0" u="none" strike="noStrike" cap="small" baseline="0">
                <a:effectLst/>
              </a:rPr>
              <a:t>per Àrees de Despesa de</a:t>
            </a:r>
            <a:r>
              <a:rPr lang="ca-ES" sz="1400" cap="small" baseline="0"/>
              <a:t> programes. Obligat/Prev. Def.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(DProg!$B$84,DProg!$B$105,DProg!$B$113,DProg!$B$132,DProg!$B$140,DProg!$B$154)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general</c:v>
                </c:pt>
              </c:strCache>
            </c:strRef>
          </c:cat>
          <c:val>
            <c:numRef>
              <c:f>(DProg!$J$84,DProg!$J$105,DProg!$J$113,DProg!$J$132,DProg!$J$140,DProg!$J$154)</c:f>
              <c:numCache>
                <c:formatCode>0.0%</c:formatCode>
                <c:ptCount val="6"/>
                <c:pt idx="0">
                  <c:v>0.94491444133110369</c:v>
                </c:pt>
                <c:pt idx="1">
                  <c:v>0.99456856780589187</c:v>
                </c:pt>
                <c:pt idx="2" formatCode="0%">
                  <c:v>0.97403053974827047</c:v>
                </c:pt>
                <c:pt idx="3">
                  <c:v>0.99766902925975098</c:v>
                </c:pt>
                <c:pt idx="4">
                  <c:v>0.98624000962670688</c:v>
                </c:pt>
                <c:pt idx="5">
                  <c:v>0.97367257776550931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422912"/>
        <c:axId val="118428800"/>
      </c:barChart>
      <c:catAx>
        <c:axId val="118422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8428800"/>
        <c:crosses val="autoZero"/>
        <c:auto val="1"/>
        <c:lblAlgn val="ctr"/>
        <c:lblOffset val="100"/>
        <c:noMultiLvlLbl val="0"/>
      </c:catAx>
      <c:valAx>
        <c:axId val="1184288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42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 cap="small" baseline="0"/>
            </a:pPr>
            <a:r>
              <a:rPr lang="ca-ES" sz="1400" cap="small" baseline="0"/>
              <a:t>Despesa Corrent per programes.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2.4101379130255238E-3"/>
                  <c:y val="6.9969697528505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(DProg!$B$84,DProg!$B$105,DProg!$B$113,DProg!$B$132,DProg!$B$140,DProg!$B$154)</c:f>
              <c:strCache>
                <c:ptCount val="6"/>
                <c:pt idx="0">
                  <c:v>Deute Públic</c:v>
                </c:pt>
                <c:pt idx="1">
                  <c:v>Serveis públics bàsics</c:v>
                </c:pt>
                <c:pt idx="2">
                  <c:v>Actuacions de protecció i promoció social</c:v>
                </c:pt>
                <c:pt idx="3">
                  <c:v>Béns públics de caràcter preferent</c:v>
                </c:pt>
                <c:pt idx="4">
                  <c:v>Actuacions de caràcter econòmic</c:v>
                </c:pt>
                <c:pt idx="5">
                  <c:v>Actuacions de caràcter general</c:v>
                </c:pt>
              </c:strCache>
            </c:strRef>
          </c:cat>
          <c:val>
            <c:numRef>
              <c:f>(DProg!$M$84,DProg!$M$105,DProg!$M$113,DProg!$M$132,DProg!$M$140,DProg!$M$154)</c:f>
              <c:numCache>
                <c:formatCode>0.0%</c:formatCode>
                <c:ptCount val="6"/>
                <c:pt idx="0">
                  <c:v>-0.19900428449659435</c:v>
                </c:pt>
                <c:pt idx="1">
                  <c:v>4.7870391136423995E-2</c:v>
                </c:pt>
                <c:pt idx="2">
                  <c:v>9.1514741908188535E-2</c:v>
                </c:pt>
                <c:pt idx="3">
                  <c:v>6.2968697473929192E-2</c:v>
                </c:pt>
                <c:pt idx="4">
                  <c:v>0.27029166353428624</c:v>
                </c:pt>
                <c:pt idx="5">
                  <c:v>5.8142352496214134E-2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452224"/>
        <c:axId val="118454912"/>
      </c:barChart>
      <c:catAx>
        <c:axId val="1184522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8454912"/>
        <c:crosses val="autoZero"/>
        <c:auto val="1"/>
        <c:lblAlgn val="ctr"/>
        <c:lblOffset val="100"/>
        <c:noMultiLvlLbl val="0"/>
      </c:catAx>
      <c:valAx>
        <c:axId val="1184549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45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Grau Execució Ingressos a DESEMBRE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'ICap '!$B$10</c:f>
              <c:strCache>
                <c:ptCount val="1"/>
                <c:pt idx="0">
                  <c:v>Operacions corrents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'!$M$10,'ICap '!$I$10)</c:f>
              <c:numCache>
                <c:formatCode>0.0%</c:formatCode>
                <c:ptCount val="2"/>
                <c:pt idx="0">
                  <c:v>1.122988259810338</c:v>
                </c:pt>
                <c:pt idx="1">
                  <c:v>1.0936236202115717</c:v>
                </c:pt>
              </c:numCache>
            </c:numRef>
          </c:val>
        </c:ser>
        <c:ser>
          <c:idx val="1"/>
          <c:order val="1"/>
          <c:tx>
            <c:strRef>
              <c:f>'ICap '!$B$13</c:f>
              <c:strCache>
                <c:ptCount val="1"/>
                <c:pt idx="0">
                  <c:v>Operacions de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'!$M$13,'ICap '!$I$13)</c:f>
              <c:numCache>
                <c:formatCode>0.0%</c:formatCode>
                <c:ptCount val="2"/>
                <c:pt idx="0">
                  <c:v>1.4078540186593929</c:v>
                </c:pt>
                <c:pt idx="1">
                  <c:v>0.80080268129218068</c:v>
                </c:pt>
              </c:numCache>
            </c:numRef>
          </c:val>
        </c:ser>
        <c:ser>
          <c:idx val="2"/>
          <c:order val="2"/>
          <c:tx>
            <c:strRef>
              <c:f>'ICap '!$B$16</c:f>
              <c:strCache>
                <c:ptCount val="1"/>
                <c:pt idx="0">
                  <c:v>Operacions financeres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1619462599854757E-2"/>
                  <c:y val="-4.66019322473955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'!$M$16,'ICap '!$I$16)</c:f>
              <c:numCache>
                <c:formatCode>0.0%</c:formatCode>
                <c:ptCount val="2"/>
                <c:pt idx="0">
                  <c:v>7.3910009106194314E-3</c:v>
                </c:pt>
                <c:pt idx="1">
                  <c:v>1.0012504312818975</c:v>
                </c:pt>
              </c:numCache>
            </c:numRef>
          </c:val>
        </c:ser>
        <c:ser>
          <c:idx val="3"/>
          <c:order val="3"/>
          <c:tx>
            <c:strRef>
              <c:f>'ICap '!$B$18</c:f>
              <c:strCache>
                <c:ptCount val="1"/>
                <c:pt idx="0">
                  <c:v>Ingressos Totals</c:v>
                </c:pt>
              </c:strCache>
            </c:strRef>
          </c:tx>
          <c:invertIfNegative val="0"/>
          <c:dLbls>
            <c:numFmt formatCode="0.0%" sourceLinked="0"/>
            <c:showLegendKey val="1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2"/>
              <c:pt idx="0">
                <c:v>2014</c:v>
              </c:pt>
              <c:pt idx="1">
                <c:v>2015</c:v>
              </c:pt>
            </c:numLit>
          </c:cat>
          <c:val>
            <c:numRef>
              <c:f>('ICap '!$M$18,'ICap '!$I$18)</c:f>
              <c:numCache>
                <c:formatCode>0.0%</c:formatCode>
                <c:ptCount val="2"/>
                <c:pt idx="0">
                  <c:v>0.9848850335220154</c:v>
                </c:pt>
                <c:pt idx="1">
                  <c:v>0.9850779968906711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1873024"/>
        <c:axId val="112804608"/>
      </c:barChart>
      <c:catAx>
        <c:axId val="1118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ca-ES"/>
          </a:p>
        </c:txPr>
        <c:crossAx val="112804608"/>
        <c:crosses val="autoZero"/>
        <c:auto val="1"/>
        <c:lblAlgn val="ctr"/>
        <c:lblOffset val="100"/>
        <c:noMultiLvlLbl val="0"/>
      </c:catAx>
      <c:valAx>
        <c:axId val="1128046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187302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cap="small" baseline="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Despesa Total per Orgànics. Obl/Prev. Def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(DOrg!$B$16,DOrg!$B$27)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(DOrg!$J$16,DOrg!$J$27)</c:f>
              <c:numCache>
                <c:formatCode>0.0%</c:formatCode>
                <c:ptCount val="2"/>
                <c:pt idx="0">
                  <c:v>0.98258007591646257</c:v>
                </c:pt>
                <c:pt idx="1">
                  <c:v>0.98498686838018834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866304"/>
        <c:axId val="118867840"/>
      </c:barChart>
      <c:catAx>
        <c:axId val="118866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8867840"/>
        <c:crosses val="autoZero"/>
        <c:auto val="1"/>
        <c:lblAlgn val="ctr"/>
        <c:lblOffset val="100"/>
        <c:noMultiLvlLbl val="0"/>
      </c:catAx>
      <c:valAx>
        <c:axId val="118867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86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500" cap="small" baseline="0"/>
            </a:pPr>
            <a:r>
              <a:rPr lang="ca-ES" sz="1500" cap="small" baseline="0"/>
              <a:t>Despesa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4.2213166519309139E-3"/>
                  <c:y val="0.27215159460954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(DOrg!$B$16,DOrg!$B$27)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(DOrg!$M$16,DOrg!$M$27)</c:f>
              <c:numCache>
                <c:formatCode>0.0%</c:formatCode>
                <c:ptCount val="2"/>
                <c:pt idx="0">
                  <c:v>6.5274187603296285E-2</c:v>
                </c:pt>
                <c:pt idx="1">
                  <c:v>-2.4636720652816302E-2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8964992"/>
        <c:axId val="118967680"/>
      </c:barChart>
      <c:catAx>
        <c:axId val="118964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</c:spPr>
        <c:txPr>
          <a:bodyPr rot="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8967680"/>
        <c:crosses val="autoZero"/>
        <c:auto val="1"/>
        <c:lblAlgn val="ctr"/>
        <c:lblOffset val="100"/>
        <c:noMultiLvlLbl val="0"/>
      </c:catAx>
      <c:valAx>
        <c:axId val="1189676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8964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Total Corrent per Orgànics. Obligat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(DOrg!$B$46,DOrg!$B$57)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(DOrg!$J$46,DOrg!$J$57)</c:f>
              <c:numCache>
                <c:formatCode>0.0%</c:formatCode>
                <c:ptCount val="2"/>
                <c:pt idx="0">
                  <c:v>0.98683411186205838</c:v>
                </c:pt>
                <c:pt idx="1">
                  <c:v>0.98753688217890923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001088"/>
        <c:axId val="119002624"/>
      </c:barChart>
      <c:catAx>
        <c:axId val="119001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002624"/>
        <c:crosses val="autoZero"/>
        <c:auto val="1"/>
        <c:lblAlgn val="ctr"/>
        <c:lblOffset val="100"/>
        <c:noMultiLvlLbl val="0"/>
      </c:catAx>
      <c:valAx>
        <c:axId val="1190026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00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Corrent per Orgànics. Variació Obligat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(DOrg!$B$46,DOrg!$B$57)</c:f>
              <c:strCache>
                <c:ptCount val="2"/>
                <c:pt idx="0">
                  <c:v>Total Sectors</c:v>
                </c:pt>
                <c:pt idx="1">
                  <c:v>Total Districtes</c:v>
                </c:pt>
              </c:strCache>
            </c:strRef>
          </c:cat>
          <c:val>
            <c:numRef>
              <c:f>(DOrg!$M$46,DOrg!$M$57)</c:f>
              <c:numCache>
                <c:formatCode>0.0%</c:formatCode>
                <c:ptCount val="2"/>
                <c:pt idx="0">
                  <c:v>8.1687647083406478E-2</c:v>
                </c:pt>
                <c:pt idx="1">
                  <c:v>4.1128743084215325E-2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039872"/>
        <c:axId val="119041408"/>
      </c:barChart>
      <c:catAx>
        <c:axId val="119039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041408"/>
        <c:crosses val="autoZero"/>
        <c:auto val="1"/>
        <c:lblAlgn val="ctr"/>
        <c:lblOffset val="100"/>
        <c:noMultiLvlLbl val="0"/>
      </c:catAx>
      <c:valAx>
        <c:axId val="1190414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03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de Recursos (Cap. 2 i 4)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01'!$J$6,'DCap 01'!$J$8)</c:f>
              <c:numCache>
                <c:formatCode>0.0%</c:formatCode>
                <c:ptCount val="2"/>
                <c:pt idx="0">
                  <c:v>0.91050467623328846</c:v>
                </c:pt>
                <c:pt idx="1">
                  <c:v>0.99460820645785297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968320"/>
        <c:axId val="120969856"/>
      </c:barChart>
      <c:catAx>
        <c:axId val="1209683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0969856"/>
        <c:crosses val="autoZero"/>
        <c:auto val="1"/>
        <c:lblAlgn val="ctr"/>
        <c:lblOffset val="100"/>
        <c:noMultiLvlLbl val="0"/>
      </c:catAx>
      <c:valAx>
        <c:axId val="1209698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968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de Recursos (Cap. 2 i 4)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01'!$B$6,'DCap 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01'!$M$6,'DCap 01'!$M$8)</c:f>
              <c:numCache>
                <c:formatCode>0.0%</c:formatCode>
                <c:ptCount val="2"/>
                <c:pt idx="0">
                  <c:v>7.4265852002939337E-3</c:v>
                </c:pt>
                <c:pt idx="1">
                  <c:v>0.13019634004050418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244672"/>
        <c:axId val="121254656"/>
      </c:barChart>
      <c:catAx>
        <c:axId val="1212446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1254656"/>
        <c:crosses val="autoZero"/>
        <c:auto val="1"/>
        <c:lblAlgn val="ctr"/>
        <c:lblOffset val="100"/>
        <c:noMultiLvlLbl val="0"/>
      </c:catAx>
      <c:valAx>
        <c:axId val="1212546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24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Despesa de Recursos (Cap. 6 i 7) Obligat/Crèdit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01'!$J$10,'DCap 01'!$J$11)</c:f>
              <c:numCache>
                <c:formatCode>0.0%</c:formatCode>
                <c:ptCount val="2"/>
                <c:pt idx="0">
                  <c:v>0.9697088562612779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279616"/>
        <c:axId val="121281152"/>
      </c:barChart>
      <c:catAx>
        <c:axId val="1212796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1281152"/>
        <c:crosses val="autoZero"/>
        <c:auto val="1"/>
        <c:lblAlgn val="ctr"/>
        <c:lblOffset val="100"/>
        <c:noMultiLvlLbl val="0"/>
      </c:catAx>
      <c:valAx>
        <c:axId val="1212811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27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Despesa de Recursos 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01'!$B$10,'DCap 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01'!$M$10,'DCap 01'!$M$11)</c:f>
              <c:numCache>
                <c:formatCode>0.0%</c:formatCode>
                <c:ptCount val="2"/>
                <c:pt idx="0">
                  <c:v>-0.7224072997115264</c:v>
                </c:pt>
                <c:pt idx="1">
                  <c:v>-0.20184827025120344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1306112"/>
        <c:axId val="121729792"/>
      </c:barChart>
      <c:catAx>
        <c:axId val="1213061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1729792"/>
        <c:crosses val="autoZero"/>
        <c:auto val="1"/>
        <c:lblAlgn val="ctr"/>
        <c:lblOffset val="100"/>
        <c:noMultiLvlLbl val="0"/>
      </c:catAx>
      <c:valAx>
        <c:axId val="121729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1306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Gerència de Drets Socials (Cap. 2 i 4) 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02'!$J$6,'DCap 02'!$J$8)</c:f>
              <c:numCache>
                <c:formatCode>0.0%</c:formatCode>
                <c:ptCount val="2"/>
                <c:pt idx="0">
                  <c:v>0.91475263774795523</c:v>
                </c:pt>
                <c:pt idx="1">
                  <c:v>0.99801095590894318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023296"/>
        <c:axId val="120029184"/>
      </c:barChart>
      <c:catAx>
        <c:axId val="120023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0029184"/>
        <c:crosses val="autoZero"/>
        <c:auto val="1"/>
        <c:lblAlgn val="ctr"/>
        <c:lblOffset val="100"/>
        <c:noMultiLvlLbl val="0"/>
      </c:catAx>
      <c:valAx>
        <c:axId val="1200291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02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ca-ES" sz="1800" b="1" i="0" cap="small" baseline="0">
                <a:effectLst/>
              </a:rPr>
              <a:t>Despesa </a:t>
            </a:r>
            <a:r>
              <a:rPr lang="ca-ES" sz="1800" b="1" i="0" u="none" strike="noStrike" cap="small" baseline="0">
                <a:effectLst/>
              </a:rPr>
              <a:t>Gerència de Drets Socials </a:t>
            </a:r>
            <a:r>
              <a:rPr lang="ca-ES" sz="1800" b="1" i="0" cap="small" baseline="0">
                <a:effectLst/>
              </a:rPr>
              <a:t>(Cap. 2 i 4) Var. Obligat 15/14 (%)</a:t>
            </a:r>
            <a:endParaRPr lang="ca-ES" sz="1800">
              <a:effectLst/>
            </a:endParaRPr>
          </a:p>
        </c:rich>
      </c:tx>
      <c:layout>
        <c:manualLayout>
          <c:xMode val="edge"/>
          <c:yMode val="edge"/>
          <c:x val="0.12570452183409961"/>
          <c:y val="1.64609053497942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02'!$B$6,'DCap 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02'!$M$6,'DCap 02'!$M$8)</c:f>
              <c:numCache>
                <c:formatCode>0.0%</c:formatCode>
                <c:ptCount val="2"/>
                <c:pt idx="0">
                  <c:v>3.8866607726071978E-2</c:v>
                </c:pt>
                <c:pt idx="1">
                  <c:v>0.31922010425351677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062336"/>
        <c:axId val="120063872"/>
      </c:barChart>
      <c:catAx>
        <c:axId val="1200623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0063872"/>
        <c:crosses val="autoZero"/>
        <c:auto val="1"/>
        <c:lblAlgn val="ctr"/>
        <c:lblOffset val="100"/>
        <c:noMultiLvlLbl val="0"/>
      </c:catAx>
      <c:valAx>
        <c:axId val="12006387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06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Capítols.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normalizeH="0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'!$I$5:$I$9,'ICap '!$I$11:$I$12,'ICap '!$I$14:$I$15)</c:f>
              <c:numCache>
                <c:formatCode>0.0%</c:formatCode>
                <c:ptCount val="9"/>
                <c:pt idx="0">
                  <c:v>1.1009830505574192</c:v>
                </c:pt>
                <c:pt idx="1">
                  <c:v>1.0495449972098549</c:v>
                </c:pt>
                <c:pt idx="2">
                  <c:v>1.1647785616313191</c:v>
                </c:pt>
                <c:pt idx="3">
                  <c:v>1.0673005603233829</c:v>
                </c:pt>
                <c:pt idx="4">
                  <c:v>1.2148781253508758</c:v>
                </c:pt>
                <c:pt idx="5">
                  <c:v>10.854578607422813</c:v>
                </c:pt>
                <c:pt idx="6">
                  <c:v>0.69370132413356289</c:v>
                </c:pt>
                <c:pt idx="7">
                  <c:v>1.0482202</c:v>
                </c:pt>
                <c:pt idx="8">
                  <c:v>0.99979670894459927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2911488"/>
        <c:axId val="112914432"/>
      </c:barChart>
      <c:catAx>
        <c:axId val="1129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2914432"/>
        <c:crosses val="autoZero"/>
        <c:auto val="1"/>
        <c:lblAlgn val="ctr"/>
        <c:lblOffset val="100"/>
        <c:noMultiLvlLbl val="0"/>
      </c:catAx>
      <c:valAx>
        <c:axId val="1129144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2911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de Drets Socials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02'!$J$11,'DCap 02'!$J$12)</c:f>
              <c:numCache>
                <c:formatCode>0.0%</c:formatCode>
                <c:ptCount val="2"/>
                <c:pt idx="0">
                  <c:v>0.84842034878986849</c:v>
                </c:pt>
                <c:pt idx="1">
                  <c:v>0.99981053070040637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080640"/>
        <c:axId val="120107008"/>
      </c:barChart>
      <c:catAx>
        <c:axId val="1200806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ysClr val="windowText" lastClr="000000"/>
                </a:solidFill>
              </a:defRPr>
            </a:pPr>
            <a:endParaRPr lang="ca-ES"/>
          </a:p>
        </c:txPr>
        <c:crossAx val="120107008"/>
        <c:crosses val="autoZero"/>
        <c:auto val="1"/>
        <c:lblAlgn val="ctr"/>
        <c:lblOffset val="100"/>
        <c:noMultiLvlLbl val="0"/>
      </c:catAx>
      <c:valAx>
        <c:axId val="1201070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08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600"/>
              <a:t>Despesa </a:t>
            </a:r>
            <a:r>
              <a:rPr lang="ca-ES" sz="1600" b="1" i="0" u="none" strike="noStrike" cap="small" baseline="0">
                <a:effectLst/>
              </a:rPr>
              <a:t>Gerència de Drets Socials </a:t>
            </a:r>
            <a:r>
              <a:rPr lang="ca-ES" sz="1600"/>
              <a:t>(Cap. 6 i 7) Var. Obligat 15/14 (%)</a:t>
            </a:r>
          </a:p>
        </c:rich>
      </c:tx>
      <c:layout>
        <c:manualLayout>
          <c:xMode val="edge"/>
          <c:yMode val="edge"/>
          <c:x val="0.13676924612611344"/>
          <c:y val="2.777788578896773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02'!$B$11,'DCap 02'!$B$12)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02'!$M$11,'DCap 02'!$M$12)</c:f>
              <c:numCache>
                <c:formatCode>0.0%</c:formatCode>
                <c:ptCount val="2"/>
                <c:pt idx="0">
                  <c:v>-0.52333317116092437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0123776"/>
        <c:axId val="120125312"/>
      </c:barChart>
      <c:catAx>
        <c:axId val="1201237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0125312"/>
        <c:crosses val="autoZero"/>
        <c:auto val="1"/>
        <c:lblAlgn val="ctr"/>
        <c:lblOffset val="100"/>
        <c:noMultiLvlLbl val="0"/>
      </c:catAx>
      <c:valAx>
        <c:axId val="12012531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0123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Gerència Seguretat i Prevenció (Cap. 2 i 4) Obligat/</a:t>
            </a:r>
            <a:r>
              <a:rPr lang="ca-ES" sz="1600" b="1" i="0" u="none" strike="noStrike" cap="small" baseline="0">
                <a:effectLst/>
              </a:rPr>
              <a:t>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04'!$J$6,'DCap 04'!$J$8)</c:f>
              <c:numCache>
                <c:formatCode>0.0%</c:formatCode>
                <c:ptCount val="2"/>
                <c:pt idx="0">
                  <c:v>0.94355521038753809</c:v>
                </c:pt>
                <c:pt idx="1">
                  <c:v>0.99990712473196686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198848"/>
        <c:axId val="123212928"/>
      </c:barChart>
      <c:catAx>
        <c:axId val="123198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3212928"/>
        <c:crosses val="autoZero"/>
        <c:auto val="1"/>
        <c:lblAlgn val="ctr"/>
        <c:lblOffset val="100"/>
        <c:noMultiLvlLbl val="0"/>
      </c:catAx>
      <c:valAx>
        <c:axId val="1232129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19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Seguretat i Prevenció </a:t>
            </a:r>
            <a:r>
              <a:rPr lang="ca-ES" sz="1600" b="1" i="0" cap="small" baseline="0">
                <a:effectLst/>
              </a:rPr>
              <a:t>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4464831804281346E-2"/>
                  <c:y val="0.566667506561679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04'!$B$6,'DCap 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04'!$M$6,'DCap 04'!$M$8)</c:f>
              <c:numCache>
                <c:formatCode>0.0%</c:formatCode>
                <c:ptCount val="2"/>
                <c:pt idx="0">
                  <c:v>-9.6327689671392713E-3</c:v>
                </c:pt>
                <c:pt idx="1">
                  <c:v>0.23569626307953762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232256"/>
        <c:axId val="123234944"/>
      </c:barChart>
      <c:catAx>
        <c:axId val="123232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3234944"/>
        <c:crosses val="autoZero"/>
        <c:auto val="1"/>
        <c:lblAlgn val="ctr"/>
        <c:lblOffset val="100"/>
        <c:noMultiLvlLbl val="0"/>
      </c:catAx>
      <c:valAx>
        <c:axId val="12323494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23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Seguretat i Prevenció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04'!$J$10,'DCap 04'!$J$11)</c:f>
              <c:numCache>
                <c:formatCode>0.0%</c:formatCode>
                <c:ptCount val="2"/>
                <c:pt idx="0">
                  <c:v>0.85897494560436649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939840"/>
        <c:axId val="123941632"/>
      </c:barChart>
      <c:catAx>
        <c:axId val="123939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3941632"/>
        <c:crosses val="autoZero"/>
        <c:auto val="1"/>
        <c:lblAlgn val="ctr"/>
        <c:lblOffset val="100"/>
        <c:noMultiLvlLbl val="0"/>
      </c:catAx>
      <c:valAx>
        <c:axId val="1239416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939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Seguretat i Prevenció </a:t>
            </a:r>
            <a:r>
              <a:rPr lang="ca-ES" sz="1600" b="1" i="0" cap="small" baseline="0">
                <a:effectLst/>
              </a:rPr>
              <a:t>       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096738003906189E-17"/>
                  <c:y val="3.04182509505703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390804597701149E-2"/>
                  <c:y val="0.288973384030418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04'!$B$10,'DCap 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04'!$M$10,'DCap 04'!$M$11)</c:f>
              <c:numCache>
                <c:formatCode>General</c:formatCode>
                <c:ptCount val="2"/>
                <c:pt idx="0" formatCode="0.0%">
                  <c:v>-0.31744346032126713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956608"/>
        <c:axId val="123975936"/>
      </c:barChart>
      <c:catAx>
        <c:axId val="1239566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3975936"/>
        <c:crosses val="autoZero"/>
        <c:auto val="1"/>
        <c:lblAlgn val="ctr"/>
        <c:lblOffset val="100"/>
        <c:noMultiLvlLbl val="0"/>
      </c:catAx>
      <c:valAx>
        <c:axId val="1239759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3956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Ecologia Urbana (Cap. 2 i 4) 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0501'!$J$6,'DCap 0501'!$J$8)</c:f>
              <c:numCache>
                <c:formatCode>0.0%</c:formatCode>
                <c:ptCount val="2"/>
                <c:pt idx="0">
                  <c:v>0.92505101547858681</c:v>
                </c:pt>
                <c:pt idx="1">
                  <c:v>0.99699498160478695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2011648"/>
        <c:axId val="122013184"/>
      </c:barChart>
      <c:catAx>
        <c:axId val="122011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2013184"/>
        <c:crosses val="autoZero"/>
        <c:auto val="1"/>
        <c:lblAlgn val="ctr"/>
        <c:lblOffset val="100"/>
        <c:noMultiLvlLbl val="0"/>
      </c:catAx>
      <c:valAx>
        <c:axId val="1220131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2011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Ecologia Urbana </a:t>
            </a:r>
            <a:r>
              <a:rPr lang="ca-ES" sz="1600" b="1" i="0" cap="small" baseline="0">
                <a:effectLst/>
              </a:rPr>
              <a:t>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892263195950805E-3"/>
                  <c:y val="1.66161775232642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2.909090909090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0501'!$B$6,'DCap 0501'!$B$8)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0501'!$M$6,'DCap 0501'!$M$8)</c:f>
              <c:numCache>
                <c:formatCode>0.0%</c:formatCode>
                <c:ptCount val="2"/>
                <c:pt idx="0">
                  <c:v>2.359477313386793E-2</c:v>
                </c:pt>
                <c:pt idx="1">
                  <c:v>0.77092083270217371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502400"/>
        <c:axId val="124505088"/>
      </c:barChart>
      <c:catAx>
        <c:axId val="12450240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4505088"/>
        <c:crosses val="autoZero"/>
        <c:auto val="1"/>
        <c:lblAlgn val="ctr"/>
        <c:lblOffset val="100"/>
        <c:noMultiLvlLbl val="0"/>
      </c:catAx>
      <c:valAx>
        <c:axId val="1245050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50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Ecologia Urbana </a:t>
            </a:r>
            <a:r>
              <a:rPr lang="ca-ES" sz="1600" b="1" i="0" cap="small" baseline="0">
                <a:effectLst/>
              </a:rPr>
              <a:t>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0501'!$J$10,'DCap 0501'!$J$11)</c:f>
              <c:numCache>
                <c:formatCode>0.0%</c:formatCode>
                <c:ptCount val="2"/>
                <c:pt idx="0">
                  <c:v>0.98224382599831417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517760"/>
        <c:axId val="124990592"/>
      </c:barChart>
      <c:catAx>
        <c:axId val="124517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4990592"/>
        <c:crosses val="autoZero"/>
        <c:auto val="1"/>
        <c:lblAlgn val="ctr"/>
        <c:lblOffset val="100"/>
        <c:noMultiLvlLbl val="0"/>
      </c:catAx>
      <c:valAx>
        <c:axId val="1249905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51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Ecologia Urbana </a:t>
            </a:r>
            <a:r>
              <a:rPr lang="ca-ES" sz="1600" b="1" i="0" cap="small" baseline="0">
                <a:effectLst/>
              </a:rPr>
              <a:t>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0501'!$B$10,'DCap 0501'!$B$11)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0501'!$M$10,'DCap 0501'!$M$11)</c:f>
              <c:numCache>
                <c:formatCode>0.0%</c:formatCode>
                <c:ptCount val="2"/>
                <c:pt idx="0">
                  <c:v>0.75014834744405756</c:v>
                </c:pt>
                <c:pt idx="1">
                  <c:v>-0.65062088028931353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019648"/>
        <c:axId val="125021184"/>
      </c:barChart>
      <c:catAx>
        <c:axId val="125019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5021184"/>
        <c:crosses val="autoZero"/>
        <c:auto val="1"/>
        <c:lblAlgn val="ctr"/>
        <c:lblOffset val="100"/>
        <c:noMultiLvlLbl val="0"/>
      </c:catAx>
      <c:valAx>
        <c:axId val="1250211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01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</a:t>
            </a:r>
            <a:r>
              <a:rPr lang="ca-ES" sz="1800" b="1" i="0" u="none" strike="noStrike" cap="small" baseline="0">
                <a:effectLst/>
              </a:rPr>
              <a:t>per Capítols</a:t>
            </a:r>
            <a:r>
              <a:rPr lang="ca-ES" sz="1800" cap="small" baseline="0"/>
              <a:t>. Variació DL (%) 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2"/>
              <c:layout>
                <c:manualLayout>
                  <c:x val="0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4073910761154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5.3333333333333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'!$B$5:$B$9,'ICap '!$B$11:$B$12,'ICap '!$B$14:$B$15)</c:f>
              <c:strCache>
                <c:ptCount val="9"/>
                <c:pt idx="0">
                  <c:v>Impostos directes</c:v>
                </c:pt>
                <c:pt idx="1">
                  <c:v>Impostos indirectes</c:v>
                </c:pt>
                <c:pt idx="2">
                  <c:v>Taxes, preus públics i altres ingressos</c:v>
                </c:pt>
                <c:pt idx="3">
                  <c:v>Transferències corrents</c:v>
                </c:pt>
                <c:pt idx="4">
                  <c:v>Ingressos patrimonials</c:v>
                </c:pt>
                <c:pt idx="5">
                  <c:v>Venda d'inversions reals</c:v>
                </c:pt>
                <c:pt idx="6">
                  <c:v>Transferències de capital</c:v>
                </c:pt>
                <c:pt idx="7">
                  <c:v>Actius financers*</c:v>
                </c:pt>
                <c:pt idx="8">
                  <c:v>Passius financers</c:v>
                </c:pt>
              </c:strCache>
            </c:strRef>
          </c:cat>
          <c:val>
            <c:numRef>
              <c:f>('ICap '!$N$5:$N$9,'ICap '!$N$11:$N$12,'ICap '!$N$14:$N$15)</c:f>
              <c:numCache>
                <c:formatCode>0.0%</c:formatCode>
                <c:ptCount val="9"/>
                <c:pt idx="0">
                  <c:v>6.5172845319273032E-2</c:v>
                </c:pt>
                <c:pt idx="1">
                  <c:v>4.5105112270629633E-2</c:v>
                </c:pt>
                <c:pt idx="2">
                  <c:v>-2.3261278411076169E-2</c:v>
                </c:pt>
                <c:pt idx="3">
                  <c:v>8.0726023656394696E-2</c:v>
                </c:pt>
                <c:pt idx="4">
                  <c:v>-0.76116671083701026</c:v>
                </c:pt>
                <c:pt idx="5">
                  <c:v>-0.51261549000573559</c:v>
                </c:pt>
                <c:pt idx="6">
                  <c:v>-0.13102075796637724</c:v>
                </c:pt>
                <c:pt idx="7">
                  <c:v>0</c:v>
                </c:pt>
                <c:pt idx="8">
                  <c:v>91.091098382932941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245440"/>
        <c:axId val="115248128"/>
      </c:barChart>
      <c:catAx>
        <c:axId val="11524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5248128"/>
        <c:crosses val="autoZero"/>
        <c:auto val="1"/>
        <c:lblAlgn val="ctr"/>
        <c:lblOffset val="100"/>
        <c:noMultiLvlLbl val="0"/>
      </c:catAx>
      <c:valAx>
        <c:axId val="115248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245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a-ES" sz="1200" b="1" i="0" cap="small" baseline="0">
                <a:effectLst/>
              </a:rPr>
              <a:t>Despesa Gerència Adj. Mediambient i Serv. Urbans (Cap. 2 i 4) Obligat</a:t>
            </a:r>
            <a:r>
              <a:rPr lang="ca-ES" sz="1200" b="1" i="0" u="none" strike="noStrike" cap="small" baseline="0">
                <a:effectLst/>
              </a:rPr>
              <a:t>/Crèdit Actual </a:t>
            </a:r>
            <a:r>
              <a:rPr lang="ca-ES" sz="1200" b="1" i="0" cap="small" baseline="0">
                <a:effectLst/>
              </a:rPr>
              <a:t>(%)</a:t>
            </a:r>
            <a:endParaRPr lang="ca-ES" sz="12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0502'!$J$6,'DCap 0502'!$J$8)</c:f>
              <c:numCache>
                <c:formatCode>0.0%</c:formatCode>
                <c:ptCount val="2"/>
                <c:pt idx="0">
                  <c:v>0.99964004835365561</c:v>
                </c:pt>
                <c:pt idx="1">
                  <c:v>0.99964323132426225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935744"/>
        <c:axId val="119937280"/>
      </c:barChart>
      <c:catAx>
        <c:axId val="1199357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937280"/>
        <c:crosses val="autoZero"/>
        <c:auto val="1"/>
        <c:lblAlgn val="ctr"/>
        <c:lblOffset val="100"/>
        <c:noMultiLvlLbl val="0"/>
      </c:catAx>
      <c:valAx>
        <c:axId val="1199372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93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Adj. Mediambient i Serv. Urbans </a:t>
            </a:r>
            <a:r>
              <a:rPr lang="ca-ES" sz="1400" b="1" i="0" cap="small" baseline="0">
                <a:effectLst/>
              </a:rPr>
              <a:t>(Cap. 2 i 4)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6.2597809076682318E-3"/>
                  <c:y val="1.715763470742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0502'!$B$6,'DCap 0502'!$B$8)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0502'!$M$6,'DCap 0502'!$M$8)</c:f>
              <c:numCache>
                <c:formatCode>0.0%</c:formatCode>
                <c:ptCount val="2"/>
                <c:pt idx="0">
                  <c:v>6.4663268697153997E-2</c:v>
                </c:pt>
                <c:pt idx="1">
                  <c:v>-4.5797763226953836E-2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960704"/>
        <c:axId val="119984128"/>
      </c:barChart>
      <c:catAx>
        <c:axId val="1199607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9984128"/>
        <c:crosses val="autoZero"/>
        <c:auto val="1"/>
        <c:lblAlgn val="ctr"/>
        <c:lblOffset val="100"/>
        <c:noMultiLvlLbl val="0"/>
      </c:catAx>
      <c:valAx>
        <c:axId val="11998412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96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Adj. Mediambient i Serv. Urbans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0502'!$J$10,'DCap 0502'!$J$11)</c:f>
              <c:numCache>
                <c:formatCode>General</c:formatCode>
                <c:ptCount val="2"/>
                <c:pt idx="0" formatCode="0.0%">
                  <c:v>0.93539485353964291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776256"/>
        <c:axId val="125777792"/>
      </c:barChart>
      <c:catAx>
        <c:axId val="125776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5777792"/>
        <c:crosses val="autoZero"/>
        <c:auto val="1"/>
        <c:lblAlgn val="ctr"/>
        <c:lblOffset val="100"/>
        <c:noMultiLvlLbl val="0"/>
      </c:catAx>
      <c:valAx>
        <c:axId val="1257777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7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Adj. Mediambient i Serv. Urbans </a:t>
            </a:r>
            <a:r>
              <a:rPr lang="ca-ES" sz="1600" b="1" i="0" cap="small" baseline="0">
                <a:effectLst/>
              </a:rPr>
              <a:t>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0502'!$B$10,'DCap 0502'!$B$11)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0502'!$M$10,'DCap 0502'!$M$11)</c:f>
              <c:numCache>
                <c:formatCode>0.0%</c:formatCode>
                <c:ptCount val="2"/>
                <c:pt idx="0">
                  <c:v>-0.64024962216649062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810944"/>
        <c:axId val="125816832"/>
      </c:barChart>
      <c:catAx>
        <c:axId val="125810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5816832"/>
        <c:crosses val="autoZero"/>
        <c:auto val="1"/>
        <c:lblAlgn val="ctr"/>
        <c:lblOffset val="100"/>
        <c:noMultiLvlLbl val="0"/>
      </c:catAx>
      <c:valAx>
        <c:axId val="1258168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810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Adj. Urbanisme (Cap. 2 i 4) Obligat</a:t>
            </a:r>
            <a:r>
              <a:rPr lang="ca-ES" sz="1400" b="1" i="0" u="none" strike="noStrike" cap="small" baseline="0">
                <a:effectLst/>
              </a:rPr>
              <a:t>/Crèdit Actual </a:t>
            </a:r>
            <a:r>
              <a:rPr lang="ca-ES" sz="1400" b="1" i="0" cap="small" baseline="0">
                <a:effectLst/>
              </a:rPr>
              <a:t>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0503'!$J$6,'DCap 0503'!$J$8)</c:f>
              <c:numCache>
                <c:formatCode>0.0%</c:formatCode>
                <c:ptCount val="2"/>
                <c:pt idx="0">
                  <c:v>0.94280399620578659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285312"/>
        <c:axId val="126286848"/>
      </c:barChart>
      <c:catAx>
        <c:axId val="1262853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6286848"/>
        <c:crosses val="autoZero"/>
        <c:auto val="1"/>
        <c:lblAlgn val="ctr"/>
        <c:lblOffset val="100"/>
        <c:noMultiLvlLbl val="0"/>
      </c:catAx>
      <c:valAx>
        <c:axId val="1262868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28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</a:t>
            </a:r>
            <a:r>
              <a:rPr lang="ca-ES" sz="1600" b="1" i="0" u="none" strike="noStrike" cap="small" baseline="0">
                <a:effectLst/>
              </a:rPr>
              <a:t>Adj. </a:t>
            </a:r>
            <a:r>
              <a:rPr lang="ca-ES" sz="1600" b="1" i="0" cap="small" baseline="0">
                <a:effectLst/>
              </a:rPr>
              <a:t>Urbanisme (Cap. 2 i 4)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3.1020510232739066E-17"/>
                  <c:y val="-7.291666666666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0503'!$B$6,'DCap 0503'!$B$8)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0503'!$M$6,'DCap 0503'!$M$8)</c:f>
              <c:numCache>
                <c:formatCode>0.0%</c:formatCode>
                <c:ptCount val="2"/>
                <c:pt idx="0">
                  <c:v>-5.2631898885669215E-2</c:v>
                </c:pt>
                <c:pt idx="1">
                  <c:v>-0.98484413411895311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326656"/>
        <c:axId val="126333696"/>
      </c:barChart>
      <c:catAx>
        <c:axId val="1263266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6333696"/>
        <c:crosses val="autoZero"/>
        <c:auto val="1"/>
        <c:lblAlgn val="ctr"/>
        <c:lblOffset val="100"/>
        <c:noMultiLvlLbl val="0"/>
      </c:catAx>
      <c:valAx>
        <c:axId val="1263336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32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</a:t>
            </a:r>
            <a:r>
              <a:rPr lang="ca-ES" sz="1400" b="1" i="0" u="none" strike="noStrike" cap="small" baseline="0">
                <a:effectLst/>
              </a:rPr>
              <a:t>Adj. </a:t>
            </a:r>
            <a:r>
              <a:rPr lang="ca-ES" sz="1400" b="1" i="0" cap="small" baseline="0">
                <a:effectLst/>
              </a:rPr>
              <a:t>Urbanisme (Cap. 6 i 7) Obligat/Crèdit Actual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0503'!$J$10,'DCap 0503'!$J$11)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026304"/>
        <c:axId val="127027840"/>
      </c:barChart>
      <c:catAx>
        <c:axId val="1270263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7027840"/>
        <c:crosses val="autoZero"/>
        <c:auto val="1"/>
        <c:lblAlgn val="ctr"/>
        <c:lblOffset val="100"/>
        <c:noMultiLvlLbl val="0"/>
      </c:catAx>
      <c:valAx>
        <c:axId val="1270278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02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400" b="1" i="0" cap="small" baseline="0">
                <a:effectLst/>
              </a:rPr>
              <a:t>Despesa Gerència </a:t>
            </a:r>
            <a:r>
              <a:rPr lang="ca-ES" sz="1400" b="1" i="0" u="none" strike="noStrike" cap="small" baseline="0">
                <a:effectLst/>
              </a:rPr>
              <a:t>Adj. </a:t>
            </a:r>
            <a:r>
              <a:rPr lang="ca-ES" sz="1400" b="1" i="0" cap="small" baseline="0">
                <a:effectLst/>
              </a:rPr>
              <a:t>Urbanisme (Cap. 6 i 7) Var. Obligat 15/14 (%)</a:t>
            </a:r>
            <a:endParaRPr lang="ca-ES" sz="14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0503'!$B$10,'DCap 0503'!$B$11)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0503'!$M$10,'DCap 0503'!$M$11)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7036416"/>
        <c:axId val="127046400"/>
      </c:barChart>
      <c:catAx>
        <c:axId val="127036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7046400"/>
        <c:crosses val="autoZero"/>
        <c:auto val="1"/>
        <c:lblAlgn val="ctr"/>
        <c:lblOffset val="100"/>
        <c:noMultiLvlLbl val="0"/>
      </c:catAx>
      <c:valAx>
        <c:axId val="1270464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703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Gerència Adj. Mobilitat i Infr.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0504'!$J$6,'DCap 0504'!$J$8)</c:f>
              <c:numCache>
                <c:formatCode>0.0%</c:formatCode>
                <c:ptCount val="2"/>
                <c:pt idx="0">
                  <c:v>0.98248965455847503</c:v>
                </c:pt>
                <c:pt idx="1">
                  <c:v>0.9990189628859778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338944"/>
        <c:axId val="124341632"/>
      </c:barChart>
      <c:catAx>
        <c:axId val="1243389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4341632"/>
        <c:crosses val="autoZero"/>
        <c:auto val="1"/>
        <c:lblAlgn val="ctr"/>
        <c:lblOffset val="100"/>
        <c:noMultiLvlLbl val="0"/>
      </c:catAx>
      <c:valAx>
        <c:axId val="1243416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33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400" b="1" i="0" u="none" strike="noStrike" cap="small" baseline="0">
                <a:effectLst/>
              </a:rPr>
              <a:t>Gerència Adj. Mobilitat i Infr.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0504'!$B$6,'DCap 0504'!$B$8)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0504'!$M$6,'DCap 0504'!$M$8)</c:f>
              <c:numCache>
                <c:formatCode>0.0%</c:formatCode>
                <c:ptCount val="2"/>
                <c:pt idx="0">
                  <c:v>0.22739777607783984</c:v>
                </c:pt>
                <c:pt idx="1">
                  <c:v>-1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391424"/>
        <c:axId val="124392960"/>
      </c:barChart>
      <c:catAx>
        <c:axId val="12439142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4392960"/>
        <c:crosses val="autoZero"/>
        <c:auto val="1"/>
        <c:lblAlgn val="ctr"/>
        <c:lblOffset val="100"/>
        <c:noMultiLvlLbl val="0"/>
      </c:catAx>
      <c:valAx>
        <c:axId val="1243929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391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per Operacions. DL/Prev.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'!$I$10,'ICap '!$I$13,'ICap '!$I$16)</c:f>
              <c:numCache>
                <c:formatCode>0.0%</c:formatCode>
                <c:ptCount val="3"/>
                <c:pt idx="0">
                  <c:v>1.0936236202115717</c:v>
                </c:pt>
                <c:pt idx="1">
                  <c:v>0.80080268129218068</c:v>
                </c:pt>
                <c:pt idx="2">
                  <c:v>1.0012504312818975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273088"/>
        <c:axId val="115815552"/>
      </c:barChart>
      <c:catAx>
        <c:axId val="1152730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5815552"/>
        <c:crosses val="autoZero"/>
        <c:auto val="1"/>
        <c:lblAlgn val="ctr"/>
        <c:lblOffset val="100"/>
        <c:noMultiLvlLbl val="0"/>
      </c:catAx>
      <c:valAx>
        <c:axId val="1158155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273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800" b="1" i="0" cap="small" baseline="0">
                <a:effectLst/>
              </a:rPr>
              <a:t>Despesa </a:t>
            </a:r>
            <a:r>
              <a:rPr lang="ca-ES" sz="1800" b="1" i="0" u="none" strike="noStrike" cap="small" baseline="0">
                <a:effectLst/>
              </a:rPr>
              <a:t>Gerència Adj. Mobilitat i Infr. </a:t>
            </a:r>
            <a:r>
              <a:rPr lang="ca-ES" sz="1800" b="1" i="0" cap="small" baseline="0">
                <a:effectLst/>
              </a:rPr>
              <a:t>(Cap. 6 i 7) Obligat/Crèdit Actual (%)</a:t>
            </a:r>
            <a:endParaRPr lang="ca-ES" sz="18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0504'!$J$10,'DCap 0504'!$J$11)</c:f>
              <c:numCache>
                <c:formatCode>0.0%</c:formatCode>
                <c:ptCount val="2"/>
                <c:pt idx="0">
                  <c:v>0.98124184689022598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417920"/>
        <c:axId val="124419456"/>
      </c:barChart>
      <c:catAx>
        <c:axId val="1244179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4419456"/>
        <c:crosses val="autoZero"/>
        <c:auto val="1"/>
        <c:lblAlgn val="ctr"/>
        <c:lblOffset val="100"/>
        <c:noMultiLvlLbl val="0"/>
      </c:catAx>
      <c:valAx>
        <c:axId val="1244194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41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a-ES" sz="1600" b="1" i="0" u="none" strike="noStrike" cap="small" baseline="0">
                <a:effectLst/>
              </a:rPr>
              <a:t>Gerència Adj. Mobilitat i Infr. </a:t>
            </a:r>
            <a:r>
              <a:rPr lang="ca-ES" sz="1600" b="1" i="0" cap="small" baseline="0">
                <a:effectLst/>
              </a:rPr>
              <a:t>(Cap. 6 i 7) 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0504'!$B$10,'DCap 0504'!$B$11)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0504'!$M$10,'DCap 0504'!$M$11)</c:f>
              <c:numCache>
                <c:formatCode>0.0%</c:formatCode>
                <c:ptCount val="2"/>
                <c:pt idx="0">
                  <c:v>0.41286515155609771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6955520"/>
        <c:axId val="126957056"/>
      </c:barChart>
      <c:catAx>
        <c:axId val="126955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6957056"/>
        <c:crosses val="autoZero"/>
        <c:auto val="1"/>
        <c:lblAlgn val="ctr"/>
        <c:lblOffset val="100"/>
        <c:noMultiLvlLbl val="0"/>
      </c:catAx>
      <c:valAx>
        <c:axId val="12695705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695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Gerència de Presidència i Economia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0701'!$B$6,'DCap 0701'!$B$8)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0701'!$J$6,'DCap 0701'!$J$8)</c:f>
              <c:numCache>
                <c:formatCode>0.0%</c:formatCode>
                <c:ptCount val="2"/>
                <c:pt idx="0">
                  <c:v>0.93821387427689062</c:v>
                </c:pt>
                <c:pt idx="1">
                  <c:v>0.99553691894467233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9872896"/>
        <c:axId val="119903360"/>
      </c:barChart>
      <c:catAx>
        <c:axId val="1198728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9903360"/>
        <c:crosses val="autoZero"/>
        <c:auto val="1"/>
        <c:lblAlgn val="ctr"/>
        <c:lblOffset val="100"/>
        <c:noMultiLvlLbl val="0"/>
      </c:catAx>
      <c:valAx>
        <c:axId val="1199033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987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</a:t>
            </a:r>
            <a:r>
              <a:rPr lang="ca-ES" sz="1800" b="1" i="0" u="none" strike="noStrike" cap="small" baseline="0">
                <a:effectLst/>
              </a:rPr>
              <a:t>Gerència de Presidència i Economia </a:t>
            </a:r>
            <a:r>
              <a:rPr lang="ca-ES" sz="1800" b="1" i="0" cap="small" baseline="0">
                <a:effectLst/>
              </a:rPr>
              <a:t>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3.003003003003003E-3"/>
                  <c:y val="-3.444035774582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0701'!$B$6,'DCap 0701'!$B$8)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0701'!$M$6,'DCap 0701'!$M$8)</c:f>
              <c:numCache>
                <c:formatCode>0.0%</c:formatCode>
                <c:ptCount val="2"/>
                <c:pt idx="0">
                  <c:v>11.678223051344043</c:v>
                </c:pt>
                <c:pt idx="1">
                  <c:v>0.12300012670128502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4239872"/>
        <c:axId val="124242560"/>
      </c:barChart>
      <c:catAx>
        <c:axId val="12423987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4242560"/>
        <c:crosses val="autoZero"/>
        <c:auto val="1"/>
        <c:lblAlgn val="ctr"/>
        <c:lblOffset val="100"/>
        <c:noMultiLvlLbl val="0"/>
      </c:catAx>
      <c:valAx>
        <c:axId val="1242425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423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de Presidència i Economia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0701'!$B$10,'DCap 0701'!$B$11)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0701'!$J$10,'DCap 0701'!$J$11)</c:f>
              <c:numCache>
                <c:formatCode>0.0%</c:formatCode>
                <c:ptCount val="2"/>
                <c:pt idx="0">
                  <c:v>0.99999995678441922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248256"/>
        <c:axId val="129250048"/>
      </c:barChart>
      <c:catAx>
        <c:axId val="12924825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9250048"/>
        <c:crosses val="autoZero"/>
        <c:auto val="1"/>
        <c:lblAlgn val="ctr"/>
        <c:lblOffset val="100"/>
        <c:noMultiLvlLbl val="0"/>
      </c:catAx>
      <c:valAx>
        <c:axId val="12925004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2924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Despesa </a:t>
            </a:r>
            <a:r>
              <a:rPr lang="ca-ES" sz="1800" b="1" i="0" u="none" strike="noStrike" cap="small" baseline="0">
                <a:effectLst/>
              </a:rPr>
              <a:t>Gerència de Presidència i Economia </a:t>
            </a:r>
            <a:r>
              <a:rPr lang="ca-ES"/>
              <a:t>(Cap. 6 i 7) Var. Obligat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0701'!$B$10,'DCap 0701'!$B$11)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0701'!$M$10,'DCap 0701'!$M$11)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270912"/>
        <c:axId val="129272448"/>
      </c:barChart>
      <c:catAx>
        <c:axId val="12927091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>
                <a:solidFill>
                  <a:srgbClr val="002060"/>
                </a:solidFill>
              </a:defRPr>
            </a:pPr>
            <a:endParaRPr lang="ca-ES"/>
          </a:p>
        </c:txPr>
        <c:crossAx val="129272448"/>
        <c:crosses val="autoZero"/>
        <c:auto val="1"/>
        <c:lblAlgn val="ctr"/>
        <c:lblOffset val="100"/>
        <c:noMultiLvlLbl val="0"/>
      </c:catAx>
      <c:valAx>
        <c:axId val="1292724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2709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cap="small" baseline="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Emp., Ocup. i Turisme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0702'!$B$6,'DCap 0702'!$B$8)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0702'!$J$6,'DCap 0702'!$J$8)</c:f>
              <c:numCache>
                <c:formatCode>0.0%</c:formatCode>
                <c:ptCount val="2"/>
                <c:pt idx="0">
                  <c:v>0.72302071991482908</c:v>
                </c:pt>
                <c:pt idx="1">
                  <c:v>0.98238818108794457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405888"/>
        <c:axId val="128407424"/>
      </c:barChart>
      <c:catAx>
        <c:axId val="1284058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8407424"/>
        <c:crosses val="autoZero"/>
        <c:auto val="1"/>
        <c:lblAlgn val="ctr"/>
        <c:lblOffset val="100"/>
        <c:noMultiLvlLbl val="0"/>
      </c:catAx>
      <c:valAx>
        <c:axId val="1284074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8405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0702'!$B$6,'DCap 0702'!$B$8)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0702'!$M$6,'DCap 0702'!$M$8)</c:f>
              <c:numCache>
                <c:formatCode>0.0%</c:formatCode>
                <c:ptCount val="2"/>
                <c:pt idx="0">
                  <c:v>-0.14633959883924663</c:v>
                </c:pt>
                <c:pt idx="1">
                  <c:v>0.12767479497074907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452864"/>
        <c:axId val="128458752"/>
      </c:barChart>
      <c:catAx>
        <c:axId val="128452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8458752"/>
        <c:crosses val="autoZero"/>
        <c:auto val="1"/>
        <c:lblAlgn val="ctr"/>
        <c:lblOffset val="100"/>
        <c:noMultiLvlLbl val="0"/>
      </c:catAx>
      <c:valAx>
        <c:axId val="1284587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845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0702'!$B$10,'DCap 0702'!$B$11)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0702'!$J$10,'DCap 0702'!$J$11)</c:f>
              <c:numCache>
                <c:formatCode>0.0%</c:formatCode>
                <c:ptCount val="2"/>
                <c:pt idx="0">
                  <c:v>0.35937696629213484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491904"/>
        <c:axId val="128493440"/>
      </c:barChart>
      <c:catAx>
        <c:axId val="1284919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8493440"/>
        <c:crosses val="autoZero"/>
        <c:auto val="1"/>
        <c:lblAlgn val="ctr"/>
        <c:lblOffset val="100"/>
        <c:noMultiLvlLbl val="0"/>
      </c:catAx>
      <c:valAx>
        <c:axId val="12849344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849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Gerència Emp., Ocup. i Turisme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0702'!$B$10,'DCap 0702'!$B$11)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0702'!$M$10,'DCap 0702'!$M$11)</c:f>
              <c:numCache>
                <c:formatCode>0.0%</c:formatCode>
                <c:ptCount val="2"/>
                <c:pt idx="0">
                  <c:v>-0.99080424776991249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173760"/>
        <c:axId val="129179648"/>
      </c:barChart>
      <c:catAx>
        <c:axId val="129173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9179648"/>
        <c:crosses val="autoZero"/>
        <c:auto val="1"/>
        <c:lblAlgn val="ctr"/>
        <c:lblOffset val="100"/>
        <c:noMultiLvlLbl val="0"/>
      </c:catAx>
      <c:valAx>
        <c:axId val="12917964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17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 cap="small" baseline="0"/>
            </a:pPr>
            <a:r>
              <a:rPr lang="ca-ES" sz="1800" cap="small" baseline="0"/>
              <a:t>Ingressos per Operacions. Variació DL 15/14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-1.4336917562723962E-2"/>
                  <c:y val="0.124378109452736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('ICap '!$B$10,'ICap '!$B$13,'ICap '!$B$16)</c:f>
              <c:strCache>
                <c:ptCount val="3"/>
                <c:pt idx="0">
                  <c:v>Operacions corrents</c:v>
                </c:pt>
                <c:pt idx="1">
                  <c:v>Operacions de capital</c:v>
                </c:pt>
                <c:pt idx="2">
                  <c:v>Operacions financeres</c:v>
                </c:pt>
              </c:strCache>
            </c:strRef>
          </c:cat>
          <c:val>
            <c:numRef>
              <c:f>('ICap '!$N$10,'ICap '!$N$13,'ICap '!$N$16)</c:f>
              <c:numCache>
                <c:formatCode>0.0%</c:formatCode>
                <c:ptCount val="3"/>
                <c:pt idx="0">
                  <c:v>-7.3202544905720535E-3</c:v>
                </c:pt>
                <c:pt idx="1">
                  <c:v>-0.21844672645677099</c:v>
                </c:pt>
                <c:pt idx="2">
                  <c:v>94.079379955097281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835264"/>
        <c:axId val="115837952"/>
      </c:barChart>
      <c:catAx>
        <c:axId val="115835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5837952"/>
        <c:crosses val="autoZero"/>
        <c:auto val="1"/>
        <c:lblAlgn val="ctr"/>
        <c:lblOffset val="100"/>
        <c:noMultiLvlLbl val="0"/>
      </c:catAx>
      <c:valAx>
        <c:axId val="11583795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1583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</a:t>
            </a:r>
            <a:r>
              <a:rPr lang="ca-ES" sz="1600" b="1" i="0" u="none" strike="noStrike" cap="small" baseline="0">
                <a:effectLst/>
              </a:rPr>
              <a:t>Crèdit Actual</a:t>
            </a:r>
            <a:r>
              <a:rPr lang="ca-ES" sz="1600" b="1" i="0" cap="small" baseline="0">
                <a:effectLst/>
              </a:rPr>
              <a:t>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0703'!$J$6,'DCap 0703'!$J$8)</c:f>
              <c:numCache>
                <c:formatCode>0.0%</c:formatCode>
                <c:ptCount val="2"/>
                <c:pt idx="0">
                  <c:v>0.90700097501097254</c:v>
                </c:pt>
                <c:pt idx="1">
                  <c:v>0.99798163384979077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0602496"/>
        <c:axId val="130604032"/>
      </c:barChart>
      <c:catAx>
        <c:axId val="1306024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30604032"/>
        <c:crosses val="autoZero"/>
        <c:auto val="1"/>
        <c:lblAlgn val="ctr"/>
        <c:lblOffset val="100"/>
        <c:noMultiLvlLbl val="0"/>
      </c:catAx>
      <c:valAx>
        <c:axId val="1306040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060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0703'!$B$6,'DCap 0703'!$B$8)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0703'!$M$6,'DCap 0703'!$M$8)</c:f>
              <c:numCache>
                <c:formatCode>0.0%</c:formatCode>
                <c:ptCount val="2"/>
                <c:pt idx="0">
                  <c:v>-0.69010630066649026</c:v>
                </c:pt>
                <c:pt idx="1">
                  <c:v>0.105229105884731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0817408"/>
        <c:axId val="130831488"/>
      </c:barChart>
      <c:catAx>
        <c:axId val="1308174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0831488"/>
        <c:crosses val="autoZero"/>
        <c:auto val="1"/>
        <c:lblAlgn val="ctr"/>
        <c:lblOffset val="100"/>
        <c:noMultiLvlLbl val="0"/>
      </c:catAx>
      <c:valAx>
        <c:axId val="13083148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081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cap="small" baseline="0">
                <a:effectLst/>
              </a:rPr>
              <a:t>Despesa Serveis Centrals (Cap. 6 i 7) Obligat</a:t>
            </a:r>
            <a:r>
              <a:rPr lang="ca-ES" sz="1600" b="1" i="0" u="none" strike="noStrike" cap="small" baseline="0">
                <a:effectLst/>
              </a:rPr>
              <a:t>/Crèdit Actual </a:t>
            </a:r>
            <a:r>
              <a:rPr lang="ca-ES" sz="1600" b="1" i="0" cap="small" baseline="0">
                <a:effectLst/>
              </a:rPr>
              <a:t>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0703'!$J$11,'DCap 0703'!$J$12)</c:f>
              <c:numCache>
                <c:formatCode>0.0%</c:formatCode>
                <c:ptCount val="2"/>
                <c:pt idx="0">
                  <c:v>0.96001160524509743</c:v>
                </c:pt>
                <c:pt idx="1">
                  <c:v>0.97272800633488254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0872832"/>
        <c:axId val="130874368"/>
      </c:barChart>
      <c:catAx>
        <c:axId val="13087283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30874368"/>
        <c:crosses val="autoZero"/>
        <c:auto val="1"/>
        <c:lblAlgn val="ctr"/>
        <c:lblOffset val="100"/>
        <c:noMultiLvlLbl val="0"/>
      </c:catAx>
      <c:valAx>
        <c:axId val="13087436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0872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Serveis Centrals 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0703'!$B$11,'DCap 0703'!$B$12)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0703'!$M$11,'DCap 0703'!$M$12)</c:f>
              <c:numCache>
                <c:formatCode>0.0%</c:formatCode>
                <c:ptCount val="2"/>
                <c:pt idx="0">
                  <c:v>-0.13655493649700667</c:v>
                </c:pt>
                <c:pt idx="1">
                  <c:v>-0.79762131768933953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1095936"/>
        <c:axId val="131118208"/>
      </c:barChart>
      <c:catAx>
        <c:axId val="131095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1118208"/>
        <c:crosses val="autoZero"/>
        <c:auto val="1"/>
        <c:lblAlgn val="ctr"/>
        <c:lblOffset val="100"/>
        <c:noMultiLvlLbl val="0"/>
      </c:catAx>
      <c:valAx>
        <c:axId val="1311182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1095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Gerència DC, Part. i Transparència 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08'!$J$6,'DCap 08'!$J$8)</c:f>
              <c:numCache>
                <c:formatCode>0.0%</c:formatCode>
                <c:ptCount val="2"/>
                <c:pt idx="0">
                  <c:v>0</c:v>
                </c:pt>
                <c:pt idx="1">
                  <c:v>0.99951578669063978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1643648"/>
        <c:axId val="131649536"/>
      </c:barChart>
      <c:catAx>
        <c:axId val="1316436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31649536"/>
        <c:crosses val="autoZero"/>
        <c:auto val="1"/>
        <c:lblAlgn val="ctr"/>
        <c:lblOffset val="100"/>
        <c:noMultiLvlLbl val="0"/>
      </c:catAx>
      <c:valAx>
        <c:axId val="1316495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164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Despesa Gerència DC, Part. i Transparència </a:t>
            </a:r>
            <a:r>
              <a:rPr lang="ca-ES" sz="1600" b="1" i="0" cap="small" baseline="0">
                <a:effectLst/>
              </a:rPr>
              <a:t>(Cap. 2 i 4)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08'!$B$6,'DCap 08'!$B$8)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08'!$M$6,'DCap 08'!$M$8)</c:f>
              <c:numCache>
                <c:formatCode>0.0%</c:formatCode>
                <c:ptCount val="2"/>
                <c:pt idx="0">
                  <c:v>0</c:v>
                </c:pt>
                <c:pt idx="1">
                  <c:v>3.2526605281346432E-2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256064"/>
        <c:axId val="125257600"/>
      </c:barChart>
      <c:catAx>
        <c:axId val="1252560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25257600"/>
        <c:crosses val="autoZero"/>
        <c:auto val="1"/>
        <c:lblAlgn val="ctr"/>
        <c:lblOffset val="100"/>
        <c:noMultiLvlLbl val="0"/>
      </c:catAx>
      <c:valAx>
        <c:axId val="1252576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25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Despesa Gerència DC, Part. i Transparència </a:t>
            </a:r>
            <a:r>
              <a:rPr lang="ca-ES" sz="1600" b="1" i="0" cap="small" baseline="0">
                <a:effectLst/>
              </a:rPr>
              <a:t>(Cap. 6 i 7) Obligat/Crèdit Actual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08'!$J$10,'DCap 08'!$J$11)</c:f>
              <c:numCache>
                <c:formatCode>0.0%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5282560"/>
        <c:axId val="129191936"/>
      </c:barChart>
      <c:catAx>
        <c:axId val="1252825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9191936"/>
        <c:crosses val="autoZero"/>
        <c:auto val="1"/>
        <c:lblAlgn val="ctr"/>
        <c:lblOffset val="100"/>
        <c:noMultiLvlLbl val="0"/>
      </c:catAx>
      <c:valAx>
        <c:axId val="1291919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528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ca-ES" sz="1600" b="1" i="0" cap="small" baseline="0">
                <a:effectLst/>
              </a:rPr>
              <a:t>Despesa </a:t>
            </a:r>
            <a:r>
              <a:rPr lang="ca-ES" sz="1600" b="1" i="0" u="none" strike="noStrike" cap="small" baseline="0">
                <a:effectLst/>
              </a:rPr>
              <a:t>Despesa Gerència DC, Part. i Transparència </a:t>
            </a:r>
            <a:r>
              <a:rPr lang="ca-ES" sz="1600" b="1" i="0" cap="small" baseline="0">
                <a:effectLst/>
              </a:rPr>
              <a:t>(Cap. 6 i 7) </a:t>
            </a:r>
            <a:br>
              <a:rPr lang="ca-ES" sz="1600" b="1" i="0" cap="small" baseline="0">
                <a:effectLst/>
              </a:rPr>
            </a:br>
            <a:r>
              <a:rPr lang="ca-ES" sz="1600" b="1" i="0" cap="small" baseline="0">
                <a:effectLst/>
              </a:rPr>
              <a:t>Var. Obligat 15/14 (%)</a:t>
            </a:r>
            <a:endParaRPr lang="ca-ES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9809953735851693E-17"/>
                  <c:y val="0.22988505747126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08'!$B$10,'DCap 08'!$B$11)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08'!$M$10,'DCap 08'!$M$11)</c:f>
              <c:numCache>
                <c:formatCode>0.0%</c:formatCode>
                <c:ptCount val="2"/>
                <c:pt idx="0">
                  <c:v>0</c:v>
                </c:pt>
                <c:pt idx="1">
                  <c:v>-3.2633138640772552E-2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223296"/>
        <c:axId val="131130880"/>
      </c:barChart>
      <c:catAx>
        <c:axId val="12922329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1130880"/>
        <c:crosses val="autoZero"/>
        <c:auto val="1"/>
        <c:lblAlgn val="ctr"/>
        <c:lblOffset val="100"/>
        <c:noMultiLvlLbl val="0"/>
      </c:catAx>
      <c:valAx>
        <c:axId val="13113088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22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Obligat</a:t>
            </a:r>
            <a:r>
              <a:rPr lang="ca-ES" sz="1800" b="1" i="0" u="none" strike="noStrike" cap="small" baseline="0">
                <a:effectLst/>
              </a:rPr>
              <a:t>/Crèdit Actual </a:t>
            </a:r>
            <a:r>
              <a:rPr lang="ca-ES" sz="1800" b="1" i="0" cap="small" baseline="0">
                <a:effectLst/>
              </a:rPr>
              <a:t>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06'!$J$6,'DCap 06'!$J$8)</c:f>
              <c:numCache>
                <c:formatCode>0.0%</c:formatCode>
                <c:ptCount val="2"/>
                <c:pt idx="0">
                  <c:v>0.98130320763516488</c:v>
                </c:pt>
                <c:pt idx="1">
                  <c:v>0.99386917772846972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534976"/>
        <c:axId val="129553152"/>
      </c:barChart>
      <c:catAx>
        <c:axId val="129534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29553152"/>
        <c:crosses val="autoZero"/>
        <c:auto val="1"/>
        <c:lblAlgn val="ctr"/>
        <c:lblOffset val="100"/>
        <c:noMultiLvlLbl val="0"/>
      </c:catAx>
      <c:valAx>
        <c:axId val="12955315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534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2 i 4)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('DCap 06'!$B$6,'DCap 06'!$B$8)</c:f>
              <c:strCache>
                <c:ptCount val="2"/>
                <c:pt idx="0">
                  <c:v>Despeses en béns corrents i serveis</c:v>
                </c:pt>
                <c:pt idx="1">
                  <c:v>Transferències corrents</c:v>
                </c:pt>
              </c:strCache>
            </c:strRef>
          </c:cat>
          <c:val>
            <c:numRef>
              <c:f>('DCap 06'!$M$6,'DCap 06'!$M$8)</c:f>
              <c:numCache>
                <c:formatCode>0.0%</c:formatCode>
                <c:ptCount val="2"/>
                <c:pt idx="0">
                  <c:v>4.7272769412854299E-2</c:v>
                </c:pt>
                <c:pt idx="1">
                  <c:v>3.1463621343617909E-2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9559936"/>
        <c:axId val="133126400"/>
      </c:barChart>
      <c:catAx>
        <c:axId val="12955993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3126400"/>
        <c:crosses val="autoZero"/>
        <c:auto val="1"/>
        <c:lblAlgn val="ctr"/>
        <c:lblOffset val="100"/>
        <c:noMultiLvlLbl val="0"/>
      </c:catAx>
      <c:valAx>
        <c:axId val="13312640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2955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00" cap="small" baseline="0"/>
            </a:pPr>
            <a:r>
              <a:rPr lang="ca-ES" sz="1700" cap="small" baseline="0"/>
              <a:t>Ingressos Corrents.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(IDetallCorrent!$F$11,IDetallCorrent!$F$14,IDetallCorrent!$F$37,IDetallCorrent!$F$60,IDetallCorrent!$F$67,IDetallCorrent!$F$68)</c:f>
              <c:numCache>
                <c:formatCode>0.0%</c:formatCode>
                <c:ptCount val="6"/>
                <c:pt idx="0">
                  <c:v>1.1078922619221943</c:v>
                </c:pt>
                <c:pt idx="1">
                  <c:v>1.0385941236890595</c:v>
                </c:pt>
                <c:pt idx="2">
                  <c:v>1.1647785616313191</c:v>
                </c:pt>
                <c:pt idx="3">
                  <c:v>1.2493689036773348</c:v>
                </c:pt>
                <c:pt idx="4">
                  <c:v>1.2148781253508758</c:v>
                </c:pt>
                <c:pt idx="5">
                  <c:v>1.0936236202115717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5694208"/>
        <c:axId val="115730304"/>
      </c:barChart>
      <c:catAx>
        <c:axId val="1156942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/>
            </a:pPr>
            <a:endParaRPr lang="ca-ES"/>
          </a:p>
        </c:txPr>
        <c:crossAx val="115730304"/>
        <c:crosses val="autoZero"/>
        <c:auto val="1"/>
        <c:lblAlgn val="ctr"/>
        <c:lblOffset val="100"/>
        <c:noMultiLvlLbl val="0"/>
      </c:catAx>
      <c:valAx>
        <c:axId val="11573030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569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Obligat</a:t>
            </a:r>
            <a:r>
              <a:rPr lang="ca-ES" sz="1800" b="1" i="0" u="none" strike="noStrike" cap="small" baseline="0">
                <a:effectLst/>
              </a:rPr>
              <a:t>/Crèdit Actual</a:t>
            </a:r>
            <a:r>
              <a:rPr lang="ca-ES" sz="1800" b="1" i="0" cap="small" baseline="0">
                <a:effectLst/>
              </a:rPr>
              <a:t>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06'!$J$10,'DCap 06'!$J$11)</c:f>
              <c:numCache>
                <c:formatCode>0.0%</c:formatCode>
                <c:ptCount val="2"/>
                <c:pt idx="0">
                  <c:v>0.95941115782796282</c:v>
                </c:pt>
                <c:pt idx="1">
                  <c:v>0.9399158700531407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3159552"/>
        <c:axId val="133173632"/>
      </c:barChart>
      <c:catAx>
        <c:axId val="13315955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33173632"/>
        <c:crosses val="autoZero"/>
        <c:auto val="1"/>
        <c:lblAlgn val="ctr"/>
        <c:lblOffset val="100"/>
        <c:noMultiLvlLbl val="0"/>
      </c:catAx>
      <c:valAx>
        <c:axId val="13317363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315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1800" b="1" i="0" cap="small" baseline="0">
                <a:effectLst/>
              </a:rPr>
              <a:t>Despesa Districtes (Cap. 6 i 7) </a:t>
            </a:r>
            <a:br>
              <a:rPr lang="ca-ES" sz="1800" b="1" i="0" cap="small" baseline="0">
                <a:effectLst/>
              </a:rPr>
            </a:br>
            <a:r>
              <a:rPr lang="ca-ES" sz="1800" b="1" i="0" cap="small" baseline="0">
                <a:effectLst/>
              </a:rPr>
              <a:t>Var. Obligat 15/14 (%)</a:t>
            </a:r>
            <a:endParaRPr lang="ca-ES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('DCap 06'!$B$10,'DCap 06'!$B$11)</c:f>
              <c:strCache>
                <c:ptCount val="2"/>
                <c:pt idx="0">
                  <c:v>Inversions reals</c:v>
                </c:pt>
                <c:pt idx="1">
                  <c:v>Transferències de capital</c:v>
                </c:pt>
              </c:strCache>
            </c:strRef>
          </c:cat>
          <c:val>
            <c:numRef>
              <c:f>('DCap 06'!$M$10,'DCap 06'!$M$11)</c:f>
              <c:numCache>
                <c:formatCode>0.0%</c:formatCode>
                <c:ptCount val="2"/>
                <c:pt idx="0">
                  <c:v>-0.41161265465692698</c:v>
                </c:pt>
                <c:pt idx="1">
                  <c:v>-0.47968539161569645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33202688"/>
        <c:axId val="133204224"/>
      </c:barChart>
      <c:catAx>
        <c:axId val="13320268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33204224"/>
        <c:crosses val="autoZero"/>
        <c:auto val="1"/>
        <c:lblAlgn val="ctr"/>
        <c:lblOffset val="100"/>
        <c:noMultiLvlLbl val="0"/>
      </c:catAx>
      <c:valAx>
        <c:axId val="13320422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3320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corrents. Variació DL (%) 15/14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</c:dPt>
          <c:dLbls>
            <c:dLbl>
              <c:idx val="2"/>
              <c:layout>
                <c:manualLayout>
                  <c:x val="-5.0925337632079971E-17"/>
                  <c:y val="0.148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778088022685108E-3"/>
                  <c:y val="1.37934885798853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(IDetallCorrent!$B$11,IDetallCorrent!$B$14,IDetallCorrent!$B$37,IDetallCorrent!$B$60,IDetallCorrent!$B$67,IDetallCorrent!$B$68)</c:f>
              <c:strCache>
                <c:ptCount val="6"/>
                <c:pt idx="0">
                  <c:v>Impostos locals</c:v>
                </c:pt>
                <c:pt idx="1">
                  <c:v>Participació Tributs de l'Estat</c:v>
                </c:pt>
                <c:pt idx="2">
                  <c:v>Taxes i altres ingressos</c:v>
                </c:pt>
                <c:pt idx="3">
                  <c:v>Transferències corrents (exc. FCF)</c:v>
                </c:pt>
                <c:pt idx="4">
                  <c:v>Ingressos patrimonials</c:v>
                </c:pt>
                <c:pt idx="5">
                  <c:v>Ingressos corrents</c:v>
                </c:pt>
              </c:strCache>
            </c:strRef>
          </c:cat>
          <c:val>
            <c:numRef>
              <c:f>(IDetallCorrent!$K$11,IDetallCorrent!$K$14,IDetallCorrent!$K$37,IDetallCorrent!$K$60,IDetallCorrent!$K$67,IDetallCorrent!$K$68)</c:f>
              <c:numCache>
                <c:formatCode>0.0%</c:formatCode>
                <c:ptCount val="6"/>
                <c:pt idx="0">
                  <c:v>6.1335300462413089E-2</c:v>
                </c:pt>
                <c:pt idx="1">
                  <c:v>4.613390496417491E-2</c:v>
                </c:pt>
                <c:pt idx="2">
                  <c:v>-2.3261278411075614E-2</c:v>
                </c:pt>
                <c:pt idx="3">
                  <c:v>0.39898090383653573</c:v>
                </c:pt>
                <c:pt idx="4">
                  <c:v>-0.76116671083701026</c:v>
                </c:pt>
                <c:pt idx="5">
                  <c:v>-7.3202544905720535E-3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4963584"/>
        <c:axId val="114965120"/>
      </c:barChart>
      <c:catAx>
        <c:axId val="1149635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 b="1" cap="small" baseline="0">
                <a:solidFill>
                  <a:srgbClr val="002060"/>
                </a:solidFill>
              </a:defRPr>
            </a:pPr>
            <a:endParaRPr lang="ca-ES"/>
          </a:p>
        </c:txPr>
        <c:crossAx val="114965120"/>
        <c:crosses val="autoZero"/>
        <c:auto val="1"/>
        <c:lblAlgn val="ctr"/>
        <c:lblOffset val="100"/>
        <c:noMultiLvlLbl val="0"/>
      </c:catAx>
      <c:valAx>
        <c:axId val="11496512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496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cap="small" baseline="0"/>
            </a:pPr>
            <a:r>
              <a:rPr lang="ca-ES" sz="1600" cap="small" baseline="0"/>
              <a:t>Ingressos de Capital. Drets liquidats/Prev. Actual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2"/>
            <c:invertIfNegative val="0"/>
            <c:bubble3D val="0"/>
            <c:spPr>
              <a:solidFill>
                <a:schemeClr val="accent6"/>
              </a:solidFill>
            </c:spPr>
          </c:dPt>
          <c:dLbls>
            <c:txPr>
              <a:bodyPr/>
              <a:lstStyle/>
              <a:p>
                <a:pPr>
                  <a:defRPr cap="small" baseline="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(IDetallCapital!$B$8,IDetallCapital!$B$16,IDetallCapital!$B$17)</c:f>
              <c:strCache>
                <c:ptCount val="3"/>
                <c:pt idx="0">
                  <c:v>Vendes Inversions reals</c:v>
                </c:pt>
                <c:pt idx="1">
                  <c:v>Transferències de capital</c:v>
                </c:pt>
                <c:pt idx="2">
                  <c:v>Ingressos capital</c:v>
                </c:pt>
              </c:strCache>
            </c:strRef>
          </c:cat>
          <c:val>
            <c:numRef>
              <c:f>(IDetallCapital!$F$8,IDetallCapital!$F$16,IDetallCapital!$F$17)</c:f>
              <c:numCache>
                <c:formatCode>0.0%</c:formatCode>
                <c:ptCount val="3"/>
                <c:pt idx="0">
                  <c:v>10.854578607422813</c:v>
                </c:pt>
                <c:pt idx="1">
                  <c:v>0.69370132413356289</c:v>
                </c:pt>
                <c:pt idx="2">
                  <c:v>0.80080268129218068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6326784"/>
        <c:axId val="116327936"/>
      </c:barChart>
      <c:catAx>
        <c:axId val="11632678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 cap="small" baseline="0"/>
            </a:pPr>
            <a:endParaRPr lang="ca-ES"/>
          </a:p>
        </c:txPr>
        <c:crossAx val="116327936"/>
        <c:crosses val="autoZero"/>
        <c:auto val="1"/>
        <c:lblAlgn val="ctr"/>
        <c:lblOffset val="100"/>
        <c:noMultiLvlLbl val="0"/>
      </c:catAx>
      <c:valAx>
        <c:axId val="11632793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16326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4" Type="http://schemas.openxmlformats.org/officeDocument/2006/relationships/chart" Target="../charts/chart4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4" Type="http://schemas.openxmlformats.org/officeDocument/2006/relationships/chart" Target="../charts/chart5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4" Type="http://schemas.openxmlformats.org/officeDocument/2006/relationships/chart" Target="../charts/chart5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4" Type="http://schemas.openxmlformats.org/officeDocument/2006/relationships/chart" Target="../charts/chart5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4" Type="http://schemas.openxmlformats.org/officeDocument/2006/relationships/chart" Target="../charts/chart6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22</xdr:row>
      <xdr:rowOff>4762</xdr:rowOff>
    </xdr:from>
    <xdr:to>
      <xdr:col>4</xdr:col>
      <xdr:colOff>180975</xdr:colOff>
      <xdr:row>37</xdr:row>
      <xdr:rowOff>28575</xdr:rowOff>
    </xdr:to>
    <xdr:graphicFrame macro="">
      <xdr:nvGraphicFramePr>
        <xdr:cNvPr id="4" name="Gràfic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390525</xdr:colOff>
      <xdr:row>22</xdr:row>
      <xdr:rowOff>4762</xdr:rowOff>
    </xdr:from>
    <xdr:to>
      <xdr:col>9</xdr:col>
      <xdr:colOff>57150</xdr:colOff>
      <xdr:row>37</xdr:row>
      <xdr:rowOff>28575</xdr:rowOff>
    </xdr:to>
    <xdr:graphicFrame macro="">
      <xdr:nvGraphicFramePr>
        <xdr:cNvPr id="5" name="Gràfic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152400</xdr:rowOff>
    </xdr:from>
    <xdr:to>
      <xdr:col>4</xdr:col>
      <xdr:colOff>704850</xdr:colOff>
      <xdr:row>14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1</xdr:row>
      <xdr:rowOff>142875</xdr:rowOff>
    </xdr:from>
    <xdr:to>
      <xdr:col>12</xdr:col>
      <xdr:colOff>476250</xdr:colOff>
      <xdr:row>14</xdr:row>
      <xdr:rowOff>66675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16</xdr:row>
      <xdr:rowOff>142875</xdr:rowOff>
    </xdr:from>
    <xdr:to>
      <xdr:col>4</xdr:col>
      <xdr:colOff>704850</xdr:colOff>
      <xdr:row>30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381000</xdr:colOff>
      <xdr:row>16</xdr:row>
      <xdr:rowOff>142875</xdr:rowOff>
    </xdr:from>
    <xdr:to>
      <xdr:col>12</xdr:col>
      <xdr:colOff>476250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180976</xdr:rowOff>
    </xdr:from>
    <xdr:to>
      <xdr:col>4</xdr:col>
      <xdr:colOff>428625</xdr:colOff>
      <xdr:row>15</xdr:row>
      <xdr:rowOff>114301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2</xdr:row>
      <xdr:rowOff>180976</xdr:rowOff>
    </xdr:from>
    <xdr:to>
      <xdr:col>12</xdr:col>
      <xdr:colOff>333375</xdr:colOff>
      <xdr:row>15</xdr:row>
      <xdr:rowOff>114301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16</xdr:row>
      <xdr:rowOff>57150</xdr:rowOff>
    </xdr:from>
    <xdr:to>
      <xdr:col>4</xdr:col>
      <xdr:colOff>438150</xdr:colOff>
      <xdr:row>31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171450</xdr:colOff>
      <xdr:row>16</xdr:row>
      <xdr:rowOff>57150</xdr:rowOff>
    </xdr:from>
    <xdr:to>
      <xdr:col>12</xdr:col>
      <xdr:colOff>323850</xdr:colOff>
      <xdr:row>31</xdr:row>
      <xdr:rowOff>133350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4</xdr:col>
      <xdr:colOff>695325</xdr:colOff>
      <xdr:row>15</xdr:row>
      <xdr:rowOff>200025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238125</xdr:colOff>
      <xdr:row>2</xdr:row>
      <xdr:rowOff>0</xdr:rowOff>
    </xdr:from>
    <xdr:to>
      <xdr:col>13</xdr:col>
      <xdr:colOff>123825</xdr:colOff>
      <xdr:row>15</xdr:row>
      <xdr:rowOff>200025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17</xdr:row>
      <xdr:rowOff>9525</xdr:rowOff>
    </xdr:from>
    <xdr:to>
      <xdr:col>4</xdr:col>
      <xdr:colOff>704850</xdr:colOff>
      <xdr:row>33</xdr:row>
      <xdr:rowOff>38100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257175</xdr:colOff>
      <xdr:row>17</xdr:row>
      <xdr:rowOff>9525</xdr:rowOff>
    </xdr:from>
    <xdr:to>
      <xdr:col>13</xdr:col>
      <xdr:colOff>142875</xdr:colOff>
      <xdr:row>33</xdr:row>
      <xdr:rowOff>38100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47625</xdr:rowOff>
    </xdr:from>
    <xdr:to>
      <xdr:col>4</xdr:col>
      <xdr:colOff>419100</xdr:colOff>
      <xdr:row>15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</xdr:row>
      <xdr:rowOff>47625</xdr:rowOff>
    </xdr:from>
    <xdr:to>
      <xdr:col>12</xdr:col>
      <xdr:colOff>419100</xdr:colOff>
      <xdr:row>15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16</xdr:row>
      <xdr:rowOff>76200</xdr:rowOff>
    </xdr:from>
    <xdr:to>
      <xdr:col>4</xdr:col>
      <xdr:colOff>390525</xdr:colOff>
      <xdr:row>32</xdr:row>
      <xdr:rowOff>9525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361951</xdr:colOff>
      <xdr:row>16</xdr:row>
      <xdr:rowOff>66676</xdr:rowOff>
    </xdr:from>
    <xdr:to>
      <xdr:col>12</xdr:col>
      <xdr:colOff>428626</xdr:colOff>
      <xdr:row>32</xdr:row>
      <xdr:rowOff>9526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2</xdr:row>
      <xdr:rowOff>66675</xdr:rowOff>
    </xdr:from>
    <xdr:to>
      <xdr:col>4</xdr:col>
      <xdr:colOff>295275</xdr:colOff>
      <xdr:row>14</xdr:row>
      <xdr:rowOff>247650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66675</xdr:rowOff>
    </xdr:from>
    <xdr:to>
      <xdr:col>12</xdr:col>
      <xdr:colOff>104775</xdr:colOff>
      <xdr:row>14</xdr:row>
      <xdr:rowOff>247650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16</xdr:row>
      <xdr:rowOff>9526</xdr:rowOff>
    </xdr:from>
    <xdr:to>
      <xdr:col>4</xdr:col>
      <xdr:colOff>304800</xdr:colOff>
      <xdr:row>29</xdr:row>
      <xdr:rowOff>95251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114300</xdr:colOff>
      <xdr:row>16</xdr:row>
      <xdr:rowOff>1</xdr:rowOff>
    </xdr:from>
    <xdr:to>
      <xdr:col>12</xdr:col>
      <xdr:colOff>114300</xdr:colOff>
      <xdr:row>29</xdr:row>
      <xdr:rowOff>85726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2</xdr:row>
      <xdr:rowOff>152400</xdr:rowOff>
    </xdr:from>
    <xdr:to>
      <xdr:col>4</xdr:col>
      <xdr:colOff>257175</xdr:colOff>
      <xdr:row>15</xdr:row>
      <xdr:rowOff>57150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2</xdr:row>
      <xdr:rowOff>152400</xdr:rowOff>
    </xdr:from>
    <xdr:to>
      <xdr:col>12</xdr:col>
      <xdr:colOff>57150</xdr:colOff>
      <xdr:row>15</xdr:row>
      <xdr:rowOff>57150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16</xdr:row>
      <xdr:rowOff>200025</xdr:rowOff>
    </xdr:from>
    <xdr:to>
      <xdr:col>4</xdr:col>
      <xdr:colOff>266700</xdr:colOff>
      <xdr:row>31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</xdr:colOff>
      <xdr:row>16</xdr:row>
      <xdr:rowOff>209550</xdr:rowOff>
    </xdr:from>
    <xdr:to>
      <xdr:col>12</xdr:col>
      <xdr:colOff>85725</xdr:colOff>
      <xdr:row>31</xdr:row>
      <xdr:rowOff>38100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</xdr:row>
      <xdr:rowOff>0</xdr:rowOff>
    </xdr:from>
    <xdr:to>
      <xdr:col>4</xdr:col>
      <xdr:colOff>676275</xdr:colOff>
      <xdr:row>16</xdr:row>
      <xdr:rowOff>76200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3</xdr:row>
      <xdr:rowOff>1</xdr:rowOff>
    </xdr:from>
    <xdr:to>
      <xdr:col>13</xdr:col>
      <xdr:colOff>66675</xdr:colOff>
      <xdr:row>16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142876</xdr:colOff>
      <xdr:row>17</xdr:row>
      <xdr:rowOff>152401</xdr:rowOff>
    </xdr:from>
    <xdr:to>
      <xdr:col>4</xdr:col>
      <xdr:colOff>676276</xdr:colOff>
      <xdr:row>33</xdr:row>
      <xdr:rowOff>38101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333376</xdr:colOff>
      <xdr:row>17</xdr:row>
      <xdr:rowOff>152401</xdr:rowOff>
    </xdr:from>
    <xdr:to>
      <xdr:col>13</xdr:col>
      <xdr:colOff>57151</xdr:colOff>
      <xdr:row>33</xdr:row>
      <xdr:rowOff>38101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133350</xdr:rowOff>
    </xdr:from>
    <xdr:to>
      <xdr:col>6</xdr:col>
      <xdr:colOff>419100</xdr:colOff>
      <xdr:row>15</xdr:row>
      <xdr:rowOff>123825</xdr:rowOff>
    </xdr:to>
    <xdr:graphicFrame macro="">
      <xdr:nvGraphicFramePr>
        <xdr:cNvPr id="2" name="Gràfic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</xdr:row>
      <xdr:rowOff>133350</xdr:rowOff>
    </xdr:from>
    <xdr:to>
      <xdr:col>13</xdr:col>
      <xdr:colOff>314325</xdr:colOff>
      <xdr:row>15</xdr:row>
      <xdr:rowOff>123825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18</xdr:row>
      <xdr:rowOff>76200</xdr:rowOff>
    </xdr:from>
    <xdr:to>
      <xdr:col>6</xdr:col>
      <xdr:colOff>409575</xdr:colOff>
      <xdr:row>32</xdr:row>
      <xdr:rowOff>66675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18</xdr:row>
      <xdr:rowOff>85725</xdr:rowOff>
    </xdr:from>
    <xdr:to>
      <xdr:col>13</xdr:col>
      <xdr:colOff>314325</xdr:colOff>
      <xdr:row>32</xdr:row>
      <xdr:rowOff>76200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0</xdr:rowOff>
    </xdr:from>
    <xdr:to>
      <xdr:col>4</xdr:col>
      <xdr:colOff>247650</xdr:colOff>
      <xdr:row>15</xdr:row>
      <xdr:rowOff>28575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295275</xdr:colOff>
      <xdr:row>3</xdr:row>
      <xdr:rowOff>0</xdr:rowOff>
    </xdr:from>
    <xdr:to>
      <xdr:col>12</xdr:col>
      <xdr:colOff>219075</xdr:colOff>
      <xdr:row>15</xdr:row>
      <xdr:rowOff>28575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17</xdr:row>
      <xdr:rowOff>28575</xdr:rowOff>
    </xdr:from>
    <xdr:to>
      <xdr:col>4</xdr:col>
      <xdr:colOff>238125</xdr:colOff>
      <xdr:row>31</xdr:row>
      <xdr:rowOff>19050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295275</xdr:colOff>
      <xdr:row>17</xdr:row>
      <xdr:rowOff>38100</xdr:rowOff>
    </xdr:from>
    <xdr:to>
      <xdr:col>12</xdr:col>
      <xdr:colOff>219075</xdr:colOff>
      <xdr:row>31</xdr:row>
      <xdr:rowOff>28575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76200</xdr:rowOff>
    </xdr:from>
    <xdr:to>
      <xdr:col>4</xdr:col>
      <xdr:colOff>228600</xdr:colOff>
      <xdr:row>14</xdr:row>
      <xdr:rowOff>57150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</xdr:row>
      <xdr:rowOff>85725</xdr:rowOff>
    </xdr:from>
    <xdr:to>
      <xdr:col>12</xdr:col>
      <xdr:colOff>28575</xdr:colOff>
      <xdr:row>14</xdr:row>
      <xdr:rowOff>66675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17</xdr:row>
      <xdr:rowOff>0</xdr:rowOff>
    </xdr:from>
    <xdr:to>
      <xdr:col>4</xdr:col>
      <xdr:colOff>228600</xdr:colOff>
      <xdr:row>30</xdr:row>
      <xdr:rowOff>104775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17</xdr:row>
      <xdr:rowOff>9525</xdr:rowOff>
    </xdr:from>
    <xdr:to>
      <xdr:col>12</xdr:col>
      <xdr:colOff>19050</xdr:colOff>
      <xdr:row>30</xdr:row>
      <xdr:rowOff>114300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0</xdr:rowOff>
    </xdr:from>
    <xdr:to>
      <xdr:col>5</xdr:col>
      <xdr:colOff>47625</xdr:colOff>
      <xdr:row>14</xdr:row>
      <xdr:rowOff>71438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3</xdr:row>
      <xdr:rowOff>0</xdr:rowOff>
    </xdr:from>
    <xdr:to>
      <xdr:col>13</xdr:col>
      <xdr:colOff>152400</xdr:colOff>
      <xdr:row>14</xdr:row>
      <xdr:rowOff>95250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15</xdr:row>
      <xdr:rowOff>38100</xdr:rowOff>
    </xdr:from>
    <xdr:to>
      <xdr:col>5</xdr:col>
      <xdr:colOff>57149</xdr:colOff>
      <xdr:row>29</xdr:row>
      <xdr:rowOff>142875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238125</xdr:colOff>
      <xdr:row>15</xdr:row>
      <xdr:rowOff>38100</xdr:rowOff>
    </xdr:from>
    <xdr:to>
      <xdr:col>13</xdr:col>
      <xdr:colOff>152400</xdr:colOff>
      <xdr:row>30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3</xdr:row>
      <xdr:rowOff>0</xdr:rowOff>
    </xdr:from>
    <xdr:to>
      <xdr:col>4</xdr:col>
      <xdr:colOff>400049</xdr:colOff>
      <xdr:row>15</xdr:row>
      <xdr:rowOff>85725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600074</xdr:colOff>
      <xdr:row>2</xdr:row>
      <xdr:rowOff>152400</xdr:rowOff>
    </xdr:from>
    <xdr:to>
      <xdr:col>11</xdr:col>
      <xdr:colOff>304799</xdr:colOff>
      <xdr:row>15</xdr:row>
      <xdr:rowOff>76200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76199</xdr:colOff>
      <xdr:row>17</xdr:row>
      <xdr:rowOff>85725</xdr:rowOff>
    </xdr:from>
    <xdr:to>
      <xdr:col>4</xdr:col>
      <xdr:colOff>400049</xdr:colOff>
      <xdr:row>32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581024</xdr:colOff>
      <xdr:row>17</xdr:row>
      <xdr:rowOff>76200</xdr:rowOff>
    </xdr:from>
    <xdr:to>
      <xdr:col>11</xdr:col>
      <xdr:colOff>285749</xdr:colOff>
      <xdr:row>31</xdr:row>
      <xdr:rowOff>152400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2600325</xdr:colOff>
      <xdr:row>3</xdr:row>
      <xdr:rowOff>114300</xdr:rowOff>
    </xdr:from>
    <xdr:to>
      <xdr:col>5</xdr:col>
      <xdr:colOff>228600</xdr:colOff>
      <xdr:row>17</xdr:row>
      <xdr:rowOff>171450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2581275</xdr:colOff>
      <xdr:row>19</xdr:row>
      <xdr:rowOff>28575</xdr:rowOff>
    </xdr:from>
    <xdr:to>
      <xdr:col>5</xdr:col>
      <xdr:colOff>228600</xdr:colOff>
      <xdr:row>33</xdr:row>
      <xdr:rowOff>0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142875</xdr:rowOff>
    </xdr:from>
    <xdr:to>
      <xdr:col>6</xdr:col>
      <xdr:colOff>723900</xdr:colOff>
      <xdr:row>21</xdr:row>
      <xdr:rowOff>114300</xdr:rowOff>
    </xdr:to>
    <xdr:graphicFrame macro="">
      <xdr:nvGraphicFramePr>
        <xdr:cNvPr id="3" name="Gràfic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95250</xdr:rowOff>
    </xdr:from>
    <xdr:to>
      <xdr:col>4</xdr:col>
      <xdr:colOff>619125</xdr:colOff>
      <xdr:row>35</xdr:row>
      <xdr:rowOff>85725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18</xdr:row>
      <xdr:rowOff>95250</xdr:rowOff>
    </xdr:from>
    <xdr:to>
      <xdr:col>11</xdr:col>
      <xdr:colOff>609600</xdr:colOff>
      <xdr:row>35</xdr:row>
      <xdr:rowOff>85725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104775</xdr:rowOff>
    </xdr:from>
    <xdr:to>
      <xdr:col>4</xdr:col>
      <xdr:colOff>628650</xdr:colOff>
      <xdr:row>16</xdr:row>
      <xdr:rowOff>238125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762000</xdr:colOff>
      <xdr:row>2</xdr:row>
      <xdr:rowOff>104775</xdr:rowOff>
    </xdr:from>
    <xdr:to>
      <xdr:col>11</xdr:col>
      <xdr:colOff>609600</xdr:colOff>
      <xdr:row>16</xdr:row>
      <xdr:rowOff>238125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1643344</xdr:colOff>
      <xdr:row>3</xdr:row>
      <xdr:rowOff>79001</xdr:rowOff>
    </xdr:from>
    <xdr:to>
      <xdr:col>8</xdr:col>
      <xdr:colOff>537883</xdr:colOff>
      <xdr:row>22</xdr:row>
      <xdr:rowOff>67236</xdr:rowOff>
    </xdr:to>
    <xdr:graphicFrame macro="">
      <xdr:nvGraphicFramePr>
        <xdr:cNvPr id="4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1632136</xdr:colOff>
      <xdr:row>23</xdr:row>
      <xdr:rowOff>61630</xdr:rowOff>
    </xdr:from>
    <xdr:to>
      <xdr:col>8</xdr:col>
      <xdr:colOff>605117</xdr:colOff>
      <xdr:row>43</xdr:row>
      <xdr:rowOff>89647</xdr:rowOff>
    </xdr:to>
    <xdr:graphicFrame macro="">
      <xdr:nvGraphicFramePr>
        <xdr:cNvPr id="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502024</xdr:colOff>
      <xdr:row>4</xdr:row>
      <xdr:rowOff>88527</xdr:rowOff>
    </xdr:from>
    <xdr:to>
      <xdr:col>6</xdr:col>
      <xdr:colOff>138953</xdr:colOff>
      <xdr:row>25</xdr:row>
      <xdr:rowOff>136712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347945</xdr:colOff>
      <xdr:row>4</xdr:row>
      <xdr:rowOff>88527</xdr:rowOff>
    </xdr:from>
    <xdr:to>
      <xdr:col>12</xdr:col>
      <xdr:colOff>1545772</xdr:colOff>
      <xdr:row>25</xdr:row>
      <xdr:rowOff>127907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593270</xdr:colOff>
      <xdr:row>32</xdr:row>
      <xdr:rowOff>163925</xdr:rowOff>
    </xdr:from>
    <xdr:to>
      <xdr:col>6</xdr:col>
      <xdr:colOff>170968</xdr:colOff>
      <xdr:row>34</xdr:row>
      <xdr:rowOff>3657601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336735</xdr:colOff>
      <xdr:row>32</xdr:row>
      <xdr:rowOff>163926</xdr:rowOff>
    </xdr:from>
    <xdr:to>
      <xdr:col>12</xdr:col>
      <xdr:colOff>1586593</xdr:colOff>
      <xdr:row>34</xdr:row>
      <xdr:rowOff>3671207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802820</xdr:colOff>
      <xdr:row>4</xdr:row>
      <xdr:rowOff>0</xdr:rowOff>
    </xdr:from>
    <xdr:to>
      <xdr:col>4</xdr:col>
      <xdr:colOff>204106</xdr:colOff>
      <xdr:row>15</xdr:row>
      <xdr:rowOff>27214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12246</xdr:colOff>
      <xdr:row>4</xdr:row>
      <xdr:rowOff>0</xdr:rowOff>
    </xdr:from>
    <xdr:to>
      <xdr:col>10</xdr:col>
      <xdr:colOff>489857</xdr:colOff>
      <xdr:row>15</xdr:row>
      <xdr:rowOff>27214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802823</xdr:colOff>
      <xdr:row>18</xdr:row>
      <xdr:rowOff>190499</xdr:rowOff>
    </xdr:from>
    <xdr:to>
      <xdr:col>4</xdr:col>
      <xdr:colOff>190499</xdr:colOff>
      <xdr:row>30</xdr:row>
      <xdr:rowOff>0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395966</xdr:colOff>
      <xdr:row>19</xdr:row>
      <xdr:rowOff>0</xdr:rowOff>
    </xdr:from>
    <xdr:to>
      <xdr:col>10</xdr:col>
      <xdr:colOff>449035</xdr:colOff>
      <xdr:row>30</xdr:row>
      <xdr:rowOff>13607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104775</xdr:rowOff>
    </xdr:from>
    <xdr:to>
      <xdr:col>5</xdr:col>
      <xdr:colOff>19050</xdr:colOff>
      <xdr:row>16</xdr:row>
      <xdr:rowOff>19050</xdr:rowOff>
    </xdr:to>
    <xdr:graphicFrame macro="">
      <xdr:nvGraphicFramePr>
        <xdr:cNvPr id="6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171450</xdr:colOff>
      <xdr:row>1</xdr:row>
      <xdr:rowOff>104775</xdr:rowOff>
    </xdr:from>
    <xdr:to>
      <xdr:col>13</xdr:col>
      <xdr:colOff>161925</xdr:colOff>
      <xdr:row>16</xdr:row>
      <xdr:rowOff>19050</xdr:rowOff>
    </xdr:to>
    <xdr:graphicFrame macro="">
      <xdr:nvGraphicFramePr>
        <xdr:cNvPr id="7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17</xdr:row>
      <xdr:rowOff>19050</xdr:rowOff>
    </xdr:from>
    <xdr:to>
      <xdr:col>5</xdr:col>
      <xdr:colOff>9525</xdr:colOff>
      <xdr:row>34</xdr:row>
      <xdr:rowOff>9525</xdr:rowOff>
    </xdr:to>
    <xdr:graphicFrame macro="">
      <xdr:nvGraphicFramePr>
        <xdr:cNvPr id="8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180975</xdr:colOff>
      <xdr:row>17</xdr:row>
      <xdr:rowOff>9525</xdr:rowOff>
    </xdr:from>
    <xdr:to>
      <xdr:col>13</xdr:col>
      <xdr:colOff>171450</xdr:colOff>
      <xdr:row>34</xdr:row>
      <xdr:rowOff>0</xdr:rowOff>
    </xdr:to>
    <xdr:graphicFrame macro="">
      <xdr:nvGraphicFramePr>
        <xdr:cNvPr id="9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juntament de Barcelon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C00000"/>
      </a:accent1>
      <a:accent2>
        <a:srgbClr val="DE6B5C"/>
      </a:accent2>
      <a:accent3>
        <a:srgbClr val="E99C92"/>
      </a:accent3>
      <a:accent4>
        <a:srgbClr val="F4CDC9"/>
      </a:accent4>
      <a:accent5>
        <a:srgbClr val="4D160F"/>
      </a:accent5>
      <a:accent6>
        <a:srgbClr val="855D5D"/>
      </a:accent6>
      <a:hlink>
        <a:srgbClr val="453D2B"/>
      </a:hlink>
      <a:folHlink>
        <a:srgbClr val="453D2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22@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1"/>
  <sheetViews>
    <sheetView view="pageBreakPreview" zoomScale="60" zoomScaleNormal="100" workbookViewId="0">
      <selection activeCell="I43" sqref="I43"/>
    </sheetView>
  </sheetViews>
  <sheetFormatPr defaultColWidth="11.42578125" defaultRowHeight="12.75" x14ac:dyDescent="0.2"/>
  <cols>
    <col min="1" max="1" width="2.7109375" customWidth="1"/>
    <col min="2" max="2" width="33.85546875" customWidth="1"/>
    <col min="3" max="3" width="13.7109375" bestFit="1" customWidth="1"/>
    <col min="4" max="4" width="14" bestFit="1" customWidth="1"/>
    <col min="5" max="5" width="15.140625" bestFit="1" customWidth="1"/>
    <col min="6" max="8" width="14" bestFit="1" customWidth="1"/>
    <col min="9" max="9" width="13.42578125" bestFit="1" customWidth="1"/>
    <col min="10" max="10" width="8" bestFit="1" customWidth="1"/>
    <col min="12" max="12" width="6.28515625" customWidth="1"/>
  </cols>
  <sheetData>
    <row r="1" spans="1:13" ht="15.75" thickBot="1" x14ac:dyDescent="0.3">
      <c r="A1" s="7" t="s">
        <v>399</v>
      </c>
    </row>
    <row r="2" spans="1:13" x14ac:dyDescent="0.2">
      <c r="A2" s="8" t="s">
        <v>400</v>
      </c>
      <c r="H2" s="598" t="s">
        <v>573</v>
      </c>
      <c r="I2" s="599"/>
      <c r="J2" s="600"/>
    </row>
    <row r="3" spans="1:13" ht="22.5" x14ac:dyDescent="0.2">
      <c r="C3" s="13"/>
      <c r="D3" s="13"/>
      <c r="E3" s="13"/>
      <c r="F3" s="138"/>
      <c r="G3" s="13"/>
      <c r="H3" s="587"/>
      <c r="I3" s="139"/>
      <c r="J3" s="588" t="s">
        <v>516</v>
      </c>
    </row>
    <row r="4" spans="1:13" x14ac:dyDescent="0.2">
      <c r="A4" s="1"/>
      <c r="B4" s="2" t="s">
        <v>401</v>
      </c>
      <c r="C4" s="3" t="s">
        <v>513</v>
      </c>
      <c r="D4" s="3" t="s">
        <v>433</v>
      </c>
      <c r="E4" s="3" t="s">
        <v>514</v>
      </c>
      <c r="F4" s="3" t="s">
        <v>457</v>
      </c>
      <c r="G4" s="3" t="s">
        <v>479</v>
      </c>
      <c r="H4" s="120" t="s">
        <v>515</v>
      </c>
      <c r="I4" s="96" t="s">
        <v>457</v>
      </c>
      <c r="J4" s="121" t="s">
        <v>18</v>
      </c>
    </row>
    <row r="5" spans="1:13" x14ac:dyDescent="0.2">
      <c r="A5" s="6"/>
      <c r="B5" s="6" t="s">
        <v>205</v>
      </c>
      <c r="C5" s="115">
        <v>2075269286.7199998</v>
      </c>
      <c r="D5" s="115">
        <v>2430506527.5099998</v>
      </c>
      <c r="E5" s="115">
        <v>2313220529.2600002</v>
      </c>
      <c r="F5" s="115">
        <v>2610915641.6100001</v>
      </c>
      <c r="G5" s="115">
        <v>2354409500.5</v>
      </c>
      <c r="H5" s="589">
        <f>'ICap '!G10</f>
        <v>2591803074.6599998</v>
      </c>
      <c r="I5" s="116">
        <f>'ICap '!L10</f>
        <v>2610915641.6100001</v>
      </c>
      <c r="J5" s="182">
        <f t="shared" ref="J5:J15" si="0">+H5/I5-1</f>
        <v>-7.3202544905720535E-3</v>
      </c>
    </row>
    <row r="6" spans="1:13" x14ac:dyDescent="0.2">
      <c r="A6" s="6"/>
      <c r="B6" s="6" t="s">
        <v>292</v>
      </c>
      <c r="C6" s="115">
        <v>1811995732.4200001</v>
      </c>
      <c r="D6" s="115">
        <v>1838420398.8499999</v>
      </c>
      <c r="E6" s="115">
        <v>1899831248.1999998</v>
      </c>
      <c r="F6" s="115">
        <v>1885498459.3</v>
      </c>
      <c r="G6" s="115">
        <v>1996110606.45</v>
      </c>
      <c r="H6" s="589">
        <f>DCap!K10</f>
        <v>2028129851.3600001</v>
      </c>
      <c r="I6" s="116">
        <f>DCap!N10</f>
        <v>1885498459.3</v>
      </c>
      <c r="J6" s="182">
        <f t="shared" si="0"/>
        <v>7.5646517426990023E-2</v>
      </c>
    </row>
    <row r="7" spans="1:13" x14ac:dyDescent="0.2">
      <c r="A7" s="9"/>
      <c r="B7" s="2" t="s">
        <v>402</v>
      </c>
      <c r="C7" s="117">
        <f>+C5-C6</f>
        <v>263273554.29999971</v>
      </c>
      <c r="D7" s="117">
        <f>+D5-D6</f>
        <v>592086128.65999985</v>
      </c>
      <c r="E7" s="117">
        <f>+E5-E6</f>
        <v>413389281.06000042</v>
      </c>
      <c r="F7" s="117">
        <f>+F5-F6</f>
        <v>725417182.31000018</v>
      </c>
      <c r="G7" s="117">
        <f>+G5-G6</f>
        <v>358298894.04999995</v>
      </c>
      <c r="H7" s="590">
        <f t="shared" ref="H7:I7" si="1">+H5-H6</f>
        <v>563673223.29999971</v>
      </c>
      <c r="I7" s="118">
        <f t="shared" si="1"/>
        <v>725417182.31000018</v>
      </c>
      <c r="J7" s="180">
        <f t="shared" si="0"/>
        <v>-0.22296681544672969</v>
      </c>
    </row>
    <row r="8" spans="1:13" x14ac:dyDescent="0.2">
      <c r="A8" s="6"/>
      <c r="B8" s="6" t="s">
        <v>403</v>
      </c>
      <c r="C8" s="115">
        <v>6000200</v>
      </c>
      <c r="D8" s="115">
        <v>28408197.229999997</v>
      </c>
      <c r="E8" s="115">
        <v>23479180</v>
      </c>
      <c r="F8" s="115">
        <v>48611906.079999998</v>
      </c>
      <c r="G8" s="115">
        <v>29606729</v>
      </c>
      <c r="H8" s="589">
        <f>'ICap '!G13</f>
        <v>37992794.329999998</v>
      </c>
      <c r="I8" s="116">
        <f>'ICap '!L13</f>
        <v>48611906.079999998</v>
      </c>
      <c r="J8" s="182">
        <f t="shared" si="0"/>
        <v>-0.21844672645677099</v>
      </c>
      <c r="M8" s="501"/>
    </row>
    <row r="9" spans="1:13" x14ac:dyDescent="0.2">
      <c r="A9" s="6"/>
      <c r="B9" s="6" t="s">
        <v>404</v>
      </c>
      <c r="C9" s="115">
        <v>151630998.19</v>
      </c>
      <c r="D9" s="115">
        <v>334091750.25</v>
      </c>
      <c r="E9" s="115">
        <v>426289690.11000001</v>
      </c>
      <c r="F9" s="115">
        <v>613191186.36000001</v>
      </c>
      <c r="G9" s="115">
        <v>373850342.10000002</v>
      </c>
      <c r="H9" s="589">
        <f>DCap!K13</f>
        <v>448902625.94999999</v>
      </c>
      <c r="I9" s="116">
        <f>DCap!N13</f>
        <v>613191186.36000001</v>
      </c>
      <c r="J9" s="182">
        <f t="shared" si="0"/>
        <v>-0.26792387768200476</v>
      </c>
    </row>
    <row r="10" spans="1:13" x14ac:dyDescent="0.2">
      <c r="A10" s="9"/>
      <c r="B10" s="2" t="s">
        <v>405</v>
      </c>
      <c r="C10" s="117">
        <f t="shared" ref="C10:I10" si="2">+C7+C8-C9</f>
        <v>117642756.10999972</v>
      </c>
      <c r="D10" s="117">
        <f t="shared" si="2"/>
        <v>286402575.63999987</v>
      </c>
      <c r="E10" s="117">
        <f>+E7+E8-E9</f>
        <v>10578770.950000405</v>
      </c>
      <c r="F10" s="117">
        <f t="shared" si="2"/>
        <v>160837902.03000021</v>
      </c>
      <c r="G10" s="117">
        <f>+G7+G8-G9</f>
        <v>14055280.949999928</v>
      </c>
      <c r="H10" s="590">
        <f t="shared" si="2"/>
        <v>152763391.67999977</v>
      </c>
      <c r="I10" s="118">
        <f t="shared" si="2"/>
        <v>160837902.03000021</v>
      </c>
      <c r="J10" s="180">
        <f t="shared" si="0"/>
        <v>-5.0202783349501456E-2</v>
      </c>
    </row>
    <row r="11" spans="1:13" x14ac:dyDescent="0.2">
      <c r="A11" s="6"/>
      <c r="B11" s="6" t="s">
        <v>206</v>
      </c>
      <c r="C11" s="115">
        <v>1232200</v>
      </c>
      <c r="D11" s="115">
        <v>41248296.100000001</v>
      </c>
      <c r="E11" s="115">
        <v>237300010</v>
      </c>
      <c r="F11" s="115">
        <v>1753884.59</v>
      </c>
      <c r="G11" s="115">
        <v>166550000</v>
      </c>
      <c r="H11" s="589">
        <f>'ICap '!G16</f>
        <v>166758259.33000001</v>
      </c>
      <c r="I11" s="116">
        <f>+'ICap '!L16</f>
        <v>1753884.59</v>
      </c>
      <c r="J11" s="182">
        <f t="shared" si="0"/>
        <v>94.079379955097281</v>
      </c>
    </row>
    <row r="12" spans="1:13" ht="13.5" thickBot="1" x14ac:dyDescent="0.25">
      <c r="A12" s="6"/>
      <c r="B12" s="6" t="s">
        <v>2</v>
      </c>
      <c r="C12" s="115">
        <v>98971840.909999996</v>
      </c>
      <c r="D12" s="115">
        <v>112759752.78999999</v>
      </c>
      <c r="E12" s="115">
        <v>247878780.94999999</v>
      </c>
      <c r="F12" s="115">
        <v>148301777.84</v>
      </c>
      <c r="G12" s="115">
        <v>180605280.94999999</v>
      </c>
      <c r="H12" s="589">
        <f>+DCap!K16</f>
        <v>313212917.16999996</v>
      </c>
      <c r="I12" s="116">
        <f>DCap!N16</f>
        <v>148301777.84</v>
      </c>
      <c r="J12" s="591">
        <f>+H12/I12-1</f>
        <v>1.1119970490705748</v>
      </c>
    </row>
    <row r="13" spans="1:13" ht="13.5" thickBot="1" x14ac:dyDescent="0.25">
      <c r="A13" s="5"/>
      <c r="B13" s="4" t="s">
        <v>583</v>
      </c>
      <c r="C13" s="119">
        <f t="shared" ref="C13:I13" si="3">+C10+C11-C12</f>
        <v>19903115.19999972</v>
      </c>
      <c r="D13" s="119">
        <f t="shared" si="3"/>
        <v>214891118.9499999</v>
      </c>
      <c r="E13" s="119">
        <f t="shared" si="3"/>
        <v>4.1723251342773438E-7</v>
      </c>
      <c r="F13" s="119">
        <f t="shared" si="3"/>
        <v>14290008.78000021</v>
      </c>
      <c r="G13" s="119">
        <f t="shared" si="3"/>
        <v>0</v>
      </c>
      <c r="H13" s="590">
        <f t="shared" si="3"/>
        <v>6308733.839999795</v>
      </c>
      <c r="I13" s="118">
        <f t="shared" si="3"/>
        <v>14290008.78000021</v>
      </c>
      <c r="J13" s="180">
        <f t="shared" si="0"/>
        <v>-0.55852134612896287</v>
      </c>
    </row>
    <row r="14" spans="1:13" x14ac:dyDescent="0.2">
      <c r="A14" s="585"/>
      <c r="B14" s="596" t="s">
        <v>582</v>
      </c>
      <c r="C14" s="586"/>
      <c r="D14" s="586">
        <v>-7978684.7599999998</v>
      </c>
      <c r="E14" s="586"/>
      <c r="F14" s="586">
        <v>100737955.12</v>
      </c>
      <c r="G14" s="586"/>
      <c r="H14" s="592">
        <f>(250382866.98+14161669.54)-20879272.69</f>
        <v>243665263.82999998</v>
      </c>
      <c r="I14" s="593">
        <v>100737955.12</v>
      </c>
      <c r="J14" s="597">
        <f t="shared" si="0"/>
        <v>1.4188029580285169</v>
      </c>
    </row>
    <row r="15" spans="1:13" ht="13.5" thickBot="1" x14ac:dyDescent="0.25">
      <c r="A15" s="584"/>
      <c r="B15" s="90" t="s">
        <v>406</v>
      </c>
      <c r="C15" s="118"/>
      <c r="D15" s="118">
        <f>D13+D14</f>
        <v>206912434.18999991</v>
      </c>
      <c r="E15" s="118"/>
      <c r="F15" s="118">
        <f>F13+F14</f>
        <v>115027963.90000021</v>
      </c>
      <c r="G15" s="118"/>
      <c r="H15" s="594">
        <f>H13+H14</f>
        <v>249973997.66999978</v>
      </c>
      <c r="I15" s="595">
        <f>I13+I14</f>
        <v>115027963.90000021</v>
      </c>
      <c r="J15" s="185">
        <f t="shared" si="0"/>
        <v>1.1731585015911015</v>
      </c>
    </row>
    <row r="16" spans="1:13" ht="13.5" thickBot="1" x14ac:dyDescent="0.25"/>
    <row r="17" spans="1:11" x14ac:dyDescent="0.2">
      <c r="H17" s="598" t="s">
        <v>573</v>
      </c>
      <c r="I17" s="600"/>
    </row>
    <row r="18" spans="1:11" x14ac:dyDescent="0.2">
      <c r="A18" s="1"/>
      <c r="B18" s="2" t="s">
        <v>407</v>
      </c>
      <c r="C18" s="3" t="s">
        <v>459</v>
      </c>
      <c r="D18" s="3" t="s">
        <v>433</v>
      </c>
      <c r="E18" s="3" t="s">
        <v>460</v>
      </c>
      <c r="F18" s="3" t="s">
        <v>457</v>
      </c>
      <c r="G18" s="3" t="s">
        <v>479</v>
      </c>
      <c r="H18" s="120" t="s">
        <v>515</v>
      </c>
      <c r="I18" s="121" t="s">
        <v>457</v>
      </c>
    </row>
    <row r="19" spans="1:11" x14ac:dyDescent="0.2">
      <c r="B19" t="s">
        <v>408</v>
      </c>
      <c r="C19" s="122">
        <f t="shared" ref="C19:I19" si="4">+C7/C5</f>
        <v>0.12686235756715133</v>
      </c>
      <c r="D19" s="122">
        <f t="shared" si="4"/>
        <v>0.24360606398641479</v>
      </c>
      <c r="E19" s="122">
        <f t="shared" si="4"/>
        <v>0.17870725070568336</v>
      </c>
      <c r="F19" s="122">
        <f t="shared" si="4"/>
        <v>0.27784014571327842</v>
      </c>
      <c r="G19" s="122">
        <f t="shared" si="4"/>
        <v>0.15218206262500594</v>
      </c>
      <c r="H19" s="123">
        <f>+H7/H5</f>
        <v>0.21748304445311456</v>
      </c>
      <c r="I19" s="124">
        <f t="shared" si="4"/>
        <v>0.27784014571327842</v>
      </c>
      <c r="K19" s="108" t="s">
        <v>148</v>
      </c>
    </row>
    <row r="20" spans="1:11" ht="24.75" thickBot="1" x14ac:dyDescent="0.25">
      <c r="A20" s="6"/>
      <c r="B20" s="125" t="s">
        <v>409</v>
      </c>
      <c r="C20" s="126">
        <f>+C10/(C5+C8)</f>
        <v>5.6524518742356693E-2</v>
      </c>
      <c r="D20" s="126">
        <f>+D10/(D5+D8)</f>
        <v>0.11647519645899207</v>
      </c>
      <c r="E20" s="126">
        <f>+E10/(E5+E8)</f>
        <v>4.5272274002852303E-3</v>
      </c>
      <c r="F20" s="126">
        <f>+F10/(F5+F8)</f>
        <v>6.0476118087101613E-2</v>
      </c>
      <c r="G20" s="126">
        <f>+G10/(G5+G8)</f>
        <v>5.895631403880058E-3</v>
      </c>
      <c r="H20" s="127">
        <f t="shared" ref="H20:I20" si="5">+H10/(H5+H8)</f>
        <v>5.8089448493456687E-2</v>
      </c>
      <c r="I20" s="128">
        <f t="shared" si="5"/>
        <v>6.0476118087101613E-2</v>
      </c>
      <c r="J20" s="6"/>
    </row>
    <row r="21" spans="1:11" x14ac:dyDescent="0.2">
      <c r="A21" s="129"/>
      <c r="B21" s="129"/>
      <c r="C21" s="129"/>
      <c r="D21" s="129"/>
      <c r="E21" s="129"/>
      <c r="F21" s="129"/>
      <c r="G21" s="129"/>
      <c r="H21" s="129"/>
      <c r="I21" s="129"/>
    </row>
  </sheetData>
  <mergeCells count="2">
    <mergeCell ref="H2:J2"/>
    <mergeCell ref="H17:I1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  <pageSetUpPr fitToPage="1"/>
  </sheetPr>
  <dimension ref="A1:S218"/>
  <sheetViews>
    <sheetView topLeftCell="A40" zoomScaleNormal="100" workbookViewId="0">
      <selection activeCell="I63" sqref="I63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2.42578125" customWidth="1"/>
    <col min="4" max="4" width="13.28515625" bestFit="1" customWidth="1"/>
    <col min="5" max="5" width="12.42578125" customWidth="1"/>
    <col min="6" max="6" width="6.28515625" style="104" customWidth="1"/>
    <col min="7" max="7" width="13.28515625" bestFit="1" customWidth="1"/>
    <col min="8" max="8" width="8.140625" style="104" customWidth="1"/>
    <col min="9" max="9" width="12.42578125" customWidth="1"/>
    <col min="10" max="10" width="8.42578125" style="104" customWidth="1"/>
    <col min="11" max="11" width="12.42578125" customWidth="1"/>
    <col min="12" max="12" width="6.42578125" style="104" bestFit="1" customWidth="1"/>
    <col min="13" max="13" width="7.140625" style="104" bestFit="1" customWidth="1"/>
    <col min="14" max="14" width="15.5703125" style="63" bestFit="1" customWidth="1"/>
    <col min="15" max="18" width="13.85546875" bestFit="1" customWidth="1"/>
  </cols>
  <sheetData>
    <row r="1" spans="1:19" ht="15.75" thickBot="1" x14ac:dyDescent="0.3">
      <c r="A1" s="7" t="s">
        <v>233</v>
      </c>
    </row>
    <row r="2" spans="1:19" ht="13.5" thickBot="1" x14ac:dyDescent="0.25">
      <c r="A2" s="8" t="s">
        <v>291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22" t="s">
        <v>575</v>
      </c>
      <c r="L2" s="623"/>
      <c r="M2" s="400"/>
    </row>
    <row r="3" spans="1:19" x14ac:dyDescent="0.2">
      <c r="C3" s="551">
        <v>1</v>
      </c>
      <c r="D3" s="94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9" t="s">
        <v>38</v>
      </c>
      <c r="K3" s="158" t="s">
        <v>39</v>
      </c>
      <c r="L3" s="15" t="s">
        <v>40</v>
      </c>
      <c r="M3" s="401" t="s">
        <v>362</v>
      </c>
    </row>
    <row r="4" spans="1:19" ht="25.5" x14ac:dyDescent="0.2">
      <c r="A4" s="1"/>
      <c r="B4" s="2" t="s">
        <v>150</v>
      </c>
      <c r="C4" s="168" t="s">
        <v>13</v>
      </c>
      <c r="D4" s="96" t="s">
        <v>350</v>
      </c>
      <c r="E4" s="96" t="s">
        <v>15</v>
      </c>
      <c r="F4" s="96" t="s">
        <v>18</v>
      </c>
      <c r="G4" s="96" t="s">
        <v>16</v>
      </c>
      <c r="H4" s="96" t="s">
        <v>18</v>
      </c>
      <c r="I4" s="96" t="s">
        <v>17</v>
      </c>
      <c r="J4" s="121" t="s">
        <v>18</v>
      </c>
      <c r="K4" s="96" t="s">
        <v>17</v>
      </c>
      <c r="L4" s="11" t="s">
        <v>18</v>
      </c>
      <c r="M4" s="150" t="s">
        <v>516</v>
      </c>
      <c r="N4" s="61" t="s">
        <v>163</v>
      </c>
    </row>
    <row r="5" spans="1:19" ht="15" customHeight="1" x14ac:dyDescent="0.2">
      <c r="A5" s="20"/>
      <c r="B5" s="20" t="s">
        <v>234</v>
      </c>
      <c r="C5" s="202">
        <v>14925213.640000001</v>
      </c>
      <c r="D5" s="75">
        <v>14623598.060000001</v>
      </c>
      <c r="E5" s="565">
        <v>14623598.060000001</v>
      </c>
      <c r="F5" s="331">
        <f t="shared" ref="F5:F12" si="0">+E5/D5</f>
        <v>1</v>
      </c>
      <c r="G5" s="565">
        <v>14623598.060000001</v>
      </c>
      <c r="H5" s="48">
        <f>+G5/D5</f>
        <v>1</v>
      </c>
      <c r="I5" s="565">
        <v>14623598.060000001</v>
      </c>
      <c r="J5" s="163">
        <f>I5/D5</f>
        <v>1</v>
      </c>
      <c r="K5" s="30">
        <v>15612567.16</v>
      </c>
      <c r="L5" s="52">
        <v>1</v>
      </c>
      <c r="M5" s="151">
        <f>+I5/K5-1</f>
        <v>-6.3344425670992521E-2</v>
      </c>
      <c r="N5" s="62">
        <v>10</v>
      </c>
    </row>
    <row r="6" spans="1:19" ht="15" customHeight="1" x14ac:dyDescent="0.2">
      <c r="A6" s="22"/>
      <c r="B6" s="22" t="s">
        <v>235</v>
      </c>
      <c r="C6" s="202">
        <v>7647590.8899999997</v>
      </c>
      <c r="D6" s="75">
        <v>7984937.3600000003</v>
      </c>
      <c r="E6" s="565">
        <v>7973128.9100000001</v>
      </c>
      <c r="F6" s="331">
        <f t="shared" si="0"/>
        <v>0.99852115934444852</v>
      </c>
      <c r="G6" s="565">
        <v>7973128.9100000001</v>
      </c>
      <c r="H6" s="48">
        <f t="shared" ref="H6:H10" si="1">+G6/D6</f>
        <v>0.99852115934444852</v>
      </c>
      <c r="I6" s="565">
        <v>7973128.9100000001</v>
      </c>
      <c r="J6" s="163">
        <f t="shared" ref="J6:J10" si="2">I6/D6</f>
        <v>0.99852115934444852</v>
      </c>
      <c r="K6" s="32">
        <v>7628592.5700000003</v>
      </c>
      <c r="L6" s="54">
        <v>0.9975279299592914</v>
      </c>
      <c r="M6" s="152">
        <f>+I6/K6-1</f>
        <v>4.5163814535713165E-2</v>
      </c>
      <c r="N6" s="63">
        <v>11</v>
      </c>
    </row>
    <row r="7" spans="1:19" ht="15" customHeight="1" x14ac:dyDescent="0.2">
      <c r="A7" s="22"/>
      <c r="B7" s="22" t="s">
        <v>236</v>
      </c>
      <c r="C7" s="202">
        <v>211435284.93000001</v>
      </c>
      <c r="D7" s="75">
        <v>216000684.19</v>
      </c>
      <c r="E7" s="565">
        <v>215971145.40000001</v>
      </c>
      <c r="F7" s="331">
        <f t="shared" si="0"/>
        <v>0.99986324677576477</v>
      </c>
      <c r="G7" s="565">
        <v>215971145.40000001</v>
      </c>
      <c r="H7" s="48">
        <f t="shared" si="1"/>
        <v>0.99986324677576477</v>
      </c>
      <c r="I7" s="565">
        <v>215971145.40000001</v>
      </c>
      <c r="J7" s="163">
        <f t="shared" si="2"/>
        <v>0.99986324677576477</v>
      </c>
      <c r="K7" s="32">
        <v>205870569.78</v>
      </c>
      <c r="L7" s="54">
        <v>0.99850988485508829</v>
      </c>
      <c r="M7" s="152">
        <f>+I7/K7-1</f>
        <v>4.9062746709225058E-2</v>
      </c>
      <c r="N7" s="63">
        <v>12</v>
      </c>
    </row>
    <row r="8" spans="1:19" ht="15" customHeight="1" x14ac:dyDescent="0.2">
      <c r="A8" s="22"/>
      <c r="B8" s="22" t="s">
        <v>237</v>
      </c>
      <c r="C8" s="202">
        <v>9078946.1799999997</v>
      </c>
      <c r="D8" s="75">
        <v>8783496.8699999992</v>
      </c>
      <c r="E8" s="565">
        <v>8782386.5500000007</v>
      </c>
      <c r="F8" s="331">
        <f t="shared" si="0"/>
        <v>0.99987359020940847</v>
      </c>
      <c r="G8" s="565">
        <v>8782386.5500000007</v>
      </c>
      <c r="H8" s="48">
        <f t="shared" si="1"/>
        <v>0.99987359020940847</v>
      </c>
      <c r="I8" s="367">
        <v>8782386.5500000007</v>
      </c>
      <c r="J8" s="163">
        <f t="shared" si="2"/>
        <v>0.99987359020940847</v>
      </c>
      <c r="K8" s="32">
        <v>9123179.5</v>
      </c>
      <c r="L8" s="54">
        <v>0.99907125434533095</v>
      </c>
      <c r="M8" s="258">
        <f>+I8/K8-1</f>
        <v>-3.7354625106301942E-2</v>
      </c>
      <c r="N8" s="63">
        <v>13</v>
      </c>
    </row>
    <row r="9" spans="1:19" ht="15" customHeight="1" x14ac:dyDescent="0.2">
      <c r="A9" s="24"/>
      <c r="B9" s="24" t="s">
        <v>239</v>
      </c>
      <c r="C9" s="202">
        <v>33397253.91</v>
      </c>
      <c r="D9" s="87">
        <v>29967193.18</v>
      </c>
      <c r="E9" s="565">
        <v>29164691.579999998</v>
      </c>
      <c r="F9" s="331">
        <f t="shared" si="0"/>
        <v>0.97322066183577083</v>
      </c>
      <c r="G9" s="565">
        <v>29164691.579999998</v>
      </c>
      <c r="H9" s="48">
        <f t="shared" si="1"/>
        <v>0.97322066183577083</v>
      </c>
      <c r="I9" s="565">
        <v>29164691.579999998</v>
      </c>
      <c r="J9" s="163">
        <f t="shared" si="2"/>
        <v>0.97322066183577083</v>
      </c>
      <c r="K9" s="34">
        <v>25627570.300000001</v>
      </c>
      <c r="L9" s="354">
        <v>0.94640552333149142</v>
      </c>
      <c r="M9" s="176">
        <f t="shared" ref="M9:M55" si="3">+I9/K9-1</f>
        <v>0.13802015714302796</v>
      </c>
      <c r="N9" s="63">
        <v>15</v>
      </c>
      <c r="O9" s="393"/>
      <c r="P9" s="393"/>
    </row>
    <row r="10" spans="1:19" ht="15" customHeight="1" x14ac:dyDescent="0.2">
      <c r="A10" s="24"/>
      <c r="B10" s="24" t="s">
        <v>238</v>
      </c>
      <c r="C10" s="202">
        <v>79302175</v>
      </c>
      <c r="D10" s="366">
        <v>81293701.290000007</v>
      </c>
      <c r="E10" s="75">
        <v>81010339.790000007</v>
      </c>
      <c r="F10" s="331">
        <f t="shared" si="0"/>
        <v>0.99651434864566979</v>
      </c>
      <c r="G10" s="565">
        <v>80804699.200000003</v>
      </c>
      <c r="H10" s="48">
        <f t="shared" si="1"/>
        <v>0.99398474811405646</v>
      </c>
      <c r="I10" s="565">
        <v>80796955.590000004</v>
      </c>
      <c r="J10" s="163">
        <f t="shared" si="2"/>
        <v>0.99388949337873111</v>
      </c>
      <c r="K10" s="34">
        <v>80449342.150000006</v>
      </c>
      <c r="L10" s="354">
        <v>0.99342047914598886</v>
      </c>
      <c r="M10" s="153">
        <f t="shared" si="3"/>
        <v>4.3208984773530634E-3</v>
      </c>
      <c r="N10" s="63">
        <v>16</v>
      </c>
    </row>
    <row r="11" spans="1:19" ht="15" customHeight="1" x14ac:dyDescent="0.2">
      <c r="A11" s="9"/>
      <c r="B11" s="2" t="s">
        <v>0</v>
      </c>
      <c r="C11" s="172">
        <f>SUM(C5:C10)</f>
        <v>355786464.55000001</v>
      </c>
      <c r="D11" s="91">
        <f>SUM(D5:D10)</f>
        <v>358653610.95000005</v>
      </c>
      <c r="E11" s="91">
        <f>SUM(E5:E10)</f>
        <v>357525290.29000002</v>
      </c>
      <c r="F11" s="97">
        <f t="shared" si="0"/>
        <v>0.99685401003767582</v>
      </c>
      <c r="G11" s="91">
        <f>SUM(G5:G10)</f>
        <v>357319649.69999999</v>
      </c>
      <c r="H11" s="97">
        <f t="shared" ref="H11:H61" si="4">+G11/D11</f>
        <v>0.99628064179678366</v>
      </c>
      <c r="I11" s="91">
        <f>SUM(I5:I10)</f>
        <v>357311906.09000003</v>
      </c>
      <c r="J11" s="180">
        <f t="shared" ref="J11:J61" si="5">I11/D11</f>
        <v>0.9962590510201581</v>
      </c>
      <c r="K11" s="91">
        <f>SUM(K5:K10)</f>
        <v>344311821.46000004</v>
      </c>
      <c r="L11" s="43">
        <v>0.99331070106573105</v>
      </c>
      <c r="M11" s="154">
        <f t="shared" si="3"/>
        <v>3.7756718822128166E-2</v>
      </c>
      <c r="N11" s="63">
        <v>1</v>
      </c>
    </row>
    <row r="12" spans="1:19" ht="15" customHeight="1" x14ac:dyDescent="0.2">
      <c r="A12" s="20"/>
      <c r="B12" s="20" t="s">
        <v>243</v>
      </c>
      <c r="C12" s="257">
        <v>22568354.18</v>
      </c>
      <c r="D12" s="75">
        <v>21608906.530000001</v>
      </c>
      <c r="E12" s="565">
        <v>21475069.93</v>
      </c>
      <c r="F12" s="48">
        <f t="shared" si="0"/>
        <v>0.99380641496994793</v>
      </c>
      <c r="G12" s="565">
        <v>21419636.379999999</v>
      </c>
      <c r="H12" s="48">
        <f t="shared" si="4"/>
        <v>0.99124110469276938</v>
      </c>
      <c r="I12" s="75">
        <v>20658413.670000002</v>
      </c>
      <c r="J12" s="163">
        <f t="shared" si="5"/>
        <v>0.95601383815139307</v>
      </c>
      <c r="K12" s="146">
        <v>21139787.800000001</v>
      </c>
      <c r="L12" s="52">
        <v>0.96448678346273875</v>
      </c>
      <c r="M12" s="151">
        <f t="shared" si="3"/>
        <v>-2.277100104098484E-2</v>
      </c>
      <c r="N12" s="62">
        <v>20</v>
      </c>
    </row>
    <row r="13" spans="1:19" ht="15" customHeight="1" x14ac:dyDescent="0.2">
      <c r="A13" s="256"/>
      <c r="B13" s="256" t="s">
        <v>244</v>
      </c>
      <c r="C13" s="257">
        <v>18088653.18</v>
      </c>
      <c r="D13" s="75">
        <v>20310199.66</v>
      </c>
      <c r="E13" s="565">
        <v>19887814.640000001</v>
      </c>
      <c r="F13" s="463">
        <f t="shared" ref="F13:F55" si="6">+E13/D13</f>
        <v>0.97920330538001221</v>
      </c>
      <c r="G13" s="565">
        <v>19502421.32</v>
      </c>
      <c r="H13" s="463">
        <f t="shared" si="4"/>
        <v>0.9602279468679531</v>
      </c>
      <c r="I13" s="75">
        <v>19007411.989999998</v>
      </c>
      <c r="J13" s="479">
        <f t="shared" si="5"/>
        <v>0.93585549665640255</v>
      </c>
      <c r="K13" s="146">
        <v>15247304.970000001</v>
      </c>
      <c r="L13" s="373">
        <v>0.96322638035763619</v>
      </c>
      <c r="M13" s="258">
        <f t="shared" si="3"/>
        <v>0.2466079761241895</v>
      </c>
      <c r="N13" s="62">
        <v>21</v>
      </c>
    </row>
    <row r="14" spans="1:19" ht="15" customHeight="1" x14ac:dyDescent="0.2">
      <c r="A14" s="64"/>
      <c r="B14" s="64" t="s">
        <v>245</v>
      </c>
      <c r="C14" s="203">
        <v>1505977.68</v>
      </c>
      <c r="D14" s="77">
        <v>1743952.84</v>
      </c>
      <c r="E14" s="77">
        <v>1662015.71</v>
      </c>
      <c r="F14" s="464">
        <f>+E14/D14</f>
        <v>0.95301643019199989</v>
      </c>
      <c r="G14" s="77">
        <v>1616872.65</v>
      </c>
      <c r="H14" s="464">
        <f>+G14/D14</f>
        <v>0.92713094810522501</v>
      </c>
      <c r="I14" s="77">
        <v>1569854.69</v>
      </c>
      <c r="J14" s="480">
        <f>I14/D14</f>
        <v>0.9001703796072833</v>
      </c>
      <c r="K14" s="65">
        <v>1506880.93</v>
      </c>
      <c r="L14" s="385">
        <v>0.9288729513119246</v>
      </c>
      <c r="M14" s="175">
        <f t="shared" si="3"/>
        <v>4.179080028572657E-2</v>
      </c>
      <c r="N14" s="62">
        <v>220</v>
      </c>
      <c r="P14" s="544"/>
      <c r="Q14" s="544"/>
      <c r="R14" s="544"/>
      <c r="S14" s="544"/>
    </row>
    <row r="15" spans="1:19" ht="15" customHeight="1" x14ac:dyDescent="0.2">
      <c r="A15" s="72"/>
      <c r="B15" s="72" t="s">
        <v>247</v>
      </c>
      <c r="C15" s="204">
        <v>10857573.289999999</v>
      </c>
      <c r="D15" s="89">
        <v>10010429.17</v>
      </c>
      <c r="E15" s="89">
        <v>9897232.2799999993</v>
      </c>
      <c r="F15" s="465">
        <f t="shared" si="6"/>
        <v>0.98869210419676734</v>
      </c>
      <c r="G15" s="89">
        <v>9895348.4499999993</v>
      </c>
      <c r="H15" s="465">
        <f t="shared" si="4"/>
        <v>0.98850391745991439</v>
      </c>
      <c r="I15" s="89">
        <v>9891790.4499999993</v>
      </c>
      <c r="J15" s="481">
        <f t="shared" si="5"/>
        <v>0.98814848814319112</v>
      </c>
      <c r="K15" s="73">
        <v>9764170.8499999996</v>
      </c>
      <c r="L15" s="78">
        <v>0.97551500968678739</v>
      </c>
      <c r="M15" s="258">
        <f t="shared" si="3"/>
        <v>1.3070193256603968E-2</v>
      </c>
      <c r="N15" s="62">
        <v>22100</v>
      </c>
      <c r="P15" s="544"/>
      <c r="Q15" s="544"/>
      <c r="R15" s="544"/>
      <c r="S15" s="544"/>
    </row>
    <row r="16" spans="1:19" ht="15" customHeight="1" x14ac:dyDescent="0.2">
      <c r="A16" s="74"/>
      <c r="B16" s="74" t="s">
        <v>249</v>
      </c>
      <c r="C16" s="257">
        <v>1153400</v>
      </c>
      <c r="D16" s="75">
        <v>1063269.21</v>
      </c>
      <c r="E16" s="565">
        <v>1053391.01</v>
      </c>
      <c r="F16" s="140">
        <f>+E16/D16</f>
        <v>0.99070959649061974</v>
      </c>
      <c r="G16" s="565">
        <v>1047896.79</v>
      </c>
      <c r="H16" s="140">
        <f>+G16/D16</f>
        <v>0.98554230682556876</v>
      </c>
      <c r="I16" s="75">
        <v>1007403.97</v>
      </c>
      <c r="J16" s="211">
        <f>I16/D16</f>
        <v>0.9474589883026896</v>
      </c>
      <c r="K16" s="75">
        <v>963711.15</v>
      </c>
      <c r="L16" s="79">
        <v>0.88818413660657736</v>
      </c>
      <c r="M16" s="258">
        <f t="shared" si="3"/>
        <v>4.5338087039876962E-2</v>
      </c>
      <c r="N16" s="62">
        <v>22101</v>
      </c>
    </row>
    <row r="17" spans="1:14" ht="15" customHeight="1" x14ac:dyDescent="0.2">
      <c r="A17" s="74"/>
      <c r="B17" s="74" t="s">
        <v>248</v>
      </c>
      <c r="C17" s="257">
        <v>20646455.879999999</v>
      </c>
      <c r="D17" s="89">
        <v>20767484.379999999</v>
      </c>
      <c r="E17" s="565">
        <v>20736789.84</v>
      </c>
      <c r="F17" s="140">
        <f>+E17/D17</f>
        <v>0.99852199046170664</v>
      </c>
      <c r="G17" s="565">
        <v>20736789.84</v>
      </c>
      <c r="H17" s="140">
        <f>+G17/D17</f>
        <v>0.99852199046170664</v>
      </c>
      <c r="I17" s="75">
        <v>20519082</v>
      </c>
      <c r="J17" s="211">
        <f>I17/D17</f>
        <v>0.98803887965172987</v>
      </c>
      <c r="K17" s="75">
        <v>16667205.890000001</v>
      </c>
      <c r="L17" s="79">
        <v>0.98965777588370007</v>
      </c>
      <c r="M17" s="258">
        <f t="shared" si="3"/>
        <v>0.23110508956459519</v>
      </c>
      <c r="N17" s="62">
        <v>22120</v>
      </c>
    </row>
    <row r="18" spans="1:14" ht="15" customHeight="1" x14ac:dyDescent="0.2">
      <c r="A18" s="74"/>
      <c r="B18" s="74" t="s">
        <v>250</v>
      </c>
      <c r="C18" s="257">
        <v>556922.39</v>
      </c>
      <c r="D18" s="89">
        <v>740878.62</v>
      </c>
      <c r="E18" s="565">
        <v>729028.72</v>
      </c>
      <c r="F18" s="140">
        <f>+E18/D18</f>
        <v>0.9840056121473717</v>
      </c>
      <c r="G18" s="565">
        <v>729028.72</v>
      </c>
      <c r="H18" s="140">
        <f>+G18/D18</f>
        <v>0.9840056121473717</v>
      </c>
      <c r="I18" s="75">
        <v>705878.67</v>
      </c>
      <c r="J18" s="211">
        <f>I18/D18</f>
        <v>0.95275886082392292</v>
      </c>
      <c r="K18" s="75">
        <v>518840.42</v>
      </c>
      <c r="L18" s="79">
        <v>0.9847528182082933</v>
      </c>
      <c r="M18" s="258">
        <f t="shared" si="3"/>
        <v>0.36049282744779232</v>
      </c>
      <c r="N18" s="62">
        <v>22121</v>
      </c>
    </row>
    <row r="19" spans="1:14" ht="15" customHeight="1" x14ac:dyDescent="0.2">
      <c r="A19" s="74"/>
      <c r="B19" s="74" t="s">
        <v>246</v>
      </c>
      <c r="C19" s="257">
        <v>1124173.03</v>
      </c>
      <c r="D19" s="89">
        <v>914853.21</v>
      </c>
      <c r="E19" s="565">
        <v>914853.21</v>
      </c>
      <c r="F19" s="140">
        <f t="shared" si="6"/>
        <v>1</v>
      </c>
      <c r="G19" s="565">
        <v>914853.21</v>
      </c>
      <c r="H19" s="140">
        <f t="shared" si="4"/>
        <v>1</v>
      </c>
      <c r="I19" s="75">
        <v>912609.62</v>
      </c>
      <c r="J19" s="211">
        <f t="shared" si="5"/>
        <v>0.99754759564105377</v>
      </c>
      <c r="K19" s="75">
        <v>894139.87000000011</v>
      </c>
      <c r="L19" s="79">
        <v>0.74690739953250751</v>
      </c>
      <c r="M19" s="258">
        <f t="shared" si="3"/>
        <v>2.0656443829084381E-2</v>
      </c>
      <c r="N19" s="63" t="s">
        <v>251</v>
      </c>
    </row>
    <row r="20" spans="1:14" ht="15" customHeight="1" x14ac:dyDescent="0.2">
      <c r="A20" s="76"/>
      <c r="B20" s="76" t="s">
        <v>252</v>
      </c>
      <c r="C20" s="203">
        <v>5399766.2199999997</v>
      </c>
      <c r="D20" s="77">
        <v>5285908.9400000004</v>
      </c>
      <c r="E20" s="565">
        <v>5026696.07</v>
      </c>
      <c r="F20" s="464">
        <f t="shared" si="6"/>
        <v>0.95096153321173182</v>
      </c>
      <c r="G20" s="565">
        <v>4859100.62</v>
      </c>
      <c r="H20" s="464">
        <f t="shared" si="4"/>
        <v>0.91925545353794913</v>
      </c>
      <c r="I20" s="77">
        <v>4714374.87</v>
      </c>
      <c r="J20" s="482">
        <f t="shared" si="5"/>
        <v>0.89187591453287496</v>
      </c>
      <c r="K20" s="77">
        <v>4848381.3999999994</v>
      </c>
      <c r="L20" s="80">
        <v>0.93073648972991085</v>
      </c>
      <c r="M20" s="259">
        <f t="shared" si="3"/>
        <v>-2.7639436534427575E-2</v>
      </c>
      <c r="N20" s="63" t="s">
        <v>253</v>
      </c>
    </row>
    <row r="21" spans="1:14" ht="15" customHeight="1" x14ac:dyDescent="0.2">
      <c r="A21" s="72"/>
      <c r="B21" s="72" t="s">
        <v>254</v>
      </c>
      <c r="C21" s="204">
        <v>3726957.63</v>
      </c>
      <c r="D21" s="75">
        <v>3791009.34</v>
      </c>
      <c r="E21" s="73">
        <v>3785369.34</v>
      </c>
      <c r="F21" s="466">
        <f t="shared" si="6"/>
        <v>0.99851226955827022</v>
      </c>
      <c r="G21" s="73">
        <v>3771623.85</v>
      </c>
      <c r="H21" s="466">
        <f t="shared" si="4"/>
        <v>0.99488645680836019</v>
      </c>
      <c r="I21" s="73">
        <v>3549544.19</v>
      </c>
      <c r="J21" s="483">
        <f t="shared" si="5"/>
        <v>0.93630584144116091</v>
      </c>
      <c r="K21" s="73">
        <v>3452121.15</v>
      </c>
      <c r="L21" s="78">
        <v>0.93393020868151855</v>
      </c>
      <c r="M21" s="258">
        <f t="shared" si="3"/>
        <v>2.8221211182000383E-2</v>
      </c>
      <c r="N21" s="62">
        <v>22200</v>
      </c>
    </row>
    <row r="22" spans="1:14" ht="15" customHeight="1" x14ac:dyDescent="0.2">
      <c r="A22" s="76"/>
      <c r="B22" s="76" t="s">
        <v>255</v>
      </c>
      <c r="C22" s="203">
        <v>823380.50999999978</v>
      </c>
      <c r="D22" s="77">
        <v>1220431.81</v>
      </c>
      <c r="E22" s="77">
        <v>1171514.5699999998</v>
      </c>
      <c r="F22" s="467">
        <f t="shared" si="6"/>
        <v>0.95991808833629122</v>
      </c>
      <c r="G22" s="565">
        <v>1136497.73</v>
      </c>
      <c r="H22" s="467">
        <f t="shared" si="4"/>
        <v>0.93122591585022674</v>
      </c>
      <c r="I22" s="65">
        <v>895744.18</v>
      </c>
      <c r="J22" s="482">
        <f t="shared" si="5"/>
        <v>0.73395676240198948</v>
      </c>
      <c r="K22" s="77">
        <v>661050.14</v>
      </c>
      <c r="L22" s="80">
        <v>0.8404895804679442</v>
      </c>
      <c r="M22" s="258">
        <f t="shared" si="3"/>
        <v>0.35503213114817589</v>
      </c>
      <c r="N22" s="63" t="s">
        <v>256</v>
      </c>
    </row>
    <row r="23" spans="1:14" ht="15" customHeight="1" x14ac:dyDescent="0.2">
      <c r="A23" s="72"/>
      <c r="B23" s="72" t="s">
        <v>257</v>
      </c>
      <c r="C23" s="204">
        <v>622330.44999999995</v>
      </c>
      <c r="D23" s="87">
        <v>596485.14</v>
      </c>
      <c r="E23" s="89">
        <v>593116.97</v>
      </c>
      <c r="F23" s="466">
        <f t="shared" si="6"/>
        <v>0.99435330442599112</v>
      </c>
      <c r="G23" s="73">
        <v>574368.67000000004</v>
      </c>
      <c r="H23" s="466">
        <f t="shared" si="4"/>
        <v>0.96292201009399836</v>
      </c>
      <c r="I23" s="73">
        <v>513442.9</v>
      </c>
      <c r="J23" s="481">
        <f t="shared" si="5"/>
        <v>0.86078070612119528</v>
      </c>
      <c r="K23" s="73">
        <v>647316.09</v>
      </c>
      <c r="L23" s="78">
        <v>0.9521290867264488</v>
      </c>
      <c r="M23" s="258">
        <f t="shared" ref="M23:M25" si="7">+I23/K23-1</f>
        <v>-0.20681270258553275</v>
      </c>
      <c r="N23" s="62">
        <v>223</v>
      </c>
    </row>
    <row r="24" spans="1:14" ht="15" customHeight="1" x14ac:dyDescent="0.2">
      <c r="A24" s="74"/>
      <c r="B24" s="74" t="s">
        <v>258</v>
      </c>
      <c r="C24" s="204">
        <v>2466584.48</v>
      </c>
      <c r="D24" s="75">
        <v>2466655.5699999998</v>
      </c>
      <c r="E24" s="565">
        <v>2307260.75</v>
      </c>
      <c r="F24" s="140">
        <f t="shared" si="6"/>
        <v>0.93538018767654707</v>
      </c>
      <c r="G24" s="89">
        <v>2307260.67</v>
      </c>
      <c r="H24" s="140">
        <f t="shared" si="4"/>
        <v>0.93538015524396867</v>
      </c>
      <c r="I24" s="89">
        <v>2303627.4</v>
      </c>
      <c r="J24" s="211">
        <f t="shared" si="5"/>
        <v>0.9339072013203692</v>
      </c>
      <c r="K24" s="75">
        <v>2435832.79</v>
      </c>
      <c r="L24" s="79">
        <v>0.98998106157339605</v>
      </c>
      <c r="M24" s="258">
        <f t="shared" si="7"/>
        <v>-5.4275232086025138E-2</v>
      </c>
      <c r="N24" s="62">
        <v>224</v>
      </c>
    </row>
    <row r="25" spans="1:14" ht="15" customHeight="1" x14ac:dyDescent="0.2">
      <c r="A25" s="76"/>
      <c r="B25" s="76" t="s">
        <v>259</v>
      </c>
      <c r="C25" s="203">
        <v>844814.86</v>
      </c>
      <c r="D25" s="65">
        <v>393886.65</v>
      </c>
      <c r="E25" s="77">
        <v>393277</v>
      </c>
      <c r="F25" s="464">
        <f t="shared" si="6"/>
        <v>0.99845221969315279</v>
      </c>
      <c r="G25" s="65">
        <v>323872.07</v>
      </c>
      <c r="H25" s="464">
        <f t="shared" si="4"/>
        <v>0.82224688244701871</v>
      </c>
      <c r="I25" s="65">
        <v>323872.07</v>
      </c>
      <c r="J25" s="482">
        <f t="shared" si="5"/>
        <v>0.82224688244701871</v>
      </c>
      <c r="K25" s="77">
        <v>358227.77</v>
      </c>
      <c r="L25" s="80">
        <v>0.66591895082211006</v>
      </c>
      <c r="M25" s="258">
        <f t="shared" si="7"/>
        <v>-9.5904625149524358E-2</v>
      </c>
      <c r="N25" s="62">
        <v>225</v>
      </c>
    </row>
    <row r="26" spans="1:14" ht="15" customHeight="1" x14ac:dyDescent="0.2">
      <c r="A26" s="72"/>
      <c r="B26" s="72" t="s">
        <v>261</v>
      </c>
      <c r="C26" s="204">
        <v>1326385.93</v>
      </c>
      <c r="D26" s="75">
        <v>1064892.97</v>
      </c>
      <c r="E26" s="89">
        <v>910419.68</v>
      </c>
      <c r="F26" s="466">
        <f t="shared" si="6"/>
        <v>0.85494007909546077</v>
      </c>
      <c r="G26" s="89">
        <v>755525.42</v>
      </c>
      <c r="H26" s="466">
        <f t="shared" si="4"/>
        <v>0.70948484146721347</v>
      </c>
      <c r="I26" s="89">
        <v>755525.42</v>
      </c>
      <c r="J26" s="481">
        <f t="shared" si="5"/>
        <v>0.70948484146721347</v>
      </c>
      <c r="K26" s="73">
        <v>902345.44</v>
      </c>
      <c r="L26" s="78">
        <v>0.78849383023507036</v>
      </c>
      <c r="M26" s="258">
        <f t="shared" si="3"/>
        <v>-0.16270932781574199</v>
      </c>
      <c r="N26" s="62">
        <v>22601</v>
      </c>
    </row>
    <row r="27" spans="1:14" ht="15" customHeight="1" x14ac:dyDescent="0.2">
      <c r="A27" s="74"/>
      <c r="B27" s="74" t="s">
        <v>260</v>
      </c>
      <c r="C27" s="204">
        <v>13040585.99</v>
      </c>
      <c r="D27" s="75">
        <v>13361782.6</v>
      </c>
      <c r="E27" s="89">
        <v>13334574.439999999</v>
      </c>
      <c r="F27" s="140">
        <f t="shared" si="6"/>
        <v>0.9979637327732005</v>
      </c>
      <c r="G27" s="89">
        <v>13063508.470000001</v>
      </c>
      <c r="H27" s="140">
        <f t="shared" si="4"/>
        <v>0.97767707057290398</v>
      </c>
      <c r="I27" s="89">
        <v>12656322.689999999</v>
      </c>
      <c r="J27" s="211">
        <f t="shared" si="5"/>
        <v>0.94720315910543251</v>
      </c>
      <c r="K27" s="75">
        <v>13215059.76</v>
      </c>
      <c r="L27" s="79">
        <v>0.97180823531812821</v>
      </c>
      <c r="M27" s="258">
        <f t="shared" si="3"/>
        <v>-4.2280328666482014E-2</v>
      </c>
      <c r="N27" s="62">
        <v>22602</v>
      </c>
    </row>
    <row r="28" spans="1:14" ht="15" customHeight="1" x14ac:dyDescent="0.2">
      <c r="A28" s="74"/>
      <c r="B28" s="74" t="s">
        <v>262</v>
      </c>
      <c r="C28" s="204">
        <v>643129.06000000006</v>
      </c>
      <c r="D28" s="75">
        <v>1093740.3400000001</v>
      </c>
      <c r="E28" s="565">
        <v>1010725.05</v>
      </c>
      <c r="F28" s="140">
        <f t="shared" si="6"/>
        <v>0.92409963593369882</v>
      </c>
      <c r="G28" s="89">
        <v>875727.59</v>
      </c>
      <c r="H28" s="140">
        <f t="shared" si="4"/>
        <v>0.80067229668058137</v>
      </c>
      <c r="I28" s="89">
        <v>872184.39</v>
      </c>
      <c r="J28" s="211">
        <f t="shared" si="5"/>
        <v>0.79743277092623277</v>
      </c>
      <c r="K28" s="75">
        <v>518469.78</v>
      </c>
      <c r="L28" s="79">
        <v>0.88008066999345813</v>
      </c>
      <c r="M28" s="258">
        <f t="shared" si="3"/>
        <v>0.68222801722407045</v>
      </c>
      <c r="N28" s="62">
        <v>22606</v>
      </c>
    </row>
    <row r="29" spans="1:14" ht="15" customHeight="1" x14ac:dyDescent="0.2">
      <c r="A29" s="74"/>
      <c r="B29" s="74" t="s">
        <v>263</v>
      </c>
      <c r="C29" s="204">
        <v>17342647.079999998</v>
      </c>
      <c r="D29" s="75">
        <v>24667678.52</v>
      </c>
      <c r="E29" s="565">
        <v>23232124.050000001</v>
      </c>
      <c r="F29" s="140">
        <f t="shared" si="6"/>
        <v>0.94180423306408489</v>
      </c>
      <c r="G29" s="89">
        <v>22289343.809999999</v>
      </c>
      <c r="H29" s="140">
        <f t="shared" si="4"/>
        <v>0.90358498031861001</v>
      </c>
      <c r="I29" s="89">
        <v>21791588.16</v>
      </c>
      <c r="J29" s="211">
        <f t="shared" si="5"/>
        <v>0.88340652495255567</v>
      </c>
      <c r="K29" s="75">
        <v>19436035.760000002</v>
      </c>
      <c r="L29" s="79">
        <v>0.87897675752483528</v>
      </c>
      <c r="M29" s="258">
        <f t="shared" si="3"/>
        <v>0.12119510527181698</v>
      </c>
      <c r="N29" s="62">
        <v>22610</v>
      </c>
    </row>
    <row r="30" spans="1:14" ht="15" customHeight="1" x14ac:dyDescent="0.2">
      <c r="A30" s="76"/>
      <c r="B30" s="76" t="s">
        <v>264</v>
      </c>
      <c r="C30" s="203">
        <v>16396084.009999998</v>
      </c>
      <c r="D30" s="65">
        <v>9722584.8300000001</v>
      </c>
      <c r="E30" s="77">
        <v>9224622.1499999985</v>
      </c>
      <c r="F30" s="464">
        <f t="shared" si="6"/>
        <v>0.94878289171995822</v>
      </c>
      <c r="G30" s="65">
        <v>8852831.5999999996</v>
      </c>
      <c r="H30" s="464">
        <f t="shared" si="4"/>
        <v>0.91054300423110834</v>
      </c>
      <c r="I30" s="65">
        <v>8580667.3499999996</v>
      </c>
      <c r="J30" s="482">
        <f t="shared" si="5"/>
        <v>0.88255001113731602</v>
      </c>
      <c r="K30" s="77">
        <v>4021102.9299999992</v>
      </c>
      <c r="L30" s="80">
        <v>0.76481568642962383</v>
      </c>
      <c r="M30" s="194">
        <f t="shared" si="3"/>
        <v>1.1339089049381785</v>
      </c>
      <c r="N30" s="63" t="s">
        <v>265</v>
      </c>
    </row>
    <row r="31" spans="1:14" ht="15" customHeight="1" x14ac:dyDescent="0.2">
      <c r="A31" s="72"/>
      <c r="B31" s="72" t="s">
        <v>266</v>
      </c>
      <c r="C31" s="202">
        <v>11908878.640000001</v>
      </c>
      <c r="D31" s="75">
        <v>10969393.449999999</v>
      </c>
      <c r="E31" s="75">
        <v>10885192.4</v>
      </c>
      <c r="F31" s="465">
        <f t="shared" si="6"/>
        <v>0.9923240012874186</v>
      </c>
      <c r="G31" s="75">
        <v>10883256.310000001</v>
      </c>
      <c r="H31" s="140">
        <f t="shared" si="4"/>
        <v>0.99214750201160862</v>
      </c>
      <c r="I31" s="75">
        <v>10797437.439999999</v>
      </c>
      <c r="J31" s="481">
        <f t="shared" si="5"/>
        <v>0.98432401838954919</v>
      </c>
      <c r="K31" s="73">
        <v>10470032.390000001</v>
      </c>
      <c r="L31" s="78">
        <v>0.97826097526793676</v>
      </c>
      <c r="M31" s="258">
        <f t="shared" si="3"/>
        <v>3.1270681675512835E-2</v>
      </c>
      <c r="N31" s="62">
        <v>22700</v>
      </c>
    </row>
    <row r="32" spans="1:14" ht="15" customHeight="1" x14ac:dyDescent="0.2">
      <c r="A32" s="74"/>
      <c r="B32" s="74" t="s">
        <v>267</v>
      </c>
      <c r="C32" s="202">
        <v>2874262.5</v>
      </c>
      <c r="D32" s="75">
        <v>5390872.5899999999</v>
      </c>
      <c r="E32" s="75">
        <v>4925915.53</v>
      </c>
      <c r="F32" s="140">
        <f t="shared" si="6"/>
        <v>0.91375105750737107</v>
      </c>
      <c r="G32" s="75">
        <v>4550726.68</v>
      </c>
      <c r="H32" s="140">
        <f t="shared" si="4"/>
        <v>0.84415400364711635</v>
      </c>
      <c r="I32" s="75">
        <v>4393792.1100000003</v>
      </c>
      <c r="J32" s="211">
        <f t="shared" si="5"/>
        <v>0.8150428407732041</v>
      </c>
      <c r="K32" s="75">
        <v>4068296.25</v>
      </c>
      <c r="L32" s="79">
        <v>0.88381472723585808</v>
      </c>
      <c r="M32" s="258">
        <f t="shared" si="3"/>
        <v>8.0007905029040094E-2</v>
      </c>
      <c r="N32" s="62">
        <v>22703</v>
      </c>
    </row>
    <row r="33" spans="1:18" ht="15" customHeight="1" x14ac:dyDescent="0.2">
      <c r="A33" s="74"/>
      <c r="B33" s="74" t="s">
        <v>268</v>
      </c>
      <c r="C33" s="202">
        <v>2461274.11</v>
      </c>
      <c r="D33" s="75">
        <v>2046471.3299999998</v>
      </c>
      <c r="E33" s="75">
        <v>1914792.06</v>
      </c>
      <c r="F33" s="140">
        <f t="shared" si="6"/>
        <v>0.93565545333097833</v>
      </c>
      <c r="G33" s="75">
        <v>1806906.6300000001</v>
      </c>
      <c r="H33" s="140">
        <f t="shared" si="4"/>
        <v>0.88293767105938403</v>
      </c>
      <c r="I33" s="75">
        <v>1755965.53</v>
      </c>
      <c r="J33" s="211">
        <f t="shared" si="5"/>
        <v>0.85804550704358029</v>
      </c>
      <c r="K33" s="75">
        <v>1896088.75</v>
      </c>
      <c r="L33" s="79">
        <v>0.89354290847392903</v>
      </c>
      <c r="M33" s="258">
        <f t="shared" si="3"/>
        <v>-7.3901192652506387E-2</v>
      </c>
      <c r="N33" s="62" t="s">
        <v>269</v>
      </c>
    </row>
    <row r="34" spans="1:18" ht="15" customHeight="1" x14ac:dyDescent="0.2">
      <c r="A34" s="74"/>
      <c r="B34" s="74" t="s">
        <v>270</v>
      </c>
      <c r="C34" s="202">
        <v>3735000</v>
      </c>
      <c r="D34" s="75">
        <v>3444467.99</v>
      </c>
      <c r="E34" s="75">
        <v>2987903.01</v>
      </c>
      <c r="F34" s="140">
        <f t="shared" si="6"/>
        <v>0.86744978286182295</v>
      </c>
      <c r="G34" s="75">
        <v>2987903.01</v>
      </c>
      <c r="H34" s="140">
        <f t="shared" si="4"/>
        <v>0.86744978286182295</v>
      </c>
      <c r="I34" s="75">
        <v>2947418.83</v>
      </c>
      <c r="J34" s="211">
        <f t="shared" si="5"/>
        <v>0.85569639159282762</v>
      </c>
      <c r="K34" s="75">
        <v>3318589.86</v>
      </c>
      <c r="L34" s="79">
        <v>0.76355245556514229</v>
      </c>
      <c r="M34" s="258">
        <f t="shared" si="3"/>
        <v>-0.11184600859354155</v>
      </c>
      <c r="N34" s="63">
        <v>22708</v>
      </c>
    </row>
    <row r="35" spans="1:18" ht="15" customHeight="1" x14ac:dyDescent="0.2">
      <c r="A35" s="74"/>
      <c r="B35" s="74" t="s">
        <v>271</v>
      </c>
      <c r="C35" s="202">
        <v>15900827.689999999</v>
      </c>
      <c r="D35" s="75">
        <v>17529801.219999999</v>
      </c>
      <c r="E35" s="75">
        <v>17529707.23</v>
      </c>
      <c r="F35" s="140">
        <f t="shared" si="6"/>
        <v>0.99999463827348534</v>
      </c>
      <c r="G35" s="75">
        <v>17529664.43</v>
      </c>
      <c r="H35" s="140">
        <f t="shared" si="4"/>
        <v>0.99999219671699169</v>
      </c>
      <c r="I35" s="75">
        <v>17496679.690000001</v>
      </c>
      <c r="J35" s="211">
        <f t="shared" si="5"/>
        <v>0.99811055872315257</v>
      </c>
      <c r="K35" s="75">
        <v>13227210.939999999</v>
      </c>
      <c r="L35" s="79">
        <v>0.99597049054341025</v>
      </c>
      <c r="M35" s="258">
        <f t="shared" si="3"/>
        <v>0.3227792139527188</v>
      </c>
      <c r="N35" s="62">
        <v>22712</v>
      </c>
    </row>
    <row r="36" spans="1:18" ht="15" customHeight="1" x14ac:dyDescent="0.2">
      <c r="A36" s="74"/>
      <c r="B36" s="74" t="s">
        <v>272</v>
      </c>
      <c r="C36" s="202">
        <v>11600000</v>
      </c>
      <c r="D36" s="75">
        <v>12516606.189999999</v>
      </c>
      <c r="E36" s="75">
        <v>12516606.189999999</v>
      </c>
      <c r="F36" s="140">
        <f t="shared" si="6"/>
        <v>1</v>
      </c>
      <c r="G36" s="75">
        <v>12516606.189999999</v>
      </c>
      <c r="H36" s="140">
        <f t="shared" si="4"/>
        <v>1</v>
      </c>
      <c r="I36" s="75">
        <v>12516604.98</v>
      </c>
      <c r="J36" s="211">
        <f t="shared" si="5"/>
        <v>0.99999990332842781</v>
      </c>
      <c r="K36" s="75"/>
      <c r="L36" s="79"/>
      <c r="M36" s="258" t="s">
        <v>129</v>
      </c>
      <c r="N36" s="62">
        <v>22714</v>
      </c>
    </row>
    <row r="37" spans="1:18" ht="15" customHeight="1" x14ac:dyDescent="0.2">
      <c r="A37" s="74"/>
      <c r="B37" s="74" t="s">
        <v>273</v>
      </c>
      <c r="C37" s="202"/>
      <c r="D37" s="75"/>
      <c r="E37" s="75"/>
      <c r="F37" s="140" t="s">
        <v>129</v>
      </c>
      <c r="G37" s="75"/>
      <c r="H37" s="140" t="s">
        <v>129</v>
      </c>
      <c r="I37" s="75"/>
      <c r="J37" s="211" t="s">
        <v>129</v>
      </c>
      <c r="K37" s="75"/>
      <c r="L37" s="79"/>
      <c r="M37" s="258" t="s">
        <v>129</v>
      </c>
      <c r="N37" s="62">
        <v>22715</v>
      </c>
    </row>
    <row r="38" spans="1:18" ht="15" customHeight="1" x14ac:dyDescent="0.2">
      <c r="A38" s="74"/>
      <c r="B38" s="74" t="s">
        <v>274</v>
      </c>
      <c r="C38" s="202">
        <v>13595150.939999999</v>
      </c>
      <c r="D38" s="75">
        <v>13342765.539999999</v>
      </c>
      <c r="E38" s="75">
        <v>13342765.539999999</v>
      </c>
      <c r="F38" s="140">
        <f t="shared" si="6"/>
        <v>1</v>
      </c>
      <c r="G38" s="75">
        <v>13342765.539999999</v>
      </c>
      <c r="H38" s="140">
        <f t="shared" si="4"/>
        <v>1</v>
      </c>
      <c r="I38" s="75">
        <v>13342468</v>
      </c>
      <c r="J38" s="211">
        <f t="shared" si="5"/>
        <v>0.99997770027517108</v>
      </c>
      <c r="K38" s="75">
        <v>13650004.960000001</v>
      </c>
      <c r="L38" s="79">
        <v>0.99998663827863143</v>
      </c>
      <c r="M38" s="258">
        <f t="shared" si="3"/>
        <v>-2.2530172032992457E-2</v>
      </c>
      <c r="N38" s="62">
        <v>22716</v>
      </c>
    </row>
    <row r="39" spans="1:18" ht="15" customHeight="1" x14ac:dyDescent="0.2">
      <c r="A39" s="74"/>
      <c r="B39" s="74" t="s">
        <v>465</v>
      </c>
      <c r="C39" s="202">
        <v>209726</v>
      </c>
      <c r="D39" s="75">
        <v>196632.61</v>
      </c>
      <c r="E39" s="75">
        <v>196444.27</v>
      </c>
      <c r="F39" s="140">
        <f t="shared" si="6"/>
        <v>0.99904217311665655</v>
      </c>
      <c r="G39" s="75">
        <v>196444.27</v>
      </c>
      <c r="H39" s="140">
        <f t="shared" si="4"/>
        <v>0.99904217311665655</v>
      </c>
      <c r="I39" s="75">
        <v>196263.26</v>
      </c>
      <c r="J39" s="211">
        <f t="shared" si="5"/>
        <v>0.99812162387510406</v>
      </c>
      <c r="K39" s="75">
        <v>204392.52</v>
      </c>
      <c r="L39" s="79">
        <v>0.99435899541546746</v>
      </c>
      <c r="M39" s="258">
        <f t="shared" si="3"/>
        <v>-3.9772786205679034E-2</v>
      </c>
      <c r="N39" s="62" t="s">
        <v>466</v>
      </c>
    </row>
    <row r="40" spans="1:18" ht="15" customHeight="1" x14ac:dyDescent="0.2">
      <c r="A40" s="74"/>
      <c r="B40" s="74" t="s">
        <v>467</v>
      </c>
      <c r="C40" s="202">
        <v>120000.38</v>
      </c>
      <c r="D40" s="75">
        <v>126553.12</v>
      </c>
      <c r="E40" s="75">
        <v>126553.12</v>
      </c>
      <c r="F40" s="140">
        <f t="shared" si="6"/>
        <v>1</v>
      </c>
      <c r="G40" s="75">
        <v>126553.12</v>
      </c>
      <c r="H40" s="140">
        <f t="shared" si="4"/>
        <v>1</v>
      </c>
      <c r="I40" s="75">
        <v>126553.12</v>
      </c>
      <c r="J40" s="211">
        <f t="shared" si="5"/>
        <v>1</v>
      </c>
      <c r="K40" s="75">
        <v>118104.69</v>
      </c>
      <c r="L40" s="79">
        <v>0.99776057687701847</v>
      </c>
      <c r="M40" s="258">
        <f t="shared" si="3"/>
        <v>7.1533399732051306E-2</v>
      </c>
      <c r="N40" s="62" t="s">
        <v>468</v>
      </c>
      <c r="O40" s="552"/>
      <c r="P40" s="552"/>
      <c r="Q40" s="552"/>
      <c r="R40" s="552"/>
    </row>
    <row r="41" spans="1:18" ht="15" customHeight="1" x14ac:dyDescent="0.2">
      <c r="A41" s="74"/>
      <c r="B41" s="74" t="s">
        <v>280</v>
      </c>
      <c r="C41" s="202">
        <v>63029764.009999998</v>
      </c>
      <c r="D41" s="75">
        <v>59202366.490000002</v>
      </c>
      <c r="E41" s="75">
        <v>57705889.68</v>
      </c>
      <c r="F41" s="140">
        <f t="shared" ref="F41:F51" si="8">+E41/D41</f>
        <v>0.97472268595457623</v>
      </c>
      <c r="G41" s="75">
        <v>57102864.520000003</v>
      </c>
      <c r="H41" s="140">
        <f t="shared" ref="H41:H51" si="9">+G41/D41</f>
        <v>0.96453685731710348</v>
      </c>
      <c r="I41" s="75">
        <v>55219660.140000001</v>
      </c>
      <c r="J41" s="211">
        <f t="shared" ref="J41:J51" si="10">I41/D41</f>
        <v>0.93272724409297514</v>
      </c>
      <c r="K41" s="75">
        <v>55361197.479999997</v>
      </c>
      <c r="L41" s="79">
        <v>0.94623622151119602</v>
      </c>
      <c r="M41" s="258">
        <f t="shared" si="3"/>
        <v>-2.5566163024405286E-3</v>
      </c>
      <c r="N41" s="62">
        <v>22719</v>
      </c>
      <c r="O41" s="552"/>
      <c r="P41" s="552"/>
      <c r="Q41" s="552"/>
      <c r="R41" s="552"/>
    </row>
    <row r="42" spans="1:18" ht="15" customHeight="1" x14ac:dyDescent="0.2">
      <c r="A42" s="74"/>
      <c r="B42" s="74" t="s">
        <v>275</v>
      </c>
      <c r="C42" s="202">
        <v>1550000</v>
      </c>
      <c r="D42" s="75">
        <v>2101816.5</v>
      </c>
      <c r="E42" s="75">
        <v>2101816.5</v>
      </c>
      <c r="F42" s="140">
        <f t="shared" si="8"/>
        <v>1</v>
      </c>
      <c r="G42" s="75">
        <v>2101816.5</v>
      </c>
      <c r="H42" s="140">
        <f t="shared" si="9"/>
        <v>1</v>
      </c>
      <c r="I42" s="75">
        <v>2101727.69</v>
      </c>
      <c r="J42" s="211">
        <f t="shared" si="10"/>
        <v>0.999957746073456</v>
      </c>
      <c r="K42" s="75">
        <v>1711727.95</v>
      </c>
      <c r="L42" s="79">
        <v>0.99997986285970697</v>
      </c>
      <c r="M42" s="258">
        <f t="shared" si="3"/>
        <v>0.22783979194824733</v>
      </c>
      <c r="N42" s="62">
        <v>22720</v>
      </c>
      <c r="O42" s="552"/>
      <c r="P42" s="552"/>
      <c r="Q42" s="552"/>
      <c r="R42" s="552"/>
    </row>
    <row r="43" spans="1:18" ht="15" customHeight="1" x14ac:dyDescent="0.2">
      <c r="A43" s="74"/>
      <c r="B43" s="74" t="s">
        <v>277</v>
      </c>
      <c r="C43" s="202">
        <v>2113545.42</v>
      </c>
      <c r="D43" s="75">
        <v>1107238.1299999999</v>
      </c>
      <c r="E43" s="75">
        <v>1107238.1299999999</v>
      </c>
      <c r="F43" s="140">
        <f t="shared" si="8"/>
        <v>1</v>
      </c>
      <c r="G43" s="75">
        <v>1107238.1299999999</v>
      </c>
      <c r="H43" s="140">
        <f t="shared" si="9"/>
        <v>1</v>
      </c>
      <c r="I43" s="75">
        <v>858484.48</v>
      </c>
      <c r="J43" s="211">
        <f t="shared" si="10"/>
        <v>0.77533861663524906</v>
      </c>
      <c r="K43" s="75">
        <v>1049186.05</v>
      </c>
      <c r="L43" s="79">
        <v>0.91000626951656349</v>
      </c>
      <c r="M43" s="258">
        <f t="shared" si="3"/>
        <v>-0.18176144259638227</v>
      </c>
      <c r="N43" s="62">
        <v>22721</v>
      </c>
      <c r="O43" s="552"/>
      <c r="P43" s="552"/>
      <c r="Q43" s="552"/>
      <c r="R43" s="552"/>
    </row>
    <row r="44" spans="1:18" ht="15" customHeight="1" x14ac:dyDescent="0.2">
      <c r="A44" s="74"/>
      <c r="B44" s="74" t="s">
        <v>276</v>
      </c>
      <c r="C44" s="202">
        <v>2650000</v>
      </c>
      <c r="D44" s="75">
        <v>2710751.29</v>
      </c>
      <c r="E44" s="75">
        <v>2710751.29</v>
      </c>
      <c r="F44" s="140">
        <f t="shared" si="8"/>
        <v>1</v>
      </c>
      <c r="G44" s="75">
        <v>2710751.29</v>
      </c>
      <c r="H44" s="140">
        <f t="shared" si="9"/>
        <v>1</v>
      </c>
      <c r="I44" s="75">
        <v>2710751.29</v>
      </c>
      <c r="J44" s="211">
        <f t="shared" si="10"/>
        <v>1</v>
      </c>
      <c r="K44" s="75">
        <v>2807862.53</v>
      </c>
      <c r="L44" s="79">
        <v>0.98782413722072504</v>
      </c>
      <c r="M44" s="258">
        <f t="shared" si="3"/>
        <v>-3.4585468114067486E-2</v>
      </c>
      <c r="N44" s="62">
        <v>22723</v>
      </c>
      <c r="O44" s="552"/>
      <c r="P44" s="552"/>
      <c r="Q44" s="552"/>
      <c r="R44" s="552"/>
    </row>
    <row r="45" spans="1:18" ht="15" customHeight="1" x14ac:dyDescent="0.2">
      <c r="A45" s="74"/>
      <c r="B45" s="74" t="s">
        <v>279</v>
      </c>
      <c r="C45" s="202">
        <v>9307905.2899999991</v>
      </c>
      <c r="D45" s="75">
        <v>8894695.9000000004</v>
      </c>
      <c r="E45" s="75">
        <v>8894695.9000000004</v>
      </c>
      <c r="F45" s="140">
        <f t="shared" si="8"/>
        <v>1</v>
      </c>
      <c r="G45" s="75">
        <v>8894695.9000000004</v>
      </c>
      <c r="H45" s="140">
        <f t="shared" si="9"/>
        <v>1</v>
      </c>
      <c r="I45" s="75">
        <v>8572532.5899999999</v>
      </c>
      <c r="J45" s="211">
        <f t="shared" si="10"/>
        <v>0.96378028955436235</v>
      </c>
      <c r="K45" s="75">
        <v>9011574.1500000004</v>
      </c>
      <c r="L45" s="79">
        <v>0.98173295057157162</v>
      </c>
      <c r="M45" s="258">
        <f t="shared" si="3"/>
        <v>-4.8719741156432739E-2</v>
      </c>
      <c r="N45" s="62">
        <v>22724</v>
      </c>
      <c r="O45" s="552"/>
      <c r="P45" s="552"/>
      <c r="Q45" s="552"/>
      <c r="R45" s="552"/>
    </row>
    <row r="46" spans="1:18" ht="15" customHeight="1" x14ac:dyDescent="0.2">
      <c r="A46" s="74"/>
      <c r="B46" s="74" t="s">
        <v>470</v>
      </c>
      <c r="C46" s="202">
        <v>30380.83</v>
      </c>
      <c r="D46" s="75">
        <v>135383.16</v>
      </c>
      <c r="E46" s="75">
        <v>81475.22</v>
      </c>
      <c r="F46" s="140">
        <f t="shared" si="8"/>
        <v>0.60181207175249862</v>
      </c>
      <c r="G46" s="75">
        <v>71813.86</v>
      </c>
      <c r="H46" s="140">
        <f t="shared" si="9"/>
        <v>0.53044898641751304</v>
      </c>
      <c r="I46" s="75">
        <v>63525.36</v>
      </c>
      <c r="J46" s="211">
        <f t="shared" si="10"/>
        <v>0.46922645327528179</v>
      </c>
      <c r="K46" s="75">
        <v>74428.91</v>
      </c>
      <c r="L46" s="79">
        <v>0.99305915799945366</v>
      </c>
      <c r="M46" s="258">
        <f t="shared" si="3"/>
        <v>-0.14649616661052811</v>
      </c>
      <c r="N46" s="62" t="s">
        <v>469</v>
      </c>
      <c r="O46" s="280"/>
      <c r="P46" s="280"/>
      <c r="Q46" s="280"/>
      <c r="R46" s="280"/>
    </row>
    <row r="47" spans="1:18" ht="15" customHeight="1" x14ac:dyDescent="0.2">
      <c r="A47" s="74"/>
      <c r="B47" s="74" t="s">
        <v>471</v>
      </c>
      <c r="C47" s="202">
        <v>19644.86</v>
      </c>
      <c r="D47" s="75">
        <v>19644.86</v>
      </c>
      <c r="E47" s="75">
        <v>19644.86</v>
      </c>
      <c r="F47" s="140">
        <f t="shared" si="8"/>
        <v>1</v>
      </c>
      <c r="G47" s="75">
        <v>19644.86</v>
      </c>
      <c r="H47" s="140">
        <f t="shared" si="9"/>
        <v>1</v>
      </c>
      <c r="I47" s="75">
        <v>19644.849999999999</v>
      </c>
      <c r="J47" s="211">
        <f t="shared" si="10"/>
        <v>0.99999949096099428</v>
      </c>
      <c r="K47" s="75">
        <v>47601.91</v>
      </c>
      <c r="L47" s="79">
        <v>1</v>
      </c>
      <c r="M47" s="258">
        <f t="shared" si="3"/>
        <v>-0.58730962686161137</v>
      </c>
      <c r="N47" s="62" t="s">
        <v>472</v>
      </c>
    </row>
    <row r="48" spans="1:18" ht="15" customHeight="1" x14ac:dyDescent="0.2">
      <c r="A48" s="74"/>
      <c r="B48" s="74" t="s">
        <v>281</v>
      </c>
      <c r="C48" s="202">
        <v>261303122.13999999</v>
      </c>
      <c r="D48" s="75">
        <v>259496068.47999999</v>
      </c>
      <c r="E48" s="75">
        <v>259496068.47999999</v>
      </c>
      <c r="F48" s="140">
        <f t="shared" si="8"/>
        <v>1</v>
      </c>
      <c r="G48" s="75">
        <v>259496068.47999999</v>
      </c>
      <c r="H48" s="140">
        <f t="shared" si="9"/>
        <v>1</v>
      </c>
      <c r="I48" s="75">
        <v>259495625.94999999</v>
      </c>
      <c r="J48" s="211">
        <f t="shared" si="10"/>
        <v>0.99999829465624435</v>
      </c>
      <c r="K48" s="75">
        <v>260933658.84</v>
      </c>
      <c r="L48" s="79">
        <v>0.99999963416001791</v>
      </c>
      <c r="M48" s="258">
        <f t="shared" si="3"/>
        <v>-5.5111053759522299E-3</v>
      </c>
      <c r="N48" s="62">
        <v>22727</v>
      </c>
    </row>
    <row r="49" spans="1:14" ht="15" customHeight="1" x14ac:dyDescent="0.2">
      <c r="A49" s="74"/>
      <c r="B49" s="74" t="s">
        <v>278</v>
      </c>
      <c r="C49" s="202">
        <v>1874554.49</v>
      </c>
      <c r="D49" s="75">
        <v>1410654.04</v>
      </c>
      <c r="E49" s="75">
        <v>1410654.04</v>
      </c>
      <c r="F49" s="140">
        <f t="shared" si="8"/>
        <v>1</v>
      </c>
      <c r="G49" s="75">
        <v>1400626.93</v>
      </c>
      <c r="H49" s="140">
        <f t="shared" si="9"/>
        <v>0.99289187163140291</v>
      </c>
      <c r="I49" s="75">
        <v>1321175.99</v>
      </c>
      <c r="J49" s="211">
        <f t="shared" si="10"/>
        <v>0.93656981268064843</v>
      </c>
      <c r="K49" s="75">
        <v>1120924.6399999999</v>
      </c>
      <c r="L49" s="79">
        <v>0.96087335802083795</v>
      </c>
      <c r="M49" s="258">
        <f t="shared" si="3"/>
        <v>0.17864836123149197</v>
      </c>
      <c r="N49" s="62">
        <v>22729</v>
      </c>
    </row>
    <row r="50" spans="1:14" ht="15" customHeight="1" x14ac:dyDescent="0.2">
      <c r="A50" s="74"/>
      <c r="B50" s="74" t="s">
        <v>283</v>
      </c>
      <c r="C50" s="202">
        <v>50122831.859999999</v>
      </c>
      <c r="D50" s="75">
        <v>44321197.020000003</v>
      </c>
      <c r="E50" s="75">
        <v>43622495.25</v>
      </c>
      <c r="F50" s="140">
        <f t="shared" si="8"/>
        <v>0.98423549414324907</v>
      </c>
      <c r="G50" s="75">
        <v>43621815.789999999</v>
      </c>
      <c r="H50" s="140">
        <f t="shared" si="9"/>
        <v>0.98422016378112698</v>
      </c>
      <c r="I50" s="75">
        <v>41223931.280000001</v>
      </c>
      <c r="J50" s="211">
        <f t="shared" si="10"/>
        <v>0.93011773263699637</v>
      </c>
      <c r="K50" s="75">
        <v>40284622.590000004</v>
      </c>
      <c r="L50" s="79">
        <v>0.96951838748533836</v>
      </c>
      <c r="M50" s="258">
        <f t="shared" si="3"/>
        <v>2.3316805014158559E-2</v>
      </c>
      <c r="N50" s="62">
        <v>22731</v>
      </c>
    </row>
    <row r="51" spans="1:14" ht="15" customHeight="1" x14ac:dyDescent="0.2">
      <c r="A51" s="74"/>
      <c r="B51" s="74" t="s">
        <v>282</v>
      </c>
      <c r="C51" s="202">
        <v>4217686.7</v>
      </c>
      <c r="D51" s="75">
        <v>4133678.45</v>
      </c>
      <c r="E51" s="75">
        <v>4133678.45</v>
      </c>
      <c r="F51" s="140">
        <f t="shared" si="8"/>
        <v>1</v>
      </c>
      <c r="G51" s="75">
        <v>4133678.45</v>
      </c>
      <c r="H51" s="140">
        <f t="shared" si="9"/>
        <v>1</v>
      </c>
      <c r="I51" s="75">
        <v>4133678.44</v>
      </c>
      <c r="J51" s="211">
        <f t="shared" si="10"/>
        <v>0.99999999758084712</v>
      </c>
      <c r="K51" s="75">
        <v>4197874.1100000003</v>
      </c>
      <c r="L51" s="79">
        <v>0.99710313375968196</v>
      </c>
      <c r="M51" s="258">
        <f t="shared" si="3"/>
        <v>-1.5292423812109157E-2</v>
      </c>
      <c r="N51" s="62">
        <v>22732</v>
      </c>
    </row>
    <row r="52" spans="1:14" ht="15" customHeight="1" x14ac:dyDescent="0.2">
      <c r="A52" s="76"/>
      <c r="B52" s="76" t="s">
        <v>284</v>
      </c>
      <c r="C52" s="203">
        <v>2249365.83</v>
      </c>
      <c r="D52" s="77">
        <v>3936633.0700000003</v>
      </c>
      <c r="E52" s="77">
        <v>3773813.87</v>
      </c>
      <c r="F52" s="464">
        <f t="shared" si="6"/>
        <v>0.95863998571754105</v>
      </c>
      <c r="G52" s="77">
        <v>3611021.5700000003</v>
      </c>
      <c r="H52" s="464">
        <f t="shared" si="4"/>
        <v>0.91728680468560919</v>
      </c>
      <c r="I52" s="77">
        <v>3320525.9500000007</v>
      </c>
      <c r="J52" s="482">
        <f t="shared" si="5"/>
        <v>0.84349389210409709</v>
      </c>
      <c r="K52" s="77">
        <v>2183141.96</v>
      </c>
      <c r="L52" s="79">
        <v>0.76663842216786204</v>
      </c>
      <c r="M52" s="194">
        <f t="shared" si="3"/>
        <v>0.5209848973815705</v>
      </c>
      <c r="N52" s="63" t="s">
        <v>285</v>
      </c>
    </row>
    <row r="53" spans="1:14" ht="15" customHeight="1" x14ac:dyDescent="0.2">
      <c r="A53" s="72"/>
      <c r="B53" s="72" t="s">
        <v>286</v>
      </c>
      <c r="C53" s="202">
        <v>2085705.4</v>
      </c>
      <c r="D53" s="75">
        <v>1513244.36</v>
      </c>
      <c r="E53" s="75">
        <v>1441200.35</v>
      </c>
      <c r="F53" s="465">
        <f>+E53/D53</f>
        <v>0.95239102691914213</v>
      </c>
      <c r="G53" s="575">
        <v>1271679.6299999999</v>
      </c>
      <c r="H53" s="465">
        <f>+G53/D53</f>
        <v>0.84036634374107289</v>
      </c>
      <c r="I53" s="75">
        <v>1271679.6299999999</v>
      </c>
      <c r="J53" s="483">
        <f>I53/D53</f>
        <v>0.84036634374107289</v>
      </c>
      <c r="K53" s="89">
        <v>1761206.85</v>
      </c>
      <c r="L53" s="78">
        <v>0.93665137406121113</v>
      </c>
      <c r="M53" s="195">
        <f t="shared" si="3"/>
        <v>-0.27794987283861639</v>
      </c>
      <c r="N53" s="62">
        <v>230</v>
      </c>
    </row>
    <row r="54" spans="1:14" ht="15" customHeight="1" x14ac:dyDescent="0.2">
      <c r="A54" s="74"/>
      <c r="B54" s="74" t="s">
        <v>287</v>
      </c>
      <c r="C54" s="202">
        <v>1009644.36</v>
      </c>
      <c r="D54" s="75">
        <v>790877.12</v>
      </c>
      <c r="E54" s="75">
        <v>611889.44999999995</v>
      </c>
      <c r="F54" s="140">
        <f t="shared" si="6"/>
        <v>0.7736846022299898</v>
      </c>
      <c r="G54" s="576">
        <v>586413.07999999996</v>
      </c>
      <c r="H54" s="140">
        <f t="shared" si="4"/>
        <v>0.74147179779331585</v>
      </c>
      <c r="I54" s="75">
        <v>586402.09</v>
      </c>
      <c r="J54" s="211">
        <f t="shared" si="5"/>
        <v>0.7414579018293006</v>
      </c>
      <c r="K54" s="75">
        <v>885168.18</v>
      </c>
      <c r="L54" s="79">
        <v>0.78841495339535916</v>
      </c>
      <c r="M54" s="258">
        <f t="shared" si="3"/>
        <v>-0.33752466113275792</v>
      </c>
      <c r="N54" s="62">
        <v>231</v>
      </c>
    </row>
    <row r="55" spans="1:14" ht="15" customHeight="1" x14ac:dyDescent="0.2">
      <c r="A55" s="76"/>
      <c r="B55" s="76" t="s">
        <v>288</v>
      </c>
      <c r="C55" s="203">
        <v>365380.73</v>
      </c>
      <c r="D55" s="77">
        <v>286376.26</v>
      </c>
      <c r="E55" s="77">
        <v>278300.2</v>
      </c>
      <c r="F55" s="464">
        <f t="shared" si="6"/>
        <v>0.97179912888030595</v>
      </c>
      <c r="G55" s="577">
        <v>248754.28</v>
      </c>
      <c r="H55" s="464">
        <f t="shared" si="4"/>
        <v>0.86862744837857719</v>
      </c>
      <c r="I55" s="77">
        <v>248754.28</v>
      </c>
      <c r="J55" s="482">
        <f t="shared" si="5"/>
        <v>0.86862744837857719</v>
      </c>
      <c r="K55" s="77">
        <v>235883.84</v>
      </c>
      <c r="L55" s="79">
        <v>0.79798637903945691</v>
      </c>
      <c r="M55" s="194">
        <f t="shared" si="3"/>
        <v>5.4562618617706171E-2</v>
      </c>
      <c r="N55" s="62">
        <v>233</v>
      </c>
    </row>
    <row r="56" spans="1:14" ht="15" customHeight="1" x14ac:dyDescent="0.2">
      <c r="A56" s="58"/>
      <c r="B56" s="58" t="s">
        <v>289</v>
      </c>
      <c r="C56" s="186"/>
      <c r="D56" s="550"/>
      <c r="E56" s="237"/>
      <c r="F56" s="85" t="s">
        <v>129</v>
      </c>
      <c r="G56" s="59"/>
      <c r="H56" s="85" t="s">
        <v>129</v>
      </c>
      <c r="I56" s="237"/>
      <c r="J56" s="182" t="s">
        <v>129</v>
      </c>
      <c r="K56" s="34">
        <v>4744.53</v>
      </c>
      <c r="L56" s="492">
        <v>3.7178197291428926E-3</v>
      </c>
      <c r="M56" s="195" t="s">
        <v>129</v>
      </c>
      <c r="N56" s="62">
        <v>27</v>
      </c>
    </row>
    <row r="57" spans="1:14" ht="15" customHeight="1" x14ac:dyDescent="0.2">
      <c r="A57" s="9"/>
      <c r="B57" s="90" t="s">
        <v>240</v>
      </c>
      <c r="C57" s="172">
        <f>SUM(C12:C56)</f>
        <v>603468828.03000009</v>
      </c>
      <c r="D57" s="91">
        <f>SUM(D12:D56)</f>
        <v>596449219.50000012</v>
      </c>
      <c r="E57" s="91">
        <f>SUM(E12:E56)</f>
        <v>589161386.43000031</v>
      </c>
      <c r="F57" s="97">
        <f>+E57/D57</f>
        <v>0.98778130169051248</v>
      </c>
      <c r="G57" s="91">
        <f>SUM(G12:G56)</f>
        <v>584992217.31000018</v>
      </c>
      <c r="H57" s="97">
        <f>+G57/D57</f>
        <v>0.98079132000607816</v>
      </c>
      <c r="I57" s="91">
        <f>SUM(I12:I56)</f>
        <v>575950621.6500001</v>
      </c>
      <c r="J57" s="180">
        <f t="shared" si="5"/>
        <v>0.96563228321904104</v>
      </c>
      <c r="K57" s="91">
        <f>SUM(K12:K56)</f>
        <v>545821509.7700001</v>
      </c>
      <c r="L57" s="43">
        <v>0.96960789781720202</v>
      </c>
      <c r="M57" s="154">
        <f>+I57/K57-1</f>
        <v>5.519956861483144E-2</v>
      </c>
    </row>
    <row r="58" spans="1:14" ht="15" customHeight="1" x14ac:dyDescent="0.2">
      <c r="A58" s="74"/>
      <c r="B58" s="88" t="s">
        <v>346</v>
      </c>
      <c r="C58" s="202">
        <v>33425949.170000002</v>
      </c>
      <c r="D58" s="75">
        <v>23675949.170000002</v>
      </c>
      <c r="E58" s="75">
        <v>22643548.440000001</v>
      </c>
      <c r="F58" s="465">
        <f>+E58/D58</f>
        <v>0.95639453681087627</v>
      </c>
      <c r="G58" s="89">
        <v>22643548.440000001</v>
      </c>
      <c r="H58" s="465">
        <f>+G58/D58</f>
        <v>0.95639453681087627</v>
      </c>
      <c r="I58" s="89">
        <v>22643548.440000001</v>
      </c>
      <c r="J58" s="483">
        <f>I58/D58</f>
        <v>0.95639453681087627</v>
      </c>
      <c r="K58" s="89">
        <v>29529511.050000001</v>
      </c>
      <c r="L58" s="114">
        <v>0.7889948505410469</v>
      </c>
      <c r="M58" s="195">
        <f>+I58/K58-1</f>
        <v>-0.23318918482397288</v>
      </c>
      <c r="N58" s="62" t="s">
        <v>348</v>
      </c>
    </row>
    <row r="59" spans="1:14" ht="15" customHeight="1" x14ac:dyDescent="0.2">
      <c r="A59" s="74"/>
      <c r="B59" s="74" t="s">
        <v>347</v>
      </c>
      <c r="C59" s="202">
        <v>1031803.03</v>
      </c>
      <c r="D59" s="75">
        <v>281803.03000000003</v>
      </c>
      <c r="E59" s="75">
        <v>197467.3</v>
      </c>
      <c r="F59" s="140">
        <f>+E59/D59</f>
        <v>0.70072809366173239</v>
      </c>
      <c r="G59" s="75">
        <v>197467.3</v>
      </c>
      <c r="H59" s="140">
        <f t="shared" si="4"/>
        <v>0.70072809366173239</v>
      </c>
      <c r="I59" s="75">
        <v>197467.3</v>
      </c>
      <c r="J59" s="211">
        <f t="shared" si="5"/>
        <v>0.70072809366173239</v>
      </c>
      <c r="K59" s="75">
        <v>151221.54999999999</v>
      </c>
      <c r="L59" s="79">
        <v>9.4066474856047008E-2</v>
      </c>
      <c r="M59" s="195">
        <f t="shared" ref="M59:M60" si="11">+I59/K59-1</f>
        <v>0.30581454825717636</v>
      </c>
      <c r="N59" s="62" t="s">
        <v>349</v>
      </c>
    </row>
    <row r="60" spans="1:14" ht="15" customHeight="1" x14ac:dyDescent="0.2">
      <c r="A60" s="74"/>
      <c r="B60" s="86" t="s">
        <v>183</v>
      </c>
      <c r="C60" s="445">
        <v>250000</v>
      </c>
      <c r="D60" s="87">
        <v>940424.53</v>
      </c>
      <c r="E60" s="87">
        <v>584760.31000000006</v>
      </c>
      <c r="F60" s="268">
        <f>+E60/D60</f>
        <v>0.62180461200857873</v>
      </c>
      <c r="G60" s="87">
        <v>584760.31000000006</v>
      </c>
      <c r="H60" s="268">
        <f t="shared" si="4"/>
        <v>0.62180461200857873</v>
      </c>
      <c r="I60" s="87">
        <v>584760.31000000006</v>
      </c>
      <c r="J60" s="212">
        <f t="shared" si="5"/>
        <v>0.62180461200857873</v>
      </c>
      <c r="K60" s="87">
        <v>18564.96</v>
      </c>
      <c r="L60" s="374">
        <v>7.4259839999999994E-2</v>
      </c>
      <c r="M60" s="195">
        <f t="shared" si="11"/>
        <v>30.498064633589305</v>
      </c>
      <c r="N60" s="62">
        <v>352</v>
      </c>
    </row>
    <row r="61" spans="1:14" ht="15" customHeight="1" thickBot="1" x14ac:dyDescent="0.25">
      <c r="A61" s="9"/>
      <c r="B61" s="2" t="s">
        <v>2</v>
      </c>
      <c r="C61" s="177">
        <f>SUM(C58:C60)</f>
        <v>34707752.200000003</v>
      </c>
      <c r="D61" s="184">
        <f>SUM(D58:D60)</f>
        <v>24898176.730000004</v>
      </c>
      <c r="E61" s="184">
        <f>SUM(E58:E60)</f>
        <v>23425776.050000001</v>
      </c>
      <c r="F61" s="418">
        <f>+E61/D61</f>
        <v>0.94086311234886943</v>
      </c>
      <c r="G61" s="184">
        <f>SUM(G58:G60)</f>
        <v>23425776.050000001</v>
      </c>
      <c r="H61" s="418">
        <f t="shared" si="4"/>
        <v>0.94086311234886943</v>
      </c>
      <c r="I61" s="184">
        <f t="shared" ref="I61" si="12">SUM(I58:I60)</f>
        <v>23425776.050000001</v>
      </c>
      <c r="J61" s="185">
        <f t="shared" si="5"/>
        <v>0.94086311234886943</v>
      </c>
      <c r="K61" s="205">
        <f>SUM(K58:K60)</f>
        <v>29699297.560000002</v>
      </c>
      <c r="L61" s="196">
        <v>0.75600836361847834</v>
      </c>
      <c r="M61" s="197">
        <f>+I61/K61-1</f>
        <v>-0.21123467642040761</v>
      </c>
      <c r="N61" s="63">
        <v>3</v>
      </c>
    </row>
    <row r="65" spans="1:16" ht="15.75" thickBot="1" x14ac:dyDescent="0.3">
      <c r="A65" s="7" t="s">
        <v>233</v>
      </c>
    </row>
    <row r="66" spans="1:16" x14ac:dyDescent="0.2">
      <c r="A66" s="8" t="s">
        <v>290</v>
      </c>
      <c r="C66" s="174" t="s">
        <v>479</v>
      </c>
      <c r="D66" s="613" t="s">
        <v>574</v>
      </c>
      <c r="E66" s="611"/>
      <c r="F66" s="611"/>
      <c r="G66" s="611"/>
      <c r="H66" s="611"/>
      <c r="I66" s="611"/>
      <c r="J66" s="612"/>
      <c r="K66" s="622" t="s">
        <v>575</v>
      </c>
      <c r="L66" s="623"/>
      <c r="M66" s="400"/>
    </row>
    <row r="67" spans="1:16" x14ac:dyDescent="0.2">
      <c r="C67" s="167">
        <v>1</v>
      </c>
      <c r="D67" s="158">
        <v>2</v>
      </c>
      <c r="E67" s="94">
        <v>3</v>
      </c>
      <c r="F67" s="95" t="s">
        <v>36</v>
      </c>
      <c r="G67" s="94">
        <v>4</v>
      </c>
      <c r="H67" s="95" t="s">
        <v>37</v>
      </c>
      <c r="I67" s="94">
        <v>5</v>
      </c>
      <c r="J67" s="159" t="s">
        <v>38</v>
      </c>
      <c r="K67" s="158" t="s">
        <v>39</v>
      </c>
      <c r="L67" s="15" t="s">
        <v>40</v>
      </c>
      <c r="M67" s="401" t="s">
        <v>362</v>
      </c>
    </row>
    <row r="68" spans="1:16" ht="25.5" x14ac:dyDescent="0.2">
      <c r="A68" s="1"/>
      <c r="B68" s="2" t="s">
        <v>150</v>
      </c>
      <c r="C68" s="168" t="s">
        <v>13</v>
      </c>
      <c r="D68" s="240" t="s">
        <v>350</v>
      </c>
      <c r="E68" s="238" t="s">
        <v>15</v>
      </c>
      <c r="F68" s="96" t="s">
        <v>18</v>
      </c>
      <c r="G68" s="238" t="s">
        <v>16</v>
      </c>
      <c r="H68" s="96" t="s">
        <v>18</v>
      </c>
      <c r="I68" s="238" t="s">
        <v>17</v>
      </c>
      <c r="J68" s="121" t="s">
        <v>18</v>
      </c>
      <c r="K68" s="96" t="s">
        <v>17</v>
      </c>
      <c r="L68" s="11" t="s">
        <v>18</v>
      </c>
      <c r="M68" s="150" t="s">
        <v>516</v>
      </c>
      <c r="N68" s="61" t="s">
        <v>163</v>
      </c>
      <c r="P68" s="394"/>
    </row>
    <row r="69" spans="1:16" ht="15" customHeight="1" x14ac:dyDescent="0.2">
      <c r="A69" s="20"/>
      <c r="B69" s="20" t="s">
        <v>293</v>
      </c>
      <c r="C69" s="204">
        <v>24587855.940000001</v>
      </c>
      <c r="D69" s="207">
        <v>24747121.66</v>
      </c>
      <c r="E69" s="89">
        <v>24747121.66</v>
      </c>
      <c r="F69" s="468">
        <f t="shared" ref="F69:F86" si="13">+E69/D69</f>
        <v>1</v>
      </c>
      <c r="G69" s="89">
        <v>24747121.66</v>
      </c>
      <c r="H69" s="468">
        <f>+G69/D69</f>
        <v>1</v>
      </c>
      <c r="I69" s="89">
        <v>24747121.66</v>
      </c>
      <c r="J69" s="380">
        <f>I69/D69</f>
        <v>1</v>
      </c>
      <c r="K69" s="146">
        <v>23811628.329999998</v>
      </c>
      <c r="L69" s="52">
        <v>1</v>
      </c>
      <c r="M69" s="152">
        <f t="shared" ref="M69:M86" si="14">+I69/K69-1</f>
        <v>3.928724726571442E-2</v>
      </c>
      <c r="N69" s="63" t="s">
        <v>364</v>
      </c>
      <c r="P69" s="393"/>
    </row>
    <row r="70" spans="1:16" ht="15" customHeight="1" x14ac:dyDescent="0.2">
      <c r="A70" s="22"/>
      <c r="B70" s="22" t="s">
        <v>294</v>
      </c>
      <c r="C70" s="204">
        <v>858841</v>
      </c>
      <c r="D70" s="207">
        <v>868160.79</v>
      </c>
      <c r="E70" s="89">
        <v>868160.79</v>
      </c>
      <c r="F70" s="469">
        <f t="shared" si="13"/>
        <v>1</v>
      </c>
      <c r="G70" s="89">
        <v>868160.79</v>
      </c>
      <c r="H70" s="469">
        <f t="shared" ref="H70:H89" si="15">+G70/D70</f>
        <v>1</v>
      </c>
      <c r="I70" s="89">
        <v>868160.79</v>
      </c>
      <c r="J70" s="484">
        <f t="shared" ref="J70:J89" si="16">I70/D70</f>
        <v>1</v>
      </c>
      <c r="K70" s="143">
        <v>869116.95</v>
      </c>
      <c r="L70" s="54">
        <v>1</v>
      </c>
      <c r="M70" s="152">
        <f t="shared" si="14"/>
        <v>-1.1001511361616867E-3</v>
      </c>
      <c r="N70" s="63" t="s">
        <v>365</v>
      </c>
      <c r="P70" s="393"/>
    </row>
    <row r="71" spans="1:16" ht="15" customHeight="1" x14ac:dyDescent="0.2">
      <c r="A71" s="22"/>
      <c r="B71" s="22" t="s">
        <v>295</v>
      </c>
      <c r="C71" s="204">
        <v>43098862</v>
      </c>
      <c r="D71" s="207">
        <v>45699316.630000003</v>
      </c>
      <c r="E71" s="89">
        <v>45699316.630000003</v>
      </c>
      <c r="F71" s="469">
        <f t="shared" si="13"/>
        <v>1</v>
      </c>
      <c r="G71" s="89">
        <v>45699316.630000003</v>
      </c>
      <c r="H71" s="469">
        <f t="shared" si="15"/>
        <v>1</v>
      </c>
      <c r="I71" s="89">
        <v>45699316.630000003</v>
      </c>
      <c r="J71" s="484">
        <f t="shared" si="16"/>
        <v>1</v>
      </c>
      <c r="K71" s="143">
        <v>42280574.479999997</v>
      </c>
      <c r="L71" s="54">
        <v>1</v>
      </c>
      <c r="M71" s="152">
        <f t="shared" si="14"/>
        <v>8.0858460227809292E-2</v>
      </c>
      <c r="N71" s="63" t="s">
        <v>366</v>
      </c>
    </row>
    <row r="72" spans="1:16" ht="15" customHeight="1" x14ac:dyDescent="0.2">
      <c r="A72" s="22"/>
      <c r="B72" s="22" t="s">
        <v>296</v>
      </c>
      <c r="C72" s="204">
        <v>32481396.359999999</v>
      </c>
      <c r="D72" s="207">
        <v>45912442.830000006</v>
      </c>
      <c r="E72" s="89">
        <v>45578530.75</v>
      </c>
      <c r="F72" s="469">
        <f t="shared" si="13"/>
        <v>0.99272719856714264</v>
      </c>
      <c r="G72" s="89">
        <v>45578530.75</v>
      </c>
      <c r="H72" s="469">
        <f t="shared" si="15"/>
        <v>0.99272719856714264</v>
      </c>
      <c r="I72" s="89">
        <v>45353896.400000006</v>
      </c>
      <c r="J72" s="484">
        <f t="shared" si="16"/>
        <v>0.98783453034576862</v>
      </c>
      <c r="K72" s="143">
        <v>35468200.560000002</v>
      </c>
      <c r="L72" s="54">
        <v>0.98475825594665078</v>
      </c>
      <c r="M72" s="152">
        <f t="shared" si="14"/>
        <v>0.27871997123949965</v>
      </c>
      <c r="N72" s="63" t="s">
        <v>524</v>
      </c>
    </row>
    <row r="73" spans="1:16" ht="15" customHeight="1" x14ac:dyDescent="0.2">
      <c r="A73" s="22"/>
      <c r="B73" s="22" t="s">
        <v>297</v>
      </c>
      <c r="C73" s="204">
        <v>97214659.010000005</v>
      </c>
      <c r="D73" s="207">
        <v>116441707.95999999</v>
      </c>
      <c r="E73" s="89">
        <v>116441707.95999999</v>
      </c>
      <c r="F73" s="469">
        <f t="shared" si="13"/>
        <v>1</v>
      </c>
      <c r="G73" s="89">
        <v>116441707.95999999</v>
      </c>
      <c r="H73" s="469">
        <f t="shared" si="15"/>
        <v>1</v>
      </c>
      <c r="I73" s="89">
        <v>116441707.95999999</v>
      </c>
      <c r="J73" s="484">
        <f t="shared" si="16"/>
        <v>1</v>
      </c>
      <c r="K73" s="143">
        <v>95153447.950000003</v>
      </c>
      <c r="L73" s="54">
        <v>1</v>
      </c>
      <c r="M73" s="152">
        <f t="shared" si="14"/>
        <v>0.22372557662005343</v>
      </c>
      <c r="N73" s="63" t="s">
        <v>451</v>
      </c>
    </row>
    <row r="74" spans="1:16" ht="15" customHeight="1" x14ac:dyDescent="0.2">
      <c r="A74" s="22"/>
      <c r="B74" s="22" t="s">
        <v>298</v>
      </c>
      <c r="C74" s="204">
        <v>2215090.08</v>
      </c>
      <c r="D74" s="207">
        <v>1208077.58</v>
      </c>
      <c r="E74" s="89">
        <v>1208077.58</v>
      </c>
      <c r="F74" s="469">
        <f t="shared" si="13"/>
        <v>1</v>
      </c>
      <c r="G74" s="89">
        <v>1208077.58</v>
      </c>
      <c r="H74" s="469">
        <f t="shared" si="15"/>
        <v>1</v>
      </c>
      <c r="I74" s="89">
        <v>1208077.58</v>
      </c>
      <c r="J74" s="484">
        <f t="shared" si="16"/>
        <v>1</v>
      </c>
      <c r="K74" s="143">
        <v>1647449.26</v>
      </c>
      <c r="L74" s="54">
        <v>0.74992334614185718</v>
      </c>
      <c r="M74" s="152">
        <f t="shared" si="14"/>
        <v>-0.26669815615444203</v>
      </c>
      <c r="N74" s="63" t="s">
        <v>367</v>
      </c>
    </row>
    <row r="75" spans="1:16" ht="15" customHeight="1" x14ac:dyDescent="0.2">
      <c r="A75" s="22"/>
      <c r="B75" s="22" t="s">
        <v>299</v>
      </c>
      <c r="C75" s="204">
        <v>7713147</v>
      </c>
      <c r="D75" s="207">
        <v>7800757.5</v>
      </c>
      <c r="E75" s="89">
        <v>7764457.5</v>
      </c>
      <c r="F75" s="469">
        <f t="shared" si="13"/>
        <v>0.99534660576232503</v>
      </c>
      <c r="G75" s="89">
        <v>7764457.5</v>
      </c>
      <c r="H75" s="469">
        <f t="shared" si="15"/>
        <v>0.99534660576232503</v>
      </c>
      <c r="I75" s="89">
        <v>7764457.5</v>
      </c>
      <c r="J75" s="484">
        <f t="shared" si="16"/>
        <v>0.99534660576232503</v>
      </c>
      <c r="K75" s="143">
        <v>5205750.95</v>
      </c>
      <c r="L75" s="54">
        <v>1</v>
      </c>
      <c r="M75" s="152">
        <f t="shared" si="14"/>
        <v>0.49151535956594317</v>
      </c>
      <c r="N75" s="63" t="s">
        <v>368</v>
      </c>
      <c r="O75" s="280"/>
    </row>
    <row r="76" spans="1:16" ht="15" customHeight="1" x14ac:dyDescent="0.2">
      <c r="A76" s="22"/>
      <c r="B76" s="22" t="s">
        <v>300</v>
      </c>
      <c r="C76" s="204">
        <v>22591226.289999999</v>
      </c>
      <c r="D76" s="207">
        <v>23885576.440000001</v>
      </c>
      <c r="E76" s="89">
        <v>23885576.440000001</v>
      </c>
      <c r="F76" s="469">
        <f t="shared" si="13"/>
        <v>1</v>
      </c>
      <c r="G76" s="89">
        <v>23885576.440000001</v>
      </c>
      <c r="H76" s="469">
        <f t="shared" si="15"/>
        <v>1</v>
      </c>
      <c r="I76" s="89">
        <v>23885576.440000001</v>
      </c>
      <c r="J76" s="484">
        <f t="shared" si="16"/>
        <v>1</v>
      </c>
      <c r="K76" s="143">
        <v>22776515.600000001</v>
      </c>
      <c r="L76" s="54">
        <v>1</v>
      </c>
      <c r="M76" s="152">
        <f t="shared" si="14"/>
        <v>4.8693174121857252E-2</v>
      </c>
      <c r="N76" s="63" t="s">
        <v>369</v>
      </c>
      <c r="P76" s="393"/>
    </row>
    <row r="77" spans="1:16" ht="15" customHeight="1" x14ac:dyDescent="0.2">
      <c r="A77" s="69"/>
      <c r="B77" s="69" t="s">
        <v>301</v>
      </c>
      <c r="C77" s="446">
        <v>8663077.6099999994</v>
      </c>
      <c r="D77" s="208">
        <v>9735779.5500000007</v>
      </c>
      <c r="E77" s="65">
        <v>9735779.5500000007</v>
      </c>
      <c r="F77" s="470">
        <f t="shared" si="13"/>
        <v>1</v>
      </c>
      <c r="G77" s="65">
        <v>9735779.5500000007</v>
      </c>
      <c r="H77" s="470">
        <f t="shared" si="15"/>
        <v>1</v>
      </c>
      <c r="I77" s="65">
        <v>9735779.5500000007</v>
      </c>
      <c r="J77" s="485">
        <f t="shared" si="16"/>
        <v>1</v>
      </c>
      <c r="K77" s="70">
        <v>8566345.3300000001</v>
      </c>
      <c r="L77" s="71">
        <v>1</v>
      </c>
      <c r="M77" s="198">
        <f t="shared" si="14"/>
        <v>0.13651495182018314</v>
      </c>
      <c r="N77" s="355" t="s">
        <v>370</v>
      </c>
    </row>
    <row r="78" spans="1:16" ht="15" customHeight="1" x14ac:dyDescent="0.2">
      <c r="A78" s="72"/>
      <c r="B78" s="72" t="s">
        <v>302</v>
      </c>
      <c r="C78" s="207">
        <v>103023093</v>
      </c>
      <c r="D78" s="207">
        <v>105702773.28</v>
      </c>
      <c r="E78" s="89">
        <v>105702773.28</v>
      </c>
      <c r="F78" s="397">
        <f t="shared" si="13"/>
        <v>1</v>
      </c>
      <c r="G78" s="89">
        <v>105702773.28</v>
      </c>
      <c r="H78" s="397">
        <f t="shared" si="15"/>
        <v>1</v>
      </c>
      <c r="I78" s="89">
        <v>105702773.28</v>
      </c>
      <c r="J78" s="303">
        <f t="shared" si="16"/>
        <v>1</v>
      </c>
      <c r="K78" s="73">
        <v>103621986.75</v>
      </c>
      <c r="L78" s="78">
        <v>1</v>
      </c>
      <c r="M78" s="192">
        <f t="shared" si="14"/>
        <v>2.0080550424304677E-2</v>
      </c>
      <c r="N78" s="356" t="s">
        <v>429</v>
      </c>
      <c r="O78" s="280"/>
    </row>
    <row r="79" spans="1:16" ht="15" customHeight="1" x14ac:dyDescent="0.2">
      <c r="A79" s="74"/>
      <c r="B79" s="74" t="s">
        <v>303</v>
      </c>
      <c r="C79" s="207">
        <v>47794228</v>
      </c>
      <c r="D79" s="207">
        <v>47495458.350000001</v>
      </c>
      <c r="E79" s="89">
        <v>47495458.350000001</v>
      </c>
      <c r="F79" s="471">
        <f t="shared" si="13"/>
        <v>1</v>
      </c>
      <c r="G79" s="89">
        <v>47495458.350000001</v>
      </c>
      <c r="H79" s="471">
        <f t="shared" si="15"/>
        <v>1</v>
      </c>
      <c r="I79" s="89">
        <v>47495458.350000001</v>
      </c>
      <c r="J79" s="486">
        <f t="shared" si="16"/>
        <v>1</v>
      </c>
      <c r="K79" s="75">
        <v>46397890.909999996</v>
      </c>
      <c r="L79" s="79">
        <v>1</v>
      </c>
      <c r="M79" s="192">
        <f t="shared" si="14"/>
        <v>2.3655545941279943E-2</v>
      </c>
      <c r="N79" s="63" t="s">
        <v>371</v>
      </c>
    </row>
    <row r="80" spans="1:16" ht="15" customHeight="1" x14ac:dyDescent="0.2">
      <c r="A80" s="74"/>
      <c r="B80" s="74" t="s">
        <v>304</v>
      </c>
      <c r="C80" s="207">
        <v>2040648.37</v>
      </c>
      <c r="D80" s="207">
        <v>6282012.9800000004</v>
      </c>
      <c r="E80" s="89">
        <v>6281983.2599999998</v>
      </c>
      <c r="F80" s="471">
        <f t="shared" si="13"/>
        <v>0.99999526903237934</v>
      </c>
      <c r="G80" s="89">
        <v>6281983.2599999998</v>
      </c>
      <c r="H80" s="471">
        <f t="shared" si="15"/>
        <v>0.99999526903237934</v>
      </c>
      <c r="I80" s="89">
        <v>6281983.2599999998</v>
      </c>
      <c r="J80" s="486">
        <f t="shared" si="16"/>
        <v>0.99999526903237934</v>
      </c>
      <c r="K80" s="75">
        <v>6286911.2400000002</v>
      </c>
      <c r="L80" s="79">
        <v>0.99990400181688321</v>
      </c>
      <c r="M80" s="192">
        <f t="shared" si="14"/>
        <v>-7.8384755436766707E-4</v>
      </c>
      <c r="N80" s="63" t="s">
        <v>372</v>
      </c>
    </row>
    <row r="81" spans="1:16" ht="15" customHeight="1" x14ac:dyDescent="0.2">
      <c r="A81" s="76"/>
      <c r="B81" s="76" t="s">
        <v>305</v>
      </c>
      <c r="C81" s="446">
        <v>617526</v>
      </c>
      <c r="D81" s="208">
        <v>906006.26</v>
      </c>
      <c r="E81" s="65">
        <v>835351</v>
      </c>
      <c r="F81" s="472">
        <f t="shared" si="13"/>
        <v>0.92201460064966878</v>
      </c>
      <c r="G81" s="65">
        <v>835351</v>
      </c>
      <c r="H81" s="472">
        <f t="shared" si="15"/>
        <v>0.92201460064966878</v>
      </c>
      <c r="I81" s="65">
        <v>835351</v>
      </c>
      <c r="J81" s="487">
        <f t="shared" si="16"/>
        <v>0.92201460064966878</v>
      </c>
      <c r="K81" s="77">
        <v>617526</v>
      </c>
      <c r="L81" s="80">
        <v>1</v>
      </c>
      <c r="M81" s="194">
        <f t="shared" si="14"/>
        <v>0.35273818430317094</v>
      </c>
      <c r="N81" s="63" t="s">
        <v>373</v>
      </c>
    </row>
    <row r="82" spans="1:16" ht="15" customHeight="1" x14ac:dyDescent="0.2">
      <c r="A82" s="72"/>
      <c r="B82" s="72" t="s">
        <v>306</v>
      </c>
      <c r="C82" s="207">
        <v>30350633.390000001</v>
      </c>
      <c r="D82" s="207">
        <v>42113736.609999999</v>
      </c>
      <c r="E82" s="89">
        <v>41283671.149999999</v>
      </c>
      <c r="F82" s="397">
        <f t="shared" si="13"/>
        <v>0.98028991187158399</v>
      </c>
      <c r="G82" s="89">
        <v>41283671.149999999</v>
      </c>
      <c r="H82" s="397">
        <f t="shared" si="15"/>
        <v>0.98028991187158399</v>
      </c>
      <c r="I82" s="89">
        <v>41276500.289999999</v>
      </c>
      <c r="J82" s="263">
        <f t="shared" si="16"/>
        <v>0.98011963821321912</v>
      </c>
      <c r="K82" s="73">
        <v>35654280.170000002</v>
      </c>
      <c r="L82" s="78">
        <v>0.96232599501560678</v>
      </c>
      <c r="M82" s="192">
        <f t="shared" si="14"/>
        <v>0.15768710217099291</v>
      </c>
      <c r="N82" s="357" t="s">
        <v>454</v>
      </c>
      <c r="O82" s="280"/>
    </row>
    <row r="83" spans="1:16" ht="15" customHeight="1" x14ac:dyDescent="0.2">
      <c r="A83" s="74"/>
      <c r="B83" s="74" t="s">
        <v>307</v>
      </c>
      <c r="C83" s="207">
        <v>17159000</v>
      </c>
      <c r="D83" s="207">
        <v>17159000</v>
      </c>
      <c r="E83" s="89">
        <v>17159000</v>
      </c>
      <c r="F83" s="471">
        <f t="shared" si="13"/>
        <v>1</v>
      </c>
      <c r="G83" s="89">
        <v>17159000</v>
      </c>
      <c r="H83" s="471">
        <f t="shared" si="15"/>
        <v>1</v>
      </c>
      <c r="I83" s="89">
        <v>17159000</v>
      </c>
      <c r="J83" s="486">
        <f t="shared" si="16"/>
        <v>1</v>
      </c>
      <c r="K83" s="75">
        <v>17159000</v>
      </c>
      <c r="L83" s="486">
        <v>1</v>
      </c>
      <c r="M83" s="193">
        <f t="shared" si="14"/>
        <v>0</v>
      </c>
      <c r="N83" s="63" t="s">
        <v>374</v>
      </c>
    </row>
    <row r="84" spans="1:16" ht="15" customHeight="1" x14ac:dyDescent="0.2">
      <c r="A84" s="74"/>
      <c r="B84" s="74" t="s">
        <v>308</v>
      </c>
      <c r="C84" s="207">
        <v>52736587</v>
      </c>
      <c r="D84" s="207">
        <v>55803005.689999998</v>
      </c>
      <c r="E84" s="89">
        <v>55795892.68</v>
      </c>
      <c r="F84" s="471">
        <f t="shared" si="13"/>
        <v>0.99987253356854089</v>
      </c>
      <c r="G84" s="89">
        <v>55795892.68</v>
      </c>
      <c r="H84" s="471">
        <f t="shared" si="15"/>
        <v>0.99987253356854089</v>
      </c>
      <c r="I84" s="89">
        <v>55795892.68</v>
      </c>
      <c r="J84" s="486">
        <f t="shared" si="16"/>
        <v>0.99987253356854089</v>
      </c>
      <c r="K84" s="75">
        <v>53766911.579999998</v>
      </c>
      <c r="L84" s="486">
        <v>0.9997791757566602</v>
      </c>
      <c r="M84" s="193">
        <f t="shared" si="14"/>
        <v>3.7736612358347355E-2</v>
      </c>
      <c r="N84" s="62" t="s">
        <v>375</v>
      </c>
    </row>
    <row r="85" spans="1:16" ht="15" customHeight="1" x14ac:dyDescent="0.2">
      <c r="A85" s="74"/>
      <c r="B85" s="74" t="s">
        <v>309</v>
      </c>
      <c r="C85" s="207">
        <v>2726590</v>
      </c>
      <c r="D85" s="207">
        <v>2726590</v>
      </c>
      <c r="E85" s="89">
        <v>2726590</v>
      </c>
      <c r="F85" s="471">
        <f t="shared" si="13"/>
        <v>1</v>
      </c>
      <c r="G85" s="89">
        <v>2726590</v>
      </c>
      <c r="H85" s="471">
        <f t="shared" si="15"/>
        <v>1</v>
      </c>
      <c r="I85" s="89">
        <v>2726590</v>
      </c>
      <c r="J85" s="486">
        <f t="shared" si="16"/>
        <v>1</v>
      </c>
      <c r="K85" s="75">
        <v>2726590</v>
      </c>
      <c r="L85" s="486">
        <v>1</v>
      </c>
      <c r="M85" s="193">
        <f t="shared" si="14"/>
        <v>0</v>
      </c>
      <c r="N85" s="63" t="s">
        <v>376</v>
      </c>
    </row>
    <row r="86" spans="1:16" ht="15" customHeight="1" x14ac:dyDescent="0.2">
      <c r="A86" s="74"/>
      <c r="B86" s="74" t="s">
        <v>310</v>
      </c>
      <c r="C86" s="207">
        <v>2730474</v>
      </c>
      <c r="D86" s="207">
        <v>4259156.8499999996</v>
      </c>
      <c r="E86" s="89">
        <v>4127677.92</v>
      </c>
      <c r="F86" s="471">
        <f t="shared" si="13"/>
        <v>0.96913029159750252</v>
      </c>
      <c r="G86" s="89">
        <v>4127677.92</v>
      </c>
      <c r="H86" s="471">
        <f t="shared" si="15"/>
        <v>0.96913029159750252</v>
      </c>
      <c r="I86" s="89">
        <v>4127677.92</v>
      </c>
      <c r="J86" s="486">
        <f t="shared" si="16"/>
        <v>0.96913029159750252</v>
      </c>
      <c r="K86" s="75">
        <v>3501100.59</v>
      </c>
      <c r="L86" s="486">
        <v>0.9794682386669975</v>
      </c>
      <c r="M86" s="193">
        <f t="shared" si="14"/>
        <v>0.17896581771733677</v>
      </c>
      <c r="N86" s="63" t="s">
        <v>377</v>
      </c>
      <c r="P86" s="393"/>
    </row>
    <row r="87" spans="1:16" ht="15" customHeight="1" x14ac:dyDescent="0.2">
      <c r="A87" s="74"/>
      <c r="B87" s="74" t="s">
        <v>311</v>
      </c>
      <c r="C87" s="207"/>
      <c r="D87" s="207"/>
      <c r="E87" s="89"/>
      <c r="F87" s="471" t="s">
        <v>129</v>
      </c>
      <c r="G87" s="89"/>
      <c r="H87" s="471" t="s">
        <v>129</v>
      </c>
      <c r="I87" s="89"/>
      <c r="J87" s="486" t="s">
        <v>129</v>
      </c>
      <c r="K87" s="75"/>
      <c r="L87" s="79" t="s">
        <v>129</v>
      </c>
      <c r="M87" s="193" t="s">
        <v>129</v>
      </c>
      <c r="N87" s="63" t="s">
        <v>378</v>
      </c>
      <c r="P87" s="394"/>
    </row>
    <row r="88" spans="1:16" ht="15" customHeight="1" x14ac:dyDescent="0.2">
      <c r="A88" s="74"/>
      <c r="B88" s="74" t="s">
        <v>312</v>
      </c>
      <c r="C88" s="207"/>
      <c r="D88" s="207"/>
      <c r="E88" s="89"/>
      <c r="F88" s="471" t="s">
        <v>129</v>
      </c>
      <c r="G88" s="89"/>
      <c r="H88" s="471" t="s">
        <v>129</v>
      </c>
      <c r="I88" s="89"/>
      <c r="J88" s="486" t="s">
        <v>129</v>
      </c>
      <c r="K88" s="75"/>
      <c r="L88" s="79" t="s">
        <v>129</v>
      </c>
      <c r="M88" s="193" t="s">
        <v>129</v>
      </c>
      <c r="N88" s="63" t="s">
        <v>379</v>
      </c>
      <c r="P88" s="393"/>
    </row>
    <row r="89" spans="1:16" ht="15" customHeight="1" x14ac:dyDescent="0.2">
      <c r="A89" s="74"/>
      <c r="B89" s="74" t="s">
        <v>313</v>
      </c>
      <c r="C89" s="207">
        <v>4843478</v>
      </c>
      <c r="D89" s="207">
        <v>4991424.13</v>
      </c>
      <c r="E89" s="89">
        <v>4991424.13</v>
      </c>
      <c r="F89" s="471">
        <f t="shared" ref="F89" si="17">+E89/D89</f>
        <v>1</v>
      </c>
      <c r="G89" s="89">
        <v>4991424.13</v>
      </c>
      <c r="H89" s="471">
        <f t="shared" si="15"/>
        <v>1</v>
      </c>
      <c r="I89" s="89">
        <v>4991424.13</v>
      </c>
      <c r="J89" s="486">
        <f t="shared" si="16"/>
        <v>1</v>
      </c>
      <c r="K89" s="75">
        <v>5030862.47</v>
      </c>
      <c r="L89" s="79">
        <v>1</v>
      </c>
      <c r="M89" s="193">
        <v>4.9522386459268208E-2</v>
      </c>
      <c r="N89" s="63" t="s">
        <v>380</v>
      </c>
      <c r="P89" s="394"/>
    </row>
    <row r="90" spans="1:16" ht="15" customHeight="1" x14ac:dyDescent="0.2">
      <c r="A90" s="74"/>
      <c r="B90" s="74" t="s">
        <v>314</v>
      </c>
      <c r="C90" s="207">
        <v>0</v>
      </c>
      <c r="D90" s="207"/>
      <c r="E90" s="89"/>
      <c r="F90" s="471" t="s">
        <v>129</v>
      </c>
      <c r="G90" s="89"/>
      <c r="H90" s="471" t="s">
        <v>129</v>
      </c>
      <c r="I90" s="89"/>
      <c r="J90" s="486" t="s">
        <v>129</v>
      </c>
      <c r="K90" s="75"/>
      <c r="L90" s="79" t="s">
        <v>129</v>
      </c>
      <c r="M90" s="193" t="s">
        <v>129</v>
      </c>
      <c r="N90" s="63" t="s">
        <v>381</v>
      </c>
      <c r="P90" s="393"/>
    </row>
    <row r="91" spans="1:16" ht="15" customHeight="1" x14ac:dyDescent="0.2">
      <c r="A91" s="74"/>
      <c r="B91" s="81" t="s">
        <v>315</v>
      </c>
      <c r="C91" s="207"/>
      <c r="D91" s="207"/>
      <c r="E91" s="89"/>
      <c r="F91" s="471" t="s">
        <v>129</v>
      </c>
      <c r="G91" s="89"/>
      <c r="H91" s="471" t="s">
        <v>129</v>
      </c>
      <c r="I91" s="89"/>
      <c r="J91" s="486" t="s">
        <v>129</v>
      </c>
      <c r="K91" s="75"/>
      <c r="L91" s="79" t="s">
        <v>129</v>
      </c>
      <c r="M91" s="193" t="s">
        <v>129</v>
      </c>
      <c r="N91" s="63" t="s">
        <v>382</v>
      </c>
      <c r="P91" s="393"/>
    </row>
    <row r="92" spans="1:16" ht="15" customHeight="1" x14ac:dyDescent="0.2">
      <c r="A92" s="74"/>
      <c r="B92" s="81" t="s">
        <v>416</v>
      </c>
      <c r="C92" s="207"/>
      <c r="D92" s="207"/>
      <c r="E92" s="89"/>
      <c r="F92" s="471" t="s">
        <v>129</v>
      </c>
      <c r="G92" s="89"/>
      <c r="H92" s="471" t="s">
        <v>129</v>
      </c>
      <c r="I92" s="89"/>
      <c r="J92" s="486" t="s">
        <v>129</v>
      </c>
      <c r="K92" s="75"/>
      <c r="L92" s="79" t="s">
        <v>129</v>
      </c>
      <c r="M92" s="193" t="s">
        <v>129</v>
      </c>
      <c r="N92" s="63">
        <v>44438</v>
      </c>
      <c r="P92" s="393"/>
    </row>
    <row r="93" spans="1:16" ht="15" customHeight="1" x14ac:dyDescent="0.2">
      <c r="A93" s="74"/>
      <c r="B93" s="81" t="s">
        <v>455</v>
      </c>
      <c r="C93" s="207"/>
      <c r="D93" s="207"/>
      <c r="E93" s="89"/>
      <c r="F93" s="471" t="s">
        <v>129</v>
      </c>
      <c r="G93" s="89"/>
      <c r="H93" s="471" t="s">
        <v>129</v>
      </c>
      <c r="I93" s="89"/>
      <c r="J93" s="486" t="s">
        <v>129</v>
      </c>
      <c r="K93" s="75">
        <v>1962488.72</v>
      </c>
      <c r="L93" s="79">
        <v>1</v>
      </c>
      <c r="M93" s="193" t="s">
        <v>129</v>
      </c>
      <c r="N93" s="63" t="s">
        <v>473</v>
      </c>
      <c r="P93" s="393"/>
    </row>
    <row r="94" spans="1:16" ht="15" customHeight="1" x14ac:dyDescent="0.2">
      <c r="A94" s="74"/>
      <c r="B94" s="74" t="s">
        <v>316</v>
      </c>
      <c r="C94" s="207">
        <v>12029885</v>
      </c>
      <c r="D94" s="207">
        <v>12092716.33</v>
      </c>
      <c r="E94" s="89">
        <v>12092716.33</v>
      </c>
      <c r="F94" s="471">
        <f>E94/D94</f>
        <v>1</v>
      </c>
      <c r="G94" s="89">
        <v>12092716.33</v>
      </c>
      <c r="H94" s="471">
        <f>G94/D94</f>
        <v>1</v>
      </c>
      <c r="I94" s="89">
        <v>12092716.33</v>
      </c>
      <c r="J94" s="486">
        <f>I94/D94</f>
        <v>1</v>
      </c>
      <c r="K94" s="75">
        <v>11948449.83</v>
      </c>
      <c r="L94" s="79">
        <v>1</v>
      </c>
      <c r="M94" s="193" t="s">
        <v>129</v>
      </c>
      <c r="N94" s="63" t="s">
        <v>384</v>
      </c>
      <c r="P94" s="394"/>
    </row>
    <row r="95" spans="1:16" ht="15" customHeight="1" x14ac:dyDescent="0.2">
      <c r="A95" s="74"/>
      <c r="B95" s="74" t="s">
        <v>317</v>
      </c>
      <c r="C95" s="202">
        <v>4129996.75</v>
      </c>
      <c r="D95" s="207">
        <v>3883860.49</v>
      </c>
      <c r="E95" s="89">
        <v>3883860.49</v>
      </c>
      <c r="F95" s="471">
        <f>+E95/D95</f>
        <v>1</v>
      </c>
      <c r="G95" s="75">
        <v>3883860.49</v>
      </c>
      <c r="H95" s="471">
        <f>+G95/D95</f>
        <v>1</v>
      </c>
      <c r="I95" s="75">
        <v>3847378.02</v>
      </c>
      <c r="J95" s="486">
        <f>I95/D95</f>
        <v>0.99060664766565798</v>
      </c>
      <c r="K95" s="75">
        <v>4003383.99</v>
      </c>
      <c r="L95" s="79">
        <v>0.99999999750211321</v>
      </c>
      <c r="M95" s="193">
        <v>1.16823350763684E-3</v>
      </c>
      <c r="N95" s="63" t="s">
        <v>385</v>
      </c>
      <c r="P95" s="394"/>
    </row>
    <row r="96" spans="1:16" ht="15" customHeight="1" x14ac:dyDescent="0.2">
      <c r="A96" s="86"/>
      <c r="B96" s="131" t="s">
        <v>383</v>
      </c>
      <c r="C96" s="207"/>
      <c r="D96" s="207"/>
      <c r="E96" s="89"/>
      <c r="F96" s="140" t="s">
        <v>129</v>
      </c>
      <c r="G96" s="89"/>
      <c r="H96" s="465" t="s">
        <v>129</v>
      </c>
      <c r="I96" s="89"/>
      <c r="J96" s="486" t="s">
        <v>129</v>
      </c>
      <c r="K96" s="75"/>
      <c r="L96" s="79" t="s">
        <v>129</v>
      </c>
      <c r="M96" s="193" t="s">
        <v>129</v>
      </c>
      <c r="N96" s="130" t="s">
        <v>386</v>
      </c>
      <c r="P96" s="394"/>
    </row>
    <row r="97" spans="1:16" ht="15" customHeight="1" x14ac:dyDescent="0.2">
      <c r="A97" s="76"/>
      <c r="B97" s="76" t="s">
        <v>318</v>
      </c>
      <c r="C97" s="203">
        <v>479279.81</v>
      </c>
      <c r="D97" s="208">
        <v>578549.01</v>
      </c>
      <c r="E97" s="77">
        <v>578549.01</v>
      </c>
      <c r="F97" s="472">
        <f>+E97/D97</f>
        <v>1</v>
      </c>
      <c r="G97" s="77">
        <v>578549.01</v>
      </c>
      <c r="H97" s="472">
        <f>+G97/D97</f>
        <v>1</v>
      </c>
      <c r="I97" s="77">
        <v>578549.01</v>
      </c>
      <c r="J97" s="487">
        <f>I97/D97</f>
        <v>1</v>
      </c>
      <c r="K97" s="208">
        <v>468999.98</v>
      </c>
      <c r="L97" s="80">
        <v>0.99999995735607672</v>
      </c>
      <c r="M97" s="194" t="s">
        <v>129</v>
      </c>
      <c r="N97" s="63" t="s">
        <v>387</v>
      </c>
      <c r="P97" s="393"/>
    </row>
    <row r="98" spans="1:16" ht="15" customHeight="1" x14ac:dyDescent="0.2">
      <c r="A98" s="58"/>
      <c r="B98" s="58" t="s">
        <v>474</v>
      </c>
      <c r="C98" s="203">
        <v>8561000</v>
      </c>
      <c r="D98" s="207">
        <v>8711654.8399999999</v>
      </c>
      <c r="E98" s="89">
        <v>8711654.8399999999</v>
      </c>
      <c r="F98" s="473">
        <f>+E98/D98</f>
        <v>1</v>
      </c>
      <c r="G98" s="87">
        <v>8711654.8399999999</v>
      </c>
      <c r="H98" s="472">
        <f>+G98/D98</f>
        <v>1</v>
      </c>
      <c r="I98" s="59">
        <v>8711654.8399999999</v>
      </c>
      <c r="J98" s="487">
        <f>I98/D98</f>
        <v>1</v>
      </c>
      <c r="K98" s="447">
        <v>19410000</v>
      </c>
      <c r="L98" s="68">
        <v>1</v>
      </c>
      <c r="M98" s="506" t="s">
        <v>129</v>
      </c>
      <c r="N98" s="63">
        <v>44453</v>
      </c>
      <c r="P98" s="394"/>
    </row>
    <row r="99" spans="1:16" ht="15" customHeight="1" x14ac:dyDescent="0.2">
      <c r="A99" s="72"/>
      <c r="B99" s="260" t="s">
        <v>363</v>
      </c>
      <c r="C99" s="201"/>
      <c r="D99" s="261"/>
      <c r="E99" s="73"/>
      <c r="F99" s="262" t="s">
        <v>129</v>
      </c>
      <c r="G99" s="73"/>
      <c r="H99" s="262" t="s">
        <v>129</v>
      </c>
      <c r="I99" s="73"/>
      <c r="J99" s="263" t="s">
        <v>129</v>
      </c>
      <c r="K99" s="89"/>
      <c r="L99" s="114" t="s">
        <v>129</v>
      </c>
      <c r="M99" s="195" t="s">
        <v>129</v>
      </c>
      <c r="N99" s="63">
        <v>449</v>
      </c>
    </row>
    <row r="100" spans="1:16" ht="15" customHeight="1" x14ac:dyDescent="0.2">
      <c r="A100" s="134"/>
      <c r="B100" s="135" t="s">
        <v>344</v>
      </c>
      <c r="C100" s="209">
        <f>SUM(C69:C99)</f>
        <v>528646574.61000001</v>
      </c>
      <c r="D100" s="527">
        <f>SUM(D69:D99)</f>
        <v>589004885.76000023</v>
      </c>
      <c r="E100" s="136">
        <f>SUM(E69:E99)</f>
        <v>587595331.29999995</v>
      </c>
      <c r="F100" s="474">
        <f>E100/D100</f>
        <v>0.99760688833984545</v>
      </c>
      <c r="G100" s="136">
        <f>SUM(G69:G99)</f>
        <v>587595331.29999995</v>
      </c>
      <c r="H100" s="478">
        <f>+G100/D100</f>
        <v>0.99760688833984545</v>
      </c>
      <c r="I100" s="136">
        <f>SUM(I69:I99)</f>
        <v>587327043.62</v>
      </c>
      <c r="J100" s="488">
        <f>I100/D100</f>
        <v>0.99715139520814788</v>
      </c>
      <c r="K100" s="136">
        <f>+SUM(K69:K99)</f>
        <v>548335411.63999999</v>
      </c>
      <c r="L100" s="137">
        <v>0.99531682317438863</v>
      </c>
      <c r="M100" s="270">
        <f>+I100/K100-1</f>
        <v>7.1109089714598506E-2</v>
      </c>
    </row>
    <row r="101" spans="1:16" ht="15" customHeight="1" x14ac:dyDescent="0.2">
      <c r="A101" s="88"/>
      <c r="B101" s="264" t="s">
        <v>431</v>
      </c>
      <c r="C101" s="204">
        <v>4032000</v>
      </c>
      <c r="D101" s="566">
        <v>2555121</v>
      </c>
      <c r="E101" s="89">
        <v>2555121</v>
      </c>
      <c r="F101" s="397">
        <f>+E101/D101</f>
        <v>1</v>
      </c>
      <c r="G101" s="89">
        <v>2555121</v>
      </c>
      <c r="H101" s="397">
        <f>+G101/D101</f>
        <v>1</v>
      </c>
      <c r="I101" s="89">
        <v>2555121</v>
      </c>
      <c r="J101" s="303">
        <f>I101/D101</f>
        <v>1</v>
      </c>
      <c r="K101" s="275">
        <v>4000000</v>
      </c>
      <c r="L101" s="114">
        <v>1</v>
      </c>
      <c r="M101" s="399" t="s">
        <v>129</v>
      </c>
      <c r="N101" s="130" t="s">
        <v>456</v>
      </c>
    </row>
    <row r="102" spans="1:16" ht="15" customHeight="1" x14ac:dyDescent="0.2">
      <c r="A102" s="74"/>
      <c r="B102" s="265" t="s">
        <v>398</v>
      </c>
      <c r="C102" s="204">
        <v>40000</v>
      </c>
      <c r="D102" s="266">
        <v>71969.03</v>
      </c>
      <c r="E102" s="89">
        <v>65582.62</v>
      </c>
      <c r="F102" s="397">
        <f>+E102/D102</f>
        <v>0.91126169131361079</v>
      </c>
      <c r="G102" s="89">
        <v>65582.62</v>
      </c>
      <c r="H102" s="397">
        <f>+G102/D102</f>
        <v>0.91126169131361079</v>
      </c>
      <c r="I102" s="89">
        <v>33847.339999999997</v>
      </c>
      <c r="J102" s="303">
        <f>I102/D102</f>
        <v>0.47030424058793063</v>
      </c>
      <c r="K102" s="275">
        <v>0</v>
      </c>
      <c r="L102" s="293" t="s">
        <v>129</v>
      </c>
      <c r="M102" s="398"/>
      <c r="N102" s="130">
        <v>46101</v>
      </c>
    </row>
    <row r="103" spans="1:16" ht="15" customHeight="1" x14ac:dyDescent="0.2">
      <c r="A103" s="74"/>
      <c r="B103" s="265" t="s">
        <v>413</v>
      </c>
      <c r="C103" s="204"/>
      <c r="D103" s="266"/>
      <c r="E103" s="89"/>
      <c r="F103" s="471" t="s">
        <v>129</v>
      </c>
      <c r="G103" s="89"/>
      <c r="H103" s="397" t="s">
        <v>129</v>
      </c>
      <c r="I103" s="89"/>
      <c r="J103" s="303" t="s">
        <v>129</v>
      </c>
      <c r="K103" s="75"/>
      <c r="L103" s="79" t="s">
        <v>129</v>
      </c>
      <c r="M103" s="193" t="s">
        <v>129</v>
      </c>
      <c r="N103" s="130">
        <v>46102</v>
      </c>
    </row>
    <row r="104" spans="1:16" ht="15" customHeight="1" x14ac:dyDescent="0.2">
      <c r="A104" s="88"/>
      <c r="B104" s="264" t="s">
        <v>427</v>
      </c>
      <c r="C104" s="204"/>
      <c r="D104" s="266"/>
      <c r="E104" s="89"/>
      <c r="F104" s="471" t="s">
        <v>129</v>
      </c>
      <c r="G104" s="89"/>
      <c r="H104" s="397" t="s">
        <v>129</v>
      </c>
      <c r="I104" s="89"/>
      <c r="J104" s="303" t="s">
        <v>129</v>
      </c>
      <c r="K104" s="89"/>
      <c r="L104" s="114" t="s">
        <v>129</v>
      </c>
      <c r="M104" s="193" t="s">
        <v>129</v>
      </c>
      <c r="N104" s="130">
        <v>462</v>
      </c>
    </row>
    <row r="105" spans="1:16" ht="15" customHeight="1" x14ac:dyDescent="0.2">
      <c r="A105" s="88"/>
      <c r="B105" s="88" t="s">
        <v>319</v>
      </c>
      <c r="C105" s="204"/>
      <c r="D105" s="266"/>
      <c r="E105" s="89"/>
      <c r="F105" s="85" t="s">
        <v>129</v>
      </c>
      <c r="G105" s="89"/>
      <c r="H105" s="85" t="s">
        <v>129</v>
      </c>
      <c r="I105" s="89"/>
      <c r="J105" s="182" t="s">
        <v>129</v>
      </c>
      <c r="K105" s="89"/>
      <c r="L105" s="114" t="s">
        <v>129</v>
      </c>
      <c r="M105" s="193" t="s">
        <v>129</v>
      </c>
      <c r="N105" s="63">
        <v>463</v>
      </c>
    </row>
    <row r="106" spans="1:16" ht="15" customHeight="1" x14ac:dyDescent="0.2">
      <c r="A106" s="74"/>
      <c r="B106" s="74" t="s">
        <v>320</v>
      </c>
      <c r="C106" s="204">
        <v>54878421</v>
      </c>
      <c r="D106" s="266">
        <v>58656683.100000001</v>
      </c>
      <c r="E106" s="89">
        <v>58656683.100000001</v>
      </c>
      <c r="F106" s="471">
        <f t="shared" ref="F106:F115" si="18">+E106/D106</f>
        <v>1</v>
      </c>
      <c r="G106" s="89">
        <v>58656683.100000001</v>
      </c>
      <c r="H106" s="471">
        <f t="shared" ref="H106:H111" si="19">+G106/D106</f>
        <v>1</v>
      </c>
      <c r="I106" s="89">
        <v>58656683.100000001</v>
      </c>
      <c r="J106" s="486">
        <f t="shared" ref="J106:J111" si="20">I106/D106</f>
        <v>1</v>
      </c>
      <c r="K106" s="75">
        <v>55302949.270000003</v>
      </c>
      <c r="L106" s="79">
        <v>0.99994013914513491</v>
      </c>
      <c r="M106" s="193">
        <f t="shared" ref="M106" si="21">+I106/K106-1</f>
        <v>6.0642947153259463E-2</v>
      </c>
      <c r="N106" s="63">
        <v>46401</v>
      </c>
    </row>
    <row r="107" spans="1:16" ht="15" customHeight="1" x14ac:dyDescent="0.2">
      <c r="A107" s="74"/>
      <c r="B107" s="74" t="s">
        <v>321</v>
      </c>
      <c r="C107" s="204">
        <v>910000</v>
      </c>
      <c r="D107" s="266">
        <v>1891160.19</v>
      </c>
      <c r="E107" s="89">
        <v>1891160.19</v>
      </c>
      <c r="F107" s="471">
        <f t="shared" si="18"/>
        <v>1</v>
      </c>
      <c r="G107" s="89">
        <v>1891160.19</v>
      </c>
      <c r="H107" s="471">
        <f t="shared" si="19"/>
        <v>1</v>
      </c>
      <c r="I107" s="89">
        <v>1891160.19</v>
      </c>
      <c r="J107" s="486">
        <f t="shared" si="20"/>
        <v>1</v>
      </c>
      <c r="K107" s="75">
        <v>910000</v>
      </c>
      <c r="L107" s="79">
        <v>1</v>
      </c>
      <c r="M107" s="193" t="s">
        <v>129</v>
      </c>
      <c r="N107" s="63">
        <v>46410</v>
      </c>
    </row>
    <row r="108" spans="1:16" ht="15" customHeight="1" x14ac:dyDescent="0.2">
      <c r="A108" s="76"/>
      <c r="B108" s="76" t="s">
        <v>322</v>
      </c>
      <c r="C108" s="203">
        <v>89194580.229999989</v>
      </c>
      <c r="D108" s="567">
        <v>92456766.980000004</v>
      </c>
      <c r="E108" s="89">
        <v>92456366.969999999</v>
      </c>
      <c r="F108" s="472">
        <f t="shared" si="18"/>
        <v>0.99999567354545182</v>
      </c>
      <c r="G108" s="89">
        <v>92456366.969999999</v>
      </c>
      <c r="H108" s="472">
        <f t="shared" si="19"/>
        <v>0.99999567354545182</v>
      </c>
      <c r="I108" s="89">
        <v>92456362.239999995</v>
      </c>
      <c r="J108" s="487">
        <f t="shared" si="20"/>
        <v>0.99999562238640582</v>
      </c>
      <c r="K108" s="77">
        <v>88767551.840000004</v>
      </c>
      <c r="L108" s="80">
        <v>0.99993252831985657</v>
      </c>
      <c r="M108" s="194">
        <f>+I108/K108-1</f>
        <v>4.1555842461994841E-2</v>
      </c>
      <c r="N108" s="63" t="s">
        <v>328</v>
      </c>
    </row>
    <row r="109" spans="1:16" ht="15" customHeight="1" x14ac:dyDescent="0.2">
      <c r="A109" s="66"/>
      <c r="B109" s="66" t="s">
        <v>323</v>
      </c>
      <c r="C109" s="446">
        <v>5830790</v>
      </c>
      <c r="D109" s="447">
        <v>5830790</v>
      </c>
      <c r="E109" s="67">
        <v>5830790</v>
      </c>
      <c r="F109" s="475">
        <f t="shared" si="18"/>
        <v>1</v>
      </c>
      <c r="G109" s="67">
        <v>5830790</v>
      </c>
      <c r="H109" s="475">
        <f t="shared" si="19"/>
        <v>1</v>
      </c>
      <c r="I109" s="67">
        <v>5830790</v>
      </c>
      <c r="J109" s="489">
        <f t="shared" si="20"/>
        <v>1</v>
      </c>
      <c r="K109" s="67">
        <v>5830789.9699999997</v>
      </c>
      <c r="L109" s="68">
        <v>1</v>
      </c>
      <c r="M109" s="195"/>
      <c r="N109" s="63">
        <v>465</v>
      </c>
    </row>
    <row r="110" spans="1:16" ht="15" customHeight="1" x14ac:dyDescent="0.2">
      <c r="A110" s="72"/>
      <c r="B110" s="72" t="s">
        <v>324</v>
      </c>
      <c r="C110" s="202">
        <v>116594341</v>
      </c>
      <c r="D110" s="207">
        <v>115631786.62</v>
      </c>
      <c r="E110" s="75">
        <v>115631786.62</v>
      </c>
      <c r="F110" s="397">
        <f t="shared" si="18"/>
        <v>1</v>
      </c>
      <c r="G110" s="75">
        <v>115631786.62</v>
      </c>
      <c r="H110" s="397">
        <f t="shared" si="19"/>
        <v>1</v>
      </c>
      <c r="I110" s="75">
        <v>115631786.62</v>
      </c>
      <c r="J110" s="263">
        <f t="shared" si="20"/>
        <v>1</v>
      </c>
      <c r="K110" s="73">
        <v>90174325</v>
      </c>
      <c r="L110" s="78">
        <v>1</v>
      </c>
      <c r="M110" s="192">
        <f>+I110/K110-1</f>
        <v>0.28231385840703549</v>
      </c>
      <c r="N110" s="63">
        <v>46701</v>
      </c>
    </row>
    <row r="111" spans="1:16" ht="15" customHeight="1" x14ac:dyDescent="0.2">
      <c r="A111" s="74"/>
      <c r="B111" s="74" t="s">
        <v>325</v>
      </c>
      <c r="C111" s="202">
        <v>59615875.520000003</v>
      </c>
      <c r="D111" s="207">
        <v>73876820.269999996</v>
      </c>
      <c r="E111" s="75">
        <v>73876796.700000003</v>
      </c>
      <c r="F111" s="471">
        <f t="shared" si="18"/>
        <v>0.99999968095540781</v>
      </c>
      <c r="G111" s="75">
        <v>73876796.700000003</v>
      </c>
      <c r="H111" s="471">
        <f t="shared" si="19"/>
        <v>0.99999968095540781</v>
      </c>
      <c r="I111" s="75">
        <v>73876796.700000003</v>
      </c>
      <c r="J111" s="486">
        <f t="shared" si="20"/>
        <v>0.99999968095540781</v>
      </c>
      <c r="K111" s="75">
        <v>64274932.490000002</v>
      </c>
      <c r="L111" s="79">
        <v>0.99999721136229602</v>
      </c>
      <c r="M111" s="193">
        <f>+I111/K111-1</f>
        <v>0.14938738693337217</v>
      </c>
      <c r="N111" s="63">
        <v>46703</v>
      </c>
    </row>
    <row r="112" spans="1:16" ht="15" customHeight="1" x14ac:dyDescent="0.2">
      <c r="A112" s="74"/>
      <c r="B112" s="74" t="s">
        <v>336</v>
      </c>
      <c r="C112" s="202"/>
      <c r="D112" s="46"/>
      <c r="E112" s="75"/>
      <c r="F112" s="471" t="s">
        <v>129</v>
      </c>
      <c r="G112" s="75"/>
      <c r="H112" s="471" t="s">
        <v>129</v>
      </c>
      <c r="I112" s="75"/>
      <c r="J112" s="486" t="s">
        <v>129</v>
      </c>
      <c r="K112" s="75">
        <v>0</v>
      </c>
      <c r="L112" s="79"/>
      <c r="M112" s="193"/>
      <c r="N112" s="63" t="s">
        <v>395</v>
      </c>
    </row>
    <row r="113" spans="1:16" ht="15" customHeight="1" x14ac:dyDescent="0.2">
      <c r="A113" s="74"/>
      <c r="B113" s="74" t="s">
        <v>337</v>
      </c>
      <c r="C113" s="202">
        <v>1514016</v>
      </c>
      <c r="D113" s="207">
        <v>1902592.94</v>
      </c>
      <c r="E113" s="75">
        <v>1902592.94</v>
      </c>
      <c r="F113" s="471">
        <f>E113/D113</f>
        <v>1</v>
      </c>
      <c r="G113" s="75">
        <v>1902592.94</v>
      </c>
      <c r="H113" s="471">
        <f>G113/D113</f>
        <v>1</v>
      </c>
      <c r="I113" s="75">
        <v>1902592.94</v>
      </c>
      <c r="J113" s="486">
        <f>I113/D113</f>
        <v>1</v>
      </c>
      <c r="K113" s="75">
        <v>1627000</v>
      </c>
      <c r="L113" s="79">
        <v>1</v>
      </c>
      <c r="M113" s="193">
        <f>+I113/K113-1</f>
        <v>0.16938717885679155</v>
      </c>
      <c r="N113" s="63" t="s">
        <v>396</v>
      </c>
    </row>
    <row r="114" spans="1:16" ht="15" customHeight="1" x14ac:dyDescent="0.2">
      <c r="A114" s="74"/>
      <c r="B114" s="74" t="s">
        <v>335</v>
      </c>
      <c r="C114" s="202">
        <v>271003.62</v>
      </c>
      <c r="D114" s="207">
        <v>351003.62</v>
      </c>
      <c r="E114" s="75">
        <v>351003.62</v>
      </c>
      <c r="F114" s="471">
        <f t="shared" si="18"/>
        <v>1</v>
      </c>
      <c r="G114" s="75">
        <v>351003.62</v>
      </c>
      <c r="H114" s="471">
        <f t="shared" ref="H114:H115" si="22">+G114/D114</f>
        <v>1</v>
      </c>
      <c r="I114" s="75">
        <v>351003.62</v>
      </c>
      <c r="J114" s="486">
        <f>I114/D114</f>
        <v>1</v>
      </c>
      <c r="K114" s="75">
        <v>268852</v>
      </c>
      <c r="L114" s="79">
        <v>0.99999702439401783</v>
      </c>
      <c r="M114" s="193"/>
      <c r="N114" s="63" t="s">
        <v>391</v>
      </c>
      <c r="P114" s="394"/>
    </row>
    <row r="115" spans="1:16" ht="15" customHeight="1" x14ac:dyDescent="0.2">
      <c r="A115" s="74"/>
      <c r="B115" s="74" t="s">
        <v>332</v>
      </c>
      <c r="C115" s="202">
        <v>15540453.550000001</v>
      </c>
      <c r="D115" s="207">
        <v>15638254.74</v>
      </c>
      <c r="E115" s="75">
        <v>15638254.74</v>
      </c>
      <c r="F115" s="471">
        <f t="shared" si="18"/>
        <v>1</v>
      </c>
      <c r="G115" s="75">
        <v>15638254.74</v>
      </c>
      <c r="H115" s="471">
        <f t="shared" si="22"/>
        <v>1</v>
      </c>
      <c r="I115" s="75">
        <v>15638254.74</v>
      </c>
      <c r="J115" s="486">
        <f>I115/D115</f>
        <v>1</v>
      </c>
      <c r="K115" s="75">
        <v>15575697.34</v>
      </c>
      <c r="L115" s="79">
        <v>1</v>
      </c>
      <c r="M115" s="193">
        <f>+I115/K115-1</f>
        <v>4.0163466607268106E-3</v>
      </c>
      <c r="N115" s="63" t="s">
        <v>388</v>
      </c>
      <c r="P115" s="394"/>
    </row>
    <row r="116" spans="1:16" ht="15" customHeight="1" x14ac:dyDescent="0.2">
      <c r="A116" s="74"/>
      <c r="B116" s="74" t="s">
        <v>334</v>
      </c>
      <c r="C116" s="202"/>
      <c r="D116" s="207"/>
      <c r="E116" s="75"/>
      <c r="F116" s="140" t="s">
        <v>129</v>
      </c>
      <c r="G116" s="75"/>
      <c r="H116" s="140" t="s">
        <v>129</v>
      </c>
      <c r="I116" s="75"/>
      <c r="J116" s="211" t="s">
        <v>129</v>
      </c>
      <c r="K116" s="75"/>
      <c r="L116" s="79" t="s">
        <v>129</v>
      </c>
      <c r="M116" s="193"/>
      <c r="N116" s="63" t="s">
        <v>389</v>
      </c>
      <c r="P116" s="394"/>
    </row>
    <row r="117" spans="1:16" ht="15" customHeight="1" x14ac:dyDescent="0.2">
      <c r="A117" s="74"/>
      <c r="B117" s="74" t="s">
        <v>333</v>
      </c>
      <c r="C117" s="202">
        <v>2248848</v>
      </c>
      <c r="D117" s="207">
        <v>5484972.5700000003</v>
      </c>
      <c r="E117" s="75">
        <v>5484972.5700000003</v>
      </c>
      <c r="F117" s="471">
        <f t="shared" ref="F117:F131" si="23">+E117/D117</f>
        <v>1</v>
      </c>
      <c r="G117" s="75">
        <v>5484972.5700000003</v>
      </c>
      <c r="H117" s="471">
        <f t="shared" ref="H117:H131" si="24">+G117/D117</f>
        <v>1</v>
      </c>
      <c r="I117" s="75">
        <v>5484972.5700000003</v>
      </c>
      <c r="J117" s="486">
        <f t="shared" ref="J117:J131" si="25">I117/D117</f>
        <v>1</v>
      </c>
      <c r="K117" s="75">
        <v>4502204.22</v>
      </c>
      <c r="L117" s="79">
        <v>1</v>
      </c>
      <c r="M117" s="193">
        <f>+I117/K117-1</f>
        <v>0.21828604434118737</v>
      </c>
      <c r="N117" s="63" t="s">
        <v>390</v>
      </c>
      <c r="P117" s="394"/>
    </row>
    <row r="118" spans="1:16" ht="15" customHeight="1" x14ac:dyDescent="0.2">
      <c r="A118" s="74"/>
      <c r="B118" s="74" t="s">
        <v>331</v>
      </c>
      <c r="C118" s="202">
        <v>1919978</v>
      </c>
      <c r="D118" s="207">
        <v>2169978</v>
      </c>
      <c r="E118" s="75">
        <v>2169976.6</v>
      </c>
      <c r="F118" s="471">
        <f t="shared" si="23"/>
        <v>0.99999935483216884</v>
      </c>
      <c r="G118" s="75">
        <v>2169976.6</v>
      </c>
      <c r="H118" s="471">
        <f t="shared" si="24"/>
        <v>0.99999935483216884</v>
      </c>
      <c r="I118" s="75">
        <v>2169976.6</v>
      </c>
      <c r="J118" s="486">
        <f t="shared" si="25"/>
        <v>0.99999935483216884</v>
      </c>
      <c r="K118" s="75">
        <v>2046206.56</v>
      </c>
      <c r="L118" s="79">
        <v>0.99369343233004392</v>
      </c>
      <c r="M118" s="193">
        <f>+I118/K118-1</f>
        <v>6.048755898817948E-2</v>
      </c>
      <c r="N118" s="63" t="s">
        <v>394</v>
      </c>
      <c r="P118" s="394"/>
    </row>
    <row r="119" spans="1:16" ht="15" customHeight="1" x14ac:dyDescent="0.2">
      <c r="A119" s="74"/>
      <c r="B119" s="74" t="s">
        <v>329</v>
      </c>
      <c r="C119" s="202">
        <v>155101.56</v>
      </c>
      <c r="D119" s="207">
        <v>189205.76000000001</v>
      </c>
      <c r="E119" s="75">
        <v>189205.76000000001</v>
      </c>
      <c r="F119" s="471">
        <f t="shared" si="23"/>
        <v>1</v>
      </c>
      <c r="G119" s="75">
        <v>189205.76000000001</v>
      </c>
      <c r="H119" s="471">
        <f t="shared" si="24"/>
        <v>1</v>
      </c>
      <c r="I119" s="75">
        <v>189205.76000000001</v>
      </c>
      <c r="J119" s="486">
        <f t="shared" si="25"/>
        <v>1</v>
      </c>
      <c r="K119" s="75">
        <v>203501.56</v>
      </c>
      <c r="L119" s="79">
        <v>1</v>
      </c>
      <c r="M119" s="193">
        <f t="shared" ref="M119:M121" si="26">+I119/K119-1</f>
        <v>-7.0249092930786294E-2</v>
      </c>
      <c r="N119" s="63" t="s">
        <v>392</v>
      </c>
      <c r="P119" s="394"/>
    </row>
    <row r="120" spans="1:16" ht="15" customHeight="1" x14ac:dyDescent="0.2">
      <c r="A120" s="74"/>
      <c r="B120" s="74" t="s">
        <v>330</v>
      </c>
      <c r="C120" s="202">
        <v>1008512.45</v>
      </c>
      <c r="D120" s="207">
        <v>1008657.2</v>
      </c>
      <c r="E120" s="75">
        <v>1008657.2</v>
      </c>
      <c r="F120" s="471">
        <f t="shared" si="23"/>
        <v>1</v>
      </c>
      <c r="G120" s="75">
        <v>1008657.2</v>
      </c>
      <c r="H120" s="471">
        <f t="shared" si="24"/>
        <v>1</v>
      </c>
      <c r="I120" s="75">
        <v>1008657.2</v>
      </c>
      <c r="J120" s="486">
        <f t="shared" si="25"/>
        <v>1</v>
      </c>
      <c r="K120" s="75">
        <v>1008512.45</v>
      </c>
      <c r="L120" s="79">
        <v>1</v>
      </c>
      <c r="M120" s="193">
        <f t="shared" si="26"/>
        <v>1.4352822317653668E-4</v>
      </c>
      <c r="N120" s="63" t="s">
        <v>393</v>
      </c>
      <c r="P120" s="394"/>
    </row>
    <row r="121" spans="1:16" ht="15" customHeight="1" x14ac:dyDescent="0.2">
      <c r="A121" s="74"/>
      <c r="B121" s="74" t="s">
        <v>327</v>
      </c>
      <c r="C121" s="202">
        <v>2541014</v>
      </c>
      <c r="D121" s="207">
        <v>17541014</v>
      </c>
      <c r="E121" s="75">
        <v>17541014</v>
      </c>
      <c r="F121" s="471">
        <f t="shared" si="23"/>
        <v>1</v>
      </c>
      <c r="G121" s="75">
        <v>17541014</v>
      </c>
      <c r="H121" s="471">
        <f t="shared" si="24"/>
        <v>1</v>
      </c>
      <c r="I121" s="75">
        <v>17541014</v>
      </c>
      <c r="J121" s="486">
        <f t="shared" si="25"/>
        <v>1</v>
      </c>
      <c r="K121" s="75">
        <v>2541014</v>
      </c>
      <c r="L121" s="79">
        <v>1</v>
      </c>
      <c r="M121" s="193">
        <f t="shared" si="26"/>
        <v>5.9031551970984815</v>
      </c>
      <c r="N121" s="63">
        <v>46743</v>
      </c>
      <c r="P121" s="394"/>
    </row>
    <row r="122" spans="1:16" ht="15" customHeight="1" x14ac:dyDescent="0.2">
      <c r="A122" s="74"/>
      <c r="B122" s="74" t="s">
        <v>326</v>
      </c>
      <c r="C122" s="202">
        <v>1136412.6100000001</v>
      </c>
      <c r="D122" s="207">
        <v>1136412.6100000001</v>
      </c>
      <c r="E122" s="75">
        <v>1136412.6100000001</v>
      </c>
      <c r="F122" s="471">
        <f t="shared" si="23"/>
        <v>1</v>
      </c>
      <c r="G122" s="75">
        <v>1136412.6100000001</v>
      </c>
      <c r="H122" s="471">
        <f t="shared" si="24"/>
        <v>1</v>
      </c>
      <c r="I122" s="75">
        <v>1136412.6100000001</v>
      </c>
      <c r="J122" s="486">
        <f t="shared" si="25"/>
        <v>1</v>
      </c>
      <c r="K122" s="75">
        <v>1155164.81</v>
      </c>
      <c r="L122" s="79">
        <v>1</v>
      </c>
      <c r="M122" s="193">
        <f>+I122/K122-1</f>
        <v>-1.6233354615433626E-2</v>
      </c>
      <c r="N122" s="63">
        <v>46746</v>
      </c>
      <c r="P122" s="394"/>
    </row>
    <row r="123" spans="1:16" ht="15" customHeight="1" x14ac:dyDescent="0.2">
      <c r="A123" s="74"/>
      <c r="B123" s="74" t="s">
        <v>338</v>
      </c>
      <c r="C123" s="202">
        <v>1890399</v>
      </c>
      <c r="D123" s="207">
        <v>1781899</v>
      </c>
      <c r="E123" s="75">
        <v>1781899</v>
      </c>
      <c r="F123" s="471">
        <f t="shared" si="23"/>
        <v>1</v>
      </c>
      <c r="G123" s="75">
        <v>1781899</v>
      </c>
      <c r="H123" s="471">
        <f t="shared" si="24"/>
        <v>1</v>
      </c>
      <c r="I123" s="75">
        <v>1781899</v>
      </c>
      <c r="J123" s="486">
        <f t="shared" si="25"/>
        <v>1</v>
      </c>
      <c r="K123" s="75">
        <v>1512246.9</v>
      </c>
      <c r="L123" s="79">
        <v>1</v>
      </c>
      <c r="M123" s="193">
        <f>+I123/K123-1</f>
        <v>0.17831221872565917</v>
      </c>
      <c r="N123" s="63" t="s">
        <v>397</v>
      </c>
      <c r="P123" s="394"/>
    </row>
    <row r="124" spans="1:16" ht="15" customHeight="1" x14ac:dyDescent="0.2">
      <c r="A124" s="76"/>
      <c r="B124" s="76" t="s">
        <v>339</v>
      </c>
      <c r="C124" s="446">
        <v>2186196.83</v>
      </c>
      <c r="D124" s="568">
        <v>6341913.0200000014</v>
      </c>
      <c r="E124" s="77">
        <v>6294677.1900000013</v>
      </c>
      <c r="F124" s="471">
        <f t="shared" si="23"/>
        <v>0.99255180103368867</v>
      </c>
      <c r="G124" s="75">
        <v>6294677.1900000013</v>
      </c>
      <c r="H124" s="472">
        <f t="shared" si="24"/>
        <v>0.99255180103368867</v>
      </c>
      <c r="I124" s="75">
        <v>6294677.1800000006</v>
      </c>
      <c r="J124" s="487">
        <f t="shared" si="25"/>
        <v>0.99255179945687733</v>
      </c>
      <c r="K124" s="77">
        <v>5956749.21</v>
      </c>
      <c r="L124" s="80">
        <v>0.99507631978709998</v>
      </c>
      <c r="M124" s="194">
        <f>+I124/K124-1</f>
        <v>5.6730266473649316E-2</v>
      </c>
      <c r="N124" s="63" t="s">
        <v>340</v>
      </c>
    </row>
    <row r="125" spans="1:16" ht="15" customHeight="1" x14ac:dyDescent="0.2">
      <c r="A125" s="72"/>
      <c r="B125" s="72" t="s">
        <v>341</v>
      </c>
      <c r="C125" s="445">
        <v>1126444.52</v>
      </c>
      <c r="D125" s="207">
        <v>929400</v>
      </c>
      <c r="E125" s="89">
        <v>859400</v>
      </c>
      <c r="F125" s="262">
        <f t="shared" si="23"/>
        <v>0.92468259091887239</v>
      </c>
      <c r="G125" s="73">
        <v>859400</v>
      </c>
      <c r="H125" s="262">
        <f t="shared" si="24"/>
        <v>0.92468259091887239</v>
      </c>
      <c r="I125" s="73">
        <v>859400</v>
      </c>
      <c r="J125" s="263">
        <f t="shared" si="25"/>
        <v>0.92468259091887239</v>
      </c>
      <c r="K125" s="73">
        <v>791119.82</v>
      </c>
      <c r="L125" s="78">
        <v>0.80649427028771858</v>
      </c>
      <c r="M125" s="493">
        <v>-1</v>
      </c>
      <c r="N125" s="63">
        <v>47</v>
      </c>
    </row>
    <row r="126" spans="1:16" ht="15" customHeight="1" x14ac:dyDescent="0.2">
      <c r="A126" s="74"/>
      <c r="B126" s="74" t="s">
        <v>342</v>
      </c>
      <c r="C126" s="202">
        <v>104263033.93000001</v>
      </c>
      <c r="D126" s="207">
        <v>80316613.019999996</v>
      </c>
      <c r="E126" s="75">
        <v>79116335.409999996</v>
      </c>
      <c r="F126" s="471">
        <f t="shared" si="23"/>
        <v>0.98505567447545239</v>
      </c>
      <c r="G126" s="89">
        <v>78897038.109999999</v>
      </c>
      <c r="H126" s="471">
        <f t="shared" si="24"/>
        <v>0.98232526426822175</v>
      </c>
      <c r="I126" s="75">
        <v>78728934.140000001</v>
      </c>
      <c r="J126" s="486">
        <f t="shared" si="25"/>
        <v>0.98023224809536424</v>
      </c>
      <c r="K126" s="75">
        <v>70783367.329999998</v>
      </c>
      <c r="L126" s="79">
        <v>0.97684211897150519</v>
      </c>
      <c r="M126" s="193">
        <f>+I126/K126-1</f>
        <v>0.1122518906589578</v>
      </c>
      <c r="N126" s="63">
        <v>48</v>
      </c>
    </row>
    <row r="127" spans="1:16" ht="15" customHeight="1" x14ac:dyDescent="0.2">
      <c r="A127" s="76"/>
      <c r="B127" s="76" t="s">
        <v>343</v>
      </c>
      <c r="C127" s="446">
        <v>125828.35</v>
      </c>
      <c r="D127" s="568">
        <v>101211.71</v>
      </c>
      <c r="E127" s="77">
        <v>94956.4</v>
      </c>
      <c r="F127" s="472">
        <f t="shared" si="23"/>
        <v>0.93819578781941326</v>
      </c>
      <c r="G127" s="77">
        <v>94956.4</v>
      </c>
      <c r="H127" s="472">
        <f t="shared" si="24"/>
        <v>0.93819578781941326</v>
      </c>
      <c r="I127" s="77">
        <v>94956.4</v>
      </c>
      <c r="J127" s="487">
        <f t="shared" si="25"/>
        <v>0.93819578781941326</v>
      </c>
      <c r="K127" s="77">
        <v>98234.07</v>
      </c>
      <c r="L127" s="80">
        <v>0.90603389143926139</v>
      </c>
      <c r="M127" s="193">
        <f>+I127/K127-1</f>
        <v>-3.3365918769323266E-2</v>
      </c>
      <c r="N127" s="63">
        <v>49</v>
      </c>
    </row>
    <row r="128" spans="1:16" ht="15" customHeight="1" x14ac:dyDescent="0.2">
      <c r="A128" s="64"/>
      <c r="B128" s="64" t="s">
        <v>464</v>
      </c>
      <c r="C128" s="446">
        <v>6477736.8899999997</v>
      </c>
      <c r="D128" s="568">
        <v>107259</v>
      </c>
      <c r="E128" s="65"/>
      <c r="F128" s="473" t="s">
        <v>129</v>
      </c>
      <c r="G128" s="65"/>
      <c r="H128" s="473" t="s">
        <v>129</v>
      </c>
      <c r="I128" s="65"/>
      <c r="J128" s="490" t="s">
        <v>129</v>
      </c>
      <c r="K128" s="65">
        <v>0</v>
      </c>
      <c r="L128" s="385">
        <v>0</v>
      </c>
      <c r="M128" s="176" t="s">
        <v>129</v>
      </c>
      <c r="N128" s="63">
        <v>5</v>
      </c>
    </row>
    <row r="129" spans="1:19" ht="15" customHeight="1" x14ac:dyDescent="0.2">
      <c r="A129" s="82"/>
      <c r="B129" s="83" t="s">
        <v>345</v>
      </c>
      <c r="C129" s="210">
        <f>SUM(C101:C128)</f>
        <v>473500987.06</v>
      </c>
      <c r="D129" s="213">
        <f>SUM(D101:D128)</f>
        <v>485971484.37999994</v>
      </c>
      <c r="E129" s="84">
        <f>SUM(E101:E128)</f>
        <v>484533645.24000001</v>
      </c>
      <c r="F129" s="476">
        <f t="shared" si="23"/>
        <v>0.9970413096524906</v>
      </c>
      <c r="G129" s="84">
        <f>SUM(G101:G128)</f>
        <v>484314347.94</v>
      </c>
      <c r="H129" s="476">
        <f t="shared" si="24"/>
        <v>0.99659005416312829</v>
      </c>
      <c r="I129" s="84">
        <f>SUM(I101:I128)</f>
        <v>484114503.94999999</v>
      </c>
      <c r="J129" s="491">
        <f t="shared" si="25"/>
        <v>0.9961788284093066</v>
      </c>
      <c r="K129" s="84">
        <f>SUM(K101:K128)</f>
        <v>417330418.83999991</v>
      </c>
      <c r="L129" s="476">
        <v>0.99390957480422804</v>
      </c>
      <c r="M129" s="199">
        <f>+I129/K129-1</f>
        <v>0.16002688060849057</v>
      </c>
    </row>
    <row r="130" spans="1:19" ht="21" customHeight="1" thickBot="1" x14ac:dyDescent="0.25">
      <c r="A130" s="9"/>
      <c r="B130" s="2" t="s">
        <v>3</v>
      </c>
      <c r="C130" s="172">
        <f>C100+C129</f>
        <v>1002147561.6700001</v>
      </c>
      <c r="D130" s="162">
        <f>D100+D129</f>
        <v>1074976370.1400001</v>
      </c>
      <c r="E130" s="91">
        <f>E100+E129</f>
        <v>1072128976.54</v>
      </c>
      <c r="F130" s="97">
        <f t="shared" si="23"/>
        <v>0.99735120354354456</v>
      </c>
      <c r="G130" s="91">
        <f>G100+G129</f>
        <v>1071909679.24</v>
      </c>
      <c r="H130" s="97">
        <f t="shared" si="24"/>
        <v>0.99714720157095105</v>
      </c>
      <c r="I130" s="91">
        <f>I100+I129</f>
        <v>1071441547.5699999</v>
      </c>
      <c r="J130" s="180">
        <f t="shared" si="25"/>
        <v>0.99671172067759983</v>
      </c>
      <c r="K130" s="91">
        <f>K100+K129</f>
        <v>965665830.4799999</v>
      </c>
      <c r="L130" s="43">
        <v>0.99470816600771572</v>
      </c>
      <c r="M130" s="154">
        <f>+I130/K130-1</f>
        <v>0.10953656404868606</v>
      </c>
    </row>
    <row r="131" spans="1:19" s="6" customFormat="1" ht="19.5" customHeight="1" thickBot="1" x14ac:dyDescent="0.25">
      <c r="A131" s="5"/>
      <c r="B131" s="4" t="s">
        <v>292</v>
      </c>
      <c r="C131" s="173">
        <f>+C11+C57+C61+C130</f>
        <v>1996110606.4500003</v>
      </c>
      <c r="D131" s="164">
        <f>+D11+D57+D61+D130</f>
        <v>2054977377.3200002</v>
      </c>
      <c r="E131" s="165">
        <f>+E11+E57+E61+E130</f>
        <v>2042241429.3100002</v>
      </c>
      <c r="F131" s="191">
        <f t="shared" si="23"/>
        <v>0.99380239016226568</v>
      </c>
      <c r="G131" s="165">
        <f>+G11+G57+G61+G130</f>
        <v>2037647322.3000002</v>
      </c>
      <c r="H131" s="191">
        <f t="shared" si="24"/>
        <v>0.99156679036408613</v>
      </c>
      <c r="I131" s="165">
        <f>+I11+I57+I61+I130</f>
        <v>2028129851.3600001</v>
      </c>
      <c r="J131" s="183">
        <f t="shared" si="25"/>
        <v>0.98693536665838466</v>
      </c>
      <c r="K131" s="157">
        <f>+K11+K57+K61+K130</f>
        <v>1885498459.27</v>
      </c>
      <c r="L131" s="200">
        <v>0.98221042377404943</v>
      </c>
      <c r="M131" s="156">
        <f>+I131/K131-1</f>
        <v>7.5646517444104555E-2</v>
      </c>
      <c r="N131" s="13"/>
      <c r="O131"/>
      <c r="P131"/>
      <c r="Q131"/>
      <c r="R131"/>
      <c r="S131"/>
    </row>
    <row r="135" spans="1:19" x14ac:dyDescent="0.2">
      <c r="C135" s="383"/>
      <c r="D135" s="383"/>
      <c r="E135" s="383"/>
      <c r="F135" s="477"/>
      <c r="G135" s="383"/>
      <c r="H135" s="477"/>
      <c r="I135" s="383"/>
      <c r="J135" s="477"/>
      <c r="K135" s="383"/>
    </row>
    <row r="136" spans="1:19" x14ac:dyDescent="0.2">
      <c r="C136" s="46"/>
      <c r="D136" s="46"/>
    </row>
    <row r="137" spans="1:19" x14ac:dyDescent="0.2">
      <c r="I137" s="384"/>
      <c r="K137" s="384"/>
    </row>
    <row r="141" spans="1:19" x14ac:dyDescent="0.2">
      <c r="P141" s="394"/>
    </row>
    <row r="142" spans="1:19" x14ac:dyDescent="0.2">
      <c r="P142" s="394"/>
    </row>
    <row r="143" spans="1:19" x14ac:dyDescent="0.2">
      <c r="C143" s="46"/>
      <c r="D143" s="375"/>
      <c r="P143" s="394"/>
    </row>
    <row r="144" spans="1:19" x14ac:dyDescent="0.2">
      <c r="P144" s="394"/>
    </row>
    <row r="145" spans="16:16" x14ac:dyDescent="0.2">
      <c r="P145" s="394"/>
    </row>
    <row r="146" spans="16:16" x14ac:dyDescent="0.2">
      <c r="P146" s="393"/>
    </row>
    <row r="147" spans="16:16" x14ac:dyDescent="0.2">
      <c r="P147" s="393"/>
    </row>
    <row r="148" spans="16:16" x14ac:dyDescent="0.2">
      <c r="P148" s="393"/>
    </row>
    <row r="149" spans="16:16" x14ac:dyDescent="0.2">
      <c r="P149" s="393"/>
    </row>
    <row r="150" spans="16:16" x14ac:dyDescent="0.2">
      <c r="P150" s="393"/>
    </row>
    <row r="151" spans="16:16" x14ac:dyDescent="0.2">
      <c r="P151" s="394"/>
    </row>
    <row r="152" spans="16:16" x14ac:dyDescent="0.2">
      <c r="P152" s="394"/>
    </row>
    <row r="153" spans="16:16" x14ac:dyDescent="0.2">
      <c r="P153" s="394"/>
    </row>
    <row r="154" spans="16:16" x14ac:dyDescent="0.2">
      <c r="P154" s="394"/>
    </row>
    <row r="155" spans="16:16" x14ac:dyDescent="0.2">
      <c r="P155" s="394"/>
    </row>
    <row r="156" spans="16:16" x14ac:dyDescent="0.2">
      <c r="P156" s="393"/>
    </row>
    <row r="157" spans="16:16" x14ac:dyDescent="0.2">
      <c r="P157" s="393"/>
    </row>
    <row r="158" spans="16:16" x14ac:dyDescent="0.2">
      <c r="P158" s="394"/>
    </row>
    <row r="159" spans="16:16" x14ac:dyDescent="0.2">
      <c r="P159" s="393"/>
    </row>
    <row r="160" spans="16:16" x14ac:dyDescent="0.2">
      <c r="P160" s="394"/>
    </row>
    <row r="161" spans="16:16" x14ac:dyDescent="0.2">
      <c r="P161" s="393"/>
    </row>
    <row r="162" spans="16:16" x14ac:dyDescent="0.2">
      <c r="P162" s="394"/>
    </row>
    <row r="163" spans="16:16" x14ac:dyDescent="0.2">
      <c r="P163" s="394"/>
    </row>
    <row r="164" spans="16:16" x14ac:dyDescent="0.2">
      <c r="P164" s="394"/>
    </row>
    <row r="165" spans="16:16" x14ac:dyDescent="0.2">
      <c r="P165" s="393"/>
    </row>
    <row r="166" spans="16:16" x14ac:dyDescent="0.2">
      <c r="P166" s="394"/>
    </row>
    <row r="167" spans="16:16" x14ac:dyDescent="0.2">
      <c r="P167" s="394"/>
    </row>
    <row r="168" spans="16:16" x14ac:dyDescent="0.2">
      <c r="P168" s="394"/>
    </row>
    <row r="169" spans="16:16" x14ac:dyDescent="0.2">
      <c r="P169" s="394"/>
    </row>
    <row r="170" spans="16:16" x14ac:dyDescent="0.2">
      <c r="P170" s="394"/>
    </row>
    <row r="171" spans="16:16" x14ac:dyDescent="0.2">
      <c r="P171" s="394"/>
    </row>
    <row r="172" spans="16:16" x14ac:dyDescent="0.2">
      <c r="P172" s="394"/>
    </row>
    <row r="173" spans="16:16" x14ac:dyDescent="0.2">
      <c r="P173" s="394"/>
    </row>
    <row r="174" spans="16:16" x14ac:dyDescent="0.2">
      <c r="P174" s="394"/>
    </row>
    <row r="175" spans="16:16" x14ac:dyDescent="0.2">
      <c r="P175" s="394"/>
    </row>
    <row r="176" spans="16:16" x14ac:dyDescent="0.2">
      <c r="P176" s="394"/>
    </row>
    <row r="177" spans="16:16" x14ac:dyDescent="0.2">
      <c r="P177" s="394"/>
    </row>
    <row r="178" spans="16:16" x14ac:dyDescent="0.2">
      <c r="P178" s="394"/>
    </row>
    <row r="179" spans="16:16" x14ac:dyDescent="0.2">
      <c r="P179" s="394"/>
    </row>
    <row r="180" spans="16:16" x14ac:dyDescent="0.2">
      <c r="P180" s="394"/>
    </row>
    <row r="181" spans="16:16" x14ac:dyDescent="0.2">
      <c r="P181" s="394"/>
    </row>
    <row r="182" spans="16:16" x14ac:dyDescent="0.2">
      <c r="P182" s="393"/>
    </row>
    <row r="183" spans="16:16" x14ac:dyDescent="0.2">
      <c r="P183" s="394"/>
    </row>
    <row r="184" spans="16:16" x14ac:dyDescent="0.2">
      <c r="P184" s="394"/>
    </row>
    <row r="185" spans="16:16" x14ac:dyDescent="0.2">
      <c r="P185" s="394"/>
    </row>
    <row r="186" spans="16:16" x14ac:dyDescent="0.2">
      <c r="P186" s="394"/>
    </row>
    <row r="187" spans="16:16" x14ac:dyDescent="0.2">
      <c r="P187" s="394"/>
    </row>
    <row r="188" spans="16:16" x14ac:dyDescent="0.2">
      <c r="P188" s="394"/>
    </row>
    <row r="189" spans="16:16" x14ac:dyDescent="0.2">
      <c r="P189" s="394"/>
    </row>
    <row r="190" spans="16:16" x14ac:dyDescent="0.2">
      <c r="P190" s="394"/>
    </row>
    <row r="191" spans="16:16" x14ac:dyDescent="0.2">
      <c r="P191" s="394"/>
    </row>
    <row r="192" spans="16:16" x14ac:dyDescent="0.2">
      <c r="P192" s="394"/>
    </row>
    <row r="193" spans="16:16" x14ac:dyDescent="0.2">
      <c r="P193" s="394"/>
    </row>
    <row r="194" spans="16:16" x14ac:dyDescent="0.2">
      <c r="P194" s="394"/>
    </row>
    <row r="195" spans="16:16" x14ac:dyDescent="0.2">
      <c r="P195" s="394"/>
    </row>
    <row r="196" spans="16:16" x14ac:dyDescent="0.2">
      <c r="P196" s="394"/>
    </row>
    <row r="197" spans="16:16" x14ac:dyDescent="0.2">
      <c r="P197" s="394"/>
    </row>
    <row r="198" spans="16:16" x14ac:dyDescent="0.2">
      <c r="P198" s="394"/>
    </row>
    <row r="199" spans="16:16" x14ac:dyDescent="0.2">
      <c r="P199" s="394"/>
    </row>
    <row r="200" spans="16:16" x14ac:dyDescent="0.2">
      <c r="P200" s="394"/>
    </row>
    <row r="201" spans="16:16" x14ac:dyDescent="0.2">
      <c r="P201" s="394"/>
    </row>
    <row r="202" spans="16:16" x14ac:dyDescent="0.2">
      <c r="P202" s="394"/>
    </row>
    <row r="203" spans="16:16" x14ac:dyDescent="0.2">
      <c r="P203" s="394"/>
    </row>
    <row r="204" spans="16:16" x14ac:dyDescent="0.2">
      <c r="P204" s="393"/>
    </row>
    <row r="205" spans="16:16" x14ac:dyDescent="0.2">
      <c r="P205" s="393"/>
    </row>
    <row r="206" spans="16:16" x14ac:dyDescent="0.2">
      <c r="P206" s="393"/>
    </row>
    <row r="207" spans="16:16" x14ac:dyDescent="0.2">
      <c r="P207" s="394"/>
    </row>
    <row r="208" spans="16:16" x14ac:dyDescent="0.2">
      <c r="P208" s="394"/>
    </row>
    <row r="209" spans="16:16" x14ac:dyDescent="0.2">
      <c r="P209" s="394"/>
    </row>
    <row r="210" spans="16:16" x14ac:dyDescent="0.2">
      <c r="P210" s="394"/>
    </row>
    <row r="211" spans="16:16" x14ac:dyDescent="0.2">
      <c r="P211" s="394"/>
    </row>
    <row r="212" spans="16:16" x14ac:dyDescent="0.2">
      <c r="P212" s="394"/>
    </row>
    <row r="213" spans="16:16" x14ac:dyDescent="0.2">
      <c r="P213" s="394"/>
    </row>
    <row r="214" spans="16:16" x14ac:dyDescent="0.2">
      <c r="P214" s="393"/>
    </row>
    <row r="215" spans="16:16" x14ac:dyDescent="0.2">
      <c r="P215" s="393"/>
    </row>
    <row r="216" spans="16:16" x14ac:dyDescent="0.2">
      <c r="P216" s="393"/>
    </row>
    <row r="217" spans="16:16" x14ac:dyDescent="0.2">
      <c r="P217" s="394"/>
    </row>
    <row r="218" spans="16:16" x14ac:dyDescent="0.2">
      <c r="P218" s="394"/>
    </row>
  </sheetData>
  <sortState ref="B16:N18">
    <sortCondition ref="N16:N18"/>
  </sortState>
  <mergeCells count="4">
    <mergeCell ref="K2:L2"/>
    <mergeCell ref="K66:L66"/>
    <mergeCell ref="D2:J2"/>
    <mergeCell ref="D66:J66"/>
  </mergeCells>
  <hyperlinks>
    <hyperlink ref="B91" r:id="rId1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portrait" r:id="rId2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rowBreaks count="1" manualBreakCount="1">
    <brk id="63" min="1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5">
    <pageSetUpPr fitToPage="1"/>
  </sheetPr>
  <dimension ref="A2:P132"/>
  <sheetViews>
    <sheetView topLeftCell="A26" zoomScale="85" zoomScaleNormal="85" workbookViewId="0">
      <selection activeCell="M60" sqref="M60"/>
    </sheetView>
  </sheetViews>
  <sheetFormatPr defaultColWidth="11.42578125" defaultRowHeight="12.75" x14ac:dyDescent="0.2"/>
  <cols>
    <col min="1" max="1" width="0.7109375" customWidth="1"/>
    <col min="2" max="2" width="31.7109375" customWidth="1"/>
    <col min="3" max="3" width="13.5703125" customWidth="1"/>
    <col min="4" max="4" width="13.7109375" customWidth="1"/>
    <col min="5" max="5" width="11.28515625" customWidth="1"/>
    <col min="6" max="6" width="6.28515625" style="104" customWidth="1"/>
    <col min="7" max="7" width="12.28515625" customWidth="1"/>
    <col min="8" max="8" width="8.140625" style="104" customWidth="1"/>
    <col min="9" max="9" width="12.5703125" customWidth="1"/>
    <col min="10" max="10" width="8.42578125" style="104" customWidth="1"/>
    <col min="11" max="11" width="11.140625" customWidth="1"/>
    <col min="12" max="12" width="6.28515625" style="104" bestFit="1" customWidth="1"/>
    <col min="13" max="13" width="6.85546875" style="104" bestFit="1" customWidth="1"/>
    <col min="14" max="14" width="15.42578125" style="63" bestFit="1" customWidth="1"/>
    <col min="15" max="15" width="12.140625" customWidth="1"/>
    <col min="16" max="16" width="11.7109375" bestFit="1" customWidth="1"/>
  </cols>
  <sheetData>
    <row r="2" spans="1:14" ht="15" x14ac:dyDescent="0.25">
      <c r="A2" s="7" t="s">
        <v>233</v>
      </c>
      <c r="F2"/>
      <c r="H2"/>
      <c r="J2"/>
      <c r="L2"/>
      <c r="M2"/>
      <c r="N2"/>
    </row>
    <row r="3" spans="1:14" x14ac:dyDescent="0.2">
      <c r="F3"/>
      <c r="H3"/>
      <c r="J3"/>
      <c r="L3"/>
      <c r="M3"/>
      <c r="N3"/>
    </row>
    <row r="4" spans="1:14" x14ac:dyDescent="0.2">
      <c r="F4"/>
      <c r="H4"/>
      <c r="J4"/>
      <c r="L4"/>
      <c r="M4"/>
      <c r="N4"/>
    </row>
    <row r="5" spans="1:14" ht="15" customHeight="1" x14ac:dyDescent="0.2">
      <c r="F5"/>
      <c r="H5"/>
      <c r="J5"/>
      <c r="L5"/>
      <c r="M5"/>
      <c r="N5"/>
    </row>
    <row r="6" spans="1:14" ht="15" customHeight="1" x14ac:dyDescent="0.2">
      <c r="F6"/>
      <c r="H6"/>
      <c r="J6"/>
      <c r="L6"/>
      <c r="M6"/>
      <c r="N6"/>
    </row>
    <row r="7" spans="1:14" ht="15" customHeight="1" x14ac:dyDescent="0.2">
      <c r="F7"/>
      <c r="H7"/>
      <c r="J7"/>
      <c r="L7"/>
      <c r="M7"/>
      <c r="N7"/>
    </row>
    <row r="8" spans="1:14" ht="15" customHeight="1" x14ac:dyDescent="0.2">
      <c r="F8"/>
      <c r="H8"/>
      <c r="J8"/>
      <c r="L8"/>
      <c r="M8"/>
      <c r="N8"/>
    </row>
    <row r="9" spans="1:14" ht="15" customHeight="1" x14ac:dyDescent="0.2">
      <c r="F9"/>
      <c r="H9"/>
      <c r="J9"/>
      <c r="L9"/>
      <c r="M9"/>
      <c r="N9"/>
    </row>
    <row r="10" spans="1:14" ht="15" customHeight="1" x14ac:dyDescent="0.2">
      <c r="F10"/>
      <c r="H10"/>
      <c r="J10"/>
      <c r="L10"/>
      <c r="M10"/>
      <c r="N10"/>
    </row>
    <row r="11" spans="1:14" ht="15" customHeight="1" x14ac:dyDescent="0.2">
      <c r="F11"/>
      <c r="H11"/>
      <c r="J11"/>
      <c r="L11"/>
      <c r="M11"/>
      <c r="N11"/>
    </row>
    <row r="12" spans="1:14" ht="15" customHeight="1" x14ac:dyDescent="0.2">
      <c r="F12"/>
      <c r="H12"/>
      <c r="J12"/>
      <c r="L12"/>
      <c r="M12"/>
      <c r="N12"/>
    </row>
    <row r="13" spans="1:14" ht="15" customHeight="1" x14ac:dyDescent="0.2">
      <c r="F13"/>
      <c r="H13"/>
      <c r="J13"/>
      <c r="L13"/>
      <c r="M13"/>
      <c r="N13"/>
    </row>
    <row r="14" spans="1:14" ht="15" customHeight="1" x14ac:dyDescent="0.2">
      <c r="F14"/>
      <c r="H14"/>
      <c r="J14"/>
      <c r="L14"/>
      <c r="M14"/>
      <c r="N14"/>
    </row>
    <row r="15" spans="1:14" ht="15" customHeight="1" x14ac:dyDescent="0.2">
      <c r="F15"/>
      <c r="H15"/>
      <c r="J15"/>
      <c r="L15"/>
      <c r="M15"/>
      <c r="N15"/>
    </row>
    <row r="16" spans="1:14" ht="15" customHeight="1" x14ac:dyDescent="0.2">
      <c r="F16"/>
      <c r="H16"/>
      <c r="J16"/>
      <c r="L16"/>
      <c r="M16"/>
      <c r="N16"/>
    </row>
    <row r="17" spans="6:14" ht="15" customHeight="1" x14ac:dyDescent="0.2">
      <c r="F17"/>
      <c r="H17"/>
      <c r="J17"/>
      <c r="L17"/>
      <c r="M17"/>
      <c r="N17"/>
    </row>
    <row r="18" spans="6:14" ht="15" customHeight="1" x14ac:dyDescent="0.2">
      <c r="F18"/>
      <c r="H18"/>
      <c r="J18"/>
      <c r="L18"/>
      <c r="M18"/>
      <c r="N18"/>
    </row>
    <row r="19" spans="6:14" ht="15" customHeight="1" x14ac:dyDescent="0.2">
      <c r="F19"/>
      <c r="H19"/>
      <c r="J19"/>
      <c r="L19"/>
      <c r="M19"/>
      <c r="N19"/>
    </row>
    <row r="20" spans="6:14" ht="15" customHeight="1" x14ac:dyDescent="0.2">
      <c r="F20"/>
      <c r="H20"/>
      <c r="J20"/>
      <c r="L20"/>
      <c r="M20"/>
      <c r="N20"/>
    </row>
    <row r="21" spans="6:14" ht="15" customHeight="1" x14ac:dyDescent="0.2">
      <c r="F21"/>
      <c r="H21"/>
      <c r="J21"/>
      <c r="L21"/>
      <c r="M21"/>
      <c r="N21"/>
    </row>
    <row r="22" spans="6:14" ht="15" customHeight="1" x14ac:dyDescent="0.2">
      <c r="F22"/>
      <c r="H22"/>
      <c r="J22"/>
      <c r="L22"/>
      <c r="M22"/>
      <c r="N22"/>
    </row>
    <row r="23" spans="6:14" ht="15" customHeight="1" x14ac:dyDescent="0.2">
      <c r="F23"/>
      <c r="H23"/>
      <c r="J23"/>
      <c r="L23"/>
      <c r="M23"/>
      <c r="N23"/>
    </row>
    <row r="24" spans="6:14" ht="15" customHeight="1" x14ac:dyDescent="0.2">
      <c r="F24"/>
      <c r="H24"/>
      <c r="J24"/>
      <c r="L24"/>
      <c r="M24"/>
      <c r="N24"/>
    </row>
    <row r="25" spans="6:14" ht="15" customHeight="1" x14ac:dyDescent="0.2">
      <c r="F25"/>
      <c r="H25"/>
      <c r="J25"/>
      <c r="L25"/>
      <c r="M25"/>
      <c r="N25"/>
    </row>
    <row r="26" spans="6:14" ht="15" customHeight="1" x14ac:dyDescent="0.2">
      <c r="F26"/>
      <c r="H26"/>
      <c r="J26"/>
      <c r="L26"/>
      <c r="M26"/>
      <c r="N26"/>
    </row>
    <row r="27" spans="6:14" ht="15" customHeight="1" x14ac:dyDescent="0.2">
      <c r="F27"/>
      <c r="H27"/>
      <c r="J27"/>
      <c r="L27"/>
      <c r="M27"/>
      <c r="N27"/>
    </row>
    <row r="28" spans="6:14" ht="15" customHeight="1" x14ac:dyDescent="0.2">
      <c r="F28"/>
      <c r="H28"/>
      <c r="J28"/>
      <c r="L28"/>
      <c r="M28"/>
      <c r="N28"/>
    </row>
    <row r="29" spans="6:14" ht="15" customHeight="1" x14ac:dyDescent="0.2">
      <c r="F29"/>
      <c r="H29"/>
      <c r="J29"/>
      <c r="L29"/>
      <c r="M29"/>
      <c r="N29"/>
    </row>
    <row r="30" spans="6:14" ht="15" customHeight="1" x14ac:dyDescent="0.2">
      <c r="F30"/>
      <c r="H30"/>
      <c r="J30"/>
      <c r="L30"/>
      <c r="M30"/>
      <c r="N30"/>
    </row>
    <row r="31" spans="6:14" ht="15" customHeight="1" x14ac:dyDescent="0.2">
      <c r="F31"/>
      <c r="H31"/>
      <c r="J31"/>
      <c r="L31"/>
      <c r="M31"/>
      <c r="N31"/>
    </row>
    <row r="32" spans="6:14" ht="15" customHeight="1" x14ac:dyDescent="0.2">
      <c r="F32"/>
      <c r="H32"/>
      <c r="J32"/>
      <c r="L32"/>
      <c r="M32"/>
      <c r="N32"/>
    </row>
    <row r="33" spans="6:14" ht="15" customHeight="1" x14ac:dyDescent="0.2">
      <c r="F33"/>
      <c r="H33"/>
      <c r="J33"/>
      <c r="L33"/>
      <c r="M33"/>
      <c r="N33"/>
    </row>
    <row r="34" spans="6:14" ht="15" customHeight="1" x14ac:dyDescent="0.2">
      <c r="F34"/>
      <c r="H34"/>
      <c r="J34"/>
      <c r="L34"/>
      <c r="M34"/>
      <c r="N34"/>
    </row>
    <row r="35" spans="6:14" ht="15" customHeight="1" x14ac:dyDescent="0.2">
      <c r="F35"/>
      <c r="H35"/>
      <c r="J35"/>
      <c r="L35"/>
      <c r="M35"/>
      <c r="N35"/>
    </row>
    <row r="36" spans="6:14" ht="15" customHeight="1" x14ac:dyDescent="0.2">
      <c r="F36"/>
      <c r="H36"/>
      <c r="J36"/>
      <c r="L36"/>
      <c r="M36"/>
      <c r="N36"/>
    </row>
    <row r="37" spans="6:14" ht="15" customHeight="1" x14ac:dyDescent="0.2">
      <c r="F37"/>
      <c r="H37"/>
      <c r="J37"/>
      <c r="L37"/>
      <c r="M37"/>
      <c r="N37"/>
    </row>
    <row r="38" spans="6:14" ht="15" customHeight="1" x14ac:dyDescent="0.2">
      <c r="F38"/>
      <c r="H38"/>
      <c r="J38"/>
      <c r="L38"/>
      <c r="M38"/>
      <c r="N38"/>
    </row>
    <row r="39" spans="6:14" ht="15" customHeight="1" x14ac:dyDescent="0.2">
      <c r="F39"/>
      <c r="H39"/>
      <c r="J39"/>
      <c r="L39"/>
      <c r="M39"/>
      <c r="N39"/>
    </row>
    <row r="40" spans="6:14" ht="15" customHeight="1" x14ac:dyDescent="0.2">
      <c r="F40"/>
      <c r="H40"/>
      <c r="J40"/>
      <c r="L40"/>
      <c r="M40"/>
      <c r="N40"/>
    </row>
    <row r="41" spans="6:14" ht="15" customHeight="1" x14ac:dyDescent="0.2">
      <c r="F41"/>
      <c r="H41"/>
      <c r="J41"/>
      <c r="L41"/>
      <c r="M41"/>
      <c r="N41"/>
    </row>
    <row r="42" spans="6:14" ht="15" customHeight="1" x14ac:dyDescent="0.2">
      <c r="F42"/>
      <c r="H42"/>
      <c r="J42"/>
      <c r="L42"/>
      <c r="M42"/>
      <c r="N42"/>
    </row>
    <row r="43" spans="6:14" ht="15" customHeight="1" x14ac:dyDescent="0.2">
      <c r="F43"/>
      <c r="H43"/>
      <c r="J43"/>
      <c r="L43"/>
      <c r="M43"/>
      <c r="N43"/>
    </row>
    <row r="44" spans="6:14" ht="15" customHeight="1" x14ac:dyDescent="0.2">
      <c r="F44"/>
      <c r="H44"/>
      <c r="J44"/>
      <c r="L44"/>
      <c r="M44"/>
      <c r="N44"/>
    </row>
    <row r="45" spans="6:14" ht="15" customHeight="1" x14ac:dyDescent="0.2">
      <c r="F45"/>
      <c r="H45"/>
      <c r="J45"/>
      <c r="L45"/>
      <c r="M45"/>
      <c r="N45"/>
    </row>
    <row r="46" spans="6:14" ht="15" customHeight="1" x14ac:dyDescent="0.2">
      <c r="F46"/>
      <c r="H46"/>
      <c r="J46"/>
      <c r="L46"/>
      <c r="M46"/>
      <c r="N46"/>
    </row>
    <row r="47" spans="6:14" x14ac:dyDescent="0.2">
      <c r="F47"/>
      <c r="H47"/>
      <c r="J47"/>
      <c r="L47"/>
      <c r="M47"/>
      <c r="N47"/>
    </row>
    <row r="48" spans="6:14" x14ac:dyDescent="0.2">
      <c r="F48"/>
      <c r="H48"/>
      <c r="J48"/>
      <c r="L48"/>
      <c r="M48"/>
      <c r="N48"/>
    </row>
    <row r="49" spans="3:16" x14ac:dyDescent="0.2">
      <c r="F49"/>
      <c r="H49"/>
      <c r="J49"/>
      <c r="L49"/>
      <c r="M49"/>
      <c r="N49"/>
    </row>
    <row r="50" spans="3:16" x14ac:dyDescent="0.2">
      <c r="F50"/>
      <c r="H50"/>
      <c r="J50"/>
      <c r="L50"/>
      <c r="M50"/>
      <c r="N50"/>
    </row>
    <row r="51" spans="3:16" x14ac:dyDescent="0.2">
      <c r="F51"/>
      <c r="H51"/>
      <c r="J51"/>
      <c r="L51"/>
      <c r="M51"/>
      <c r="N51"/>
    </row>
    <row r="52" spans="3:16" x14ac:dyDescent="0.2">
      <c r="F52"/>
      <c r="H52"/>
      <c r="J52"/>
      <c r="L52"/>
      <c r="M52"/>
      <c r="N52"/>
    </row>
    <row r="53" spans="3:16" x14ac:dyDescent="0.2">
      <c r="F53"/>
      <c r="H53"/>
      <c r="J53"/>
      <c r="L53"/>
      <c r="M53"/>
      <c r="N53"/>
    </row>
    <row r="54" spans="3:16" x14ac:dyDescent="0.2">
      <c r="F54"/>
      <c r="H54"/>
      <c r="J54"/>
      <c r="L54"/>
      <c r="M54"/>
      <c r="N54"/>
    </row>
    <row r="55" spans="3:16" x14ac:dyDescent="0.2">
      <c r="P55" s="394"/>
    </row>
    <row r="56" spans="3:16" x14ac:dyDescent="0.2">
      <c r="P56" s="394"/>
    </row>
    <row r="57" spans="3:16" x14ac:dyDescent="0.2">
      <c r="C57" s="46"/>
      <c r="D57" s="375"/>
      <c r="P57" s="394"/>
    </row>
    <row r="58" spans="3:16" x14ac:dyDescent="0.2">
      <c r="P58" s="394"/>
    </row>
    <row r="59" spans="3:16" x14ac:dyDescent="0.2">
      <c r="P59" s="394"/>
    </row>
    <row r="60" spans="3:16" x14ac:dyDescent="0.2">
      <c r="P60" s="393"/>
    </row>
    <row r="61" spans="3:16" x14ac:dyDescent="0.2">
      <c r="P61" s="393"/>
    </row>
    <row r="62" spans="3:16" x14ac:dyDescent="0.2">
      <c r="P62" s="393"/>
    </row>
    <row r="63" spans="3:16" x14ac:dyDescent="0.2">
      <c r="P63" s="393"/>
    </row>
    <row r="64" spans="3:16" x14ac:dyDescent="0.2">
      <c r="P64" s="393"/>
    </row>
    <row r="65" spans="16:16" customFormat="1" x14ac:dyDescent="0.2">
      <c r="P65" s="394"/>
    </row>
    <row r="66" spans="16:16" customFormat="1" x14ac:dyDescent="0.2">
      <c r="P66" s="394"/>
    </row>
    <row r="67" spans="16:16" customFormat="1" x14ac:dyDescent="0.2">
      <c r="P67" s="394"/>
    </row>
    <row r="68" spans="16:16" customFormat="1" x14ac:dyDescent="0.2">
      <c r="P68" s="394"/>
    </row>
    <row r="69" spans="16:16" customFormat="1" x14ac:dyDescent="0.2">
      <c r="P69" s="394"/>
    </row>
    <row r="70" spans="16:16" customFormat="1" x14ac:dyDescent="0.2">
      <c r="P70" s="393"/>
    </row>
    <row r="71" spans="16:16" customFormat="1" x14ac:dyDescent="0.2">
      <c r="P71" s="393"/>
    </row>
    <row r="72" spans="16:16" customFormat="1" x14ac:dyDescent="0.2">
      <c r="P72" s="394"/>
    </row>
    <row r="73" spans="16:16" customFormat="1" x14ac:dyDescent="0.2">
      <c r="P73" s="393"/>
    </row>
    <row r="74" spans="16:16" customFormat="1" x14ac:dyDescent="0.2">
      <c r="P74" s="394"/>
    </row>
    <row r="75" spans="16:16" customFormat="1" x14ac:dyDescent="0.2">
      <c r="P75" s="393"/>
    </row>
    <row r="76" spans="16:16" customFormat="1" x14ac:dyDescent="0.2">
      <c r="P76" s="394"/>
    </row>
    <row r="77" spans="16:16" customFormat="1" x14ac:dyDescent="0.2">
      <c r="P77" s="394"/>
    </row>
    <row r="78" spans="16:16" customFormat="1" x14ac:dyDescent="0.2">
      <c r="P78" s="394"/>
    </row>
    <row r="79" spans="16:16" customFormat="1" x14ac:dyDescent="0.2">
      <c r="P79" s="393"/>
    </row>
    <row r="80" spans="16:16" customFormat="1" x14ac:dyDescent="0.2">
      <c r="P80" s="394"/>
    </row>
    <row r="81" spans="16:16" customFormat="1" x14ac:dyDescent="0.2">
      <c r="P81" s="394"/>
    </row>
    <row r="82" spans="16:16" customFormat="1" x14ac:dyDescent="0.2">
      <c r="P82" s="394"/>
    </row>
    <row r="83" spans="16:16" customFormat="1" x14ac:dyDescent="0.2">
      <c r="P83" s="394"/>
    </row>
    <row r="84" spans="16:16" customFormat="1" x14ac:dyDescent="0.2">
      <c r="P84" s="394"/>
    </row>
    <row r="85" spans="16:16" customFormat="1" x14ac:dyDescent="0.2">
      <c r="P85" s="394"/>
    </row>
    <row r="86" spans="16:16" customFormat="1" x14ac:dyDescent="0.2">
      <c r="P86" s="394"/>
    </row>
    <row r="87" spans="16:16" customFormat="1" x14ac:dyDescent="0.2">
      <c r="P87" s="394"/>
    </row>
    <row r="88" spans="16:16" customFormat="1" x14ac:dyDescent="0.2">
      <c r="P88" s="394"/>
    </row>
    <row r="89" spans="16:16" customFormat="1" x14ac:dyDescent="0.2">
      <c r="P89" s="394"/>
    </row>
    <row r="90" spans="16:16" customFormat="1" x14ac:dyDescent="0.2">
      <c r="P90" s="394"/>
    </row>
    <row r="91" spans="16:16" customFormat="1" x14ac:dyDescent="0.2">
      <c r="P91" s="394"/>
    </row>
    <row r="92" spans="16:16" customFormat="1" x14ac:dyDescent="0.2">
      <c r="P92" s="394"/>
    </row>
    <row r="93" spans="16:16" customFormat="1" x14ac:dyDescent="0.2">
      <c r="P93" s="394"/>
    </row>
    <row r="94" spans="16:16" customFormat="1" x14ac:dyDescent="0.2">
      <c r="P94" s="394"/>
    </row>
    <row r="95" spans="16:16" customFormat="1" x14ac:dyDescent="0.2">
      <c r="P95" s="394"/>
    </row>
    <row r="96" spans="16:16" customFormat="1" x14ac:dyDescent="0.2">
      <c r="P96" s="393"/>
    </row>
    <row r="97" spans="16:16" customFormat="1" x14ac:dyDescent="0.2">
      <c r="P97" s="394"/>
    </row>
    <row r="98" spans="16:16" customFormat="1" x14ac:dyDescent="0.2">
      <c r="P98" s="394"/>
    </row>
    <row r="99" spans="16:16" customFormat="1" x14ac:dyDescent="0.2">
      <c r="P99" s="394"/>
    </row>
    <row r="100" spans="16:16" customFormat="1" x14ac:dyDescent="0.2">
      <c r="P100" s="394"/>
    </row>
    <row r="101" spans="16:16" customFormat="1" x14ac:dyDescent="0.2">
      <c r="P101" s="394"/>
    </row>
    <row r="102" spans="16:16" customFormat="1" x14ac:dyDescent="0.2">
      <c r="P102" s="394"/>
    </row>
    <row r="103" spans="16:16" customFormat="1" x14ac:dyDescent="0.2">
      <c r="P103" s="394"/>
    </row>
    <row r="104" spans="16:16" customFormat="1" x14ac:dyDescent="0.2">
      <c r="P104" s="394"/>
    </row>
    <row r="105" spans="16:16" customFormat="1" x14ac:dyDescent="0.2">
      <c r="P105" s="394"/>
    </row>
    <row r="106" spans="16:16" customFormat="1" x14ac:dyDescent="0.2">
      <c r="P106" s="394"/>
    </row>
    <row r="107" spans="16:16" customFormat="1" x14ac:dyDescent="0.2">
      <c r="P107" s="394"/>
    </row>
    <row r="108" spans="16:16" customFormat="1" x14ac:dyDescent="0.2">
      <c r="P108" s="394"/>
    </row>
    <row r="109" spans="16:16" customFormat="1" x14ac:dyDescent="0.2">
      <c r="P109" s="394"/>
    </row>
    <row r="110" spans="16:16" customFormat="1" x14ac:dyDescent="0.2">
      <c r="P110" s="394"/>
    </row>
    <row r="111" spans="16:16" customFormat="1" x14ac:dyDescent="0.2">
      <c r="P111" s="394"/>
    </row>
    <row r="112" spans="16:16" customFormat="1" x14ac:dyDescent="0.2">
      <c r="P112" s="394"/>
    </row>
    <row r="113" spans="16:16" customFormat="1" x14ac:dyDescent="0.2">
      <c r="P113" s="394"/>
    </row>
    <row r="114" spans="16:16" customFormat="1" x14ac:dyDescent="0.2">
      <c r="P114" s="394"/>
    </row>
    <row r="115" spans="16:16" customFormat="1" x14ac:dyDescent="0.2">
      <c r="P115" s="394"/>
    </row>
    <row r="116" spans="16:16" customFormat="1" x14ac:dyDescent="0.2">
      <c r="P116" s="394"/>
    </row>
    <row r="117" spans="16:16" customFormat="1" x14ac:dyDescent="0.2">
      <c r="P117" s="394"/>
    </row>
    <row r="118" spans="16:16" customFormat="1" x14ac:dyDescent="0.2">
      <c r="P118" s="393"/>
    </row>
    <row r="119" spans="16:16" customFormat="1" x14ac:dyDescent="0.2">
      <c r="P119" s="393"/>
    </row>
    <row r="120" spans="16:16" customFormat="1" x14ac:dyDescent="0.2">
      <c r="P120" s="393"/>
    </row>
    <row r="121" spans="16:16" customFormat="1" x14ac:dyDescent="0.2">
      <c r="P121" s="394"/>
    </row>
    <row r="122" spans="16:16" customFormat="1" x14ac:dyDescent="0.2">
      <c r="P122" s="394"/>
    </row>
    <row r="123" spans="16:16" customFormat="1" x14ac:dyDescent="0.2">
      <c r="P123" s="394"/>
    </row>
    <row r="124" spans="16:16" customFormat="1" x14ac:dyDescent="0.2">
      <c r="P124" s="394"/>
    </row>
    <row r="125" spans="16:16" customFormat="1" x14ac:dyDescent="0.2">
      <c r="P125" s="394"/>
    </row>
    <row r="126" spans="16:16" customFormat="1" x14ac:dyDescent="0.2">
      <c r="P126" s="394"/>
    </row>
    <row r="127" spans="16:16" customFormat="1" x14ac:dyDescent="0.2">
      <c r="P127" s="394"/>
    </row>
    <row r="128" spans="16:16" customFormat="1" x14ac:dyDescent="0.2">
      <c r="P128" s="393"/>
    </row>
    <row r="129" spans="16:16" customFormat="1" x14ac:dyDescent="0.2">
      <c r="P129" s="393"/>
    </row>
    <row r="130" spans="16:16" customFormat="1" x14ac:dyDescent="0.2">
      <c r="P130" s="393"/>
    </row>
    <row r="131" spans="16:16" customFormat="1" x14ac:dyDescent="0.2">
      <c r="P131" s="394"/>
    </row>
    <row r="132" spans="16:16" customFormat="1" x14ac:dyDescent="0.2">
      <c r="P132" s="39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71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rgb="FF92D050"/>
  </sheetPr>
  <dimension ref="A1:R163"/>
  <sheetViews>
    <sheetView topLeftCell="A73" zoomScale="88" zoomScaleNormal="88" workbookViewId="0">
      <selection activeCell="M105" sqref="M105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3" width="12.7109375" customWidth="1"/>
    <col min="4" max="5" width="13.7109375" customWidth="1"/>
    <col min="6" max="6" width="6.7109375" style="104" customWidth="1"/>
    <col min="7" max="7" width="12.7109375" customWidth="1"/>
    <col min="8" max="8" width="6.7109375" style="104" customWidth="1"/>
    <col min="9" max="9" width="12.7109375" customWidth="1"/>
    <col min="10" max="10" width="6.7109375" style="104" customWidth="1"/>
    <col min="11" max="11" width="13.7109375" customWidth="1"/>
    <col min="12" max="12" width="6.28515625" style="104" bestFit="1" customWidth="1"/>
    <col min="13" max="13" width="8.85546875" style="104" bestFit="1" customWidth="1"/>
    <col min="14" max="14" width="16.5703125" bestFit="1" customWidth="1"/>
    <col min="15" max="15" width="20.42578125" style="280" bestFit="1" customWidth="1"/>
    <col min="16" max="18" width="15.5703125" bestFit="1" customWidth="1"/>
  </cols>
  <sheetData>
    <row r="1" spans="1:16" ht="15" customHeight="1" thickBot="1" x14ac:dyDescent="0.3">
      <c r="A1" s="7" t="s">
        <v>19</v>
      </c>
      <c r="K1" s="104"/>
    </row>
    <row r="2" spans="1:16" ht="12.75" customHeight="1" x14ac:dyDescent="0.2">
      <c r="A2" s="8" t="s">
        <v>579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  <c r="O2"/>
    </row>
    <row r="3" spans="1:16" ht="12.75" customHeight="1" x14ac:dyDescent="0.2">
      <c r="A3" s="8"/>
      <c r="C3" s="167" t="s">
        <v>448</v>
      </c>
      <c r="D3" s="158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9" t="s">
        <v>38</v>
      </c>
      <c r="K3" s="94" t="s">
        <v>39</v>
      </c>
      <c r="L3" s="15" t="s">
        <v>40</v>
      </c>
      <c r="M3" s="149" t="s">
        <v>362</v>
      </c>
      <c r="O3"/>
    </row>
    <row r="4" spans="1:16" ht="14.1" customHeight="1" x14ac:dyDescent="0.2">
      <c r="A4" s="1"/>
      <c r="B4" s="2" t="s">
        <v>426</v>
      </c>
      <c r="C4" s="276" t="s">
        <v>13</v>
      </c>
      <c r="D4" s="578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96" t="s">
        <v>17</v>
      </c>
      <c r="L4" s="11" t="s">
        <v>18</v>
      </c>
      <c r="M4" s="274" t="s">
        <v>517</v>
      </c>
      <c r="O4"/>
    </row>
    <row r="5" spans="1:16" ht="14.1" customHeight="1" x14ac:dyDescent="0.2">
      <c r="A5" s="16" t="s">
        <v>53</v>
      </c>
      <c r="B5" s="12" t="s">
        <v>96</v>
      </c>
      <c r="C5" s="216">
        <v>199301489.00999999</v>
      </c>
      <c r="D5" s="223">
        <v>327879413.54000002</v>
      </c>
      <c r="E5" s="32">
        <v>321399915.87</v>
      </c>
      <c r="F5" s="85">
        <f>+E5/D5</f>
        <v>0.98023816866071845</v>
      </c>
      <c r="G5" s="32">
        <v>321399915.87</v>
      </c>
      <c r="H5" s="85">
        <f>+G5/D5</f>
        <v>0.98023816866071845</v>
      </c>
      <c r="I5" s="32">
        <v>321399915.87</v>
      </c>
      <c r="J5" s="182">
        <f>+I5/D5</f>
        <v>0.98023816866071845</v>
      </c>
      <c r="K5" s="437">
        <v>166380150.43000001</v>
      </c>
      <c r="L5" s="188">
        <v>0.9437835164115348</v>
      </c>
      <c r="M5" s="176">
        <f>+I5/K5-1</f>
        <v>0.9317203106221521</v>
      </c>
      <c r="O5"/>
    </row>
    <row r="6" spans="1:16" ht="14.1" customHeight="1" x14ac:dyDescent="0.2">
      <c r="A6" s="17">
        <v>0</v>
      </c>
      <c r="B6" s="2" t="s">
        <v>96</v>
      </c>
      <c r="C6" s="218">
        <f>SUBTOTAL(9,C5:C5)</f>
        <v>199301489.00999999</v>
      </c>
      <c r="D6" s="225">
        <f>SUBTOTAL(9,D5:D5)</f>
        <v>327879413.54000002</v>
      </c>
      <c r="E6" s="220">
        <f>SUBTOTAL(9,E5:E5)</f>
        <v>321399915.87</v>
      </c>
      <c r="F6" s="97">
        <f t="shared" ref="F6:F76" si="0">+E6/D6</f>
        <v>0.98023816866071845</v>
      </c>
      <c r="G6" s="220">
        <f>SUBTOTAL(9,G5:G5)</f>
        <v>321399915.87</v>
      </c>
      <c r="H6" s="97">
        <f t="shared" ref="H6:H76" si="1">+G6/D6</f>
        <v>0.98023816866071845</v>
      </c>
      <c r="I6" s="220">
        <f>SUBTOTAL(9,I5:I5)</f>
        <v>321399915.87</v>
      </c>
      <c r="J6" s="180">
        <f t="shared" ref="J6:J76" si="2">+I6/D6</f>
        <v>0.98023816866071845</v>
      </c>
      <c r="K6" s="91">
        <f>SUBTOTAL(9,K5:K5)</f>
        <v>166380150.43000001</v>
      </c>
      <c r="L6" s="43">
        <v>0.9437835164115348</v>
      </c>
      <c r="M6" s="154">
        <f t="shared" ref="M6:M77" si="3">+I6/K6-1</f>
        <v>0.9317203106221521</v>
      </c>
      <c r="O6"/>
    </row>
    <row r="7" spans="1:16" ht="14.1" customHeight="1" x14ac:dyDescent="0.2">
      <c r="A7" s="37" t="s">
        <v>54</v>
      </c>
      <c r="B7" s="38" t="s">
        <v>549</v>
      </c>
      <c r="C7" s="216">
        <v>7623547.1299999999</v>
      </c>
      <c r="D7" s="223">
        <v>10272173.210000001</v>
      </c>
      <c r="E7" s="32">
        <v>10255960.66</v>
      </c>
      <c r="F7" s="48">
        <f t="shared" si="0"/>
        <v>0.9984217020421523</v>
      </c>
      <c r="G7" s="32">
        <v>10218458.65</v>
      </c>
      <c r="H7" s="48">
        <f t="shared" si="1"/>
        <v>0.99477086699164019</v>
      </c>
      <c r="I7" s="32">
        <v>10054846.34</v>
      </c>
      <c r="J7" s="163">
        <f t="shared" si="2"/>
        <v>0.97884314588967092</v>
      </c>
      <c r="K7" s="434">
        <v>9621890.0700000003</v>
      </c>
      <c r="L7" s="188">
        <v>0.96207379673869298</v>
      </c>
      <c r="M7" s="151">
        <f t="shared" si="3"/>
        <v>4.4997008576299402E-2</v>
      </c>
    </row>
    <row r="8" spans="1:16" ht="14.1" customHeight="1" x14ac:dyDescent="0.2">
      <c r="A8" s="39" t="s">
        <v>55</v>
      </c>
      <c r="B8" s="40" t="s">
        <v>106</v>
      </c>
      <c r="C8" s="216">
        <v>167280142.05000001</v>
      </c>
      <c r="D8" s="223">
        <v>177178689.11000001</v>
      </c>
      <c r="E8" s="32">
        <v>176688151.02000001</v>
      </c>
      <c r="F8" s="48">
        <f t="shared" si="0"/>
        <v>0.99723139338899014</v>
      </c>
      <c r="G8" s="32">
        <v>176470733.75</v>
      </c>
      <c r="H8" s="48">
        <f t="shared" si="1"/>
        <v>0.99600428604841695</v>
      </c>
      <c r="I8" s="32">
        <v>176278789.05000001</v>
      </c>
      <c r="J8" s="163">
        <f t="shared" si="2"/>
        <v>0.99492094639304329</v>
      </c>
      <c r="K8" s="435">
        <v>168479085.53</v>
      </c>
      <c r="L8" s="188">
        <v>0.99613966751544414</v>
      </c>
      <c r="M8" s="258">
        <f t="shared" si="3"/>
        <v>4.6294787839474383E-2</v>
      </c>
      <c r="N8" s="53" t="s">
        <v>148</v>
      </c>
    </row>
    <row r="9" spans="1:16" ht="14.1" customHeight="1" x14ac:dyDescent="0.2">
      <c r="A9" s="39" t="s">
        <v>56</v>
      </c>
      <c r="B9" s="40" t="s">
        <v>122</v>
      </c>
      <c r="C9" s="216">
        <v>51836587</v>
      </c>
      <c r="D9" s="223">
        <v>52835615.689999998</v>
      </c>
      <c r="E9" s="32">
        <v>52828503.75</v>
      </c>
      <c r="F9" s="48">
        <f t="shared" si="0"/>
        <v>0.99986539496309224</v>
      </c>
      <c r="G9" s="32">
        <v>52828503.75</v>
      </c>
      <c r="H9" s="48">
        <f t="shared" si="1"/>
        <v>0.99986539496309224</v>
      </c>
      <c r="I9" s="32">
        <v>52828503.75</v>
      </c>
      <c r="J9" s="163">
        <f t="shared" si="2"/>
        <v>0.99986539496309224</v>
      </c>
      <c r="K9" s="435">
        <v>73537498.650000006</v>
      </c>
      <c r="L9" s="188">
        <v>0.97430221502536618</v>
      </c>
      <c r="M9" s="151">
        <f t="shared" si="3"/>
        <v>-0.28161135856094288</v>
      </c>
      <c r="O9" s="301"/>
    </row>
    <row r="10" spans="1:16" ht="14.1" customHeight="1" x14ac:dyDescent="0.2">
      <c r="A10" s="39">
        <v>134</v>
      </c>
      <c r="B10" s="40" t="s">
        <v>480</v>
      </c>
      <c r="C10" s="216">
        <v>15868431.810000001</v>
      </c>
      <c r="D10" s="223">
        <v>19550678.449999999</v>
      </c>
      <c r="E10" s="32">
        <v>19409798.219999999</v>
      </c>
      <c r="F10" s="305">
        <f t="shared" si="0"/>
        <v>0.99279410019655867</v>
      </c>
      <c r="G10" s="32">
        <v>19295426.079999998</v>
      </c>
      <c r="H10" s="305">
        <f t="shared" si="1"/>
        <v>0.98694406587204642</v>
      </c>
      <c r="I10" s="32">
        <v>17903238.760000002</v>
      </c>
      <c r="J10" s="188">
        <f t="shared" si="2"/>
        <v>0.9157349094450481</v>
      </c>
      <c r="K10" s="435"/>
      <c r="L10" s="188"/>
      <c r="M10" s="152" t="s">
        <v>129</v>
      </c>
      <c r="N10" t="s">
        <v>525</v>
      </c>
      <c r="O10" s="301"/>
    </row>
    <row r="11" spans="1:16" ht="14.1" customHeight="1" x14ac:dyDescent="0.2">
      <c r="A11" s="39" t="s">
        <v>57</v>
      </c>
      <c r="B11" s="40" t="s">
        <v>487</v>
      </c>
      <c r="C11" s="216">
        <v>1692440.07</v>
      </c>
      <c r="D11" s="579">
        <v>450129.05</v>
      </c>
      <c r="E11" s="579">
        <v>450129.05</v>
      </c>
      <c r="F11" s="305">
        <f t="shared" si="0"/>
        <v>1</v>
      </c>
      <c r="G11" s="579">
        <v>450129.05</v>
      </c>
      <c r="H11" s="305">
        <f t="shared" si="1"/>
        <v>1</v>
      </c>
      <c r="I11" s="579">
        <v>450129.05</v>
      </c>
      <c r="J11" s="188">
        <f t="shared" si="2"/>
        <v>1</v>
      </c>
      <c r="K11" s="435"/>
      <c r="L11" s="188"/>
      <c r="M11" s="152" t="s">
        <v>129</v>
      </c>
      <c r="N11" t="s">
        <v>525</v>
      </c>
      <c r="O11" s="300"/>
    </row>
    <row r="12" spans="1:16" ht="14.1" customHeight="1" x14ac:dyDescent="0.2">
      <c r="A12" s="39">
        <v>136</v>
      </c>
      <c r="B12" s="40" t="s">
        <v>481</v>
      </c>
      <c r="C12" s="216">
        <v>39090866.25</v>
      </c>
      <c r="D12" s="579">
        <v>43893368.560000002</v>
      </c>
      <c r="E12" s="579">
        <v>43829023.399999999</v>
      </c>
      <c r="F12" s="305">
        <f t="shared" si="0"/>
        <v>0.99853405737333545</v>
      </c>
      <c r="G12" s="579">
        <v>43709318.640000001</v>
      </c>
      <c r="H12" s="305">
        <f t="shared" si="1"/>
        <v>0.99580688550370855</v>
      </c>
      <c r="I12" s="579">
        <v>43596001.270000003</v>
      </c>
      <c r="J12" s="188">
        <f t="shared" si="2"/>
        <v>0.99322523424937159</v>
      </c>
      <c r="K12" s="435">
        <v>43511368.469999999</v>
      </c>
      <c r="L12" s="188">
        <v>0.99577868044479534</v>
      </c>
      <c r="M12" s="152">
        <f>+I12/K12-1</f>
        <v>1.9450732756971512E-3</v>
      </c>
      <c r="N12" t="s">
        <v>526</v>
      </c>
      <c r="O12" s="300"/>
    </row>
    <row r="13" spans="1:16" ht="14.1" customHeight="1" x14ac:dyDescent="0.2">
      <c r="A13" s="39" t="s">
        <v>58</v>
      </c>
      <c r="B13" s="40" t="s">
        <v>519</v>
      </c>
      <c r="C13" s="216">
        <v>19474656.210000001</v>
      </c>
      <c r="D13" s="579">
        <v>25383118.739999998</v>
      </c>
      <c r="E13" s="579">
        <v>25173752.309999999</v>
      </c>
      <c r="F13" s="305">
        <f t="shared" si="0"/>
        <v>0.99175174523885157</v>
      </c>
      <c r="G13" s="579">
        <v>25039076.780000001</v>
      </c>
      <c r="H13" s="305">
        <f t="shared" si="1"/>
        <v>0.98644603275412968</v>
      </c>
      <c r="I13" s="579">
        <v>24162334.539999999</v>
      </c>
      <c r="J13" s="188">
        <f t="shared" si="2"/>
        <v>0.9519056656313778</v>
      </c>
      <c r="K13" s="435">
        <v>24464332.550000001</v>
      </c>
      <c r="L13" s="188">
        <v>0.992266138511261</v>
      </c>
      <c r="M13" s="152">
        <f t="shared" si="3"/>
        <v>-1.2344420571572146E-2</v>
      </c>
      <c r="O13" s="300"/>
      <c r="P13" s="300"/>
    </row>
    <row r="14" spans="1:16" ht="14.1" customHeight="1" x14ac:dyDescent="0.2">
      <c r="A14" s="39" t="s">
        <v>59</v>
      </c>
      <c r="B14" s="40" t="s">
        <v>488</v>
      </c>
      <c r="C14" s="216">
        <v>248187563.34999999</v>
      </c>
      <c r="D14" s="579">
        <v>285037231.14999998</v>
      </c>
      <c r="E14" s="579">
        <v>283984283.32999998</v>
      </c>
      <c r="F14" s="305">
        <f t="shared" si="0"/>
        <v>0.99630592882287061</v>
      </c>
      <c r="G14" s="579">
        <v>283972724.89999998</v>
      </c>
      <c r="H14" s="305">
        <f t="shared" si="1"/>
        <v>0.99626537822548589</v>
      </c>
      <c r="I14" s="579">
        <v>283633670.37</v>
      </c>
      <c r="J14" s="188">
        <f t="shared" si="2"/>
        <v>0.99507586860026243</v>
      </c>
      <c r="K14" s="435">
        <v>298930832.49000001</v>
      </c>
      <c r="L14" s="188">
        <v>0.98894882009898888</v>
      </c>
      <c r="M14" s="152">
        <f t="shared" si="3"/>
        <v>-5.1172915127487673E-2</v>
      </c>
      <c r="O14" s="300"/>
      <c r="P14" s="300"/>
    </row>
    <row r="15" spans="1:16" ht="14.1" customHeight="1" x14ac:dyDescent="0.2">
      <c r="A15" s="39">
        <v>152</v>
      </c>
      <c r="B15" s="40" t="s">
        <v>482</v>
      </c>
      <c r="C15" s="216">
        <v>31658076.68</v>
      </c>
      <c r="D15" s="579">
        <v>45987009.579999998</v>
      </c>
      <c r="E15" s="579">
        <v>45981806.579999998</v>
      </c>
      <c r="F15" s="305">
        <f t="shared" si="0"/>
        <v>0.99988685935338006</v>
      </c>
      <c r="G15" s="579">
        <v>45981148.390000001</v>
      </c>
      <c r="H15" s="305">
        <f t="shared" si="1"/>
        <v>0.99987254683325733</v>
      </c>
      <c r="I15" s="579">
        <v>45969895.390000001</v>
      </c>
      <c r="J15" s="188">
        <f t="shared" si="2"/>
        <v>0.99962784729521881</v>
      </c>
      <c r="K15" s="435">
        <v>111017032.95999999</v>
      </c>
      <c r="L15" s="188">
        <v>1</v>
      </c>
      <c r="M15" s="152">
        <f t="shared" si="3"/>
        <v>-0.58592033884959627</v>
      </c>
      <c r="N15" t="s">
        <v>527</v>
      </c>
      <c r="O15" s="300"/>
      <c r="P15" s="300"/>
    </row>
    <row r="16" spans="1:16" ht="14.1" customHeight="1" x14ac:dyDescent="0.2">
      <c r="A16" s="39" t="s">
        <v>60</v>
      </c>
      <c r="B16" s="40" t="s">
        <v>489</v>
      </c>
      <c r="C16" s="216">
        <v>76359469.819999993</v>
      </c>
      <c r="D16" s="579">
        <v>96294143.180000007</v>
      </c>
      <c r="E16" s="579">
        <v>86030453.450000003</v>
      </c>
      <c r="F16" s="305">
        <f t="shared" si="0"/>
        <v>0.8934131465211298</v>
      </c>
      <c r="G16" s="579">
        <v>85825677.150000006</v>
      </c>
      <c r="H16" s="305">
        <f t="shared" si="1"/>
        <v>0.89128657585714655</v>
      </c>
      <c r="I16" s="579">
        <v>85181921.849999994</v>
      </c>
      <c r="J16" s="188">
        <f t="shared" si="2"/>
        <v>0.88460127518629827</v>
      </c>
      <c r="K16" s="435">
        <v>66893402.140000001</v>
      </c>
      <c r="L16" s="188">
        <v>0.97167466006634173</v>
      </c>
      <c r="M16" s="152">
        <f t="shared" si="3"/>
        <v>0.27339796041056896</v>
      </c>
      <c r="N16" t="s">
        <v>528</v>
      </c>
      <c r="O16" s="300"/>
    </row>
    <row r="17" spans="1:15" ht="14.1" customHeight="1" x14ac:dyDescent="0.2">
      <c r="A17" s="39">
        <v>160</v>
      </c>
      <c r="B17" s="40" t="s">
        <v>162</v>
      </c>
      <c r="C17" s="216">
        <v>22800419.210000001</v>
      </c>
      <c r="D17" s="579">
        <v>24823456.370000001</v>
      </c>
      <c r="E17" s="579">
        <v>24820109.050000001</v>
      </c>
      <c r="F17" s="305">
        <f t="shared" si="0"/>
        <v>0.99986515495867667</v>
      </c>
      <c r="G17" s="579">
        <v>24820109.050000001</v>
      </c>
      <c r="H17" s="305">
        <f t="shared" si="1"/>
        <v>0.99986515495867667</v>
      </c>
      <c r="I17" s="579">
        <v>24797679.289999999</v>
      </c>
      <c r="J17" s="188">
        <f t="shared" si="2"/>
        <v>0.99896158376916622</v>
      </c>
      <c r="K17" s="435">
        <v>24830135.170000002</v>
      </c>
      <c r="L17" s="188">
        <v>0.99570139201801622</v>
      </c>
      <c r="M17" s="152">
        <f t="shared" si="3"/>
        <v>-1.3071165250528871E-3</v>
      </c>
      <c r="N17" t="s">
        <v>529</v>
      </c>
      <c r="O17" s="300"/>
    </row>
    <row r="18" spans="1:15" ht="14.1" customHeight="1" x14ac:dyDescent="0.2">
      <c r="A18" s="39" t="s">
        <v>61</v>
      </c>
      <c r="B18" s="40" t="s">
        <v>490</v>
      </c>
      <c r="C18" s="216">
        <v>2253145.13</v>
      </c>
      <c r="D18" s="579">
        <v>3521692.8</v>
      </c>
      <c r="E18" s="579">
        <v>3520457.73</v>
      </c>
      <c r="F18" s="305">
        <f t="shared" si="0"/>
        <v>0.99964929649741174</v>
      </c>
      <c r="G18" s="579">
        <v>3520457.73</v>
      </c>
      <c r="H18" s="305">
        <f t="shared" si="1"/>
        <v>0.99964929649741174</v>
      </c>
      <c r="I18" s="579">
        <v>3486087.54</v>
      </c>
      <c r="J18" s="188">
        <f t="shared" si="2"/>
        <v>0.98988973143824477</v>
      </c>
      <c r="K18" s="435"/>
      <c r="L18" s="188"/>
      <c r="M18" s="152" t="s">
        <v>129</v>
      </c>
      <c r="N18" t="s">
        <v>525</v>
      </c>
    </row>
    <row r="19" spans="1:15" ht="14.1" customHeight="1" x14ac:dyDescent="0.2">
      <c r="A19" s="39" t="s">
        <v>62</v>
      </c>
      <c r="B19" s="40" t="s">
        <v>121</v>
      </c>
      <c r="C19" s="216">
        <v>158630554.56</v>
      </c>
      <c r="D19" s="579">
        <v>149441443.71000001</v>
      </c>
      <c r="E19" s="579">
        <v>149441443.71000001</v>
      </c>
      <c r="F19" s="305">
        <f t="shared" si="0"/>
        <v>1</v>
      </c>
      <c r="G19" s="579">
        <v>149441443.71000001</v>
      </c>
      <c r="H19" s="305">
        <f t="shared" si="1"/>
        <v>1</v>
      </c>
      <c r="I19" s="579">
        <v>149380190.5</v>
      </c>
      <c r="J19" s="188">
        <f t="shared" si="2"/>
        <v>0.99959011898922179</v>
      </c>
      <c r="K19" s="435">
        <v>149881246.59999999</v>
      </c>
      <c r="L19" s="188">
        <v>0.99993839548737617</v>
      </c>
      <c r="M19" s="152">
        <f t="shared" si="3"/>
        <v>-3.3430206337767832E-3</v>
      </c>
    </row>
    <row r="20" spans="1:15" ht="14.1" customHeight="1" x14ac:dyDescent="0.2">
      <c r="A20" s="39" t="s">
        <v>63</v>
      </c>
      <c r="B20" s="40" t="s">
        <v>98</v>
      </c>
      <c r="C20" s="216">
        <v>168939654.47999999</v>
      </c>
      <c r="D20" s="579">
        <v>179893638.31999999</v>
      </c>
      <c r="E20" s="579">
        <v>179881788.41999999</v>
      </c>
      <c r="F20" s="305">
        <f t="shared" si="0"/>
        <v>0.99993412829875106</v>
      </c>
      <c r="G20" s="579">
        <v>179881579.40000001</v>
      </c>
      <c r="H20" s="305">
        <f t="shared" si="1"/>
        <v>0.9999329663899591</v>
      </c>
      <c r="I20" s="579">
        <v>179874440.34999999</v>
      </c>
      <c r="J20" s="188">
        <f t="shared" si="2"/>
        <v>0.99989328155136958</v>
      </c>
      <c r="K20" s="435">
        <v>177421812.31</v>
      </c>
      <c r="L20" s="188">
        <v>0.99989260529347634</v>
      </c>
      <c r="M20" s="152">
        <f t="shared" si="3"/>
        <v>1.3823712023156576E-2</v>
      </c>
    </row>
    <row r="21" spans="1:15" ht="14.1" customHeight="1" x14ac:dyDescent="0.2">
      <c r="A21" s="39" t="s">
        <v>64</v>
      </c>
      <c r="B21" s="40" t="s">
        <v>504</v>
      </c>
      <c r="C21" s="216">
        <v>12029885</v>
      </c>
      <c r="D21" s="579">
        <v>12092716.33</v>
      </c>
      <c r="E21" s="579">
        <v>12092716.33</v>
      </c>
      <c r="F21" s="305">
        <f t="shared" si="0"/>
        <v>1</v>
      </c>
      <c r="G21" s="579">
        <v>12092716.33</v>
      </c>
      <c r="H21" s="305">
        <f t="shared" si="1"/>
        <v>1</v>
      </c>
      <c r="I21" s="579">
        <v>12092716.33</v>
      </c>
      <c r="J21" s="188">
        <f t="shared" si="2"/>
        <v>1</v>
      </c>
      <c r="K21" s="435">
        <v>11948449.83</v>
      </c>
      <c r="L21" s="188">
        <v>1</v>
      </c>
      <c r="M21" s="152">
        <f t="shared" si="3"/>
        <v>1.2074076725649974E-2</v>
      </c>
    </row>
    <row r="22" spans="1:15" ht="14.1" customHeight="1" x14ac:dyDescent="0.2">
      <c r="A22" s="39" t="s">
        <v>65</v>
      </c>
      <c r="B22" s="40" t="s">
        <v>99</v>
      </c>
      <c r="C22" s="216">
        <v>36992943.420000002</v>
      </c>
      <c r="D22" s="579">
        <v>38502345.07</v>
      </c>
      <c r="E22" s="579">
        <v>38486324.079999998</v>
      </c>
      <c r="F22" s="305">
        <f t="shared" si="0"/>
        <v>0.99958389573489936</v>
      </c>
      <c r="G22" s="579">
        <v>38486244.490000002</v>
      </c>
      <c r="H22" s="305">
        <f t="shared" si="1"/>
        <v>0.99958182858808398</v>
      </c>
      <c r="I22" s="579">
        <v>38465592.060000002</v>
      </c>
      <c r="J22" s="188">
        <f t="shared" si="2"/>
        <v>0.99904543450708838</v>
      </c>
      <c r="K22" s="435">
        <v>32998815.27</v>
      </c>
      <c r="L22" s="188">
        <v>0.99597237911886505</v>
      </c>
      <c r="M22" s="152">
        <f t="shared" si="3"/>
        <v>0.16566585028190328</v>
      </c>
    </row>
    <row r="23" spans="1:15" ht="14.1" customHeight="1" x14ac:dyDescent="0.2">
      <c r="A23" s="39" t="s">
        <v>66</v>
      </c>
      <c r="B23" s="40" t="s">
        <v>112</v>
      </c>
      <c r="C23" s="216">
        <v>1332914.3600000001</v>
      </c>
      <c r="D23" s="579">
        <v>2398914.36</v>
      </c>
      <c r="E23" s="579">
        <v>2397466.56</v>
      </c>
      <c r="F23" s="305">
        <f t="shared" si="0"/>
        <v>0.99939647699636935</v>
      </c>
      <c r="G23" s="579">
        <v>2392122.5</v>
      </c>
      <c r="H23" s="305">
        <f t="shared" si="1"/>
        <v>0.99716877762989431</v>
      </c>
      <c r="I23" s="579">
        <v>2391675.1</v>
      </c>
      <c r="J23" s="188">
        <f t="shared" si="2"/>
        <v>0.99698227659948657</v>
      </c>
      <c r="K23" s="435">
        <v>1612812.91</v>
      </c>
      <c r="L23" s="188">
        <v>0.99864576470588229</v>
      </c>
      <c r="M23" s="152">
        <f t="shared" si="3"/>
        <v>0.48292159938129475</v>
      </c>
    </row>
    <row r="24" spans="1:15" ht="14.1" customHeight="1" x14ac:dyDescent="0.2">
      <c r="A24" s="39" t="s">
        <v>67</v>
      </c>
      <c r="B24" s="40" t="s">
        <v>109</v>
      </c>
      <c r="C24" s="216">
        <v>54635171.149999999</v>
      </c>
      <c r="D24" s="579">
        <v>51544703.859999999</v>
      </c>
      <c r="E24" s="579">
        <v>51414452.509999998</v>
      </c>
      <c r="F24" s="305">
        <f t="shared" si="0"/>
        <v>0.99747304106443646</v>
      </c>
      <c r="G24" s="579">
        <v>51414350.229999997</v>
      </c>
      <c r="H24" s="305">
        <f t="shared" si="1"/>
        <v>0.9974710567674604</v>
      </c>
      <c r="I24" s="579">
        <v>51411883.039999999</v>
      </c>
      <c r="J24" s="188">
        <f t="shared" si="2"/>
        <v>0.99742319171411375</v>
      </c>
      <c r="K24" s="435">
        <v>48136264.829999998</v>
      </c>
      <c r="L24" s="188">
        <v>0.98353937224242494</v>
      </c>
      <c r="M24" s="152">
        <f t="shared" si="3"/>
        <v>6.8048865477375653E-2</v>
      </c>
    </row>
    <row r="25" spans="1:15" ht="14.1" customHeight="1" x14ac:dyDescent="0.2">
      <c r="A25" s="41">
        <v>172</v>
      </c>
      <c r="B25" s="42" t="s">
        <v>483</v>
      </c>
      <c r="C25" s="216">
        <v>3147933.73</v>
      </c>
      <c r="D25" s="579">
        <v>3153832.47</v>
      </c>
      <c r="E25" s="579">
        <v>3113862.37</v>
      </c>
      <c r="F25" s="305">
        <f t="shared" si="0"/>
        <v>0.98732649867099631</v>
      </c>
      <c r="G25" s="579">
        <v>3097818.89</v>
      </c>
      <c r="H25" s="305">
        <f t="shared" si="1"/>
        <v>0.98223951952653965</v>
      </c>
      <c r="I25" s="579">
        <v>3075219.75</v>
      </c>
      <c r="J25" s="188">
        <f t="shared" si="2"/>
        <v>0.97507390746091205</v>
      </c>
      <c r="K25" s="34"/>
      <c r="L25" s="433"/>
      <c r="M25" s="152" t="s">
        <v>129</v>
      </c>
      <c r="N25" t="s">
        <v>525</v>
      </c>
    </row>
    <row r="26" spans="1:15" ht="14.1" customHeight="1" x14ac:dyDescent="0.2">
      <c r="A26" s="41" t="s">
        <v>68</v>
      </c>
      <c r="B26" s="42" t="s">
        <v>131</v>
      </c>
      <c r="C26" s="216">
        <v>2411275.08</v>
      </c>
      <c r="D26" s="579">
        <v>2830233.1</v>
      </c>
      <c r="E26" s="579">
        <v>2809309.83</v>
      </c>
      <c r="F26" s="431">
        <f t="shared" si="0"/>
        <v>0.99260722729869844</v>
      </c>
      <c r="G26" s="579">
        <v>2809289.76</v>
      </c>
      <c r="H26" s="431">
        <f t="shared" si="1"/>
        <v>0.99260013600999852</v>
      </c>
      <c r="I26" s="579">
        <v>2772146.49</v>
      </c>
      <c r="J26" s="433">
        <f t="shared" si="2"/>
        <v>0.9794763865916204</v>
      </c>
      <c r="K26" s="34">
        <v>4962955.18</v>
      </c>
      <c r="L26" s="433">
        <v>0.92119361874303929</v>
      </c>
      <c r="M26" s="152">
        <f t="shared" si="3"/>
        <v>-0.44143229397449435</v>
      </c>
    </row>
    <row r="27" spans="1:15" ht="14.1" customHeight="1" x14ac:dyDescent="0.2">
      <c r="A27" s="17">
        <v>1</v>
      </c>
      <c r="B27" s="2" t="s">
        <v>126</v>
      </c>
      <c r="C27" s="218">
        <f>SUBTOTAL(9,C7:C26)</f>
        <v>1122245676.49</v>
      </c>
      <c r="D27" s="225">
        <f>SUBTOTAL(9,D7:D26)</f>
        <v>1225085133.1099997</v>
      </c>
      <c r="E27" s="220">
        <f>SUBTOTAL(9,E7:E26)</f>
        <v>1212609792.3599997</v>
      </c>
      <c r="F27" s="97">
        <f t="shared" si="0"/>
        <v>0.98981675606630692</v>
      </c>
      <c r="G27" s="220">
        <f>SUBTOTAL(9,G7:G26)</f>
        <v>1211747329.23</v>
      </c>
      <c r="H27" s="97">
        <f t="shared" si="1"/>
        <v>0.98911275345727179</v>
      </c>
      <c r="I27" s="220">
        <f>SUBTOTAL(9,I7:I26)</f>
        <v>1207806960.8199997</v>
      </c>
      <c r="J27" s="180">
        <f t="shared" si="2"/>
        <v>0.98589634971233586</v>
      </c>
      <c r="K27" s="91">
        <f>SUBTOTAL(9,K7:K26)</f>
        <v>1248247934.96</v>
      </c>
      <c r="L27" s="43">
        <v>0.99194308836587941</v>
      </c>
      <c r="M27" s="154">
        <f t="shared" si="3"/>
        <v>-3.2398190301269225E-2</v>
      </c>
    </row>
    <row r="28" spans="1:15" ht="14.1" customHeight="1" x14ac:dyDescent="0.2">
      <c r="A28" s="37" t="s">
        <v>69</v>
      </c>
      <c r="B28" s="38" t="s">
        <v>100</v>
      </c>
      <c r="C28" s="216">
        <v>708758.5</v>
      </c>
      <c r="D28" s="579">
        <v>596645.98</v>
      </c>
      <c r="E28" s="579">
        <v>596014.72</v>
      </c>
      <c r="F28" s="48">
        <f t="shared" si="0"/>
        <v>0.99894198566459791</v>
      </c>
      <c r="G28" s="32">
        <v>596014.72</v>
      </c>
      <c r="H28" s="48">
        <f t="shared" si="1"/>
        <v>0.99894198566459791</v>
      </c>
      <c r="I28" s="32">
        <v>596014.72</v>
      </c>
      <c r="J28" s="163">
        <f t="shared" si="2"/>
        <v>0.99894198566459791</v>
      </c>
      <c r="K28" s="434">
        <v>692124.87</v>
      </c>
      <c r="L28" s="163">
        <v>0.99973947907341387</v>
      </c>
      <c r="M28" s="151">
        <f t="shared" si="3"/>
        <v>-0.13886244255317692</v>
      </c>
    </row>
    <row r="29" spans="1:15" ht="14.1" customHeight="1" x14ac:dyDescent="0.2">
      <c r="A29" s="39" t="s">
        <v>70</v>
      </c>
      <c r="B29" s="40" t="s">
        <v>520</v>
      </c>
      <c r="C29" s="216">
        <v>21205708.129999999</v>
      </c>
      <c r="D29" s="579">
        <v>22006536.399999999</v>
      </c>
      <c r="E29" s="579">
        <v>21319783.760000002</v>
      </c>
      <c r="F29" s="305">
        <f t="shared" si="0"/>
        <v>0.96879324272037659</v>
      </c>
      <c r="G29" s="32">
        <v>21038106.710000001</v>
      </c>
      <c r="H29" s="305">
        <f t="shared" si="1"/>
        <v>0.95599354335469178</v>
      </c>
      <c r="I29" s="32">
        <v>20871616.190000001</v>
      </c>
      <c r="J29" s="188">
        <f t="shared" si="2"/>
        <v>0.94842804022535787</v>
      </c>
      <c r="K29" s="435">
        <v>22921034.34</v>
      </c>
      <c r="L29" s="188">
        <v>0.92957928098856513</v>
      </c>
      <c r="M29" s="152">
        <f t="shared" si="3"/>
        <v>-8.9412114636707951E-2</v>
      </c>
    </row>
    <row r="30" spans="1:15" ht="14.1" customHeight="1" x14ac:dyDescent="0.2">
      <c r="A30" s="39" t="s">
        <v>71</v>
      </c>
      <c r="B30" s="40" t="s">
        <v>491</v>
      </c>
      <c r="C30" s="216">
        <v>180790299.88999999</v>
      </c>
      <c r="D30" s="579">
        <v>200284921.19999999</v>
      </c>
      <c r="E30" s="579">
        <v>199620409.94999999</v>
      </c>
      <c r="F30" s="305">
        <f t="shared" si="0"/>
        <v>0.99668217035002638</v>
      </c>
      <c r="G30" s="32">
        <v>199356295.56</v>
      </c>
      <c r="H30" s="305">
        <f t="shared" si="1"/>
        <v>0.99536347701845873</v>
      </c>
      <c r="I30" s="32">
        <v>196510434.88</v>
      </c>
      <c r="J30" s="188">
        <f t="shared" si="2"/>
        <v>0.98115441593213659</v>
      </c>
      <c r="K30" s="436">
        <v>139983940.22999999</v>
      </c>
      <c r="L30" s="188">
        <v>0.9773308975473689</v>
      </c>
      <c r="M30" s="152">
        <f t="shared" si="3"/>
        <v>0.40380699783935503</v>
      </c>
      <c r="N30" t="s">
        <v>530</v>
      </c>
    </row>
    <row r="31" spans="1:15" ht="14.1" customHeight="1" x14ac:dyDescent="0.2">
      <c r="A31" s="39" t="s">
        <v>72</v>
      </c>
      <c r="B31" s="40" t="s">
        <v>101</v>
      </c>
      <c r="C31" s="216">
        <v>29950298.399999999</v>
      </c>
      <c r="D31" s="579">
        <v>32204565.02</v>
      </c>
      <c r="E31" s="579">
        <v>31084358.52</v>
      </c>
      <c r="F31" s="305">
        <f t="shared" si="0"/>
        <v>0.96521590962944792</v>
      </c>
      <c r="G31" s="32">
        <v>30647270.129999999</v>
      </c>
      <c r="H31" s="305">
        <f t="shared" si="1"/>
        <v>0.95164366017572743</v>
      </c>
      <c r="I31" s="32">
        <v>30390151.41</v>
      </c>
      <c r="J31" s="188">
        <f t="shared" si="2"/>
        <v>0.94365973864658026</v>
      </c>
      <c r="K31" s="435">
        <v>60105937.520000003</v>
      </c>
      <c r="L31" s="188">
        <v>0.98540441452350791</v>
      </c>
      <c r="M31" s="152">
        <f t="shared" si="3"/>
        <v>-0.49439019398228667</v>
      </c>
    </row>
    <row r="32" spans="1:15" ht="14.1" customHeight="1" x14ac:dyDescent="0.2">
      <c r="A32" s="279">
        <v>234</v>
      </c>
      <c r="B32" s="40" t="s">
        <v>434</v>
      </c>
      <c r="C32" s="216">
        <v>8908528.6099999994</v>
      </c>
      <c r="D32" s="579">
        <v>9954700.0800000001</v>
      </c>
      <c r="E32" s="579">
        <v>9948269.0899999999</v>
      </c>
      <c r="F32" s="305">
        <f t="shared" si="0"/>
        <v>0.9993539745096971</v>
      </c>
      <c r="G32" s="32">
        <v>9945232.2899999991</v>
      </c>
      <c r="H32" s="305">
        <f t="shared" si="1"/>
        <v>0.99904891258160322</v>
      </c>
      <c r="I32" s="32">
        <v>9945232.2899999991</v>
      </c>
      <c r="J32" s="188">
        <f t="shared" si="2"/>
        <v>0.99904891258160322</v>
      </c>
      <c r="K32" s="435">
        <v>8749716.5700000003</v>
      </c>
      <c r="L32" s="433">
        <v>0.99742529517329714</v>
      </c>
      <c r="M32" s="152">
        <f t="shared" si="3"/>
        <v>0.13663479387424293</v>
      </c>
    </row>
    <row r="33" spans="1:15" ht="14.1" customHeight="1" x14ac:dyDescent="0.2">
      <c r="A33" s="279">
        <v>239</v>
      </c>
      <c r="B33" s="40" t="s">
        <v>475</v>
      </c>
      <c r="C33" s="216">
        <v>2850236.89</v>
      </c>
      <c r="D33" s="579">
        <v>0</v>
      </c>
      <c r="E33" s="579">
        <v>0</v>
      </c>
      <c r="F33" s="305" t="s">
        <v>129</v>
      </c>
      <c r="G33" s="32">
        <v>0</v>
      </c>
      <c r="H33" s="305" t="s">
        <v>129</v>
      </c>
      <c r="I33" s="32">
        <v>0</v>
      </c>
      <c r="J33" s="188" t="s">
        <v>129</v>
      </c>
      <c r="K33" s="438">
        <v>0</v>
      </c>
      <c r="L33" s="433">
        <v>0</v>
      </c>
      <c r="M33" s="152" t="s">
        <v>129</v>
      </c>
    </row>
    <row r="34" spans="1:15" ht="14.1" customHeight="1" x14ac:dyDescent="0.2">
      <c r="A34" s="553">
        <v>241</v>
      </c>
      <c r="B34" s="554" t="s">
        <v>578</v>
      </c>
      <c r="C34" s="555">
        <v>0</v>
      </c>
      <c r="D34" s="579">
        <v>43066.71</v>
      </c>
      <c r="E34" s="579">
        <v>43066.71</v>
      </c>
      <c r="F34" s="85">
        <f>E34/D34</f>
        <v>1</v>
      </c>
      <c r="G34" s="190">
        <v>43066.71</v>
      </c>
      <c r="H34" s="85">
        <f>G34/D34</f>
        <v>1</v>
      </c>
      <c r="I34" s="190">
        <v>43066.71</v>
      </c>
      <c r="J34" s="182">
        <f>I34/D34</f>
        <v>1</v>
      </c>
      <c r="K34" s="437"/>
      <c r="L34" s="85" t="s">
        <v>129</v>
      </c>
      <c r="M34" s="176"/>
    </row>
    <row r="35" spans="1:15" ht="14.1" customHeight="1" x14ac:dyDescent="0.2">
      <c r="A35" s="17">
        <v>2</v>
      </c>
      <c r="B35" s="2" t="s">
        <v>125</v>
      </c>
      <c r="C35" s="218">
        <f>SUBTOTAL(9,C28:C33)</f>
        <v>244413830.41999996</v>
      </c>
      <c r="D35" s="225">
        <f>SUBTOTAL(9,D28:D33)</f>
        <v>265047368.68000001</v>
      </c>
      <c r="E35" s="220">
        <f>SUBTOTAL(9,E28:E33)</f>
        <v>262568836.03999999</v>
      </c>
      <c r="F35" s="287">
        <f t="shared" si="0"/>
        <v>0.99064871818066447</v>
      </c>
      <c r="G35" s="220">
        <f>SUBTOTAL(9,G28:G33)</f>
        <v>261582919.41</v>
      </c>
      <c r="H35" s="253">
        <f>G35/D35</f>
        <v>0.98692894297629208</v>
      </c>
      <c r="I35" s="220">
        <f>SUBTOTAL(9,I28:I33)</f>
        <v>258313449.48999998</v>
      </c>
      <c r="J35" s="302">
        <f>I35/D35</f>
        <v>0.97459352558926893</v>
      </c>
      <c r="K35" s="91">
        <f>SUBTOTAL(9,K28:K33)</f>
        <v>232452753.53</v>
      </c>
      <c r="L35" s="43">
        <v>0.97493719668954526</v>
      </c>
      <c r="M35" s="154">
        <f>+I35/K35-1</f>
        <v>0.11125140729581617</v>
      </c>
    </row>
    <row r="36" spans="1:15" ht="14.1" customHeight="1" x14ac:dyDescent="0.2">
      <c r="A36" s="37">
        <v>311</v>
      </c>
      <c r="B36" s="38" t="s">
        <v>484</v>
      </c>
      <c r="C36" s="217">
        <v>16774924.1</v>
      </c>
      <c r="D36" s="224">
        <v>18056681.25</v>
      </c>
      <c r="E36" s="34">
        <v>18036451.280000001</v>
      </c>
      <c r="F36" s="48">
        <f t="shared" si="0"/>
        <v>0.99887964074239843</v>
      </c>
      <c r="G36" s="34">
        <v>18025165.09</v>
      </c>
      <c r="H36" s="48">
        <f t="shared" si="1"/>
        <v>0.99825459841907549</v>
      </c>
      <c r="I36" s="34">
        <v>18025164.609999999</v>
      </c>
      <c r="J36" s="163">
        <f t="shared" si="2"/>
        <v>0.99825457183611743</v>
      </c>
      <c r="K36" s="435">
        <v>17420913.210000001</v>
      </c>
      <c r="L36" s="163">
        <v>0.99795401280003704</v>
      </c>
      <c r="M36" s="151">
        <f t="shared" si="3"/>
        <v>3.4685403268821968E-2</v>
      </c>
      <c r="N36" t="s">
        <v>531</v>
      </c>
    </row>
    <row r="37" spans="1:15" ht="14.1" customHeight="1" x14ac:dyDescent="0.2">
      <c r="A37" s="37" t="s">
        <v>73</v>
      </c>
      <c r="B37" s="38" t="s">
        <v>132</v>
      </c>
      <c r="C37" s="217">
        <v>2248848</v>
      </c>
      <c r="D37" s="224">
        <v>5484972.5700000003</v>
      </c>
      <c r="E37" s="34">
        <v>5484972.5700000003</v>
      </c>
      <c r="F37" s="48">
        <f t="shared" si="0"/>
        <v>1</v>
      </c>
      <c r="G37" s="34">
        <v>5484972.5700000003</v>
      </c>
      <c r="H37" s="48">
        <f t="shared" si="1"/>
        <v>1</v>
      </c>
      <c r="I37" s="34">
        <v>5484972.5700000003</v>
      </c>
      <c r="J37" s="163">
        <f t="shared" si="2"/>
        <v>1</v>
      </c>
      <c r="K37" s="434">
        <v>4502204.22</v>
      </c>
      <c r="L37" s="163">
        <v>1</v>
      </c>
      <c r="M37" s="151">
        <f t="shared" si="3"/>
        <v>0.21828604434118737</v>
      </c>
    </row>
    <row r="38" spans="1:15" ht="14.1" customHeight="1" x14ac:dyDescent="0.2">
      <c r="A38" s="39" t="s">
        <v>74</v>
      </c>
      <c r="B38" s="40" t="s">
        <v>521</v>
      </c>
      <c r="C38" s="217">
        <v>20329827.850000001</v>
      </c>
      <c r="D38" s="224">
        <v>32838109.640000001</v>
      </c>
      <c r="E38" s="34">
        <v>32794016.760000002</v>
      </c>
      <c r="F38" s="305">
        <f t="shared" si="0"/>
        <v>0.99865726497403828</v>
      </c>
      <c r="G38" s="34">
        <v>32794016.760000002</v>
      </c>
      <c r="H38" s="305">
        <f t="shared" si="1"/>
        <v>0.99865726497403828</v>
      </c>
      <c r="I38" s="34">
        <v>31545865.82</v>
      </c>
      <c r="J38" s="188">
        <f t="shared" si="2"/>
        <v>0.96064804478191024</v>
      </c>
      <c r="K38" s="435">
        <v>80567563.519999996</v>
      </c>
      <c r="L38" s="188">
        <v>0.99980528808141422</v>
      </c>
      <c r="M38" s="152">
        <f t="shared" si="3"/>
        <v>-0.60845451392893257</v>
      </c>
    </row>
    <row r="39" spans="1:15" ht="14.1" customHeight="1" x14ac:dyDescent="0.2">
      <c r="A39" s="279">
        <v>323</v>
      </c>
      <c r="B39" s="40" t="s">
        <v>492</v>
      </c>
      <c r="C39" s="217">
        <v>39307154.049999997</v>
      </c>
      <c r="D39" s="224">
        <v>39307154.049999997</v>
      </c>
      <c r="E39" s="34">
        <v>39307154.049999997</v>
      </c>
      <c r="F39" s="305">
        <f t="shared" si="0"/>
        <v>1</v>
      </c>
      <c r="G39" s="34">
        <v>39307154.049999997</v>
      </c>
      <c r="H39" s="305">
        <f t="shared" si="1"/>
        <v>1</v>
      </c>
      <c r="I39" s="34">
        <v>39307154.049999997</v>
      </c>
      <c r="J39" s="188">
        <f t="shared" si="2"/>
        <v>1</v>
      </c>
      <c r="K39" s="32">
        <v>9654945.5199999996</v>
      </c>
      <c r="L39" s="494">
        <v>1</v>
      </c>
      <c r="M39" s="152">
        <f t="shared" si="3"/>
        <v>3.0711937699261096</v>
      </c>
      <c r="N39" t="s">
        <v>532</v>
      </c>
    </row>
    <row r="40" spans="1:15" ht="14.1" customHeight="1" x14ac:dyDescent="0.2">
      <c r="A40" s="39" t="s">
        <v>75</v>
      </c>
      <c r="B40" s="40" t="s">
        <v>486</v>
      </c>
      <c r="C40" s="217">
        <v>7463831</v>
      </c>
      <c r="D40" s="224">
        <v>7522078.5</v>
      </c>
      <c r="E40" s="34">
        <v>7522078.5</v>
      </c>
      <c r="F40" s="305">
        <f t="shared" si="0"/>
        <v>1</v>
      </c>
      <c r="G40" s="34">
        <v>7522078.5</v>
      </c>
      <c r="H40" s="305">
        <f t="shared" si="1"/>
        <v>1</v>
      </c>
      <c r="I40" s="34">
        <v>7522078.5</v>
      </c>
      <c r="J40" s="188">
        <f t="shared" si="2"/>
        <v>1</v>
      </c>
      <c r="K40" s="32"/>
      <c r="L40" s="188"/>
      <c r="M40" s="152" t="s">
        <v>129</v>
      </c>
      <c r="N40" t="s">
        <v>525</v>
      </c>
    </row>
    <row r="41" spans="1:15" ht="14.1" customHeight="1" x14ac:dyDescent="0.2">
      <c r="A41" s="39" t="s">
        <v>485</v>
      </c>
      <c r="B41" s="40" t="s">
        <v>114</v>
      </c>
      <c r="C41" s="217">
        <v>14209859.460000001</v>
      </c>
      <c r="D41" s="224">
        <v>22478061.190000001</v>
      </c>
      <c r="E41" s="34">
        <v>22326248.489999998</v>
      </c>
      <c r="F41" s="305">
        <f t="shared" si="0"/>
        <v>0.99324618352460303</v>
      </c>
      <c r="G41" s="34">
        <v>22318502.039999999</v>
      </c>
      <c r="H41" s="305">
        <f t="shared" si="1"/>
        <v>0.99290156083074521</v>
      </c>
      <c r="I41" s="34">
        <v>22308506.010000002</v>
      </c>
      <c r="J41" s="188">
        <f t="shared" si="2"/>
        <v>0.99245685922078408</v>
      </c>
      <c r="K41" s="32">
        <v>5513433.5599999996</v>
      </c>
      <c r="L41" s="188">
        <v>0.99785355286414645</v>
      </c>
      <c r="M41" s="152">
        <f t="shared" si="3"/>
        <v>3.0462092754410559</v>
      </c>
      <c r="N41" t="s">
        <v>533</v>
      </c>
    </row>
    <row r="42" spans="1:15" ht="14.1" customHeight="1" x14ac:dyDescent="0.2">
      <c r="A42" s="39">
        <v>328</v>
      </c>
      <c r="B42" s="40" t="s">
        <v>435</v>
      </c>
      <c r="C42" s="217">
        <v>9039781.6799999997</v>
      </c>
      <c r="D42" s="224">
        <v>9039781.6799999997</v>
      </c>
      <c r="E42" s="34">
        <v>9039781.6799999997</v>
      </c>
      <c r="F42" s="305">
        <f t="shared" si="0"/>
        <v>1</v>
      </c>
      <c r="G42" s="34">
        <v>9039781.6799999997</v>
      </c>
      <c r="H42" s="305">
        <f t="shared" si="1"/>
        <v>1</v>
      </c>
      <c r="I42" s="34">
        <v>9039781.6799999997</v>
      </c>
      <c r="J42" s="188">
        <f t="shared" si="2"/>
        <v>1</v>
      </c>
      <c r="K42" s="32">
        <v>10216725.18</v>
      </c>
      <c r="L42" s="188">
        <v>1</v>
      </c>
      <c r="M42" s="152" t="s">
        <v>129</v>
      </c>
      <c r="N42" t="s">
        <v>534</v>
      </c>
    </row>
    <row r="43" spans="1:15" ht="14.1" customHeight="1" x14ac:dyDescent="0.2">
      <c r="A43" s="39">
        <v>329</v>
      </c>
      <c r="B43" s="40" t="s">
        <v>508</v>
      </c>
      <c r="C43" s="217">
        <v>28919222.559999999</v>
      </c>
      <c r="D43" s="224">
        <v>28501558.120000001</v>
      </c>
      <c r="E43" s="34">
        <v>28501558.120000001</v>
      </c>
      <c r="F43" s="305">
        <f t="shared" si="0"/>
        <v>1</v>
      </c>
      <c r="G43" s="34">
        <v>28501558.120000001</v>
      </c>
      <c r="H43" s="305">
        <f t="shared" si="1"/>
        <v>1</v>
      </c>
      <c r="I43" s="34">
        <v>28501558.120000001</v>
      </c>
      <c r="J43" s="188">
        <f t="shared" si="2"/>
        <v>1</v>
      </c>
      <c r="K43" s="32">
        <v>29271861.109999999</v>
      </c>
      <c r="L43" s="494">
        <v>1</v>
      </c>
      <c r="M43" s="152">
        <f t="shared" si="3"/>
        <v>-2.6315477075587901E-2</v>
      </c>
      <c r="N43" t="s">
        <v>535</v>
      </c>
    </row>
    <row r="44" spans="1:15" ht="14.1" customHeight="1" x14ac:dyDescent="0.2">
      <c r="A44" s="279" t="s">
        <v>436</v>
      </c>
      <c r="B44" s="40" t="s">
        <v>548</v>
      </c>
      <c r="C44" s="217">
        <v>23154846.73</v>
      </c>
      <c r="D44" s="224">
        <v>20458826.719999999</v>
      </c>
      <c r="E44" s="34">
        <v>20456431.399999999</v>
      </c>
      <c r="F44" s="305">
        <f t="shared" si="0"/>
        <v>0.99988291997225531</v>
      </c>
      <c r="G44" s="34">
        <v>20456431.399999999</v>
      </c>
      <c r="H44" s="305">
        <f t="shared" si="1"/>
        <v>0.99988291997225531</v>
      </c>
      <c r="I44" s="34">
        <v>20402122.530000001</v>
      </c>
      <c r="J44" s="188">
        <f t="shared" si="2"/>
        <v>0.9972283752741028</v>
      </c>
      <c r="K44" s="32">
        <v>19453804.23</v>
      </c>
      <c r="L44" s="188">
        <v>0.92057947937248319</v>
      </c>
      <c r="M44" s="152">
        <f t="shared" si="3"/>
        <v>4.8747190461472023E-2</v>
      </c>
    </row>
    <row r="45" spans="1:15" ht="14.1" customHeight="1" x14ac:dyDescent="0.2">
      <c r="A45" s="39" t="s">
        <v>76</v>
      </c>
      <c r="B45" s="40" t="s">
        <v>110</v>
      </c>
      <c r="C45" s="217">
        <v>12497819.630000001</v>
      </c>
      <c r="D45" s="224">
        <v>12762643.359999999</v>
      </c>
      <c r="E45" s="34">
        <v>12754961.51</v>
      </c>
      <c r="F45" s="305">
        <f t="shared" si="0"/>
        <v>0.99939809882770247</v>
      </c>
      <c r="G45" s="34">
        <v>12748103.82</v>
      </c>
      <c r="H45" s="305">
        <f t="shared" si="1"/>
        <v>0.99886077361954906</v>
      </c>
      <c r="I45" s="34">
        <v>12716368.539999999</v>
      </c>
      <c r="J45" s="188">
        <f t="shared" si="2"/>
        <v>0.99637419782918701</v>
      </c>
      <c r="K45" s="32">
        <v>12451901.08</v>
      </c>
      <c r="L45" s="188">
        <v>0.99745570594811928</v>
      </c>
      <c r="M45" s="152">
        <f t="shared" si="3"/>
        <v>2.1239123110669444E-2</v>
      </c>
    </row>
    <row r="46" spans="1:15" ht="14.1" customHeight="1" x14ac:dyDescent="0.2">
      <c r="A46" s="39" t="s">
        <v>77</v>
      </c>
      <c r="B46" s="40" t="s">
        <v>493</v>
      </c>
      <c r="C46" s="217">
        <v>64496879.130000003</v>
      </c>
      <c r="D46" s="224">
        <v>64681746.729999997</v>
      </c>
      <c r="E46" s="34">
        <v>64681746.729999997</v>
      </c>
      <c r="F46" s="305">
        <f t="shared" si="0"/>
        <v>1</v>
      </c>
      <c r="G46" s="34">
        <v>64681746.729999997</v>
      </c>
      <c r="H46" s="305">
        <f t="shared" si="1"/>
        <v>1</v>
      </c>
      <c r="I46" s="34">
        <v>64681746.729999997</v>
      </c>
      <c r="J46" s="188">
        <f t="shared" si="2"/>
        <v>1</v>
      </c>
      <c r="K46" s="32">
        <v>63702768.280000001</v>
      </c>
      <c r="L46" s="188">
        <v>1</v>
      </c>
      <c r="M46" s="152">
        <f t="shared" si="3"/>
        <v>1.5367910632972492E-2</v>
      </c>
      <c r="N46" t="s">
        <v>536</v>
      </c>
      <c r="O46" s="300"/>
    </row>
    <row r="47" spans="1:15" ht="14.1" customHeight="1" x14ac:dyDescent="0.2">
      <c r="A47" s="39" t="s">
        <v>78</v>
      </c>
      <c r="B47" s="40" t="s">
        <v>102</v>
      </c>
      <c r="C47" s="217">
        <v>16590471.789999999</v>
      </c>
      <c r="D47" s="224">
        <v>16375602.880000001</v>
      </c>
      <c r="E47" s="34">
        <v>16338166.08</v>
      </c>
      <c r="F47" s="305">
        <f t="shared" si="0"/>
        <v>0.99771386737487855</v>
      </c>
      <c r="G47" s="34">
        <v>16305692.27</v>
      </c>
      <c r="H47" s="305">
        <f t="shared" si="1"/>
        <v>0.99573080695029648</v>
      </c>
      <c r="I47" s="34">
        <v>16305688.91</v>
      </c>
      <c r="J47" s="188">
        <f t="shared" si="2"/>
        <v>0.995730601767011</v>
      </c>
      <c r="K47" s="32">
        <v>27268649.23</v>
      </c>
      <c r="L47" s="494">
        <v>0.97785946015383718</v>
      </c>
      <c r="M47" s="152">
        <f t="shared" si="3"/>
        <v>-0.4020353273655719</v>
      </c>
      <c r="O47" s="300"/>
    </row>
    <row r="48" spans="1:15" ht="14.1" customHeight="1" x14ac:dyDescent="0.2">
      <c r="A48" s="279">
        <v>336</v>
      </c>
      <c r="B48" s="40" t="s">
        <v>494</v>
      </c>
      <c r="C48" s="217">
        <v>211322.62</v>
      </c>
      <c r="D48" s="224">
        <v>211322.62</v>
      </c>
      <c r="E48" s="34">
        <v>211322.62</v>
      </c>
      <c r="F48" s="305">
        <f t="shared" si="0"/>
        <v>1</v>
      </c>
      <c r="G48" s="34">
        <v>211322.62</v>
      </c>
      <c r="H48" s="305">
        <f t="shared" si="1"/>
        <v>1</v>
      </c>
      <c r="I48" s="34">
        <v>211322.62</v>
      </c>
      <c r="J48" s="188">
        <f t="shared" si="2"/>
        <v>1</v>
      </c>
      <c r="K48" s="32">
        <v>211322.62</v>
      </c>
      <c r="L48" s="188">
        <v>1</v>
      </c>
      <c r="M48" s="152">
        <f t="shared" si="3"/>
        <v>0</v>
      </c>
    </row>
    <row r="49" spans="1:16" ht="14.1" customHeight="1" x14ac:dyDescent="0.2">
      <c r="A49" s="279">
        <v>337</v>
      </c>
      <c r="B49" s="40" t="s">
        <v>495</v>
      </c>
      <c r="C49" s="217">
        <v>13215052.93</v>
      </c>
      <c r="D49" s="224">
        <v>11893877.130000001</v>
      </c>
      <c r="E49" s="34">
        <v>11742358.310000001</v>
      </c>
      <c r="F49" s="305">
        <f t="shared" si="0"/>
        <v>0.9872607713747249</v>
      </c>
      <c r="G49" s="34">
        <v>11739340.73</v>
      </c>
      <c r="H49" s="305">
        <f t="shared" si="1"/>
        <v>0.98700706268352034</v>
      </c>
      <c r="I49" s="34">
        <v>11672780.66</v>
      </c>
      <c r="J49" s="188">
        <f t="shared" si="2"/>
        <v>0.98141090011411602</v>
      </c>
      <c r="K49" s="32"/>
      <c r="L49" s="188"/>
      <c r="M49" s="152" t="s">
        <v>129</v>
      </c>
      <c r="O49"/>
    </row>
    <row r="50" spans="1:16" ht="14.1" customHeight="1" x14ac:dyDescent="0.2">
      <c r="A50" s="279">
        <v>338</v>
      </c>
      <c r="B50" s="40" t="s">
        <v>496</v>
      </c>
      <c r="C50" s="217">
        <v>6508517.5999999996</v>
      </c>
      <c r="D50" s="224">
        <v>6876887.6799999997</v>
      </c>
      <c r="E50" s="34">
        <v>6839118.2400000002</v>
      </c>
      <c r="F50" s="305">
        <f t="shared" si="0"/>
        <v>0.99450777128295342</v>
      </c>
      <c r="G50" s="34">
        <v>6816231.0499999998</v>
      </c>
      <c r="H50" s="305">
        <f t="shared" si="1"/>
        <v>0.99117963927542296</v>
      </c>
      <c r="I50" s="34">
        <v>6792757.0300000003</v>
      </c>
      <c r="J50" s="188">
        <f t="shared" si="2"/>
        <v>0.98776617360718633</v>
      </c>
      <c r="K50" s="32">
        <v>7015744.1699999999</v>
      </c>
      <c r="L50" s="188">
        <v>0.97836050241625505</v>
      </c>
      <c r="M50" s="152">
        <f t="shared" si="3"/>
        <v>-3.1783818593829838E-2</v>
      </c>
      <c r="O50"/>
    </row>
    <row r="51" spans="1:16" ht="14.1" customHeight="1" x14ac:dyDescent="0.2">
      <c r="A51" s="279" t="s">
        <v>79</v>
      </c>
      <c r="B51" s="40" t="s">
        <v>115</v>
      </c>
      <c r="C51" s="217">
        <v>13397166.07</v>
      </c>
      <c r="D51" s="224">
        <v>18070061.379999999</v>
      </c>
      <c r="E51" s="34">
        <v>18042543.5</v>
      </c>
      <c r="F51" s="431">
        <f t="shared" si="0"/>
        <v>0.99847715625191757</v>
      </c>
      <c r="G51" s="34">
        <v>18030974.800000001</v>
      </c>
      <c r="H51" s="431">
        <f t="shared" si="1"/>
        <v>0.99783694259925093</v>
      </c>
      <c r="I51" s="34">
        <v>17869507.879999999</v>
      </c>
      <c r="J51" s="433">
        <f t="shared" si="2"/>
        <v>0.98890133819788939</v>
      </c>
      <c r="K51" s="32">
        <v>13501929.48</v>
      </c>
      <c r="L51" s="433">
        <v>0.96644790715571782</v>
      </c>
      <c r="M51" s="152">
        <f t="shared" si="3"/>
        <v>0.32347809299919406</v>
      </c>
      <c r="O51"/>
    </row>
    <row r="52" spans="1:16" ht="14.1" customHeight="1" x14ac:dyDescent="0.2">
      <c r="A52" s="279">
        <v>342</v>
      </c>
      <c r="B52" s="40" t="s">
        <v>497</v>
      </c>
      <c r="C52" s="217">
        <v>5026210.57</v>
      </c>
      <c r="D52" s="224">
        <v>4688710.57</v>
      </c>
      <c r="E52" s="34">
        <v>4675554.8</v>
      </c>
      <c r="F52" s="431">
        <f t="shared" si="0"/>
        <v>0.99719416035526365</v>
      </c>
      <c r="G52" s="34">
        <v>4675554.8</v>
      </c>
      <c r="H52" s="431">
        <f t="shared" si="1"/>
        <v>0.99719416035526365</v>
      </c>
      <c r="I52" s="34">
        <v>4674954.6399999997</v>
      </c>
      <c r="J52" s="433">
        <f t="shared" si="2"/>
        <v>0.99706615927883968</v>
      </c>
      <c r="K52" s="32">
        <v>4507376.21</v>
      </c>
      <c r="L52" s="433">
        <v>0.99685258842575752</v>
      </c>
      <c r="M52" s="152">
        <f t="shared" si="3"/>
        <v>3.7178709340527805E-2</v>
      </c>
      <c r="N52" s="46"/>
    </row>
    <row r="53" spans="1:16" ht="14.1" customHeight="1" x14ac:dyDescent="0.2">
      <c r="A53" s="279">
        <v>343</v>
      </c>
      <c r="B53" s="40" t="s">
        <v>438</v>
      </c>
      <c r="C53" s="217">
        <v>7608676.7199999997</v>
      </c>
      <c r="D53" s="224">
        <v>7683967.7199999997</v>
      </c>
      <c r="E53" s="34">
        <v>7683967.7199999997</v>
      </c>
      <c r="F53" s="431">
        <f t="shared" si="0"/>
        <v>1</v>
      </c>
      <c r="G53" s="34">
        <v>7683967.7199999997</v>
      </c>
      <c r="H53" s="431">
        <f t="shared" si="1"/>
        <v>1</v>
      </c>
      <c r="I53" s="34">
        <v>7683967.7199999997</v>
      </c>
      <c r="J53" s="433">
        <f t="shared" si="2"/>
        <v>1</v>
      </c>
      <c r="K53" s="32">
        <v>8738474.2300000004</v>
      </c>
      <c r="L53" s="433">
        <v>1</v>
      </c>
      <c r="M53" s="152">
        <f t="shared" si="3"/>
        <v>-0.12067398521126049</v>
      </c>
    </row>
    <row r="54" spans="1:16" ht="14.1" customHeight="1" x14ac:dyDescent="0.2">
      <c r="A54" s="17">
        <v>3</v>
      </c>
      <c r="B54" s="2" t="s">
        <v>124</v>
      </c>
      <c r="C54" s="218">
        <f>SUBTOTAL(9,C36:C53)</f>
        <v>301000412.49000001</v>
      </c>
      <c r="D54" s="225">
        <f>SUBTOTAL(9,D36:D53)</f>
        <v>326932043.79000002</v>
      </c>
      <c r="E54" s="220">
        <f>SUBTOTAL(9,E36:E53)</f>
        <v>326438432.36000001</v>
      </c>
      <c r="F54" s="97">
        <f t="shared" si="0"/>
        <v>0.99849017115521088</v>
      </c>
      <c r="G54" s="220">
        <f>SUBTOTAL(9,G36:G53)</f>
        <v>326342594.75000006</v>
      </c>
      <c r="H54" s="97">
        <f t="shared" si="1"/>
        <v>0.99819702885906592</v>
      </c>
      <c r="I54" s="220">
        <f>SUBTOTAL(9,I36:I53)</f>
        <v>324746298.62</v>
      </c>
      <c r="J54" s="180">
        <f t="shared" si="2"/>
        <v>0.9933143746184635</v>
      </c>
      <c r="K54" s="91">
        <f>SUBTOTAL(9,K36:K53)</f>
        <v>313999615.85000002</v>
      </c>
      <c r="L54" s="43">
        <v>0.99044591464254139</v>
      </c>
      <c r="M54" s="154">
        <f t="shared" si="3"/>
        <v>3.4225146234362791E-2</v>
      </c>
    </row>
    <row r="55" spans="1:16" ht="14.1" customHeight="1" x14ac:dyDescent="0.2">
      <c r="A55" s="37">
        <v>430</v>
      </c>
      <c r="B55" s="38" t="s">
        <v>546</v>
      </c>
      <c r="C55" s="217">
        <v>3157718.66</v>
      </c>
      <c r="D55" s="224">
        <v>3667096.96</v>
      </c>
      <c r="E55" s="34">
        <v>3608389.79</v>
      </c>
      <c r="F55" s="431">
        <f t="shared" si="0"/>
        <v>0.98399083235584806</v>
      </c>
      <c r="G55" s="34">
        <v>3597372.82</v>
      </c>
      <c r="H55" s="431">
        <f t="shared" si="1"/>
        <v>0.98098655673396751</v>
      </c>
      <c r="I55" s="34">
        <v>3591947.22</v>
      </c>
      <c r="J55" s="188">
        <f t="shared" si="2"/>
        <v>0.97950702127058031</v>
      </c>
      <c r="K55" s="434">
        <v>2677937.37</v>
      </c>
      <c r="L55" s="188">
        <v>0.95721717163376785</v>
      </c>
      <c r="M55" s="151">
        <f t="shared" si="3"/>
        <v>0.34131113753418374</v>
      </c>
    </row>
    <row r="56" spans="1:16" ht="14.1" customHeight="1" x14ac:dyDescent="0.2">
      <c r="A56" s="37" t="s">
        <v>80</v>
      </c>
      <c r="B56" s="38" t="s">
        <v>103</v>
      </c>
      <c r="C56" s="217">
        <v>25783615.18</v>
      </c>
      <c r="D56" s="224">
        <v>26782390.460000001</v>
      </c>
      <c r="E56" s="34">
        <v>26625743.879999999</v>
      </c>
      <c r="F56" s="48">
        <f t="shared" si="0"/>
        <v>0.99415113523066745</v>
      </c>
      <c r="G56" s="34">
        <v>26197735.09</v>
      </c>
      <c r="H56" s="48">
        <f t="shared" si="1"/>
        <v>0.97817015733255053</v>
      </c>
      <c r="I56" s="34">
        <v>25997985.66</v>
      </c>
      <c r="J56" s="163">
        <f t="shared" si="2"/>
        <v>0.97071191979029936</v>
      </c>
      <c r="K56" s="434">
        <v>29021253.420000002</v>
      </c>
      <c r="L56" s="163">
        <v>0.92802481968155703</v>
      </c>
      <c r="M56" s="151">
        <f t="shared" si="3"/>
        <v>-0.10417426553728781</v>
      </c>
    </row>
    <row r="57" spans="1:16" ht="14.1" customHeight="1" x14ac:dyDescent="0.2">
      <c r="A57" s="39" t="s">
        <v>81</v>
      </c>
      <c r="B57" s="40" t="s">
        <v>498</v>
      </c>
      <c r="C57" s="217">
        <v>4243112</v>
      </c>
      <c r="D57" s="224">
        <v>9804688.2200000007</v>
      </c>
      <c r="E57" s="34">
        <v>9432832.2300000004</v>
      </c>
      <c r="F57" s="305">
        <f t="shared" si="0"/>
        <v>0.96207365480102947</v>
      </c>
      <c r="G57" s="34">
        <v>9409171.8800000008</v>
      </c>
      <c r="H57" s="305">
        <f t="shared" si="1"/>
        <v>0.95966048780692392</v>
      </c>
      <c r="I57" s="34">
        <v>9357342.9800000004</v>
      </c>
      <c r="J57" s="188">
        <f t="shared" si="2"/>
        <v>0.95437435337439014</v>
      </c>
      <c r="K57" s="435">
        <v>7235768.9400000004</v>
      </c>
      <c r="L57" s="188">
        <v>0.88153808815765455</v>
      </c>
      <c r="M57" s="152">
        <f t="shared" si="3"/>
        <v>0.29320643840238492</v>
      </c>
    </row>
    <row r="58" spans="1:16" ht="14.1" customHeight="1" x14ac:dyDescent="0.2">
      <c r="A58" s="39" t="s">
        <v>82</v>
      </c>
      <c r="B58" s="40" t="s">
        <v>104</v>
      </c>
      <c r="C58" s="217">
        <v>67192674.75</v>
      </c>
      <c r="D58" s="224">
        <v>75203839.540000007</v>
      </c>
      <c r="E58" s="34">
        <v>73735155.959999993</v>
      </c>
      <c r="F58" s="305">
        <f t="shared" si="0"/>
        <v>0.98047063036962578</v>
      </c>
      <c r="G58" s="34">
        <v>73725476.230000004</v>
      </c>
      <c r="H58" s="305">
        <f t="shared" si="1"/>
        <v>0.98034191712759988</v>
      </c>
      <c r="I58" s="34">
        <v>73674617.819999993</v>
      </c>
      <c r="J58" s="188">
        <f t="shared" si="2"/>
        <v>0.97966564301299219</v>
      </c>
      <c r="K58" s="435">
        <v>52468598.859999999</v>
      </c>
      <c r="L58" s="188">
        <v>0.9455331831967112</v>
      </c>
      <c r="M58" s="152">
        <f t="shared" si="3"/>
        <v>0.40416590914850281</v>
      </c>
      <c r="O58" s="304"/>
      <c r="P58" s="304"/>
    </row>
    <row r="59" spans="1:16" ht="14.1" customHeight="1" x14ac:dyDescent="0.2">
      <c r="A59" s="39" t="s">
        <v>83</v>
      </c>
      <c r="B59" s="40" t="s">
        <v>499</v>
      </c>
      <c r="C59" s="217">
        <v>133403395</v>
      </c>
      <c r="D59" s="224">
        <v>133547613.42</v>
      </c>
      <c r="E59" s="34">
        <v>133547613.42</v>
      </c>
      <c r="F59" s="305">
        <f t="shared" si="0"/>
        <v>1</v>
      </c>
      <c r="G59" s="34">
        <v>133547613.42</v>
      </c>
      <c r="H59" s="305">
        <f t="shared" si="1"/>
        <v>1</v>
      </c>
      <c r="I59" s="34">
        <v>132794964.73</v>
      </c>
      <c r="J59" s="188">
        <f t="shared" si="2"/>
        <v>0.99436419213548233</v>
      </c>
      <c r="K59" s="435">
        <v>105695910.88</v>
      </c>
      <c r="L59" s="188">
        <v>0.99305406668803187</v>
      </c>
      <c r="M59" s="152">
        <f t="shared" si="3"/>
        <v>0.25638696544056883</v>
      </c>
      <c r="O59" s="304"/>
      <c r="P59" s="304"/>
    </row>
    <row r="60" spans="1:16" ht="14.1" customHeight="1" x14ac:dyDescent="0.2">
      <c r="A60" s="39">
        <v>491</v>
      </c>
      <c r="B60" s="40" t="s">
        <v>511</v>
      </c>
      <c r="C60" s="217">
        <v>17459000</v>
      </c>
      <c r="D60" s="224">
        <v>17459000</v>
      </c>
      <c r="E60" s="34">
        <v>17459000</v>
      </c>
      <c r="F60" s="305">
        <f t="shared" si="0"/>
        <v>1</v>
      </c>
      <c r="G60" s="34">
        <v>17459000</v>
      </c>
      <c r="H60" s="305">
        <f t="shared" si="1"/>
        <v>1</v>
      </c>
      <c r="I60" s="34">
        <v>17458684.34</v>
      </c>
      <c r="J60" s="188">
        <f t="shared" si="2"/>
        <v>0.99998191992668539</v>
      </c>
      <c r="K60" s="435">
        <v>17199999.989999998</v>
      </c>
      <c r="L60" s="188">
        <v>0.99999999941860451</v>
      </c>
      <c r="M60" s="152">
        <f t="shared" si="3"/>
        <v>1.5039787799441928E-2</v>
      </c>
      <c r="O60" s="304"/>
      <c r="P60" s="304"/>
    </row>
    <row r="61" spans="1:16" ht="14.1" customHeight="1" x14ac:dyDescent="0.2">
      <c r="A61" s="39" t="s">
        <v>84</v>
      </c>
      <c r="B61" s="40" t="s">
        <v>500</v>
      </c>
      <c r="C61" s="217">
        <v>1138067.27</v>
      </c>
      <c r="D61" s="224">
        <v>1014422.6</v>
      </c>
      <c r="E61" s="34">
        <v>947758.54</v>
      </c>
      <c r="F61" s="305">
        <f t="shared" si="0"/>
        <v>0.93428373934098086</v>
      </c>
      <c r="G61" s="34">
        <v>908872.24</v>
      </c>
      <c r="H61" s="305">
        <f t="shared" si="1"/>
        <v>0.89595030710080792</v>
      </c>
      <c r="I61" s="34">
        <v>891618.58</v>
      </c>
      <c r="J61" s="188">
        <f t="shared" si="2"/>
        <v>0.87894195180588441</v>
      </c>
      <c r="K61" s="435">
        <v>979338.22</v>
      </c>
      <c r="L61" s="188">
        <v>0.92916422525082698</v>
      </c>
      <c r="M61" s="152">
        <f t="shared" si="3"/>
        <v>-8.9570322293762827E-2</v>
      </c>
    </row>
    <row r="62" spans="1:16" ht="14.1" customHeight="1" x14ac:dyDescent="0.2">
      <c r="A62" s="17">
        <v>4</v>
      </c>
      <c r="B62" s="2" t="s">
        <v>123</v>
      </c>
      <c r="C62" s="218">
        <f>SUBTOTAL(9,C55:C61)</f>
        <v>252377582.86000001</v>
      </c>
      <c r="D62" s="225">
        <f>SUBTOTAL(9,D55:D61)</f>
        <v>267479051.20000002</v>
      </c>
      <c r="E62" s="220">
        <f>SUBTOTAL(9,E55:E61)</f>
        <v>265356493.81999996</v>
      </c>
      <c r="F62" s="97">
        <f t="shared" si="0"/>
        <v>0.99206458460773828</v>
      </c>
      <c r="G62" s="220">
        <f>SUBTOTAL(9,G55:G61)</f>
        <v>264845241.68000001</v>
      </c>
      <c r="H62" s="97">
        <f t="shared" si="1"/>
        <v>0.99015321196862383</v>
      </c>
      <c r="I62" s="220">
        <f>SUBTOTAL(9,I55:I61)</f>
        <v>263767161.33000001</v>
      </c>
      <c r="J62" s="180">
        <f t="shared" si="2"/>
        <v>0.98612268940933046</v>
      </c>
      <c r="K62" s="91">
        <f>SUBTOTAL(9,K55:K61)</f>
        <v>215278807.68000001</v>
      </c>
      <c r="L62" s="43">
        <v>0.96772773664474654</v>
      </c>
      <c r="M62" s="154">
        <f t="shared" si="3"/>
        <v>0.22523514586756366</v>
      </c>
    </row>
    <row r="63" spans="1:16" ht="14.1" customHeight="1" x14ac:dyDescent="0.2">
      <c r="A63" s="37" t="s">
        <v>85</v>
      </c>
      <c r="B63" s="38" t="s">
        <v>113</v>
      </c>
      <c r="C63" s="217">
        <v>27475672.920000002</v>
      </c>
      <c r="D63" s="224">
        <v>27999252.539999999</v>
      </c>
      <c r="E63" s="34">
        <v>27677530.289999999</v>
      </c>
      <c r="F63" s="48">
        <f t="shared" si="0"/>
        <v>0.9885096129069737</v>
      </c>
      <c r="G63" s="34">
        <v>27319340.059999999</v>
      </c>
      <c r="H63" s="48">
        <f t="shared" si="1"/>
        <v>0.97571676318756473</v>
      </c>
      <c r="I63" s="34">
        <v>27249253.399999999</v>
      </c>
      <c r="J63" s="163">
        <f t="shared" si="2"/>
        <v>0.97321360136565982</v>
      </c>
      <c r="K63" s="434">
        <v>27451886.25</v>
      </c>
      <c r="L63" s="163">
        <v>0.98376263196661318</v>
      </c>
      <c r="M63" s="151">
        <f t="shared" si="3"/>
        <v>-7.3813816709954461E-3</v>
      </c>
    </row>
    <row r="64" spans="1:16" ht="14.1" customHeight="1" x14ac:dyDescent="0.2">
      <c r="A64" s="39" t="s">
        <v>86</v>
      </c>
      <c r="B64" s="40" t="s">
        <v>545</v>
      </c>
      <c r="C64" s="217">
        <v>55247619.460000001</v>
      </c>
      <c r="D64" s="224">
        <v>61946904.57</v>
      </c>
      <c r="E64" s="34">
        <v>60940421.960000001</v>
      </c>
      <c r="F64" s="305">
        <f t="shared" si="0"/>
        <v>0.98375249551230326</v>
      </c>
      <c r="G64" s="34">
        <v>60046109</v>
      </c>
      <c r="H64" s="305">
        <f t="shared" si="1"/>
        <v>0.96931572960434043</v>
      </c>
      <c r="I64" s="34">
        <v>59018978.039999999</v>
      </c>
      <c r="J64" s="188">
        <f t="shared" si="2"/>
        <v>0.95273490176266284</v>
      </c>
      <c r="K64" s="435">
        <v>58952462.710000001</v>
      </c>
      <c r="L64" s="188">
        <v>0.95445182479739676</v>
      </c>
      <c r="M64" s="152">
        <f t="shared" si="3"/>
        <v>1.1282875547913296E-3</v>
      </c>
    </row>
    <row r="65" spans="1:18" ht="14.1" customHeight="1" x14ac:dyDescent="0.2">
      <c r="A65" s="39" t="s">
        <v>87</v>
      </c>
      <c r="B65" s="40" t="s">
        <v>116</v>
      </c>
      <c r="C65" s="217">
        <v>6330784.5</v>
      </c>
      <c r="D65" s="224">
        <v>6981801.0199999996</v>
      </c>
      <c r="E65" s="34">
        <v>6641188.5999999996</v>
      </c>
      <c r="F65" s="305">
        <f t="shared" si="0"/>
        <v>0.95121424700814516</v>
      </c>
      <c r="G65" s="34">
        <v>6459190.2599999998</v>
      </c>
      <c r="H65" s="305">
        <f t="shared" si="1"/>
        <v>0.92514671235932766</v>
      </c>
      <c r="I65" s="34">
        <v>6426098.2699999996</v>
      </c>
      <c r="J65" s="188">
        <f t="shared" si="2"/>
        <v>0.92040696255763532</v>
      </c>
      <c r="K65" s="435">
        <v>6270923.1100000003</v>
      </c>
      <c r="L65" s="188">
        <v>0.94579904448631591</v>
      </c>
      <c r="M65" s="152">
        <f t="shared" si="3"/>
        <v>2.4745186199548019E-2</v>
      </c>
      <c r="Q65" s="280"/>
      <c r="R65" s="280"/>
    </row>
    <row r="66" spans="1:18" ht="14.1" customHeight="1" x14ac:dyDescent="0.2">
      <c r="A66" s="39" t="s">
        <v>88</v>
      </c>
      <c r="B66" s="40" t="s">
        <v>111</v>
      </c>
      <c r="C66" s="217">
        <v>2703306.46</v>
      </c>
      <c r="D66" s="224">
        <v>1997747.21</v>
      </c>
      <c r="E66" s="34">
        <v>1965925.7</v>
      </c>
      <c r="F66" s="305">
        <f t="shared" si="0"/>
        <v>0.9840713029953374</v>
      </c>
      <c r="G66" s="34">
        <v>1932598.56</v>
      </c>
      <c r="H66" s="305">
        <f t="shared" si="1"/>
        <v>0.9673889420674</v>
      </c>
      <c r="I66" s="34">
        <v>1911598.52</v>
      </c>
      <c r="J66" s="188">
        <f t="shared" si="2"/>
        <v>0.95687708156028417</v>
      </c>
      <c r="K66" s="435">
        <v>1678188.88</v>
      </c>
      <c r="L66" s="188">
        <v>0.95127471940469188</v>
      </c>
      <c r="M66" s="152">
        <f t="shared" si="3"/>
        <v>0.13908424896725569</v>
      </c>
      <c r="Q66" s="280"/>
      <c r="R66" s="280"/>
    </row>
    <row r="67" spans="1:18" ht="14.1" customHeight="1" x14ac:dyDescent="0.2">
      <c r="A67" s="39" t="s">
        <v>89</v>
      </c>
      <c r="B67" s="40" t="s">
        <v>105</v>
      </c>
      <c r="C67" s="217">
        <v>9126336.0500000007</v>
      </c>
      <c r="D67" s="224">
        <v>9259770.8000000007</v>
      </c>
      <c r="E67" s="34">
        <v>9158078.0099999998</v>
      </c>
      <c r="F67" s="305">
        <f t="shared" si="0"/>
        <v>0.98901778540782015</v>
      </c>
      <c r="G67" s="34">
        <v>9075757.6999999993</v>
      </c>
      <c r="H67" s="305">
        <f t="shared" si="1"/>
        <v>0.98012768307396969</v>
      </c>
      <c r="I67" s="34">
        <v>9036095.5299999993</v>
      </c>
      <c r="J67" s="188">
        <f t="shared" si="2"/>
        <v>0.97584440534964412</v>
      </c>
      <c r="K67" s="435">
        <v>9122232.2300000004</v>
      </c>
      <c r="L67" s="188">
        <v>0.9904213364530573</v>
      </c>
      <c r="M67" s="152">
        <f t="shared" si="3"/>
        <v>-9.4425024301317828E-3</v>
      </c>
      <c r="Q67" s="280"/>
      <c r="R67" s="280"/>
    </row>
    <row r="68" spans="1:18" ht="14.1" customHeight="1" x14ac:dyDescent="0.2">
      <c r="A68" s="39" t="s">
        <v>90</v>
      </c>
      <c r="B68" s="40" t="s">
        <v>120</v>
      </c>
      <c r="C68" s="217">
        <v>36104377.189999998</v>
      </c>
      <c r="D68" s="224">
        <v>37306617.700000003</v>
      </c>
      <c r="E68" s="34">
        <v>37091021.850000001</v>
      </c>
      <c r="F68" s="305">
        <f t="shared" si="0"/>
        <v>0.99422097570640933</v>
      </c>
      <c r="G68" s="34">
        <v>36731673.659999996</v>
      </c>
      <c r="H68" s="305">
        <f t="shared" si="1"/>
        <v>0.9845886849184935</v>
      </c>
      <c r="I68" s="34">
        <v>36123501.079999998</v>
      </c>
      <c r="J68" s="188">
        <f t="shared" si="2"/>
        <v>0.9682866822847892</v>
      </c>
      <c r="K68" s="435">
        <v>37781403.299999997</v>
      </c>
      <c r="L68" s="188">
        <v>0.98314773032395475</v>
      </c>
      <c r="M68" s="152">
        <f t="shared" si="3"/>
        <v>-4.3881435711521033E-2</v>
      </c>
      <c r="Q68" s="280"/>
      <c r="R68" s="280"/>
    </row>
    <row r="69" spans="1:18" ht="14.1" customHeight="1" x14ac:dyDescent="0.2">
      <c r="A69" s="39" t="s">
        <v>91</v>
      </c>
      <c r="B69" s="40" t="s">
        <v>501</v>
      </c>
      <c r="C69" s="217">
        <v>59952489.780000001</v>
      </c>
      <c r="D69" s="224">
        <v>57804069.119999997</v>
      </c>
      <c r="E69" s="34">
        <v>56651013.25</v>
      </c>
      <c r="F69" s="305">
        <f t="shared" si="0"/>
        <v>0.98005234082039661</v>
      </c>
      <c r="G69" s="34">
        <v>56650964.479999997</v>
      </c>
      <c r="H69" s="305">
        <f t="shared" si="1"/>
        <v>0.98005149710816764</v>
      </c>
      <c r="I69" s="34">
        <v>56429254.880000003</v>
      </c>
      <c r="J69" s="188">
        <f t="shared" si="2"/>
        <v>0.97621596090154295</v>
      </c>
      <c r="K69" s="435">
        <v>56715060.039999999</v>
      </c>
      <c r="L69" s="188">
        <v>0.97634847884393205</v>
      </c>
      <c r="M69" s="152">
        <f t="shared" si="3"/>
        <v>-5.0393168904065977E-3</v>
      </c>
    </row>
    <row r="70" spans="1:18" ht="14.1" customHeight="1" x14ac:dyDescent="0.2">
      <c r="A70" s="39" t="s">
        <v>92</v>
      </c>
      <c r="B70" s="40" t="s">
        <v>118</v>
      </c>
      <c r="C70" s="217">
        <v>26939471.629999999</v>
      </c>
      <c r="D70" s="224">
        <v>2290657.37</v>
      </c>
      <c r="E70" s="34">
        <v>1257465</v>
      </c>
      <c r="F70" s="305">
        <f t="shared" si="0"/>
        <v>0.54895377041918758</v>
      </c>
      <c r="G70" s="34">
        <v>1257465</v>
      </c>
      <c r="H70" s="305">
        <f t="shared" si="1"/>
        <v>0.54895377041918758</v>
      </c>
      <c r="I70" s="34">
        <v>1257465</v>
      </c>
      <c r="J70" s="188">
        <f t="shared" si="2"/>
        <v>0.54895377041918758</v>
      </c>
      <c r="K70" s="435">
        <v>312198.57</v>
      </c>
      <c r="L70" s="188">
        <v>9.5541423378054741E-2</v>
      </c>
      <c r="M70" s="152">
        <f t="shared" si="3"/>
        <v>3.0277730932592037</v>
      </c>
    </row>
    <row r="71" spans="1:18" ht="14.1" customHeight="1" x14ac:dyDescent="0.2">
      <c r="A71" s="279">
        <v>931</v>
      </c>
      <c r="B71" s="40" t="s">
        <v>439</v>
      </c>
      <c r="C71" s="217">
        <v>5447022.2999999998</v>
      </c>
      <c r="D71" s="224">
        <v>5128767.2300000004</v>
      </c>
      <c r="E71" s="34">
        <v>5028571.3099999996</v>
      </c>
      <c r="F71" s="305">
        <f t="shared" si="0"/>
        <v>0.98046393694494094</v>
      </c>
      <c r="G71" s="34">
        <v>4849288.09</v>
      </c>
      <c r="H71" s="305">
        <f t="shared" si="1"/>
        <v>0.94550754061029973</v>
      </c>
      <c r="I71" s="34">
        <v>4816355.91</v>
      </c>
      <c r="J71" s="188">
        <f t="shared" si="2"/>
        <v>0.93908646932296047</v>
      </c>
      <c r="K71" s="435">
        <v>4663624.2300000004</v>
      </c>
      <c r="L71" s="188">
        <v>0.96143230115170386</v>
      </c>
      <c r="M71" s="152">
        <f t="shared" si="3"/>
        <v>3.274956824726849E-2</v>
      </c>
    </row>
    <row r="72" spans="1:18" ht="14.1" customHeight="1" x14ac:dyDescent="0.2">
      <c r="A72" s="39" t="s">
        <v>93</v>
      </c>
      <c r="B72" s="40" t="s">
        <v>107</v>
      </c>
      <c r="C72" s="217">
        <v>26643946.690000001</v>
      </c>
      <c r="D72" s="224">
        <v>28500036.359999999</v>
      </c>
      <c r="E72" s="34">
        <v>27811245.59</v>
      </c>
      <c r="F72" s="305">
        <f t="shared" si="0"/>
        <v>0.97583193364038223</v>
      </c>
      <c r="G72" s="34">
        <v>27797945.030000001</v>
      </c>
      <c r="H72" s="305">
        <f t="shared" si="1"/>
        <v>0.97536524791998547</v>
      </c>
      <c r="I72" s="34">
        <v>27797299.969999999</v>
      </c>
      <c r="J72" s="188">
        <f t="shared" si="2"/>
        <v>0.97534261426465074</v>
      </c>
      <c r="K72" s="435">
        <v>25519968.219999999</v>
      </c>
      <c r="L72" s="188">
        <v>0.97454784133523542</v>
      </c>
      <c r="M72" s="152">
        <f t="shared" si="3"/>
        <v>8.9237248666134805E-2</v>
      </c>
    </row>
    <row r="73" spans="1:18" ht="14.1" customHeight="1" x14ac:dyDescent="0.2">
      <c r="A73" s="39" t="s">
        <v>94</v>
      </c>
      <c r="B73" s="40" t="s">
        <v>108</v>
      </c>
      <c r="C73" s="217">
        <v>85426699.129999995</v>
      </c>
      <c r="D73" s="224">
        <v>90370097.609999999</v>
      </c>
      <c r="E73" s="34">
        <v>88948413.359999999</v>
      </c>
      <c r="F73" s="305">
        <f t="shared" si="0"/>
        <v>0.98426820057077502</v>
      </c>
      <c r="G73" s="34">
        <v>88793220.170000002</v>
      </c>
      <c r="H73" s="305">
        <f t="shared" si="1"/>
        <v>0.98255089369489068</v>
      </c>
      <c r="I73" s="34">
        <v>87237995.939999998</v>
      </c>
      <c r="J73" s="188">
        <f t="shared" si="2"/>
        <v>0.96534139330559476</v>
      </c>
      <c r="K73" s="435">
        <v>122693197.02</v>
      </c>
      <c r="L73" s="188">
        <v>0.92976449441606213</v>
      </c>
      <c r="M73" s="152">
        <f t="shared" si="3"/>
        <v>-0.28897446591289422</v>
      </c>
    </row>
    <row r="74" spans="1:18" ht="14.1" customHeight="1" x14ac:dyDescent="0.2">
      <c r="A74" s="39" t="s">
        <v>95</v>
      </c>
      <c r="B74" s="40" t="s">
        <v>117</v>
      </c>
      <c r="C74" s="217">
        <v>732282.55</v>
      </c>
      <c r="D74" s="224">
        <v>846606.86</v>
      </c>
      <c r="E74" s="34">
        <v>846606.86</v>
      </c>
      <c r="F74" s="305">
        <f t="shared" si="0"/>
        <v>1</v>
      </c>
      <c r="G74" s="34">
        <v>846606.86</v>
      </c>
      <c r="H74" s="305">
        <f t="shared" si="1"/>
        <v>1</v>
      </c>
      <c r="I74" s="34">
        <v>846606.86</v>
      </c>
      <c r="J74" s="188">
        <f t="shared" si="2"/>
        <v>1</v>
      </c>
      <c r="K74" s="435">
        <v>783734.65</v>
      </c>
      <c r="L74" s="188">
        <v>1</v>
      </c>
      <c r="M74" s="152">
        <f t="shared" si="3"/>
        <v>8.0221296838158151E-2</v>
      </c>
    </row>
    <row r="75" spans="1:18" ht="14.1" customHeight="1" x14ac:dyDescent="0.2">
      <c r="A75" s="277">
        <v>943</v>
      </c>
      <c r="B75" s="42" t="s">
        <v>119</v>
      </c>
      <c r="C75" s="217">
        <v>89097229.569999993</v>
      </c>
      <c r="D75" s="224">
        <v>96018042.969999999</v>
      </c>
      <c r="E75" s="34">
        <v>96018042.969999999</v>
      </c>
      <c r="F75" s="305">
        <f t="shared" si="0"/>
        <v>1</v>
      </c>
      <c r="G75" s="34">
        <v>96018042.969999999</v>
      </c>
      <c r="H75" s="305">
        <f t="shared" si="1"/>
        <v>1</v>
      </c>
      <c r="I75" s="34">
        <v>96018038.239999995</v>
      </c>
      <c r="J75" s="188">
        <f t="shared" si="2"/>
        <v>0.99999995073842518</v>
      </c>
      <c r="K75" s="436">
        <v>118687281.84</v>
      </c>
      <c r="L75" s="85">
        <v>0.99999480747397418</v>
      </c>
      <c r="M75" s="152">
        <f t="shared" si="3"/>
        <v>-0.19099977056143191</v>
      </c>
      <c r="N75" t="s">
        <v>537</v>
      </c>
    </row>
    <row r="76" spans="1:18" ht="14.1" customHeight="1" thickBot="1" x14ac:dyDescent="0.25">
      <c r="A76" s="17">
        <v>9</v>
      </c>
      <c r="B76" s="2" t="s">
        <v>551</v>
      </c>
      <c r="C76" s="218">
        <f>SUBTOTAL(9,C63:C75)</f>
        <v>431227238.23000002</v>
      </c>
      <c r="D76" s="225">
        <f>SUBTOTAL(9,D63:D75)</f>
        <v>426450371.36000001</v>
      </c>
      <c r="E76" s="220">
        <f>SUBTOTAL(9,E63:E75)</f>
        <v>420035524.75</v>
      </c>
      <c r="F76" s="97">
        <f t="shared" si="0"/>
        <v>0.98495757762024616</v>
      </c>
      <c r="G76" s="220">
        <f>SUBTOTAL(9,G63:G75)</f>
        <v>417778201.84000003</v>
      </c>
      <c r="H76" s="97">
        <f t="shared" si="1"/>
        <v>0.97966429366131536</v>
      </c>
      <c r="I76" s="220">
        <f>SUBTOTAL(9,I63:I75)</f>
        <v>414168541.63999999</v>
      </c>
      <c r="J76" s="180">
        <f t="shared" si="2"/>
        <v>0.97119986159038429</v>
      </c>
      <c r="K76" s="91">
        <f>SUBTOTAL(9,K63:K75)</f>
        <v>470632161.04999995</v>
      </c>
      <c r="L76" s="43">
        <v>0.96139259733675164</v>
      </c>
      <c r="M76" s="538">
        <f t="shared" si="3"/>
        <v>-0.1199739926060881</v>
      </c>
    </row>
    <row r="77" spans="1:18" s="6" customFormat="1" ht="14.1" customHeight="1" thickBot="1" x14ac:dyDescent="0.25">
      <c r="A77" s="5"/>
      <c r="B77" s="4" t="s">
        <v>11</v>
      </c>
      <c r="C77" s="219">
        <f>SUBTOTAL(9,C5:C75)</f>
        <v>2550566229.5000014</v>
      </c>
      <c r="D77" s="226">
        <f>SUBTOTAL(9,D5:D75)</f>
        <v>2838916448.3899994</v>
      </c>
      <c r="E77" s="227">
        <f>SUBTOTAL(9,E5:E75)</f>
        <v>2808452061.9099994</v>
      </c>
      <c r="F77" s="191">
        <f>+E77/D77</f>
        <v>0.98926900913294691</v>
      </c>
      <c r="G77" s="227">
        <f>SUBTOTAL(9,G5:G75)</f>
        <v>2803739269.4899998</v>
      </c>
      <c r="H77" s="191">
        <f>+G77/D77</f>
        <v>0.9876089418130114</v>
      </c>
      <c r="I77" s="227">
        <f>SUBTOTAL(9,I5:I75)</f>
        <v>2790245394.4799995</v>
      </c>
      <c r="J77" s="183">
        <f>+I77/D77</f>
        <v>0.98285576388216633</v>
      </c>
      <c r="K77" s="157">
        <f>SUBTOTAL(9,K5:K75)</f>
        <v>2646991423.4999995</v>
      </c>
      <c r="L77" s="200">
        <v>0.9795965978061939</v>
      </c>
      <c r="M77" s="154">
        <f t="shared" si="3"/>
        <v>5.4119544819144716E-2</v>
      </c>
      <c r="O77" s="281"/>
      <c r="P77" s="46" t="s">
        <v>148</v>
      </c>
    </row>
    <row r="78" spans="1:18" s="297" customFormat="1" ht="14.1" customHeight="1" x14ac:dyDescent="0.2">
      <c r="A78" s="273"/>
      <c r="B78" s="294"/>
      <c r="C78" s="295"/>
      <c r="D78" s="295"/>
      <c r="E78" s="295"/>
      <c r="F78" s="296"/>
      <c r="G78" s="295"/>
      <c r="H78" s="296"/>
      <c r="I78" s="295"/>
      <c r="J78" s="296"/>
      <c r="K78" s="295"/>
      <c r="L78" s="296"/>
      <c r="M78" s="296"/>
      <c r="O78" s="298"/>
      <c r="P78" s="299"/>
    </row>
    <row r="79" spans="1:18" ht="15.75" thickBot="1" x14ac:dyDescent="0.3">
      <c r="A79" s="7" t="s">
        <v>19</v>
      </c>
      <c r="K79" s="104"/>
    </row>
    <row r="80" spans="1:18" ht="12.75" customHeight="1" x14ac:dyDescent="0.2">
      <c r="A80" s="624" t="s">
        <v>477</v>
      </c>
      <c r="B80" s="625"/>
      <c r="C80" s="174" t="s">
        <v>479</v>
      </c>
      <c r="D80" s="610" t="s">
        <v>574</v>
      </c>
      <c r="E80" s="611"/>
      <c r="F80" s="611"/>
      <c r="G80" s="611"/>
      <c r="H80" s="611"/>
      <c r="I80" s="611"/>
      <c r="J80" s="612"/>
      <c r="K80" s="609" t="s">
        <v>575</v>
      </c>
      <c r="L80" s="608"/>
      <c r="M80" s="214"/>
    </row>
    <row r="81" spans="1:16" ht="12.75" customHeight="1" x14ac:dyDescent="0.2">
      <c r="C81" s="167" t="s">
        <v>448</v>
      </c>
      <c r="D81" s="158">
        <v>2</v>
      </c>
      <c r="E81" s="94">
        <v>3</v>
      </c>
      <c r="F81" s="95" t="s">
        <v>36</v>
      </c>
      <c r="G81" s="94">
        <v>4</v>
      </c>
      <c r="H81" s="95" t="s">
        <v>37</v>
      </c>
      <c r="I81" s="94">
        <v>5</v>
      </c>
      <c r="J81" s="159" t="s">
        <v>38</v>
      </c>
      <c r="K81" s="94" t="s">
        <v>39</v>
      </c>
      <c r="L81" s="15" t="s">
        <v>40</v>
      </c>
      <c r="M81" s="149" t="s">
        <v>362</v>
      </c>
    </row>
    <row r="82" spans="1:16" ht="14.1" customHeight="1" x14ac:dyDescent="0.2">
      <c r="A82" s="1"/>
      <c r="B82" s="2" t="s">
        <v>426</v>
      </c>
      <c r="C82" s="276" t="s">
        <v>13</v>
      </c>
      <c r="D82" s="578" t="s">
        <v>14</v>
      </c>
      <c r="E82" s="238" t="s">
        <v>15</v>
      </c>
      <c r="F82" s="96" t="s">
        <v>18</v>
      </c>
      <c r="G82" s="238" t="s">
        <v>16</v>
      </c>
      <c r="H82" s="96" t="s">
        <v>18</v>
      </c>
      <c r="I82" s="238" t="s">
        <v>17</v>
      </c>
      <c r="J82" s="121" t="s">
        <v>18</v>
      </c>
      <c r="K82" s="96" t="s">
        <v>17</v>
      </c>
      <c r="L82" s="11" t="s">
        <v>18</v>
      </c>
      <c r="M82" s="274" t="s">
        <v>517</v>
      </c>
    </row>
    <row r="83" spans="1:16" ht="14.1" customHeight="1" x14ac:dyDescent="0.2">
      <c r="A83" s="16" t="s">
        <v>53</v>
      </c>
      <c r="B83" s="12" t="s">
        <v>96</v>
      </c>
      <c r="C83" s="216">
        <v>36667752.200000003</v>
      </c>
      <c r="D83" s="32">
        <v>26858176.73</v>
      </c>
      <c r="E83" s="32">
        <v>25378679.059999999</v>
      </c>
      <c r="F83" s="85">
        <f>+E83/D83</f>
        <v>0.94491444133110369</v>
      </c>
      <c r="G83" s="32">
        <v>25378679.059999999</v>
      </c>
      <c r="H83" s="85">
        <f>+G83/D83</f>
        <v>0.94491444133110369</v>
      </c>
      <c r="I83" s="32">
        <v>25378679.059999999</v>
      </c>
      <c r="J83" s="182">
        <f>+I83/D83</f>
        <v>0.94491444133110369</v>
      </c>
      <c r="K83" s="437">
        <v>31683913.620000001</v>
      </c>
      <c r="L83" s="60">
        <v>0.76173598616831195</v>
      </c>
      <c r="M83" s="176">
        <f>+I83/K83-1</f>
        <v>-0.19900428449659435</v>
      </c>
    </row>
    <row r="84" spans="1:16" ht="14.1" customHeight="1" x14ac:dyDescent="0.2">
      <c r="A84" s="17">
        <v>0</v>
      </c>
      <c r="B84" s="2" t="s">
        <v>96</v>
      </c>
      <c r="C84" s="218">
        <f>SUBTOTAL(9,C83:C83)</f>
        <v>36667752.200000003</v>
      </c>
      <c r="D84" s="225">
        <f>SUBTOTAL(9,D83:D83)</f>
        <v>26858176.73</v>
      </c>
      <c r="E84" s="220">
        <f>SUBTOTAL(9,E83:E83)</f>
        <v>25378679.059999999</v>
      </c>
      <c r="F84" s="97">
        <f t="shared" ref="F84:F112" si="4">+E84/D84</f>
        <v>0.94491444133110369</v>
      </c>
      <c r="G84" s="220">
        <f>SUBTOTAL(9,G83:G83)</f>
        <v>25378679.059999999</v>
      </c>
      <c r="H84" s="97">
        <f t="shared" ref="H84:H110" si="5">+G84/D84</f>
        <v>0.94491444133110369</v>
      </c>
      <c r="I84" s="220">
        <f>SUBTOTAL(9,I83:I83)</f>
        <v>25378679.059999999</v>
      </c>
      <c r="J84" s="180">
        <f t="shared" ref="J84:J110" si="6">+I84/D84</f>
        <v>0.94491444133110369</v>
      </c>
      <c r="K84" s="220">
        <f>SUBTOTAL(9,K83:K83)</f>
        <v>31683913.620000001</v>
      </c>
      <c r="L84" s="43">
        <v>0.76173598616831195</v>
      </c>
      <c r="M84" s="154">
        <f t="shared" ref="M84:M110" si="7">+I84/K84-1</f>
        <v>-0.19900428449659435</v>
      </c>
    </row>
    <row r="85" spans="1:16" ht="14.1" customHeight="1" x14ac:dyDescent="0.2">
      <c r="A85" s="37" t="s">
        <v>54</v>
      </c>
      <c r="B85" s="38" t="s">
        <v>518</v>
      </c>
      <c r="C85" s="216">
        <v>7424467.5899999999</v>
      </c>
      <c r="D85" s="32">
        <v>9099863.5899999999</v>
      </c>
      <c r="E85" s="32">
        <v>9083653.4399999995</v>
      </c>
      <c r="F85" s="48">
        <f t="shared" si="4"/>
        <v>0.99821863813235467</v>
      </c>
      <c r="G85" s="32">
        <v>9046995.7899999991</v>
      </c>
      <c r="H85" s="48">
        <f t="shared" si="5"/>
        <v>0.99419026455977888</v>
      </c>
      <c r="I85" s="32">
        <v>8927159.0199999996</v>
      </c>
      <c r="J85" s="163">
        <f t="shared" si="6"/>
        <v>0.98102119132974819</v>
      </c>
      <c r="K85" s="434">
        <v>8338129.4500000002</v>
      </c>
      <c r="L85" s="52">
        <v>0.95968460152529711</v>
      </c>
      <c r="M85" s="151">
        <f t="shared" si="7"/>
        <v>7.064289101436283E-2</v>
      </c>
    </row>
    <row r="86" spans="1:16" ht="14.1" customHeight="1" x14ac:dyDescent="0.2">
      <c r="A86" s="39" t="s">
        <v>55</v>
      </c>
      <c r="B86" s="40" t="s">
        <v>106</v>
      </c>
      <c r="C86" s="216">
        <v>167280142.05000001</v>
      </c>
      <c r="D86" s="32">
        <v>175630905.81</v>
      </c>
      <c r="E86" s="32">
        <v>175140413.24000001</v>
      </c>
      <c r="F86" s="48">
        <f t="shared" si="4"/>
        <v>0.99720725365653684</v>
      </c>
      <c r="G86" s="32">
        <v>174941830.75</v>
      </c>
      <c r="H86" s="48">
        <f t="shared" si="5"/>
        <v>0.99607657287410767</v>
      </c>
      <c r="I86" s="32">
        <v>174752223.47999999</v>
      </c>
      <c r="J86" s="163">
        <f t="shared" si="6"/>
        <v>0.99499699482874282</v>
      </c>
      <c r="K86" s="435">
        <v>167155737.34999999</v>
      </c>
      <c r="L86" s="54">
        <v>0.99635776422994515</v>
      </c>
      <c r="M86" s="152">
        <f t="shared" si="7"/>
        <v>4.5445560232814763E-2</v>
      </c>
      <c r="N86" s="53" t="s">
        <v>148</v>
      </c>
    </row>
    <row r="87" spans="1:16" ht="14.1" customHeight="1" x14ac:dyDescent="0.2">
      <c r="A87" s="39" t="s">
        <v>56</v>
      </c>
      <c r="B87" s="40" t="s">
        <v>122</v>
      </c>
      <c r="C87" s="216">
        <v>51836587</v>
      </c>
      <c r="D87" s="32">
        <v>52835615.689999998</v>
      </c>
      <c r="E87" s="32">
        <v>52828503.75</v>
      </c>
      <c r="F87" s="48">
        <f t="shared" si="4"/>
        <v>0.99986539496309224</v>
      </c>
      <c r="G87" s="32">
        <v>52828503.75</v>
      </c>
      <c r="H87" s="48">
        <f t="shared" si="5"/>
        <v>0.99986539496309224</v>
      </c>
      <c r="I87" s="32">
        <v>52828503.75</v>
      </c>
      <c r="J87" s="163">
        <f t="shared" si="6"/>
        <v>0.99986539496309224</v>
      </c>
      <c r="K87" s="435">
        <v>69169198.239999995</v>
      </c>
      <c r="L87" s="54">
        <v>0.99373597809459724</v>
      </c>
      <c r="M87" s="152">
        <f t="shared" si="7"/>
        <v>-0.23624235795392379</v>
      </c>
    </row>
    <row r="88" spans="1:16" ht="14.1" customHeight="1" x14ac:dyDescent="0.2">
      <c r="A88" s="39">
        <v>134</v>
      </c>
      <c r="B88" s="40" t="s">
        <v>480</v>
      </c>
      <c r="C88" s="216">
        <v>15463303.810000001</v>
      </c>
      <c r="D88" s="32">
        <v>15955869.17</v>
      </c>
      <c r="E88" s="32">
        <v>15846913.08</v>
      </c>
      <c r="F88" s="48">
        <f t="shared" si="4"/>
        <v>0.99317140991574071</v>
      </c>
      <c r="G88" s="32">
        <v>15766137.9</v>
      </c>
      <c r="H88" s="48">
        <f t="shared" si="5"/>
        <v>0.9881089981386455</v>
      </c>
      <c r="I88" s="32">
        <v>15208473.390000001</v>
      </c>
      <c r="J88" s="163">
        <f t="shared" si="6"/>
        <v>0.95315856679213429</v>
      </c>
      <c r="K88" s="441"/>
      <c r="L88" s="54"/>
      <c r="M88" s="152" t="s">
        <v>129</v>
      </c>
      <c r="N88" t="s">
        <v>525</v>
      </c>
    </row>
    <row r="89" spans="1:16" ht="14.1" customHeight="1" x14ac:dyDescent="0.2">
      <c r="A89" s="39" t="s">
        <v>57</v>
      </c>
      <c r="B89" s="40" t="s">
        <v>487</v>
      </c>
      <c r="C89" s="216">
        <v>1692440.07</v>
      </c>
      <c r="D89" s="32">
        <v>450129.05</v>
      </c>
      <c r="E89" s="32">
        <v>450129.05</v>
      </c>
      <c r="F89" s="48">
        <f t="shared" si="4"/>
        <v>1</v>
      </c>
      <c r="G89" s="32">
        <v>450129.05</v>
      </c>
      <c r="H89" s="48">
        <f t="shared" si="5"/>
        <v>1</v>
      </c>
      <c r="I89" s="32">
        <v>450129.05</v>
      </c>
      <c r="J89" s="163">
        <f t="shared" si="6"/>
        <v>1</v>
      </c>
      <c r="K89" s="441"/>
      <c r="L89" s="54"/>
      <c r="M89" s="152" t="s">
        <v>129</v>
      </c>
      <c r="N89" t="s">
        <v>525</v>
      </c>
      <c r="O89" s="300"/>
    </row>
    <row r="90" spans="1:16" ht="14.1" customHeight="1" x14ac:dyDescent="0.2">
      <c r="A90" s="39">
        <v>136</v>
      </c>
      <c r="B90" s="40" t="s">
        <v>481</v>
      </c>
      <c r="C90" s="216">
        <v>38450866.25</v>
      </c>
      <c r="D90" s="32">
        <v>42830039.880000003</v>
      </c>
      <c r="E90" s="32">
        <v>42765694.719999999</v>
      </c>
      <c r="F90" s="48">
        <f t="shared" si="4"/>
        <v>0.99849766285111374</v>
      </c>
      <c r="G90" s="32">
        <v>42646572.719999999</v>
      </c>
      <c r="H90" s="48">
        <f t="shared" si="5"/>
        <v>0.99571639063344242</v>
      </c>
      <c r="I90" s="32">
        <v>42533785.789999999</v>
      </c>
      <c r="J90" s="163">
        <f t="shared" si="6"/>
        <v>0.99308303025563271</v>
      </c>
      <c r="K90" s="435">
        <v>40825342.189999998</v>
      </c>
      <c r="L90" s="54">
        <v>0.99571613461307751</v>
      </c>
      <c r="M90" s="152">
        <f t="shared" si="7"/>
        <v>4.1847624743693634E-2</v>
      </c>
      <c r="N90" t="s">
        <v>538</v>
      </c>
      <c r="O90"/>
    </row>
    <row r="91" spans="1:16" ht="14.1" customHeight="1" x14ac:dyDescent="0.2">
      <c r="A91" s="39" t="s">
        <v>58</v>
      </c>
      <c r="B91" s="40" t="s">
        <v>519</v>
      </c>
      <c r="C91" s="216">
        <v>19474656.210000001</v>
      </c>
      <c r="D91" s="32">
        <v>24571311.489999998</v>
      </c>
      <c r="E91" s="32">
        <v>24361945.059999999</v>
      </c>
      <c r="F91" s="48">
        <f t="shared" si="4"/>
        <v>0.99147923259671311</v>
      </c>
      <c r="G91" s="32">
        <v>24227269.530000001</v>
      </c>
      <c r="H91" s="48">
        <f t="shared" si="5"/>
        <v>0.98599822560794059</v>
      </c>
      <c r="I91" s="32">
        <v>23942825.68</v>
      </c>
      <c r="J91" s="163">
        <f t="shared" si="6"/>
        <v>0.97442196725006802</v>
      </c>
      <c r="K91" s="435">
        <v>19411565.239999998</v>
      </c>
      <c r="L91" s="54">
        <v>0.99206732265253739</v>
      </c>
      <c r="M91" s="152">
        <f t="shared" si="7"/>
        <v>0.23343096674464792</v>
      </c>
      <c r="O91"/>
      <c r="P91" s="300"/>
    </row>
    <row r="92" spans="1:16" ht="14.1" customHeight="1" x14ac:dyDescent="0.2">
      <c r="A92" s="39" t="s">
        <v>59</v>
      </c>
      <c r="B92" s="40" t="s">
        <v>488</v>
      </c>
      <c r="C92" s="216">
        <v>27557934.539999999</v>
      </c>
      <c r="D92" s="32">
        <v>27748453.670000002</v>
      </c>
      <c r="E92" s="32">
        <v>27658593.530000001</v>
      </c>
      <c r="F92" s="48">
        <f t="shared" si="4"/>
        <v>0.99676161630234728</v>
      </c>
      <c r="G92" s="32">
        <v>27650139.43</v>
      </c>
      <c r="H92" s="48">
        <f t="shared" si="5"/>
        <v>0.99645694707282761</v>
      </c>
      <c r="I92" s="32">
        <v>27565104.32</v>
      </c>
      <c r="J92" s="163">
        <f t="shared" si="6"/>
        <v>0.9933924480196088</v>
      </c>
      <c r="K92" s="435">
        <v>31500796.68</v>
      </c>
      <c r="L92" s="54">
        <v>0.98913543220667066</v>
      </c>
      <c r="M92" s="152">
        <f t="shared" si="7"/>
        <v>-0.12493945470588019</v>
      </c>
      <c r="O92"/>
      <c r="P92" s="300"/>
    </row>
    <row r="93" spans="1:16" ht="14.1" customHeight="1" x14ac:dyDescent="0.2">
      <c r="A93" s="39">
        <v>152</v>
      </c>
      <c r="B93" s="40" t="s">
        <v>482</v>
      </c>
      <c r="C93" s="216">
        <v>23402734.940000001</v>
      </c>
      <c r="D93" s="32">
        <v>28914466.07</v>
      </c>
      <c r="E93" s="32">
        <v>28909263.07</v>
      </c>
      <c r="F93" s="48">
        <f t="shared" si="4"/>
        <v>0.99982005547024788</v>
      </c>
      <c r="G93" s="32">
        <v>28908604.879999999</v>
      </c>
      <c r="H93" s="48">
        <f t="shared" si="5"/>
        <v>0.99979729212409418</v>
      </c>
      <c r="I93" s="32">
        <v>28897351.879999999</v>
      </c>
      <c r="J93" s="163">
        <f t="shared" si="6"/>
        <v>0.99940810976904881</v>
      </c>
      <c r="K93" s="435">
        <v>6010632.2699999996</v>
      </c>
      <c r="L93" s="54">
        <v>1</v>
      </c>
      <c r="M93" s="152">
        <f t="shared" si="7"/>
        <v>3.8077058422341317</v>
      </c>
      <c r="N93" t="s">
        <v>539</v>
      </c>
      <c r="O93"/>
      <c r="P93" s="300"/>
    </row>
    <row r="94" spans="1:16" ht="14.1" customHeight="1" x14ac:dyDescent="0.2">
      <c r="A94" s="39" t="s">
        <v>60</v>
      </c>
      <c r="B94" s="40" t="s">
        <v>97</v>
      </c>
      <c r="C94" s="216">
        <v>27896547.940000001</v>
      </c>
      <c r="D94" s="32">
        <v>29204238.59</v>
      </c>
      <c r="E94" s="32">
        <v>28330803.329999998</v>
      </c>
      <c r="F94" s="48">
        <f t="shared" si="4"/>
        <v>0.97009217489754795</v>
      </c>
      <c r="G94" s="32">
        <v>28126027.039999999</v>
      </c>
      <c r="H94" s="48">
        <f t="shared" si="5"/>
        <v>0.96308030607689943</v>
      </c>
      <c r="I94" s="32">
        <v>27681119.149999999</v>
      </c>
      <c r="J94" s="163">
        <f t="shared" si="6"/>
        <v>0.94784594587850202</v>
      </c>
      <c r="K94" s="435">
        <v>30083707.800000001</v>
      </c>
      <c r="L94" s="54">
        <v>0.95845127771124317</v>
      </c>
      <c r="M94" s="152">
        <f t="shared" si="7"/>
        <v>-7.9863448547389582E-2</v>
      </c>
      <c r="N94" t="s">
        <v>540</v>
      </c>
      <c r="O94" s="301"/>
    </row>
    <row r="95" spans="1:16" ht="14.1" customHeight="1" x14ac:dyDescent="0.2">
      <c r="A95" s="39" t="s">
        <v>502</v>
      </c>
      <c r="B95" s="40" t="s">
        <v>162</v>
      </c>
      <c r="C95" s="216">
        <v>20724083.260000002</v>
      </c>
      <c r="D95" s="32">
        <v>21791180.219999999</v>
      </c>
      <c r="E95" s="32">
        <v>21791180.219999999</v>
      </c>
      <c r="F95" s="48">
        <f t="shared" si="4"/>
        <v>1</v>
      </c>
      <c r="G95" s="32">
        <v>21791180.219999999</v>
      </c>
      <c r="H95" s="48">
        <f t="shared" si="5"/>
        <v>1</v>
      </c>
      <c r="I95" s="32">
        <v>21768750.460000001</v>
      </c>
      <c r="J95" s="163">
        <f t="shared" si="6"/>
        <v>0.99897069549361017</v>
      </c>
      <c r="K95" s="435">
        <v>23056595.699999999</v>
      </c>
      <c r="L95" s="54">
        <v>0.9953722688274067</v>
      </c>
      <c r="M95" s="152">
        <f t="shared" si="7"/>
        <v>-5.5855827840187056E-2</v>
      </c>
      <c r="N95" t="s">
        <v>541</v>
      </c>
      <c r="O95" s="300"/>
      <c r="P95" s="300"/>
    </row>
    <row r="96" spans="1:16" ht="14.1" customHeight="1" x14ac:dyDescent="0.2">
      <c r="A96" s="39" t="s">
        <v>61</v>
      </c>
      <c r="B96" s="40" t="s">
        <v>490</v>
      </c>
      <c r="C96" s="216">
        <v>2253145.13</v>
      </c>
      <c r="D96" s="32">
        <v>3485232.28</v>
      </c>
      <c r="E96" s="32">
        <v>3483997.21</v>
      </c>
      <c r="F96" s="48">
        <f t="shared" si="4"/>
        <v>0.99964562763661768</v>
      </c>
      <c r="G96" s="32">
        <v>3483997.21</v>
      </c>
      <c r="H96" s="48">
        <f t="shared" si="5"/>
        <v>0.99964562763661768</v>
      </c>
      <c r="I96" s="32">
        <v>3449627.02</v>
      </c>
      <c r="J96" s="163">
        <f t="shared" si="6"/>
        <v>0.98978396355263876</v>
      </c>
      <c r="K96" s="435"/>
      <c r="L96" s="54"/>
      <c r="M96" s="152" t="s">
        <v>129</v>
      </c>
      <c r="N96" t="s">
        <v>525</v>
      </c>
    </row>
    <row r="97" spans="1:15" ht="14.1" customHeight="1" x14ac:dyDescent="0.2">
      <c r="A97" s="39" t="s">
        <v>62</v>
      </c>
      <c r="B97" s="40" t="s">
        <v>503</v>
      </c>
      <c r="C97" s="216">
        <v>158630554.56</v>
      </c>
      <c r="D97" s="32">
        <v>149441443.71000001</v>
      </c>
      <c r="E97" s="32">
        <v>149441443.71000001</v>
      </c>
      <c r="F97" s="48">
        <f t="shared" si="4"/>
        <v>1</v>
      </c>
      <c r="G97" s="32">
        <v>149441443.71000001</v>
      </c>
      <c r="H97" s="48">
        <f t="shared" si="5"/>
        <v>1</v>
      </c>
      <c r="I97" s="32">
        <v>149380190.5</v>
      </c>
      <c r="J97" s="163">
        <f t="shared" si="6"/>
        <v>0.99959011898922179</v>
      </c>
      <c r="K97" s="435">
        <v>149881246.59999999</v>
      </c>
      <c r="L97" s="54">
        <v>0.99993839548737617</v>
      </c>
      <c r="M97" s="152">
        <v>-0.13664648765991405</v>
      </c>
    </row>
    <row r="98" spans="1:15" ht="14.1" customHeight="1" x14ac:dyDescent="0.2">
      <c r="A98" s="39" t="s">
        <v>63</v>
      </c>
      <c r="B98" s="40" t="s">
        <v>98</v>
      </c>
      <c r="C98" s="216">
        <v>168939654.47999999</v>
      </c>
      <c r="D98" s="32">
        <v>179893638.31999999</v>
      </c>
      <c r="E98" s="32">
        <v>179881788.41999999</v>
      </c>
      <c r="F98" s="48">
        <f t="shared" si="4"/>
        <v>0.99993412829875106</v>
      </c>
      <c r="G98" s="32">
        <v>179881579.40000001</v>
      </c>
      <c r="H98" s="48">
        <f t="shared" si="5"/>
        <v>0.9999329663899591</v>
      </c>
      <c r="I98" s="32">
        <v>179874440.34999999</v>
      </c>
      <c r="J98" s="163">
        <f t="shared" si="6"/>
        <v>0.99989328155136958</v>
      </c>
      <c r="K98" s="435">
        <v>177421812.31</v>
      </c>
      <c r="L98" s="54">
        <v>0.99989260529347634</v>
      </c>
      <c r="M98" s="152">
        <v>6.0961129298376049E-2</v>
      </c>
    </row>
    <row r="99" spans="1:15" ht="14.1" customHeight="1" x14ac:dyDescent="0.2">
      <c r="A99" s="39" t="s">
        <v>64</v>
      </c>
      <c r="B99" s="40" t="s">
        <v>504</v>
      </c>
      <c r="C99" s="216">
        <v>12029885</v>
      </c>
      <c r="D99" s="32">
        <v>12092716.33</v>
      </c>
      <c r="E99" s="32">
        <v>12092716.33</v>
      </c>
      <c r="F99" s="48">
        <f t="shared" si="4"/>
        <v>1</v>
      </c>
      <c r="G99" s="32">
        <v>12092716.33</v>
      </c>
      <c r="H99" s="48">
        <f t="shared" si="5"/>
        <v>1</v>
      </c>
      <c r="I99" s="32">
        <v>12092716.33</v>
      </c>
      <c r="J99" s="163">
        <f t="shared" si="6"/>
        <v>1</v>
      </c>
      <c r="K99" s="435">
        <v>11948449.83</v>
      </c>
      <c r="L99" s="54">
        <v>1</v>
      </c>
      <c r="M99" s="152">
        <v>6.0961129298376049E-2</v>
      </c>
    </row>
    <row r="100" spans="1:15" ht="14.1" customHeight="1" x14ac:dyDescent="0.2">
      <c r="A100" s="39" t="s">
        <v>65</v>
      </c>
      <c r="B100" s="40" t="s">
        <v>99</v>
      </c>
      <c r="C100" s="216">
        <v>31201317.460000001</v>
      </c>
      <c r="D100" s="32">
        <v>30382684.620000001</v>
      </c>
      <c r="E100" s="32">
        <v>30376990.079999998</v>
      </c>
      <c r="F100" s="305">
        <f t="shared" si="4"/>
        <v>0.99981257284959424</v>
      </c>
      <c r="G100" s="32">
        <v>30376911.18</v>
      </c>
      <c r="H100" s="48">
        <f t="shared" si="5"/>
        <v>0.99980997597571741</v>
      </c>
      <c r="I100" s="32">
        <v>30374658.75</v>
      </c>
      <c r="J100" s="163">
        <f t="shared" si="6"/>
        <v>0.99973584065725651</v>
      </c>
      <c r="K100" s="435">
        <v>27539960.940000001</v>
      </c>
      <c r="L100" s="54">
        <v>0.99876500863288697</v>
      </c>
      <c r="M100" s="152">
        <v>0.10370119832847058</v>
      </c>
    </row>
    <row r="101" spans="1:15" ht="14.1" customHeight="1" x14ac:dyDescent="0.2">
      <c r="A101" s="39" t="s">
        <v>66</v>
      </c>
      <c r="B101" s="40" t="s">
        <v>112</v>
      </c>
      <c r="C101" s="216">
        <v>1332914.3600000001</v>
      </c>
      <c r="D101" s="32">
        <v>1348914.36</v>
      </c>
      <c r="E101" s="32">
        <v>1347466.56</v>
      </c>
      <c r="F101" s="305">
        <f t="shared" si="4"/>
        <v>0.9989266924254554</v>
      </c>
      <c r="G101" s="32">
        <v>1342122.5</v>
      </c>
      <c r="H101" s="48">
        <f t="shared" si="5"/>
        <v>0.99496494351205511</v>
      </c>
      <c r="I101" s="32">
        <v>1341675.1000000001</v>
      </c>
      <c r="J101" s="163">
        <f t="shared" si="6"/>
        <v>0.994633269379681</v>
      </c>
      <c r="K101" s="435">
        <v>1312812.9099999999</v>
      </c>
      <c r="L101" s="54">
        <v>0.99833681368821281</v>
      </c>
      <c r="M101" s="152">
        <v>-0.88231148930965764</v>
      </c>
    </row>
    <row r="102" spans="1:15" ht="14.1" customHeight="1" x14ac:dyDescent="0.2">
      <c r="A102" s="39" t="s">
        <v>67</v>
      </c>
      <c r="B102" s="40" t="s">
        <v>109</v>
      </c>
      <c r="C102" s="216">
        <v>47869228.009999998</v>
      </c>
      <c r="D102" s="32">
        <v>47549637.149999999</v>
      </c>
      <c r="E102" s="32">
        <v>47549637.149999999</v>
      </c>
      <c r="F102" s="305">
        <f t="shared" si="4"/>
        <v>1</v>
      </c>
      <c r="G102" s="32">
        <v>47549534.869999997</v>
      </c>
      <c r="H102" s="48">
        <f t="shared" si="5"/>
        <v>0.99999784898463728</v>
      </c>
      <c r="I102" s="32">
        <v>47547067.68</v>
      </c>
      <c r="J102" s="163">
        <f t="shared" si="6"/>
        <v>0.99994596236366862</v>
      </c>
      <c r="K102" s="435">
        <v>46489343.960000001</v>
      </c>
      <c r="L102" s="54">
        <v>0.99999998429747716</v>
      </c>
      <c r="M102" s="152">
        <v>6.7457669420734057E-3</v>
      </c>
    </row>
    <row r="103" spans="1:15" ht="14.1" customHeight="1" x14ac:dyDescent="0.2">
      <c r="A103" s="41" t="s">
        <v>505</v>
      </c>
      <c r="B103" s="42" t="s">
        <v>506</v>
      </c>
      <c r="C103" s="216">
        <v>2485349.2200000002</v>
      </c>
      <c r="D103" s="32">
        <v>2603886.27</v>
      </c>
      <c r="E103" s="32">
        <v>2597938.48</v>
      </c>
      <c r="F103" s="305">
        <f t="shared" si="4"/>
        <v>0.99771580269517679</v>
      </c>
      <c r="G103" s="32">
        <v>2584566.7000000002</v>
      </c>
      <c r="H103" s="48">
        <f t="shared" si="5"/>
        <v>0.99258048624374062</v>
      </c>
      <c r="I103" s="32">
        <v>2573867.33</v>
      </c>
      <c r="J103" s="163">
        <f t="shared" si="6"/>
        <v>0.98847148573812327</v>
      </c>
      <c r="K103" s="525"/>
      <c r="L103" s="354"/>
      <c r="M103" s="152" t="s">
        <v>129</v>
      </c>
      <c r="N103" t="s">
        <v>525</v>
      </c>
    </row>
    <row r="104" spans="1:15" ht="14.1" customHeight="1" x14ac:dyDescent="0.2">
      <c r="A104" s="41" t="s">
        <v>68</v>
      </c>
      <c r="B104" s="42" t="s">
        <v>131</v>
      </c>
      <c r="C104" s="216">
        <v>1483166.28</v>
      </c>
      <c r="D104" s="32">
        <v>1528691.89</v>
      </c>
      <c r="E104" s="32">
        <v>1520291.89</v>
      </c>
      <c r="F104" s="431">
        <f t="shared" si="4"/>
        <v>0.99450510593079677</v>
      </c>
      <c r="G104" s="32">
        <v>1520271.82</v>
      </c>
      <c r="H104" s="431">
        <f t="shared" si="5"/>
        <v>0.99449197705889592</v>
      </c>
      <c r="I104" s="32">
        <v>1512562.3</v>
      </c>
      <c r="J104" s="433">
        <f t="shared" si="6"/>
        <v>0.98944876328218123</v>
      </c>
      <c r="K104" s="436">
        <v>3602474.12</v>
      </c>
      <c r="L104" s="354">
        <v>0.98374996948032034</v>
      </c>
      <c r="M104" s="152">
        <f t="shared" si="7"/>
        <v>-0.58013236192242235</v>
      </c>
    </row>
    <row r="105" spans="1:15" ht="14.1" customHeight="1" x14ac:dyDescent="0.2">
      <c r="A105" s="17">
        <v>1</v>
      </c>
      <c r="B105" s="2" t="s">
        <v>126</v>
      </c>
      <c r="C105" s="218">
        <f>SUBTOTAL(9,C85:C104)</f>
        <v>827428978.15999997</v>
      </c>
      <c r="D105" s="225">
        <f>SUBTOTAL(9,D85:D104)</f>
        <v>857358918.15999997</v>
      </c>
      <c r="E105" s="220">
        <f>SUBTOTAL(9,E85:E104)</f>
        <v>855459362.31999993</v>
      </c>
      <c r="F105" s="97">
        <f t="shared" si="4"/>
        <v>0.99778441000639884</v>
      </c>
      <c r="G105" s="220">
        <f>SUBTOTAL(9,G85:G104)</f>
        <v>854656534.78000009</v>
      </c>
      <c r="H105" s="97">
        <f t="shared" si="5"/>
        <v>0.99684801391487299</v>
      </c>
      <c r="I105" s="220">
        <f>SUBTOTAL(9,I85:I104)</f>
        <v>852702231.33000004</v>
      </c>
      <c r="J105" s="180">
        <f t="shared" si="6"/>
        <v>0.99456856780589187</v>
      </c>
      <c r="K105" s="220">
        <f>SUBTOTAL(9,K85:K104)</f>
        <v>813747805.59000003</v>
      </c>
      <c r="L105" s="43">
        <v>0.99558387568447726</v>
      </c>
      <c r="M105" s="154">
        <f t="shared" si="7"/>
        <v>4.7870391136423995E-2</v>
      </c>
    </row>
    <row r="106" spans="1:15" ht="14.1" customHeight="1" x14ac:dyDescent="0.2">
      <c r="A106" s="37" t="s">
        <v>69</v>
      </c>
      <c r="B106" s="38" t="s">
        <v>100</v>
      </c>
      <c r="C106" s="216">
        <v>708758.5</v>
      </c>
      <c r="D106" s="32">
        <v>596645.98</v>
      </c>
      <c r="E106" s="32">
        <v>596014.72</v>
      </c>
      <c r="F106" s="48">
        <f t="shared" si="4"/>
        <v>0.99894198566459791</v>
      </c>
      <c r="G106" s="32">
        <v>596014.72</v>
      </c>
      <c r="H106" s="48">
        <f t="shared" si="5"/>
        <v>0.99894198566459791</v>
      </c>
      <c r="I106" s="32">
        <v>596014.72</v>
      </c>
      <c r="J106" s="163">
        <f t="shared" si="6"/>
        <v>0.99894198566459791</v>
      </c>
      <c r="K106" s="434">
        <v>692124.87</v>
      </c>
      <c r="L106" s="52">
        <v>0.99973947907341387</v>
      </c>
      <c r="M106" s="151">
        <f t="shared" si="7"/>
        <v>-0.13886244255317692</v>
      </c>
    </row>
    <row r="107" spans="1:15" ht="14.1" customHeight="1" x14ac:dyDescent="0.2">
      <c r="A107" s="39" t="s">
        <v>70</v>
      </c>
      <c r="B107" s="40" t="s">
        <v>547</v>
      </c>
      <c r="C107" s="216">
        <v>20680688.129999999</v>
      </c>
      <c r="D107" s="32">
        <v>21500397.559999999</v>
      </c>
      <c r="E107" s="32">
        <v>20859248.579999998</v>
      </c>
      <c r="F107" s="305">
        <f t="shared" si="4"/>
        <v>0.9701796686219043</v>
      </c>
      <c r="G107" s="32">
        <v>20577571.530000001</v>
      </c>
      <c r="H107" s="305">
        <f t="shared" si="5"/>
        <v>0.95707865273538706</v>
      </c>
      <c r="I107" s="32">
        <v>20411081.739999998</v>
      </c>
      <c r="J107" s="188">
        <f t="shared" si="6"/>
        <v>0.94933508476017225</v>
      </c>
      <c r="K107" s="435">
        <v>20032613.75</v>
      </c>
      <c r="L107" s="54">
        <v>0.97307391552036726</v>
      </c>
      <c r="M107" s="152">
        <f t="shared" si="7"/>
        <v>1.8892591587056362E-2</v>
      </c>
    </row>
    <row r="108" spans="1:15" ht="14.1" customHeight="1" x14ac:dyDescent="0.2">
      <c r="A108" s="39" t="s">
        <v>71</v>
      </c>
      <c r="B108" s="40" t="s">
        <v>491</v>
      </c>
      <c r="C108" s="216">
        <v>180754699.88999999</v>
      </c>
      <c r="D108" s="32">
        <v>192562787.91999999</v>
      </c>
      <c r="E108" s="32">
        <v>191915504.65000001</v>
      </c>
      <c r="F108" s="305">
        <f t="shared" si="4"/>
        <v>0.99663858590233489</v>
      </c>
      <c r="G108" s="32">
        <v>191651390.25999999</v>
      </c>
      <c r="H108" s="305">
        <f t="shared" si="5"/>
        <v>0.99526701046528976</v>
      </c>
      <c r="I108" s="32">
        <v>188807163.08000001</v>
      </c>
      <c r="J108" s="188">
        <f t="shared" si="6"/>
        <v>0.98049662200798504</v>
      </c>
      <c r="K108" s="435">
        <v>172734078.03</v>
      </c>
      <c r="L108" s="54">
        <v>0.98661359707497376</v>
      </c>
      <c r="M108" s="152">
        <f t="shared" si="7"/>
        <v>9.3051036791990116E-2</v>
      </c>
      <c r="N108" t="s">
        <v>530</v>
      </c>
      <c r="O108"/>
    </row>
    <row r="109" spans="1:15" ht="14.1" customHeight="1" x14ac:dyDescent="0.2">
      <c r="A109" s="39" t="s">
        <v>72</v>
      </c>
      <c r="B109" s="40" t="s">
        <v>101</v>
      </c>
      <c r="C109" s="216">
        <v>29950298.399999999</v>
      </c>
      <c r="D109" s="32">
        <v>32204565.02</v>
      </c>
      <c r="E109" s="32">
        <v>31084358.52</v>
      </c>
      <c r="F109" s="305">
        <f t="shared" si="4"/>
        <v>0.96521590962944792</v>
      </c>
      <c r="G109" s="32">
        <v>30647270.129999999</v>
      </c>
      <c r="H109" s="305">
        <f t="shared" si="5"/>
        <v>0.95164366017572743</v>
      </c>
      <c r="I109" s="32">
        <v>30390151.41</v>
      </c>
      <c r="J109" s="188">
        <f t="shared" si="6"/>
        <v>0.94365973864658026</v>
      </c>
      <c r="K109" s="435">
        <v>26968072.129999999</v>
      </c>
      <c r="L109" s="54">
        <v>0.93804179553766021</v>
      </c>
      <c r="M109" s="152">
        <f t="shared" si="7"/>
        <v>0.12689373061240028</v>
      </c>
      <c r="O109"/>
    </row>
    <row r="110" spans="1:15" ht="14.1" customHeight="1" x14ac:dyDescent="0.2">
      <c r="A110" s="41">
        <v>234</v>
      </c>
      <c r="B110" s="42" t="s">
        <v>434</v>
      </c>
      <c r="C110" s="216">
        <v>8908528.6099999994</v>
      </c>
      <c r="D110" s="32">
        <v>9954700.0800000001</v>
      </c>
      <c r="E110" s="32">
        <v>9948269.0899999999</v>
      </c>
      <c r="F110" s="305">
        <f t="shared" si="4"/>
        <v>0.9993539745096971</v>
      </c>
      <c r="G110" s="32">
        <v>9945232.2899999991</v>
      </c>
      <c r="H110" s="431">
        <f t="shared" si="5"/>
        <v>0.99904891258160322</v>
      </c>
      <c r="I110" s="32">
        <v>9945232.2899999991</v>
      </c>
      <c r="J110" s="433">
        <f t="shared" si="6"/>
        <v>0.99904891258160322</v>
      </c>
      <c r="K110" s="439">
        <v>8749716.5700000003</v>
      </c>
      <c r="L110" s="374">
        <v>0.99742529517329714</v>
      </c>
      <c r="M110" s="153">
        <f t="shared" si="7"/>
        <v>0.13663479387424293</v>
      </c>
      <c r="O110"/>
    </row>
    <row r="111" spans="1:15" ht="14.1" customHeight="1" x14ac:dyDescent="0.2">
      <c r="A111" s="39">
        <v>239</v>
      </c>
      <c r="B111" s="40" t="s">
        <v>475</v>
      </c>
      <c r="C111" s="216">
        <v>2850236.89</v>
      </c>
      <c r="D111" s="32">
        <v>0</v>
      </c>
      <c r="E111" s="32">
        <v>0</v>
      </c>
      <c r="F111" s="557" t="s">
        <v>129</v>
      </c>
      <c r="G111" s="32">
        <v>0</v>
      </c>
      <c r="H111" s="305" t="s">
        <v>129</v>
      </c>
      <c r="I111" s="32">
        <v>0</v>
      </c>
      <c r="J111" s="188" t="s">
        <v>129</v>
      </c>
      <c r="K111" s="441">
        <v>0</v>
      </c>
      <c r="L111" s="54">
        <v>0</v>
      </c>
      <c r="M111" s="152" t="s">
        <v>129</v>
      </c>
    </row>
    <row r="112" spans="1:15" ht="14.1" customHeight="1" x14ac:dyDescent="0.2">
      <c r="A112" s="277">
        <v>241</v>
      </c>
      <c r="B112" s="554" t="s">
        <v>578</v>
      </c>
      <c r="C112" s="555">
        <v>0</v>
      </c>
      <c r="D112" s="190">
        <v>43066.71</v>
      </c>
      <c r="E112" s="190">
        <v>43066.71</v>
      </c>
      <c r="F112" s="305">
        <f t="shared" si="4"/>
        <v>1</v>
      </c>
      <c r="G112" s="190">
        <v>43066.71</v>
      </c>
      <c r="H112" s="85">
        <f>G112/D112</f>
        <v>1</v>
      </c>
      <c r="I112" s="190">
        <v>43066.71</v>
      </c>
      <c r="J112" s="182">
        <f>I112/D112</f>
        <v>1</v>
      </c>
      <c r="K112" s="442"/>
      <c r="L112" s="60"/>
      <c r="M112" s="176"/>
    </row>
    <row r="113" spans="1:15" ht="14.1" customHeight="1" x14ac:dyDescent="0.2">
      <c r="A113" s="17">
        <v>2</v>
      </c>
      <c r="B113" s="2" t="s">
        <v>125</v>
      </c>
      <c r="C113" s="218">
        <f>SUBTOTAL(9,C106:C111)</f>
        <v>243853210.41999996</v>
      </c>
      <c r="D113" s="225">
        <f>SUBTOTAL(9,D106:D111)</f>
        <v>256819096.56</v>
      </c>
      <c r="E113" s="220">
        <f>SUBTOTAL(9,E106:E111)</f>
        <v>254403395.56</v>
      </c>
      <c r="F113" s="253">
        <f>E113/D113</f>
        <v>0.99059376412284972</v>
      </c>
      <c r="G113" s="220">
        <f>SUBTOTAL(9,G106:G111)</f>
        <v>253417478.92999998</v>
      </c>
      <c r="H113" s="253">
        <f>G113/D113</f>
        <v>0.98675481038768742</v>
      </c>
      <c r="I113" s="220">
        <f>SUBTOTAL(9,I106:I111)</f>
        <v>250149643.24000001</v>
      </c>
      <c r="J113" s="302">
        <f>I113/D113</f>
        <v>0.97403053974827047</v>
      </c>
      <c r="K113" s="220">
        <f>SUBTOTAL(9,K106:K111)</f>
        <v>229176605.34999999</v>
      </c>
      <c r="L113" s="43">
        <v>0.97956323132825585</v>
      </c>
      <c r="M113" s="154">
        <f t="shared" ref="M113:M131" si="8">+I113/K113-1</f>
        <v>9.1514741908188535E-2</v>
      </c>
    </row>
    <row r="114" spans="1:15" ht="14.1" customHeight="1" x14ac:dyDescent="0.2">
      <c r="A114" s="37" t="s">
        <v>507</v>
      </c>
      <c r="B114" s="38" t="s">
        <v>484</v>
      </c>
      <c r="C114" s="216">
        <v>16774924.1</v>
      </c>
      <c r="D114" s="32">
        <v>16984681.25</v>
      </c>
      <c r="E114" s="32">
        <v>16983511.109999999</v>
      </c>
      <c r="F114" s="48">
        <f>+E114/D114</f>
        <v>0.99993110615484759</v>
      </c>
      <c r="G114" s="32">
        <v>16972224.920000002</v>
      </c>
      <c r="H114" s="48">
        <f>+G114/D114</f>
        <v>0.99926661384946525</v>
      </c>
      <c r="I114" s="32">
        <v>16972224.440000001</v>
      </c>
      <c r="J114" s="163">
        <f>+I114/D114</f>
        <v>0.99926658558870518</v>
      </c>
      <c r="K114" s="435">
        <v>16854403.77</v>
      </c>
      <c r="L114" s="52">
        <v>0.99809696237532686</v>
      </c>
      <c r="M114" s="151">
        <f>+I114/K114-1</f>
        <v>6.9904976531840468E-3</v>
      </c>
      <c r="N114" t="s">
        <v>531</v>
      </c>
    </row>
    <row r="115" spans="1:15" ht="14.1" customHeight="1" x14ac:dyDescent="0.2">
      <c r="A115" s="37" t="s">
        <v>73</v>
      </c>
      <c r="B115" s="38" t="s">
        <v>132</v>
      </c>
      <c r="C115" s="216">
        <v>2248848</v>
      </c>
      <c r="D115" s="32">
        <v>5484972.5700000003</v>
      </c>
      <c r="E115" s="32">
        <v>5484972.5700000003</v>
      </c>
      <c r="F115" s="48">
        <f>+E115/D115</f>
        <v>1</v>
      </c>
      <c r="G115" s="32">
        <v>5484972.5700000003</v>
      </c>
      <c r="H115" s="48">
        <f>+G115/D115</f>
        <v>1</v>
      </c>
      <c r="I115" s="32">
        <v>5484972.5700000003</v>
      </c>
      <c r="J115" s="163">
        <f>+I115/D115</f>
        <v>1</v>
      </c>
      <c r="K115" s="103">
        <v>4502204.22</v>
      </c>
      <c r="L115" s="52">
        <v>1</v>
      </c>
      <c r="M115" s="151">
        <f>+I115/K115-1</f>
        <v>0.21828604434118737</v>
      </c>
    </row>
    <row r="116" spans="1:15" ht="14.1" customHeight="1" x14ac:dyDescent="0.2">
      <c r="A116" s="39" t="s">
        <v>74</v>
      </c>
      <c r="B116" s="40" t="s">
        <v>521</v>
      </c>
      <c r="C116" s="216">
        <v>8261679.1600000001</v>
      </c>
      <c r="D116" s="32">
        <v>9385974.1199999992</v>
      </c>
      <c r="E116" s="32">
        <v>9385974.1199999992</v>
      </c>
      <c r="F116" s="305">
        <f t="shared" ref="F116:F154" si="9">+E116/D116</f>
        <v>1</v>
      </c>
      <c r="G116" s="32">
        <v>9385974.1199999992</v>
      </c>
      <c r="H116" s="305">
        <f t="shared" ref="H116:H154" si="10">+G116/D116</f>
        <v>1</v>
      </c>
      <c r="I116" s="32">
        <v>9385974.1199999992</v>
      </c>
      <c r="J116" s="188">
        <f t="shared" ref="J116:J154" si="11">+I116/D116</f>
        <v>1</v>
      </c>
      <c r="K116" s="103">
        <v>49563015.539999999</v>
      </c>
      <c r="L116" s="54">
        <v>1</v>
      </c>
      <c r="M116" s="152">
        <f t="shared" si="8"/>
        <v>-0.81062544282792848</v>
      </c>
      <c r="O116"/>
    </row>
    <row r="117" spans="1:15" ht="14.1" customHeight="1" x14ac:dyDescent="0.2">
      <c r="A117" s="39">
        <v>323</v>
      </c>
      <c r="B117" s="40" t="s">
        <v>492</v>
      </c>
      <c r="C117" s="216">
        <v>39307154.049999997</v>
      </c>
      <c r="D117" s="32">
        <v>39307154.049999997</v>
      </c>
      <c r="E117" s="32">
        <v>39307154.049999997</v>
      </c>
      <c r="F117" s="305">
        <f t="shared" si="9"/>
        <v>1</v>
      </c>
      <c r="G117" s="32">
        <v>39307154.049999997</v>
      </c>
      <c r="H117" s="305">
        <f t="shared" si="10"/>
        <v>1</v>
      </c>
      <c r="I117" s="32">
        <v>39307154.049999997</v>
      </c>
      <c r="J117" s="188">
        <f t="shared" si="11"/>
        <v>1</v>
      </c>
      <c r="K117" s="103">
        <v>9654945.5199999996</v>
      </c>
      <c r="L117" s="440">
        <v>0.99999997099931925</v>
      </c>
      <c r="M117" s="152">
        <f t="shared" si="8"/>
        <v>3.0711937699261096</v>
      </c>
      <c r="N117" t="s">
        <v>532</v>
      </c>
      <c r="O117"/>
    </row>
    <row r="118" spans="1:15" ht="14.1" customHeight="1" x14ac:dyDescent="0.2">
      <c r="A118" s="39">
        <v>324</v>
      </c>
      <c r="B118" s="40" t="s">
        <v>486</v>
      </c>
      <c r="C118" s="216">
        <v>7463831</v>
      </c>
      <c r="D118" s="32">
        <v>7522078.5</v>
      </c>
      <c r="E118" s="32">
        <v>7522078.5</v>
      </c>
      <c r="F118" s="305">
        <f t="shared" si="9"/>
        <v>1</v>
      </c>
      <c r="G118" s="32">
        <v>7522078.5</v>
      </c>
      <c r="H118" s="305">
        <f t="shared" si="10"/>
        <v>1</v>
      </c>
      <c r="I118" s="32">
        <v>7522078.5</v>
      </c>
      <c r="J118" s="188">
        <f t="shared" si="11"/>
        <v>1</v>
      </c>
      <c r="K118" s="103"/>
      <c r="L118" s="54"/>
      <c r="M118" s="152" t="s">
        <v>129</v>
      </c>
      <c r="N118" t="s">
        <v>525</v>
      </c>
      <c r="O118"/>
    </row>
    <row r="119" spans="1:15" ht="14.1" customHeight="1" x14ac:dyDescent="0.2">
      <c r="A119" s="39" t="s">
        <v>485</v>
      </c>
      <c r="B119" s="40" t="s">
        <v>114</v>
      </c>
      <c r="C119" s="216">
        <v>14209859.460000001</v>
      </c>
      <c r="D119" s="32">
        <v>22478061.190000001</v>
      </c>
      <c r="E119" s="32">
        <v>22326248.489999998</v>
      </c>
      <c r="F119" s="305">
        <f t="shared" si="9"/>
        <v>0.99324618352460303</v>
      </c>
      <c r="G119" s="32">
        <v>22318502.039999999</v>
      </c>
      <c r="H119" s="305">
        <f t="shared" si="10"/>
        <v>0.99290156083074521</v>
      </c>
      <c r="I119" s="32">
        <v>22308506.010000002</v>
      </c>
      <c r="J119" s="188">
        <f t="shared" si="11"/>
        <v>0.99245685922078408</v>
      </c>
      <c r="K119" s="103">
        <v>5513433.5599999996</v>
      </c>
      <c r="L119" s="54">
        <v>0.99785355286414645</v>
      </c>
      <c r="M119" s="152">
        <f t="shared" si="8"/>
        <v>3.0462092754410559</v>
      </c>
      <c r="N119" t="s">
        <v>533</v>
      </c>
      <c r="O119"/>
    </row>
    <row r="120" spans="1:15" ht="14.1" customHeight="1" x14ac:dyDescent="0.2">
      <c r="A120" s="39">
        <v>328</v>
      </c>
      <c r="B120" s="40" t="s">
        <v>435</v>
      </c>
      <c r="C120" s="216">
        <v>9039781.6799999997</v>
      </c>
      <c r="D120" s="32">
        <v>9039781.6799999997</v>
      </c>
      <c r="E120" s="32">
        <v>9039781.6799999997</v>
      </c>
      <c r="F120" s="305">
        <f t="shared" si="9"/>
        <v>1</v>
      </c>
      <c r="G120" s="32">
        <v>9039781.6799999997</v>
      </c>
      <c r="H120" s="305">
        <f t="shared" si="10"/>
        <v>1</v>
      </c>
      <c r="I120" s="32">
        <v>9039781.6799999997</v>
      </c>
      <c r="J120" s="188">
        <f t="shared" si="11"/>
        <v>1</v>
      </c>
      <c r="K120" s="103">
        <v>10216725.18</v>
      </c>
      <c r="L120" s="54">
        <v>1</v>
      </c>
      <c r="M120" s="152">
        <f t="shared" si="8"/>
        <v>-0.11519772522647032</v>
      </c>
      <c r="N120" t="s">
        <v>534</v>
      </c>
    </row>
    <row r="121" spans="1:15" ht="14.1" customHeight="1" x14ac:dyDescent="0.2">
      <c r="A121" s="39" t="s">
        <v>509</v>
      </c>
      <c r="B121" s="40" t="s">
        <v>508</v>
      </c>
      <c r="C121" s="216">
        <v>28919222.559999999</v>
      </c>
      <c r="D121" s="32">
        <v>28501558.120000001</v>
      </c>
      <c r="E121" s="32">
        <v>28501558.120000001</v>
      </c>
      <c r="F121" s="305">
        <f t="shared" si="9"/>
        <v>1</v>
      </c>
      <c r="G121" s="32">
        <v>28501558.120000001</v>
      </c>
      <c r="H121" s="305">
        <f t="shared" si="10"/>
        <v>1</v>
      </c>
      <c r="I121" s="32">
        <v>28501558.120000001</v>
      </c>
      <c r="J121" s="188">
        <f t="shared" si="11"/>
        <v>1</v>
      </c>
      <c r="K121" s="103">
        <v>29271861.109999999</v>
      </c>
      <c r="L121" s="440">
        <v>1</v>
      </c>
      <c r="M121" s="152">
        <f t="shared" si="8"/>
        <v>-2.6315477075587901E-2</v>
      </c>
      <c r="N121" t="s">
        <v>535</v>
      </c>
    </row>
    <row r="122" spans="1:15" ht="14.1" customHeight="1" x14ac:dyDescent="0.2">
      <c r="A122" s="39" t="s">
        <v>436</v>
      </c>
      <c r="B122" s="40" t="s">
        <v>522</v>
      </c>
      <c r="C122" s="216">
        <v>10147004.630000001</v>
      </c>
      <c r="D122" s="32">
        <v>12354002.32</v>
      </c>
      <c r="E122" s="32">
        <v>12352075.720000001</v>
      </c>
      <c r="F122" s="305">
        <f t="shared" si="9"/>
        <v>0.99984405053924263</v>
      </c>
      <c r="G122" s="32">
        <v>12352075.720000001</v>
      </c>
      <c r="H122" s="305">
        <f t="shared" si="10"/>
        <v>0.99984405053924263</v>
      </c>
      <c r="I122" s="32">
        <v>12352075.720000001</v>
      </c>
      <c r="J122" s="188">
        <f t="shared" si="11"/>
        <v>0.99984405053924263</v>
      </c>
      <c r="K122" s="103">
        <v>10774242.58</v>
      </c>
      <c r="L122" s="54">
        <v>1</v>
      </c>
      <c r="M122" s="152">
        <f t="shared" si="8"/>
        <v>0.1464449243911492</v>
      </c>
    </row>
    <row r="123" spans="1:15" ht="14.1" customHeight="1" x14ac:dyDescent="0.2">
      <c r="A123" s="39" t="s">
        <v>76</v>
      </c>
      <c r="B123" s="40" t="s">
        <v>110</v>
      </c>
      <c r="C123" s="216">
        <v>12497819.630000001</v>
      </c>
      <c r="D123" s="32">
        <v>12637643.359999999</v>
      </c>
      <c r="E123" s="32">
        <v>12629961.51</v>
      </c>
      <c r="F123" s="305">
        <f t="shared" si="9"/>
        <v>0.99939214537226828</v>
      </c>
      <c r="G123" s="32">
        <v>12623103.82</v>
      </c>
      <c r="H123" s="305">
        <f t="shared" si="10"/>
        <v>0.99884950543500706</v>
      </c>
      <c r="I123" s="32">
        <v>12591368.539999999</v>
      </c>
      <c r="J123" s="188">
        <f t="shared" si="11"/>
        <v>0.9963383347130631</v>
      </c>
      <c r="K123" s="103">
        <v>12326901.08</v>
      </c>
      <c r="L123" s="54">
        <v>0.99742997203567296</v>
      </c>
      <c r="M123" s="152">
        <f t="shared" si="8"/>
        <v>2.145449681827083E-2</v>
      </c>
      <c r="O123"/>
    </row>
    <row r="124" spans="1:15" ht="14.1" customHeight="1" x14ac:dyDescent="0.2">
      <c r="A124" s="39" t="s">
        <v>77</v>
      </c>
      <c r="B124" s="40" t="s">
        <v>493</v>
      </c>
      <c r="C124" s="216">
        <v>64496879.130000003</v>
      </c>
      <c r="D124" s="32">
        <v>64681746.729999997</v>
      </c>
      <c r="E124" s="32">
        <v>64681746.729999997</v>
      </c>
      <c r="F124" s="305">
        <f t="shared" si="9"/>
        <v>1</v>
      </c>
      <c r="G124" s="32">
        <v>64681746.729999997</v>
      </c>
      <c r="H124" s="305">
        <f t="shared" si="10"/>
        <v>1</v>
      </c>
      <c r="I124" s="32">
        <v>64681746.729999997</v>
      </c>
      <c r="J124" s="188">
        <f t="shared" si="11"/>
        <v>1</v>
      </c>
      <c r="K124" s="103">
        <v>63702768.280000001</v>
      </c>
      <c r="L124" s="54">
        <v>1</v>
      </c>
      <c r="M124" s="152">
        <f t="shared" si="8"/>
        <v>1.5367910632972492E-2</v>
      </c>
      <c r="N124" t="s">
        <v>536</v>
      </c>
      <c r="O124"/>
    </row>
    <row r="125" spans="1:15" ht="14.1" customHeight="1" x14ac:dyDescent="0.2">
      <c r="A125" s="39" t="s">
        <v>78</v>
      </c>
      <c r="B125" s="40" t="s">
        <v>102</v>
      </c>
      <c r="C125" s="216">
        <v>16590471.789999999</v>
      </c>
      <c r="D125" s="32">
        <v>16375602.880000001</v>
      </c>
      <c r="E125" s="32">
        <v>16338166.08</v>
      </c>
      <c r="F125" s="305">
        <f t="shared" si="9"/>
        <v>0.99771386737487855</v>
      </c>
      <c r="G125" s="32">
        <v>16305692.27</v>
      </c>
      <c r="H125" s="305">
        <f t="shared" si="10"/>
        <v>0.99573080695029648</v>
      </c>
      <c r="I125" s="32">
        <v>16305688.91</v>
      </c>
      <c r="J125" s="188">
        <f t="shared" si="11"/>
        <v>0.995730601767011</v>
      </c>
      <c r="K125" s="103">
        <v>27268649.23</v>
      </c>
      <c r="L125" s="54">
        <v>0.97785946015383718</v>
      </c>
      <c r="M125" s="152">
        <f t="shared" si="8"/>
        <v>-0.4020353273655719</v>
      </c>
      <c r="O125"/>
    </row>
    <row r="126" spans="1:15" ht="14.1" customHeight="1" x14ac:dyDescent="0.2">
      <c r="A126" s="39">
        <v>336</v>
      </c>
      <c r="B126" s="40" t="s">
        <v>437</v>
      </c>
      <c r="C126" s="216">
        <v>211322.62</v>
      </c>
      <c r="D126" s="32">
        <v>211322.62</v>
      </c>
      <c r="E126" s="32">
        <v>211322.62</v>
      </c>
      <c r="F126" s="305">
        <f t="shared" si="9"/>
        <v>1</v>
      </c>
      <c r="G126" s="32">
        <v>211322.62</v>
      </c>
      <c r="H126" s="305">
        <f t="shared" si="10"/>
        <v>1</v>
      </c>
      <c r="I126" s="32">
        <v>211322.62</v>
      </c>
      <c r="J126" s="188">
        <f t="shared" si="11"/>
        <v>1</v>
      </c>
      <c r="K126" s="103">
        <v>211322.62</v>
      </c>
      <c r="L126" s="54">
        <v>1</v>
      </c>
      <c r="M126" s="152">
        <f t="shared" si="8"/>
        <v>0</v>
      </c>
      <c r="O126"/>
    </row>
    <row r="127" spans="1:15" ht="14.1" customHeight="1" x14ac:dyDescent="0.2">
      <c r="A127" s="39" t="s">
        <v>510</v>
      </c>
      <c r="B127" s="40" t="s">
        <v>495</v>
      </c>
      <c r="C127" s="216">
        <v>13215052.93</v>
      </c>
      <c r="D127" s="32">
        <v>11893877.130000001</v>
      </c>
      <c r="E127" s="32">
        <v>11742358.310000001</v>
      </c>
      <c r="F127" s="305">
        <f t="shared" si="9"/>
        <v>0.9872607713747249</v>
      </c>
      <c r="G127" s="32">
        <v>11739340.73</v>
      </c>
      <c r="H127" s="305">
        <f t="shared" si="10"/>
        <v>0.98700706268352034</v>
      </c>
      <c r="I127" s="32">
        <v>11672780.66</v>
      </c>
      <c r="J127" s="188">
        <f t="shared" si="11"/>
        <v>0.98141090011411602</v>
      </c>
      <c r="K127" s="103"/>
      <c r="L127" s="54"/>
      <c r="M127" s="152" t="s">
        <v>129</v>
      </c>
      <c r="N127" t="s">
        <v>525</v>
      </c>
    </row>
    <row r="128" spans="1:15" ht="14.1" customHeight="1" x14ac:dyDescent="0.2">
      <c r="A128" s="39">
        <v>338</v>
      </c>
      <c r="B128" s="40" t="s">
        <v>430</v>
      </c>
      <c r="C128" s="216">
        <v>6508517.5999999996</v>
      </c>
      <c r="D128" s="32">
        <v>6876887.6799999997</v>
      </c>
      <c r="E128" s="32">
        <v>6839118.2400000002</v>
      </c>
      <c r="F128" s="305">
        <f t="shared" si="9"/>
        <v>0.99450777128295342</v>
      </c>
      <c r="G128" s="32">
        <v>6816231.0499999998</v>
      </c>
      <c r="H128" s="305">
        <f t="shared" si="10"/>
        <v>0.99117963927542296</v>
      </c>
      <c r="I128" s="32">
        <v>6792757.0300000003</v>
      </c>
      <c r="J128" s="188">
        <f t="shared" si="11"/>
        <v>0.98776617360718633</v>
      </c>
      <c r="K128" s="103">
        <v>7015744.1699999999</v>
      </c>
      <c r="L128" s="54">
        <v>0.97836050241625505</v>
      </c>
      <c r="M128" s="152">
        <f t="shared" si="8"/>
        <v>-3.1783818593829838E-2</v>
      </c>
    </row>
    <row r="129" spans="1:16" ht="14.1" customHeight="1" x14ac:dyDescent="0.2">
      <c r="A129" s="39" t="s">
        <v>79</v>
      </c>
      <c r="B129" s="40" t="s">
        <v>115</v>
      </c>
      <c r="C129" s="216">
        <v>11347381.6</v>
      </c>
      <c r="D129" s="32">
        <v>12587737.77</v>
      </c>
      <c r="E129" s="32">
        <v>12560219.890000001</v>
      </c>
      <c r="F129" s="431">
        <f t="shared" si="9"/>
        <v>0.99781391378635309</v>
      </c>
      <c r="G129" s="32">
        <v>12548651.189999999</v>
      </c>
      <c r="H129" s="431">
        <f t="shared" si="10"/>
        <v>0.9968948685844764</v>
      </c>
      <c r="I129" s="32">
        <v>12533906.83</v>
      </c>
      <c r="J129" s="433">
        <f t="shared" si="11"/>
        <v>0.9957235413555966</v>
      </c>
      <c r="K129" s="436">
        <v>10838704.710000001</v>
      </c>
      <c r="L129" s="373">
        <v>0.99936804177440874</v>
      </c>
      <c r="M129" s="152">
        <f t="shared" si="8"/>
        <v>0.15640264822751115</v>
      </c>
    </row>
    <row r="130" spans="1:16" ht="14.1" customHeight="1" x14ac:dyDescent="0.2">
      <c r="A130" s="39">
        <v>342</v>
      </c>
      <c r="B130" s="40" t="s">
        <v>497</v>
      </c>
      <c r="C130" s="216">
        <v>4676210.57</v>
      </c>
      <c r="D130" s="32">
        <v>4688710.57</v>
      </c>
      <c r="E130" s="32">
        <v>4675554.8</v>
      </c>
      <c r="F130" s="431">
        <f t="shared" si="9"/>
        <v>0.99719416035526365</v>
      </c>
      <c r="G130" s="32">
        <v>4675554.8</v>
      </c>
      <c r="H130" s="431">
        <f t="shared" si="10"/>
        <v>0.99719416035526365</v>
      </c>
      <c r="I130" s="32">
        <v>4674954.6399999997</v>
      </c>
      <c r="J130" s="433">
        <f t="shared" si="11"/>
        <v>0.99706615927883968</v>
      </c>
      <c r="K130" s="266">
        <v>4507376.21</v>
      </c>
      <c r="L130" s="79">
        <v>0.99685258842575752</v>
      </c>
      <c r="M130" s="152">
        <f t="shared" si="8"/>
        <v>3.7178709340527805E-2</v>
      </c>
    </row>
    <row r="131" spans="1:16" ht="14.1" customHeight="1" x14ac:dyDescent="0.2">
      <c r="A131" s="39">
        <v>343</v>
      </c>
      <c r="B131" s="40" t="s">
        <v>438</v>
      </c>
      <c r="C131" s="216">
        <v>7608676.7199999997</v>
      </c>
      <c r="D131" s="32">
        <v>7683967.7199999997</v>
      </c>
      <c r="E131" s="32">
        <v>7683967.7199999997</v>
      </c>
      <c r="F131" s="431">
        <f t="shared" si="9"/>
        <v>1</v>
      </c>
      <c r="G131" s="32">
        <v>7683967.7199999997</v>
      </c>
      <c r="H131" s="431">
        <f t="shared" si="10"/>
        <v>1</v>
      </c>
      <c r="I131" s="32">
        <v>7683967.7199999997</v>
      </c>
      <c r="J131" s="433">
        <f t="shared" si="11"/>
        <v>1</v>
      </c>
      <c r="K131" s="442">
        <v>8738474.2300000004</v>
      </c>
      <c r="L131" s="60">
        <v>1</v>
      </c>
      <c r="M131" s="152">
        <f t="shared" si="8"/>
        <v>-0.12067398521126049</v>
      </c>
    </row>
    <row r="132" spans="1:16" ht="14.1" customHeight="1" x14ac:dyDescent="0.2">
      <c r="A132" s="17">
        <v>3</v>
      </c>
      <c r="B132" s="2" t="s">
        <v>124</v>
      </c>
      <c r="C132" s="218">
        <f>SUBTOTAL(9,C114:C131)</f>
        <v>273524637.23000002</v>
      </c>
      <c r="D132" s="225">
        <f>SUBTOTAL(9,D114:D131)</f>
        <v>288695760.25999999</v>
      </c>
      <c r="E132" s="220">
        <f>SUBTOTAL(9,E114:E131)</f>
        <v>288265770.26000005</v>
      </c>
      <c r="F132" s="97">
        <f t="shared" si="9"/>
        <v>0.99851057736486093</v>
      </c>
      <c r="G132" s="220">
        <f>SUBTOTAL(9,G114:G131)</f>
        <v>288169932.65000004</v>
      </c>
      <c r="H132" s="97">
        <f t="shared" si="10"/>
        <v>0.99817860986414764</v>
      </c>
      <c r="I132" s="220">
        <f>SUBTOTAL(9,I114:I131)</f>
        <v>288022818.88999999</v>
      </c>
      <c r="J132" s="180">
        <f t="shared" si="11"/>
        <v>0.99766902925975098</v>
      </c>
      <c r="K132" s="220">
        <f>SUBTOTAL(9,K114:K131)</f>
        <v>270960772.00999999</v>
      </c>
      <c r="L132" s="43">
        <v>0.9968015669292809</v>
      </c>
      <c r="M132" s="154">
        <f t="shared" ref="M132:M133" si="12">+I132/K132-1</f>
        <v>6.2968697473929192E-2</v>
      </c>
    </row>
    <row r="133" spans="1:16" ht="14.1" customHeight="1" x14ac:dyDescent="0.2">
      <c r="A133" s="37">
        <v>430</v>
      </c>
      <c r="B133" s="38" t="s">
        <v>546</v>
      </c>
      <c r="C133" s="216">
        <v>3157718.66</v>
      </c>
      <c r="D133" s="32">
        <v>3667096.96</v>
      </c>
      <c r="E133" s="32">
        <v>3608389.79</v>
      </c>
      <c r="F133" s="431">
        <f t="shared" si="9"/>
        <v>0.98399083235584806</v>
      </c>
      <c r="G133" s="32">
        <v>3597372.82</v>
      </c>
      <c r="H133" s="431">
        <f t="shared" si="10"/>
        <v>0.98098655673396751</v>
      </c>
      <c r="I133" s="32">
        <v>3591947.22</v>
      </c>
      <c r="J133" s="188">
        <f t="shared" si="11"/>
        <v>0.97950702127058031</v>
      </c>
      <c r="K133" s="434">
        <v>2677937.37</v>
      </c>
      <c r="L133" s="52">
        <v>0.95721717163376785</v>
      </c>
      <c r="M133" s="151">
        <f t="shared" si="12"/>
        <v>0.34131113753418374</v>
      </c>
    </row>
    <row r="134" spans="1:16" ht="14.1" customHeight="1" x14ac:dyDescent="0.2">
      <c r="A134" s="37" t="s">
        <v>80</v>
      </c>
      <c r="B134" s="38" t="s">
        <v>103</v>
      </c>
      <c r="C134" s="216">
        <v>8913661.5299999993</v>
      </c>
      <c r="D134" s="32">
        <v>7404854.79</v>
      </c>
      <c r="E134" s="32">
        <v>7248208.21</v>
      </c>
      <c r="F134" s="48">
        <f t="shared" si="9"/>
        <v>0.97884542176147116</v>
      </c>
      <c r="G134" s="32">
        <v>6820199.4199999999</v>
      </c>
      <c r="H134" s="48">
        <f t="shared" si="10"/>
        <v>0.92104431665701847</v>
      </c>
      <c r="I134" s="32">
        <v>6753500.0899999999</v>
      </c>
      <c r="J134" s="163">
        <f t="shared" si="11"/>
        <v>0.91203680308766732</v>
      </c>
      <c r="K134" s="434">
        <v>8248052.8300000001</v>
      </c>
      <c r="L134" s="52">
        <v>0.86318643810342244</v>
      </c>
      <c r="M134" s="151">
        <f t="shared" ref="M134:M154" si="13">+I134/K134-1</f>
        <v>-0.18120067497191339</v>
      </c>
    </row>
    <row r="135" spans="1:16" ht="14.1" customHeight="1" x14ac:dyDescent="0.2">
      <c r="A135" s="39" t="s">
        <v>81</v>
      </c>
      <c r="B135" s="40" t="s">
        <v>498</v>
      </c>
      <c r="C135" s="216">
        <v>4243112</v>
      </c>
      <c r="D135" s="32">
        <v>9694688.2200000007</v>
      </c>
      <c r="E135" s="32">
        <v>9323391.6099999994</v>
      </c>
      <c r="F135" s="305">
        <f t="shared" si="9"/>
        <v>0.96170102621412601</v>
      </c>
      <c r="G135" s="32">
        <v>9299731.2599999998</v>
      </c>
      <c r="H135" s="305">
        <f t="shared" si="10"/>
        <v>0.95926047841484885</v>
      </c>
      <c r="I135" s="32">
        <v>9247902.3599999994</v>
      </c>
      <c r="J135" s="188">
        <f t="shared" si="11"/>
        <v>0.95391436528321882</v>
      </c>
      <c r="K135" s="435">
        <v>7235768.9400000004</v>
      </c>
      <c r="L135" s="54">
        <v>0.88153808815765455</v>
      </c>
      <c r="M135" s="152">
        <f t="shared" si="13"/>
        <v>0.27808149164033402</v>
      </c>
    </row>
    <row r="136" spans="1:16" ht="14.1" customHeight="1" x14ac:dyDescent="0.2">
      <c r="A136" s="39" t="s">
        <v>82</v>
      </c>
      <c r="B136" s="40" t="s">
        <v>104</v>
      </c>
      <c r="C136" s="216">
        <v>64291367.520000003</v>
      </c>
      <c r="D136" s="32">
        <v>73531736</v>
      </c>
      <c r="E136" s="32">
        <v>72256681.989999995</v>
      </c>
      <c r="F136" s="305">
        <f t="shared" si="9"/>
        <v>0.98265981358035659</v>
      </c>
      <c r="G136" s="32">
        <v>72247002.260000005</v>
      </c>
      <c r="H136" s="305">
        <f t="shared" si="10"/>
        <v>0.98252817341344978</v>
      </c>
      <c r="I136" s="32">
        <v>72196143.849999994</v>
      </c>
      <c r="J136" s="188">
        <f t="shared" si="11"/>
        <v>0.98183652090030882</v>
      </c>
      <c r="K136" s="435">
        <v>49694473.640000001</v>
      </c>
      <c r="L136" s="54">
        <v>0.97007463031933383</v>
      </c>
      <c r="M136" s="152">
        <f t="shared" si="13"/>
        <v>0.45280025245881639</v>
      </c>
      <c r="O136" s="300"/>
      <c r="P136" s="300"/>
    </row>
    <row r="137" spans="1:16" ht="14.1" customHeight="1" x14ac:dyDescent="0.2">
      <c r="A137" s="39" t="s">
        <v>83</v>
      </c>
      <c r="B137" s="40" t="s">
        <v>499</v>
      </c>
      <c r="C137" s="216">
        <v>133403395</v>
      </c>
      <c r="D137" s="32">
        <v>133482963.62</v>
      </c>
      <c r="E137" s="32">
        <v>133482963.62</v>
      </c>
      <c r="F137" s="305">
        <f t="shared" si="9"/>
        <v>1</v>
      </c>
      <c r="G137" s="32">
        <v>133482963.62</v>
      </c>
      <c r="H137" s="305">
        <f t="shared" si="10"/>
        <v>1</v>
      </c>
      <c r="I137" s="32">
        <v>132730314.93000001</v>
      </c>
      <c r="J137" s="188">
        <f t="shared" si="11"/>
        <v>0.9943614625448185</v>
      </c>
      <c r="K137" s="435">
        <v>105695910.88</v>
      </c>
      <c r="L137" s="54">
        <v>0.99305406668803187</v>
      </c>
      <c r="M137" s="152">
        <f t="shared" si="13"/>
        <v>0.25577530696237671</v>
      </c>
      <c r="O137" s="300"/>
      <c r="P137" s="300"/>
    </row>
    <row r="138" spans="1:16" ht="14.1" customHeight="1" x14ac:dyDescent="0.2">
      <c r="A138" s="39">
        <v>491</v>
      </c>
      <c r="B138" s="40" t="s">
        <v>511</v>
      </c>
      <c r="C138" s="216">
        <v>17159000</v>
      </c>
      <c r="D138" s="32">
        <v>17159000</v>
      </c>
      <c r="E138" s="32">
        <v>17159000</v>
      </c>
      <c r="F138" s="305">
        <f t="shared" si="9"/>
        <v>1</v>
      </c>
      <c r="G138" s="32">
        <v>17159000</v>
      </c>
      <c r="H138" s="305">
        <f t="shared" si="10"/>
        <v>1</v>
      </c>
      <c r="I138" s="32">
        <v>17159000</v>
      </c>
      <c r="J138" s="188">
        <f t="shared" si="11"/>
        <v>1</v>
      </c>
      <c r="K138" s="435">
        <v>16425000</v>
      </c>
      <c r="L138" s="54">
        <v>1</v>
      </c>
      <c r="M138" s="152">
        <f t="shared" si="13"/>
        <v>4.4687975646879652E-2</v>
      </c>
      <c r="O138" s="300"/>
      <c r="P138" s="300"/>
    </row>
    <row r="139" spans="1:16" ht="14.1" customHeight="1" x14ac:dyDescent="0.2">
      <c r="A139" s="39" t="s">
        <v>84</v>
      </c>
      <c r="B139" s="40" t="s">
        <v>500</v>
      </c>
      <c r="C139" s="216">
        <v>1138067.27</v>
      </c>
      <c r="D139" s="32">
        <v>1014422.6</v>
      </c>
      <c r="E139" s="32">
        <v>947758.54</v>
      </c>
      <c r="F139" s="305">
        <f t="shared" si="9"/>
        <v>0.93428373934098086</v>
      </c>
      <c r="G139" s="32">
        <v>908872.24</v>
      </c>
      <c r="H139" s="305">
        <f t="shared" si="10"/>
        <v>0.89595030710080792</v>
      </c>
      <c r="I139" s="32">
        <v>891618.58</v>
      </c>
      <c r="J139" s="188">
        <f t="shared" si="11"/>
        <v>0.87894195180588441</v>
      </c>
      <c r="K139" s="435">
        <v>979338.22</v>
      </c>
      <c r="L139" s="54">
        <v>0.92916422525082698</v>
      </c>
      <c r="M139" s="388">
        <f t="shared" si="13"/>
        <v>-8.9570322293762827E-2</v>
      </c>
    </row>
    <row r="140" spans="1:16" ht="14.1" customHeight="1" x14ac:dyDescent="0.2">
      <c r="A140" s="17">
        <v>4</v>
      </c>
      <c r="B140" s="2" t="s">
        <v>123</v>
      </c>
      <c r="C140" s="218">
        <f>SUBTOTAL(9,C133:C139)</f>
        <v>232306321.98000002</v>
      </c>
      <c r="D140" s="225">
        <f>SUBTOTAL(9,D133:D139)</f>
        <v>245954762.19</v>
      </c>
      <c r="E140" s="220">
        <f>SUBTOTAL(9,E133:E139)</f>
        <v>244026393.75999999</v>
      </c>
      <c r="F140" s="97">
        <f t="shared" si="9"/>
        <v>0.99215966215563522</v>
      </c>
      <c r="G140" s="220">
        <f>SUBTOTAL(9,G133:G139)</f>
        <v>243515141.62</v>
      </c>
      <c r="H140" s="97">
        <f t="shared" si="10"/>
        <v>0.99008101917491886</v>
      </c>
      <c r="I140" s="220">
        <f>SUBTOTAL(9,I133:I139)</f>
        <v>242570427.03</v>
      </c>
      <c r="J140" s="180">
        <f t="shared" si="11"/>
        <v>0.98624000962670688</v>
      </c>
      <c r="K140" s="220">
        <f>SUBTOTAL(9,K133:K139)</f>
        <v>190956481.88</v>
      </c>
      <c r="L140" s="43">
        <v>0.97574742777042511</v>
      </c>
      <c r="M140" s="154">
        <f t="shared" si="13"/>
        <v>0.27029166353428624</v>
      </c>
    </row>
    <row r="141" spans="1:16" ht="14.1" customHeight="1" x14ac:dyDescent="0.2">
      <c r="A141" s="37" t="s">
        <v>85</v>
      </c>
      <c r="B141" s="38" t="s">
        <v>113</v>
      </c>
      <c r="C141" s="216">
        <v>27475672.920000002</v>
      </c>
      <c r="D141" s="32">
        <v>27999252.539999999</v>
      </c>
      <c r="E141" s="32">
        <v>27677530.289999999</v>
      </c>
      <c r="F141" s="48">
        <f t="shared" si="9"/>
        <v>0.9885096129069737</v>
      </c>
      <c r="G141" s="32">
        <v>27319340.059999999</v>
      </c>
      <c r="H141" s="48">
        <f t="shared" si="10"/>
        <v>0.97571676318756473</v>
      </c>
      <c r="I141" s="32">
        <v>27249253.399999999</v>
      </c>
      <c r="J141" s="163">
        <f t="shared" si="11"/>
        <v>0.97321360136565982</v>
      </c>
      <c r="K141" s="434">
        <v>27451886.25</v>
      </c>
      <c r="L141" s="52">
        <v>0.98376263196661318</v>
      </c>
      <c r="M141" s="151">
        <f t="shared" si="13"/>
        <v>-7.3813816709954461E-3</v>
      </c>
    </row>
    <row r="142" spans="1:16" ht="14.1" customHeight="1" x14ac:dyDescent="0.2">
      <c r="A142" s="39" t="s">
        <v>86</v>
      </c>
      <c r="B142" s="40" t="s">
        <v>545</v>
      </c>
      <c r="C142" s="216">
        <v>55211919.460000001</v>
      </c>
      <c r="D142" s="32">
        <v>59900452.210000001</v>
      </c>
      <c r="E142" s="32">
        <v>58999470.020000003</v>
      </c>
      <c r="F142" s="305">
        <f t="shared" si="9"/>
        <v>0.98495867465505405</v>
      </c>
      <c r="G142" s="32">
        <v>58164206.880000003</v>
      </c>
      <c r="H142" s="305">
        <f t="shared" si="10"/>
        <v>0.97101448710415339</v>
      </c>
      <c r="I142" s="32">
        <v>57157271.060000002</v>
      </c>
      <c r="J142" s="188">
        <f t="shared" si="11"/>
        <v>0.95420433320965747</v>
      </c>
      <c r="K142" s="435">
        <v>57023859.509999998</v>
      </c>
      <c r="L142" s="54">
        <v>0.95442499219175192</v>
      </c>
      <c r="M142" s="152">
        <f t="shared" si="13"/>
        <v>2.3395741913365686E-3</v>
      </c>
    </row>
    <row r="143" spans="1:16" ht="14.1" customHeight="1" x14ac:dyDescent="0.2">
      <c r="A143" s="39" t="s">
        <v>87</v>
      </c>
      <c r="B143" s="40" t="s">
        <v>116</v>
      </c>
      <c r="C143" s="216">
        <v>6330784.5</v>
      </c>
      <c r="D143" s="32">
        <v>6981801.0199999996</v>
      </c>
      <c r="E143" s="32">
        <v>6641188.5999999996</v>
      </c>
      <c r="F143" s="305">
        <f t="shared" si="9"/>
        <v>0.95121424700814516</v>
      </c>
      <c r="G143" s="32">
        <v>6459190.2599999998</v>
      </c>
      <c r="H143" s="305">
        <f t="shared" si="10"/>
        <v>0.92514671235932766</v>
      </c>
      <c r="I143" s="32">
        <v>6426098.2699999996</v>
      </c>
      <c r="J143" s="188">
        <f t="shared" si="11"/>
        <v>0.92040696255763532</v>
      </c>
      <c r="K143" s="435">
        <v>6270923.1100000003</v>
      </c>
      <c r="L143" s="54">
        <v>0.94579904448631591</v>
      </c>
      <c r="M143" s="152">
        <f t="shared" si="13"/>
        <v>2.4745186199548019E-2</v>
      </c>
    </row>
    <row r="144" spans="1:16" ht="14.1" customHeight="1" x14ac:dyDescent="0.2">
      <c r="A144" s="39" t="s">
        <v>88</v>
      </c>
      <c r="B144" s="40" t="s">
        <v>111</v>
      </c>
      <c r="C144" s="216">
        <v>2703306.46</v>
      </c>
      <c r="D144" s="32">
        <v>1997747.21</v>
      </c>
      <c r="E144" s="32">
        <v>1965925.7</v>
      </c>
      <c r="F144" s="305">
        <f t="shared" si="9"/>
        <v>0.9840713029953374</v>
      </c>
      <c r="G144" s="32">
        <v>1932598.56</v>
      </c>
      <c r="H144" s="305">
        <f t="shared" si="10"/>
        <v>0.9673889420674</v>
      </c>
      <c r="I144" s="32">
        <v>1911598.52</v>
      </c>
      <c r="J144" s="188">
        <f t="shared" si="11"/>
        <v>0.95687708156028417</v>
      </c>
      <c r="K144" s="435">
        <v>1678188.88</v>
      </c>
      <c r="L144" s="54">
        <v>0.95127471940469188</v>
      </c>
      <c r="M144" s="152">
        <f t="shared" si="13"/>
        <v>0.13908424896725569</v>
      </c>
    </row>
    <row r="145" spans="1:16" ht="14.1" customHeight="1" x14ac:dyDescent="0.2">
      <c r="A145" s="39" t="s">
        <v>89</v>
      </c>
      <c r="B145" s="40" t="s">
        <v>105</v>
      </c>
      <c r="C145" s="216">
        <v>9126336.0500000007</v>
      </c>
      <c r="D145" s="32">
        <v>9259770.8000000007</v>
      </c>
      <c r="E145" s="32">
        <v>9158078.0099999998</v>
      </c>
      <c r="F145" s="305">
        <f t="shared" si="9"/>
        <v>0.98901778540782015</v>
      </c>
      <c r="G145" s="32">
        <v>9075757.6999999993</v>
      </c>
      <c r="H145" s="305">
        <f t="shared" si="10"/>
        <v>0.98012768307396969</v>
      </c>
      <c r="I145" s="32">
        <v>9036095.5299999993</v>
      </c>
      <c r="J145" s="188">
        <f t="shared" si="11"/>
        <v>0.97584440534964412</v>
      </c>
      <c r="K145" s="435">
        <v>9122232.2300000004</v>
      </c>
      <c r="L145" s="54">
        <v>0.9904213364530573</v>
      </c>
      <c r="M145" s="152">
        <f t="shared" si="13"/>
        <v>-9.4425024301317828E-3</v>
      </c>
    </row>
    <row r="146" spans="1:16" ht="14.1" customHeight="1" x14ac:dyDescent="0.2">
      <c r="A146" s="39" t="s">
        <v>90</v>
      </c>
      <c r="B146" s="40" t="s">
        <v>120</v>
      </c>
      <c r="C146" s="216">
        <v>36104377.189999998</v>
      </c>
      <c r="D146" s="32">
        <v>37306617.700000003</v>
      </c>
      <c r="E146" s="32">
        <v>37091021.850000001</v>
      </c>
      <c r="F146" s="305">
        <f t="shared" si="9"/>
        <v>0.99422097570640933</v>
      </c>
      <c r="G146" s="32">
        <v>36731673.659999996</v>
      </c>
      <c r="H146" s="305">
        <f t="shared" si="10"/>
        <v>0.9845886849184935</v>
      </c>
      <c r="I146" s="32">
        <v>36123501.079999998</v>
      </c>
      <c r="J146" s="188">
        <f t="shared" si="11"/>
        <v>0.9682866822847892</v>
      </c>
      <c r="K146" s="435">
        <v>37761438.299999997</v>
      </c>
      <c r="L146" s="54">
        <v>0.9831398664055977</v>
      </c>
      <c r="M146" s="152">
        <f t="shared" si="13"/>
        <v>-4.337592246850408E-2</v>
      </c>
    </row>
    <row r="147" spans="1:16" ht="14.1" customHeight="1" x14ac:dyDescent="0.2">
      <c r="A147" s="39" t="s">
        <v>91</v>
      </c>
      <c r="B147" s="40" t="s">
        <v>501</v>
      </c>
      <c r="C147" s="216">
        <v>31536030.609999999</v>
      </c>
      <c r="D147" s="32">
        <v>41963253.329999998</v>
      </c>
      <c r="E147" s="32">
        <v>41580737.640000001</v>
      </c>
      <c r="F147" s="305">
        <f t="shared" si="9"/>
        <v>0.99088450823886587</v>
      </c>
      <c r="G147" s="32">
        <v>41580688.869999997</v>
      </c>
      <c r="H147" s="305">
        <f t="shared" si="10"/>
        <v>0.99088334603155037</v>
      </c>
      <c r="I147" s="32">
        <v>41541465.100000001</v>
      </c>
      <c r="J147" s="188">
        <f t="shared" si="11"/>
        <v>0.98994862894249303</v>
      </c>
      <c r="K147" s="435">
        <v>34883769.829999998</v>
      </c>
      <c r="L147" s="54">
        <v>0.98363484631748788</v>
      </c>
      <c r="M147" s="152">
        <f t="shared" si="13"/>
        <v>0.19085366353594035</v>
      </c>
    </row>
    <row r="148" spans="1:16" ht="14.1" customHeight="1" x14ac:dyDescent="0.2">
      <c r="A148" s="39" t="s">
        <v>92</v>
      </c>
      <c r="B148" s="40" t="s">
        <v>118</v>
      </c>
      <c r="C148" s="216">
        <v>26939471.629999999</v>
      </c>
      <c r="D148" s="32">
        <v>2290657.37</v>
      </c>
      <c r="E148" s="32">
        <v>1257465</v>
      </c>
      <c r="F148" s="305">
        <f t="shared" si="9"/>
        <v>0.54895377041918758</v>
      </c>
      <c r="G148" s="32">
        <v>1257465</v>
      </c>
      <c r="H148" s="305">
        <f t="shared" si="10"/>
        <v>0.54895377041918758</v>
      </c>
      <c r="I148" s="32">
        <v>1257465</v>
      </c>
      <c r="J148" s="188">
        <f t="shared" si="11"/>
        <v>0.54895377041918758</v>
      </c>
      <c r="K148" s="435">
        <v>312198.57</v>
      </c>
      <c r="L148" s="54">
        <v>9.5541423378054741E-2</v>
      </c>
      <c r="M148" s="152">
        <f t="shared" si="13"/>
        <v>3.0277730932592037</v>
      </c>
    </row>
    <row r="149" spans="1:16" ht="14.1" customHeight="1" x14ac:dyDescent="0.2">
      <c r="A149" s="39">
        <v>931</v>
      </c>
      <c r="B149" s="40" t="s">
        <v>439</v>
      </c>
      <c r="C149" s="216">
        <v>5447022.2999999998</v>
      </c>
      <c r="D149" s="32">
        <v>5128767.2300000004</v>
      </c>
      <c r="E149" s="32">
        <v>5028571.3099999996</v>
      </c>
      <c r="F149" s="305">
        <f t="shared" si="9"/>
        <v>0.98046393694494094</v>
      </c>
      <c r="G149" s="32">
        <v>4849288.09</v>
      </c>
      <c r="H149" s="305">
        <f t="shared" si="10"/>
        <v>0.94550754061029973</v>
      </c>
      <c r="I149" s="32">
        <v>4816355.91</v>
      </c>
      <c r="J149" s="188">
        <f t="shared" si="11"/>
        <v>0.93908646932296047</v>
      </c>
      <c r="K149" s="435">
        <v>4663624.2300000004</v>
      </c>
      <c r="L149" s="54">
        <v>0.96143230115170386</v>
      </c>
      <c r="M149" s="152">
        <f t="shared" si="13"/>
        <v>3.274956824726849E-2</v>
      </c>
    </row>
    <row r="150" spans="1:16" ht="14.1" customHeight="1" x14ac:dyDescent="0.2">
      <c r="A150" s="39" t="s">
        <v>93</v>
      </c>
      <c r="B150" s="40" t="s">
        <v>107</v>
      </c>
      <c r="C150" s="216">
        <v>25093946.690000001</v>
      </c>
      <c r="D150" s="32">
        <v>26865735.359999999</v>
      </c>
      <c r="E150" s="32">
        <v>26859084.149999999</v>
      </c>
      <c r="F150" s="305">
        <f t="shared" si="9"/>
        <v>0.99975242777050866</v>
      </c>
      <c r="G150" s="32">
        <v>26845783.59</v>
      </c>
      <c r="H150" s="305">
        <f t="shared" si="10"/>
        <v>0.99925735254469505</v>
      </c>
      <c r="I150" s="32">
        <v>26845138.530000001</v>
      </c>
      <c r="J150" s="188">
        <f t="shared" si="11"/>
        <v>0.99923334203497494</v>
      </c>
      <c r="K150" s="435">
        <v>24290048.989999998</v>
      </c>
      <c r="L150" s="54">
        <v>0.99897571841421107</v>
      </c>
      <c r="M150" s="152">
        <f t="shared" si="13"/>
        <v>0.10519079401823817</v>
      </c>
    </row>
    <row r="151" spans="1:16" ht="14.1" customHeight="1" x14ac:dyDescent="0.2">
      <c r="A151" s="39" t="s">
        <v>94</v>
      </c>
      <c r="B151" s="40" t="s">
        <v>108</v>
      </c>
      <c r="C151" s="216">
        <v>66531326.530000001</v>
      </c>
      <c r="D151" s="32">
        <v>66688892.109999999</v>
      </c>
      <c r="E151" s="32">
        <v>65541039.240000002</v>
      </c>
      <c r="F151" s="305">
        <f t="shared" si="9"/>
        <v>0.98278794513325141</v>
      </c>
      <c r="G151" s="32">
        <v>65385846.049999997</v>
      </c>
      <c r="H151" s="305">
        <f t="shared" si="10"/>
        <v>0.98046082310303351</v>
      </c>
      <c r="I151" s="32">
        <v>64034097.600000001</v>
      </c>
      <c r="J151" s="188">
        <f t="shared" si="11"/>
        <v>0.96019135382214704</v>
      </c>
      <c r="K151" s="435">
        <v>56043694.460000001</v>
      </c>
      <c r="L151" s="54">
        <v>0.96343497196384387</v>
      </c>
      <c r="M151" s="152">
        <f t="shared" si="13"/>
        <v>0.1425745254125419</v>
      </c>
      <c r="O151" s="30"/>
      <c r="P151" s="188"/>
    </row>
    <row r="152" spans="1:16" ht="14.1" customHeight="1" x14ac:dyDescent="0.2">
      <c r="A152" s="39" t="s">
        <v>95</v>
      </c>
      <c r="B152" s="40" t="s">
        <v>117</v>
      </c>
      <c r="C152" s="216">
        <v>732282.55</v>
      </c>
      <c r="D152" s="32">
        <v>846606.86</v>
      </c>
      <c r="E152" s="32">
        <v>846606.86</v>
      </c>
      <c r="F152" s="305">
        <f t="shared" si="9"/>
        <v>1</v>
      </c>
      <c r="G152" s="32">
        <v>846606.86</v>
      </c>
      <c r="H152" s="305">
        <f t="shared" si="10"/>
        <v>1</v>
      </c>
      <c r="I152" s="32">
        <v>846606.86</v>
      </c>
      <c r="J152" s="188">
        <f t="shared" si="11"/>
        <v>1</v>
      </c>
      <c r="K152" s="435">
        <v>783734.65</v>
      </c>
      <c r="L152" s="54">
        <v>1</v>
      </c>
      <c r="M152" s="152">
        <f t="shared" si="13"/>
        <v>8.0221296838158151E-2</v>
      </c>
      <c r="O152" s="30"/>
      <c r="P152" s="188"/>
    </row>
    <row r="153" spans="1:16" ht="14.1" customHeight="1" x14ac:dyDescent="0.2">
      <c r="A153" s="41" t="s">
        <v>512</v>
      </c>
      <c r="B153" s="42" t="s">
        <v>119</v>
      </c>
      <c r="C153" s="216">
        <v>89097229.569999993</v>
      </c>
      <c r="D153" s="32">
        <v>92018042.969999999</v>
      </c>
      <c r="E153" s="32">
        <v>92018042.969999999</v>
      </c>
      <c r="F153" s="431">
        <f t="shared" si="9"/>
        <v>1</v>
      </c>
      <c r="G153" s="32">
        <v>92018042.969999999</v>
      </c>
      <c r="H153" s="431">
        <f t="shared" si="10"/>
        <v>1</v>
      </c>
      <c r="I153" s="32">
        <v>92018038.239999995</v>
      </c>
      <c r="J153" s="433">
        <f t="shared" si="11"/>
        <v>0.99999994859703756</v>
      </c>
      <c r="K153" s="436">
        <v>88687281.840000004</v>
      </c>
      <c r="L153" s="354">
        <v>0.99999305102485248</v>
      </c>
      <c r="M153" s="153">
        <f t="shared" si="13"/>
        <v>3.7556189916937432E-2</v>
      </c>
      <c r="N153" t="s">
        <v>537</v>
      </c>
    </row>
    <row r="154" spans="1:16" ht="14.1" customHeight="1" thickBot="1" x14ac:dyDescent="0.25">
      <c r="A154" s="17">
        <v>9</v>
      </c>
      <c r="B154" s="2" t="s">
        <v>551</v>
      </c>
      <c r="C154" s="172">
        <f>SUBTOTAL(9,C141:C153)</f>
        <v>382329706.46000004</v>
      </c>
      <c r="D154" s="225">
        <f>SUBTOTAL(9,D141:D153)</f>
        <v>379247596.71000004</v>
      </c>
      <c r="E154" s="220">
        <f>SUBTOTAL(9,E141:E153)</f>
        <v>374664761.63999999</v>
      </c>
      <c r="F154" s="97">
        <f t="shared" si="9"/>
        <v>0.98791598124877655</v>
      </c>
      <c r="G154" s="220">
        <f>SUBTOTAL(9,G141:G153)</f>
        <v>372466488.55000007</v>
      </c>
      <c r="H154" s="97">
        <f t="shared" si="10"/>
        <v>0.98211957513026693</v>
      </c>
      <c r="I154" s="220">
        <f>SUBTOTAL(9,I141:I153)</f>
        <v>369262985.10000002</v>
      </c>
      <c r="J154" s="180">
        <f t="shared" si="11"/>
        <v>0.97367257776550931</v>
      </c>
      <c r="K154" s="220">
        <f>SUBTOTAL(9,K141:K153)</f>
        <v>348972880.84999996</v>
      </c>
      <c r="L154" s="43">
        <v>0.97151305650028974</v>
      </c>
      <c r="M154" s="154">
        <f t="shared" si="13"/>
        <v>5.8142352496214134E-2</v>
      </c>
    </row>
    <row r="155" spans="1:16" s="6" customFormat="1" ht="14.1" customHeight="1" thickBot="1" x14ac:dyDescent="0.25">
      <c r="A155" s="5"/>
      <c r="B155" s="4" t="s">
        <v>130</v>
      </c>
      <c r="C155" s="278">
        <f>SUBTOTAL(9,C83:C153)</f>
        <v>1996110606.45</v>
      </c>
      <c r="D155" s="226">
        <f>SUBTOTAL(9,D83:D153)</f>
        <v>2054977377.3199992</v>
      </c>
      <c r="E155" s="227">
        <f>SUBTOTAL(9,E83:E153)</f>
        <v>2042241429.3099995</v>
      </c>
      <c r="F155" s="191">
        <f>+E155/D155</f>
        <v>0.99380239016226579</v>
      </c>
      <c r="G155" s="227">
        <f>SUBTOTAL(9,G83:G153)</f>
        <v>2037647322.2999995</v>
      </c>
      <c r="H155" s="191">
        <f>+G155/D155</f>
        <v>0.99156679036408624</v>
      </c>
      <c r="I155" s="227">
        <f>SUBTOTAL(9,I83:I153)</f>
        <v>2028129851.3599994</v>
      </c>
      <c r="J155" s="183">
        <f>+I155/D155</f>
        <v>0.98693536665838477</v>
      </c>
      <c r="K155" s="221">
        <f>SUBTOTAL(9,K83:K154)</f>
        <v>1885498459.3</v>
      </c>
      <c r="L155" s="200">
        <v>0.98221042377432788</v>
      </c>
      <c r="M155" s="156">
        <f>+I155/K155-1</f>
        <v>7.5646517426989579E-2</v>
      </c>
      <c r="O155" s="281"/>
    </row>
    <row r="156" spans="1:16" s="297" customFormat="1" ht="14.1" customHeight="1" x14ac:dyDescent="0.2">
      <c r="A156" s="273"/>
      <c r="B156" s="294"/>
      <c r="C156" s="295"/>
      <c r="D156" s="295"/>
      <c r="E156" s="295"/>
      <c r="F156" s="296"/>
      <c r="G156" s="295"/>
      <c r="H156" s="296"/>
      <c r="I156" s="295"/>
      <c r="J156" s="296"/>
      <c r="K156" s="295"/>
      <c r="L156" s="296"/>
      <c r="M156" s="296"/>
      <c r="O156" s="298"/>
      <c r="P156" s="299"/>
    </row>
    <row r="161" spans="3:10" x14ac:dyDescent="0.2">
      <c r="C161" s="381"/>
      <c r="D161" s="381"/>
      <c r="E161" s="381"/>
      <c r="F161" s="432"/>
      <c r="G161" s="381"/>
      <c r="H161" s="432"/>
      <c r="I161" s="381"/>
      <c r="J161" s="432"/>
    </row>
    <row r="163" spans="3:10" x14ac:dyDescent="0.2">
      <c r="C163" s="386"/>
    </row>
  </sheetData>
  <mergeCells count="5">
    <mergeCell ref="K2:L2"/>
    <mergeCell ref="K80:L80"/>
    <mergeCell ref="D2:J2"/>
    <mergeCell ref="A80:B80"/>
    <mergeCell ref="D80:J8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2" orientation="portrait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rowBreaks count="1" manualBreakCount="1">
    <brk id="78" max="12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>
    <pageSetUpPr fitToPage="1"/>
  </sheetPr>
  <dimension ref="A1:P35"/>
  <sheetViews>
    <sheetView topLeftCell="B16" zoomScaleNormal="100" workbookViewId="0">
      <selection activeCell="E30" sqref="E30"/>
    </sheetView>
  </sheetViews>
  <sheetFormatPr defaultColWidth="11.42578125" defaultRowHeight="12.75" x14ac:dyDescent="0.2"/>
  <cols>
    <col min="1" max="1" width="6.85546875" customWidth="1"/>
    <col min="2" max="2" width="43.7109375" bestFit="1" customWidth="1"/>
    <col min="3" max="5" width="12.7109375" customWidth="1"/>
    <col min="6" max="6" width="6.7109375" style="104" customWidth="1"/>
    <col min="7" max="7" width="12.7109375" customWidth="1"/>
    <col min="8" max="8" width="6.7109375" style="104" customWidth="1"/>
    <col min="9" max="9" width="12.7109375" customWidth="1"/>
    <col min="10" max="10" width="6.7109375" style="104" customWidth="1"/>
    <col min="11" max="11" width="15.42578125" bestFit="1" customWidth="1"/>
    <col min="12" max="12" width="6" style="104" bestFit="1" customWidth="1"/>
    <col min="13" max="13" width="51.85546875" style="104" customWidth="1"/>
    <col min="14" max="14" width="16.5703125" bestFit="1" customWidth="1"/>
    <col min="15" max="15" width="20.42578125" style="280" bestFit="1" customWidth="1"/>
    <col min="16" max="18" width="15.5703125" bestFit="1" customWidth="1"/>
  </cols>
  <sheetData>
    <row r="1" spans="1:15" ht="15" customHeight="1" x14ac:dyDescent="0.25">
      <c r="A1" s="522" t="s">
        <v>19</v>
      </c>
      <c r="K1" s="104"/>
    </row>
    <row r="2" spans="1:15" ht="12.75" customHeight="1" x14ac:dyDescent="0.25">
      <c r="A2" s="523" t="s">
        <v>440</v>
      </c>
      <c r="F2"/>
      <c r="H2"/>
      <c r="J2"/>
      <c r="L2"/>
      <c r="M2"/>
      <c r="O2"/>
    </row>
    <row r="3" spans="1:15" ht="12.75" customHeight="1" x14ac:dyDescent="0.25">
      <c r="A3" s="523" t="s">
        <v>458</v>
      </c>
      <c r="F3"/>
      <c r="H3"/>
      <c r="J3"/>
      <c r="L3"/>
      <c r="M3"/>
      <c r="O3"/>
    </row>
    <row r="4" spans="1:15" ht="14.1" customHeight="1" x14ac:dyDescent="0.2">
      <c r="F4"/>
      <c r="H4"/>
      <c r="J4"/>
      <c r="L4"/>
      <c r="M4"/>
      <c r="O4"/>
    </row>
    <row r="5" spans="1:15" ht="14.1" customHeight="1" x14ac:dyDescent="0.2">
      <c r="F5"/>
      <c r="H5"/>
      <c r="J5"/>
      <c r="L5"/>
      <c r="M5"/>
      <c r="O5"/>
    </row>
    <row r="6" spans="1:15" ht="14.1" customHeight="1" x14ac:dyDescent="0.2">
      <c r="F6"/>
      <c r="H6"/>
      <c r="J6"/>
      <c r="L6"/>
      <c r="M6"/>
      <c r="O6"/>
    </row>
    <row r="7" spans="1:15" ht="14.1" customHeight="1" x14ac:dyDescent="0.2">
      <c r="F7"/>
      <c r="H7"/>
      <c r="J7"/>
      <c r="L7"/>
      <c r="M7"/>
      <c r="O7"/>
    </row>
    <row r="8" spans="1:15" ht="14.1" customHeight="1" x14ac:dyDescent="0.2">
      <c r="F8"/>
      <c r="H8"/>
      <c r="J8"/>
      <c r="L8"/>
      <c r="M8"/>
      <c r="O8"/>
    </row>
    <row r="9" spans="1:15" ht="14.1" customHeight="1" x14ac:dyDescent="0.2">
      <c r="F9"/>
      <c r="H9"/>
      <c r="J9"/>
      <c r="L9"/>
      <c r="M9"/>
      <c r="O9"/>
    </row>
    <row r="10" spans="1:15" ht="14.1" customHeight="1" x14ac:dyDescent="0.2">
      <c r="F10"/>
      <c r="H10"/>
      <c r="J10"/>
      <c r="L10"/>
      <c r="M10"/>
      <c r="O10"/>
    </row>
    <row r="11" spans="1:15" ht="14.1" customHeight="1" x14ac:dyDescent="0.2">
      <c r="F11"/>
      <c r="H11"/>
      <c r="J11"/>
      <c r="L11"/>
      <c r="M11"/>
      <c r="O11"/>
    </row>
    <row r="12" spans="1:15" ht="14.1" customHeight="1" x14ac:dyDescent="0.2">
      <c r="F12"/>
      <c r="H12"/>
      <c r="J12"/>
      <c r="L12"/>
      <c r="M12"/>
      <c r="O12"/>
    </row>
    <row r="13" spans="1:15" ht="14.1" customHeight="1" x14ac:dyDescent="0.2">
      <c r="F13"/>
      <c r="H13"/>
      <c r="J13"/>
      <c r="L13"/>
      <c r="M13"/>
      <c r="O13"/>
    </row>
    <row r="14" spans="1:15" ht="14.1" customHeight="1" x14ac:dyDescent="0.2">
      <c r="F14"/>
      <c r="H14"/>
      <c r="J14"/>
      <c r="L14"/>
      <c r="M14"/>
      <c r="O14"/>
    </row>
    <row r="15" spans="1:15" ht="14.1" customHeight="1" x14ac:dyDescent="0.2">
      <c r="F15"/>
      <c r="H15"/>
      <c r="J15"/>
      <c r="L15"/>
      <c r="M15"/>
      <c r="O15"/>
    </row>
    <row r="16" spans="1:15" ht="14.1" customHeight="1" x14ac:dyDescent="0.2">
      <c r="F16"/>
      <c r="H16"/>
      <c r="J16"/>
      <c r="L16"/>
      <c r="M16"/>
      <c r="O16"/>
    </row>
    <row r="17" spans="1:15" ht="14.1" customHeight="1" x14ac:dyDescent="0.2">
      <c r="F17"/>
      <c r="H17"/>
      <c r="J17"/>
      <c r="L17"/>
      <c r="M17"/>
      <c r="O17"/>
    </row>
    <row r="18" spans="1:15" ht="14.1" customHeight="1" x14ac:dyDescent="0.2">
      <c r="F18"/>
      <c r="H18"/>
      <c r="J18"/>
      <c r="L18"/>
      <c r="M18"/>
      <c r="O18"/>
    </row>
    <row r="19" spans="1:15" ht="14.1" customHeight="1" x14ac:dyDescent="0.2">
      <c r="F19"/>
      <c r="H19"/>
      <c r="J19"/>
      <c r="L19"/>
      <c r="M19"/>
      <c r="O19"/>
    </row>
    <row r="20" spans="1:15" ht="14.1" customHeight="1" x14ac:dyDescent="0.2">
      <c r="F20"/>
      <c r="H20"/>
      <c r="J20"/>
      <c r="L20"/>
      <c r="M20"/>
      <c r="O20"/>
    </row>
    <row r="21" spans="1:15" ht="14.1" customHeight="1" x14ac:dyDescent="0.2">
      <c r="F21"/>
      <c r="H21"/>
      <c r="J21"/>
      <c r="L21"/>
      <c r="M21"/>
      <c r="O21"/>
    </row>
    <row r="22" spans="1:15" ht="14.1" customHeight="1" x14ac:dyDescent="0.2">
      <c r="F22"/>
      <c r="H22"/>
      <c r="J22"/>
      <c r="L22"/>
      <c r="M22"/>
      <c r="O22"/>
    </row>
    <row r="23" spans="1:15" ht="14.1" customHeight="1" x14ac:dyDescent="0.2">
      <c r="F23"/>
      <c r="H23"/>
      <c r="J23"/>
      <c r="L23"/>
      <c r="M23"/>
      <c r="O23"/>
    </row>
    <row r="24" spans="1:15" ht="14.1" customHeight="1" x14ac:dyDescent="0.2">
      <c r="F24"/>
      <c r="H24"/>
      <c r="J24"/>
      <c r="L24"/>
      <c r="M24"/>
      <c r="O24"/>
    </row>
    <row r="25" spans="1:15" ht="14.1" customHeight="1" x14ac:dyDescent="0.2">
      <c r="F25"/>
      <c r="H25"/>
      <c r="J25"/>
      <c r="L25"/>
      <c r="M25"/>
      <c r="O25"/>
    </row>
    <row r="26" spans="1:15" ht="14.1" customHeight="1" x14ac:dyDescent="0.2">
      <c r="F26"/>
      <c r="H26"/>
      <c r="J26"/>
      <c r="L26"/>
      <c r="M26"/>
      <c r="O26"/>
    </row>
    <row r="27" spans="1:15" ht="14.1" customHeight="1" x14ac:dyDescent="0.2">
      <c r="F27"/>
      <c r="H27"/>
      <c r="J27"/>
      <c r="L27"/>
      <c r="M27"/>
      <c r="O27"/>
    </row>
    <row r="28" spans="1:15" ht="14.1" customHeight="1" x14ac:dyDescent="0.2">
      <c r="F28"/>
      <c r="H28"/>
      <c r="J28"/>
      <c r="L28"/>
      <c r="M28"/>
      <c r="O28"/>
    </row>
    <row r="29" spans="1:15" ht="14.1" customHeight="1" x14ac:dyDescent="0.25">
      <c r="A29" s="523" t="s">
        <v>19</v>
      </c>
      <c r="B29" s="524"/>
      <c r="F29"/>
      <c r="H29"/>
      <c r="J29"/>
      <c r="L29"/>
      <c r="M29"/>
      <c r="O29"/>
    </row>
    <row r="30" spans="1:15" ht="14.1" customHeight="1" x14ac:dyDescent="0.25">
      <c r="A30" s="626" t="s">
        <v>477</v>
      </c>
      <c r="B30" s="627"/>
      <c r="C30" s="369"/>
      <c r="F30"/>
      <c r="H30"/>
      <c r="J30"/>
      <c r="L30"/>
      <c r="M30"/>
      <c r="O30"/>
    </row>
    <row r="31" spans="1:15" ht="14.1" customHeight="1" x14ac:dyDescent="0.2">
      <c r="F31"/>
      <c r="H31"/>
      <c r="J31"/>
      <c r="L31"/>
      <c r="M31"/>
      <c r="O31"/>
    </row>
    <row r="32" spans="1:15" ht="14.1" customHeight="1" x14ac:dyDescent="0.2">
      <c r="F32"/>
      <c r="H32"/>
      <c r="J32"/>
      <c r="L32"/>
      <c r="M32"/>
      <c r="O32"/>
    </row>
    <row r="33" spans="1:16" ht="14.1" customHeight="1" x14ac:dyDescent="0.2">
      <c r="F33"/>
      <c r="H33"/>
      <c r="J33"/>
      <c r="L33"/>
      <c r="M33"/>
      <c r="O33"/>
    </row>
    <row r="34" spans="1:16" ht="14.1" customHeight="1" x14ac:dyDescent="0.2">
      <c r="F34"/>
      <c r="H34"/>
      <c r="J34"/>
      <c r="L34"/>
      <c r="M34"/>
      <c r="O34"/>
    </row>
    <row r="35" spans="1:16" s="297" customFormat="1" ht="351" customHeight="1" x14ac:dyDescent="0.2">
      <c r="A35" s="273"/>
      <c r="B35" s="294"/>
      <c r="C35" s="295"/>
      <c r="D35" s="295"/>
      <c r="E35" s="295"/>
      <c r="F35" s="296"/>
      <c r="G35" s="295"/>
      <c r="H35" s="296"/>
      <c r="I35" s="295"/>
      <c r="J35" s="296"/>
      <c r="K35" s="295"/>
      <c r="L35" s="296"/>
      <c r="M35" s="296"/>
      <c r="O35" s="298"/>
      <c r="P35" s="299"/>
    </row>
  </sheetData>
  <mergeCells count="1">
    <mergeCell ref="A30:B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0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92D050"/>
  </sheetPr>
  <dimension ref="A1:P64"/>
  <sheetViews>
    <sheetView topLeftCell="A29" zoomScaleNormal="100" workbookViewId="0">
      <selection activeCell="B40" sqref="B40"/>
    </sheetView>
  </sheetViews>
  <sheetFormatPr defaultColWidth="11.42578125" defaultRowHeight="12.75" x14ac:dyDescent="0.2"/>
  <cols>
    <col min="1" max="1" width="4.140625" customWidth="1"/>
    <col min="2" max="2" width="31.85546875" bestFit="1" customWidth="1"/>
    <col min="3" max="5" width="12.7109375" customWidth="1"/>
    <col min="6" max="6" width="6.28515625" style="104" customWidth="1"/>
    <col min="7" max="7" width="12.7109375" customWidth="1"/>
    <col min="8" max="8" width="6.28515625" style="104" customWidth="1"/>
    <col min="9" max="9" width="12.7109375" customWidth="1"/>
    <col min="10" max="10" width="6.28515625" style="104" customWidth="1"/>
    <col min="11" max="11" width="12.7109375" customWidth="1"/>
    <col min="12" max="12" width="7" style="104" bestFit="1" customWidth="1"/>
    <col min="13" max="13" width="8.140625" style="104" bestFit="1" customWidth="1"/>
    <col min="14" max="14" width="3.140625" customWidth="1"/>
    <col min="15" max="15" width="15.5703125" bestFit="1" customWidth="1"/>
    <col min="16" max="16" width="13.85546875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21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6" x14ac:dyDescent="0.2">
      <c r="C3" s="167">
        <v>1</v>
      </c>
      <c r="D3" s="158">
        <v>2</v>
      </c>
      <c r="E3" s="94">
        <v>3</v>
      </c>
      <c r="F3" s="95" t="s">
        <v>36</v>
      </c>
      <c r="G3" s="94">
        <v>4</v>
      </c>
      <c r="H3" s="95" t="s">
        <v>37</v>
      </c>
      <c r="I3" s="94">
        <v>5</v>
      </c>
      <c r="J3" s="159" t="s">
        <v>38</v>
      </c>
      <c r="K3" s="94" t="s">
        <v>39</v>
      </c>
      <c r="L3" s="15" t="s">
        <v>40</v>
      </c>
      <c r="M3" s="149" t="s">
        <v>362</v>
      </c>
    </row>
    <row r="4" spans="1:16" ht="25.5" x14ac:dyDescent="0.2">
      <c r="A4" s="1"/>
      <c r="B4" s="2" t="s">
        <v>22</v>
      </c>
      <c r="C4" s="168" t="s">
        <v>13</v>
      </c>
      <c r="D4" s="120" t="s">
        <v>14</v>
      </c>
      <c r="E4" s="96" t="s">
        <v>15</v>
      </c>
      <c r="F4" s="96" t="s">
        <v>18</v>
      </c>
      <c r="G4" s="96" t="s">
        <v>16</v>
      </c>
      <c r="H4" s="96" t="s">
        <v>18</v>
      </c>
      <c r="I4" s="96" t="s">
        <v>17</v>
      </c>
      <c r="J4" s="121" t="s">
        <v>18</v>
      </c>
      <c r="K4" s="96" t="s">
        <v>17</v>
      </c>
      <c r="L4" s="11" t="s">
        <v>18</v>
      </c>
      <c r="M4" s="150" t="s">
        <v>516</v>
      </c>
    </row>
    <row r="5" spans="1:16" ht="15" customHeight="1" x14ac:dyDescent="0.25">
      <c r="A5" s="29">
        <v>1</v>
      </c>
      <c r="B5" s="20" t="s">
        <v>562</v>
      </c>
      <c r="C5" s="216">
        <v>187615066.34</v>
      </c>
      <c r="D5" s="222">
        <v>194949052.34</v>
      </c>
      <c r="E5" s="30">
        <v>192276891.16999999</v>
      </c>
      <c r="F5" s="48">
        <f t="shared" ref="F5:F15" si="0">+E5/D5</f>
        <v>0.9862930281633806</v>
      </c>
      <c r="G5" s="30">
        <v>190524953.55999997</v>
      </c>
      <c r="H5" s="48">
        <f t="shared" ref="H5:H15" si="1">+G5/D5</f>
        <v>0.97730638478670728</v>
      </c>
      <c r="I5" s="30">
        <v>188019659.56999999</v>
      </c>
      <c r="J5" s="163">
        <f t="shared" ref="J5:J15" si="2">+I5/D5</f>
        <v>0.96445536571311552</v>
      </c>
      <c r="K5" s="30">
        <v>217511224.41999999</v>
      </c>
      <c r="L5" s="52">
        <v>0.95651220874532217</v>
      </c>
      <c r="M5" s="151">
        <f t="shared" ref="M5:M15" si="3">+I5/K5-1</f>
        <v>-0.13558640446551717</v>
      </c>
      <c r="O5" s="556"/>
      <c r="P5" s="556"/>
    </row>
    <row r="6" spans="1:16" ht="15" customHeight="1" x14ac:dyDescent="0.25">
      <c r="A6" s="31">
        <v>2</v>
      </c>
      <c r="B6" s="22" t="s">
        <v>563</v>
      </c>
      <c r="C6" s="216">
        <v>205332965.00999999</v>
      </c>
      <c r="D6" s="222">
        <v>246247497.75</v>
      </c>
      <c r="E6" s="30">
        <v>243954855.15000001</v>
      </c>
      <c r="F6" s="48">
        <f t="shared" si="0"/>
        <v>0.9906896816375873</v>
      </c>
      <c r="G6" s="30">
        <v>243152806.31999999</v>
      </c>
      <c r="H6" s="305">
        <f t="shared" si="1"/>
        <v>0.98743259745468825</v>
      </c>
      <c r="I6" s="30">
        <v>239814160</v>
      </c>
      <c r="J6" s="188">
        <f t="shared" si="2"/>
        <v>0.97387450508621465</v>
      </c>
      <c r="K6" s="30">
        <v>194481693.27000001</v>
      </c>
      <c r="L6" s="52">
        <v>0.97970738655491441</v>
      </c>
      <c r="M6" s="152">
        <f t="shared" si="3"/>
        <v>0.23309374763137569</v>
      </c>
      <c r="O6" s="556"/>
      <c r="P6" s="556"/>
    </row>
    <row r="7" spans="1:16" ht="15" customHeight="1" x14ac:dyDescent="0.25">
      <c r="A7" s="31">
        <v>4</v>
      </c>
      <c r="B7" s="22" t="s">
        <v>564</v>
      </c>
      <c r="C7" s="216">
        <v>246207865.18000001</v>
      </c>
      <c r="D7" s="222">
        <v>254202292.44999999</v>
      </c>
      <c r="E7" s="30">
        <v>253865799.47999999</v>
      </c>
      <c r="F7" s="48">
        <f t="shared" si="0"/>
        <v>0.99867627877484155</v>
      </c>
      <c r="G7" s="30">
        <v>253376803.30000001</v>
      </c>
      <c r="H7" s="305">
        <f t="shared" si="1"/>
        <v>0.99675262901036843</v>
      </c>
      <c r="I7" s="30">
        <v>251472406.44999999</v>
      </c>
      <c r="J7" s="188">
        <f>I7/D7</f>
        <v>0.98926097017580217</v>
      </c>
      <c r="K7" s="30">
        <v>243949497.40000001</v>
      </c>
      <c r="L7" s="52">
        <v>0.98661573275026782</v>
      </c>
      <c r="M7" s="152">
        <f t="shared" si="3"/>
        <v>3.0837977246023218E-2</v>
      </c>
      <c r="O7" s="556"/>
      <c r="P7" s="556"/>
    </row>
    <row r="8" spans="1:16" ht="15" customHeight="1" x14ac:dyDescent="0.2">
      <c r="A8" s="141" t="s">
        <v>422</v>
      </c>
      <c r="B8" s="22" t="s">
        <v>565</v>
      </c>
      <c r="C8" s="216">
        <v>50069128.450000003</v>
      </c>
      <c r="D8" s="222">
        <v>81744678.219999999</v>
      </c>
      <c r="E8" s="30">
        <v>81442821.209999993</v>
      </c>
      <c r="F8" s="48">
        <f t="shared" si="0"/>
        <v>0.99630731912372794</v>
      </c>
      <c r="G8" s="30">
        <v>81303884.769999996</v>
      </c>
      <c r="H8" s="305">
        <f t="shared" si="1"/>
        <v>0.99460768016220347</v>
      </c>
      <c r="I8" s="30">
        <v>81029021.230000004</v>
      </c>
      <c r="J8" s="188">
        <f t="shared" si="2"/>
        <v>0.99124521613414462</v>
      </c>
      <c r="K8" s="30">
        <v>89037549.370000005</v>
      </c>
      <c r="L8" s="52">
        <v>0.99499718697870265</v>
      </c>
      <c r="M8" s="258">
        <f t="shared" si="3"/>
        <v>-8.9945513961982027E-2</v>
      </c>
      <c r="O8" s="280"/>
      <c r="P8" s="280"/>
    </row>
    <row r="9" spans="1:16" ht="15" customHeight="1" x14ac:dyDescent="0.2">
      <c r="A9" s="141" t="s">
        <v>421</v>
      </c>
      <c r="B9" s="22" t="s">
        <v>580</v>
      </c>
      <c r="C9" s="216">
        <v>310628104.75999999</v>
      </c>
      <c r="D9" s="222">
        <v>314735364.20999998</v>
      </c>
      <c r="E9" s="30">
        <v>314706503.01999998</v>
      </c>
      <c r="F9" s="48">
        <f t="shared" si="0"/>
        <v>0.99990830013629883</v>
      </c>
      <c r="G9" s="30">
        <v>314699681.47000003</v>
      </c>
      <c r="H9" s="305">
        <f t="shared" si="1"/>
        <v>0.99988662621345548</v>
      </c>
      <c r="I9" s="30">
        <v>314600052.88999999</v>
      </c>
      <c r="J9" s="188">
        <f t="shared" si="2"/>
        <v>0.99957007907154116</v>
      </c>
      <c r="K9" s="30">
        <v>309653107.44999999</v>
      </c>
      <c r="L9" s="52">
        <v>0.99964234737594082</v>
      </c>
      <c r="M9" s="151">
        <f t="shared" si="3"/>
        <v>1.5975765529169683E-2</v>
      </c>
    </row>
    <row r="10" spans="1:16" ht="15" customHeight="1" x14ac:dyDescent="0.2">
      <c r="A10" s="141" t="s">
        <v>447</v>
      </c>
      <c r="B10" s="22" t="s">
        <v>566</v>
      </c>
      <c r="C10" s="216">
        <v>6604592.1299999999</v>
      </c>
      <c r="D10" s="222">
        <v>5575864.8700000001</v>
      </c>
      <c r="E10" s="30">
        <v>5475295.8700000001</v>
      </c>
      <c r="F10" s="48">
        <f t="shared" si="0"/>
        <v>0.98196351555413497</v>
      </c>
      <c r="G10" s="30">
        <v>5470537.75</v>
      </c>
      <c r="H10" s="305">
        <f t="shared" si="1"/>
        <v>0.98111017349672602</v>
      </c>
      <c r="I10" s="30">
        <v>5375521.8799999999</v>
      </c>
      <c r="J10" s="188">
        <f t="shared" si="2"/>
        <v>0.96406961167981098</v>
      </c>
      <c r="K10" s="143">
        <v>6761997.1699999999</v>
      </c>
      <c r="L10" s="54">
        <v>0.98630481929185954</v>
      </c>
      <c r="M10" s="152">
        <f t="shared" si="3"/>
        <v>-0.20503931828767685</v>
      </c>
    </row>
    <row r="11" spans="1:16" ht="15" customHeight="1" x14ac:dyDescent="0.2">
      <c r="A11" s="141" t="s">
        <v>452</v>
      </c>
      <c r="B11" s="22" t="s">
        <v>567</v>
      </c>
      <c r="C11" s="216">
        <v>56634642.350000001</v>
      </c>
      <c r="D11" s="222">
        <v>61129020.630000003</v>
      </c>
      <c r="E11" s="30">
        <v>60940419.409999996</v>
      </c>
      <c r="F11" s="48">
        <f t="shared" si="0"/>
        <v>0.99691470241047098</v>
      </c>
      <c r="G11" s="30">
        <v>60831229.950000003</v>
      </c>
      <c r="H11" s="305">
        <f t="shared" si="1"/>
        <v>0.99512848926858388</v>
      </c>
      <c r="I11" s="30">
        <v>60213704.189999998</v>
      </c>
      <c r="J11" s="188">
        <f t="shared" si="2"/>
        <v>0.9850264828298132</v>
      </c>
      <c r="K11" s="143">
        <v>48343014.079999998</v>
      </c>
      <c r="L11" s="54">
        <v>0.98305977324073079</v>
      </c>
      <c r="M11" s="152">
        <f t="shared" si="3"/>
        <v>0.24555130324219943</v>
      </c>
    </row>
    <row r="12" spans="1:16" ht="15" customHeight="1" x14ac:dyDescent="0.2">
      <c r="A12" s="31" t="s">
        <v>568</v>
      </c>
      <c r="B12" s="22" t="s">
        <v>570</v>
      </c>
      <c r="C12" s="216">
        <v>49393185.259999998</v>
      </c>
      <c r="D12" s="222">
        <v>89551183.75</v>
      </c>
      <c r="E12" s="30">
        <v>89302476.689999998</v>
      </c>
      <c r="F12" s="48">
        <f t="shared" si="0"/>
        <v>0.99722273844314202</v>
      </c>
      <c r="G12" s="30">
        <v>89078503.620000005</v>
      </c>
      <c r="H12" s="305">
        <f t="shared" si="1"/>
        <v>0.99472167636198339</v>
      </c>
      <c r="I12" s="30">
        <v>88283366.079999998</v>
      </c>
      <c r="J12" s="188">
        <f t="shared" si="2"/>
        <v>0.9858425358894265</v>
      </c>
      <c r="K12" s="143">
        <v>30483881.09</v>
      </c>
      <c r="L12" s="54">
        <v>0.99142136400000003</v>
      </c>
      <c r="M12" s="152">
        <f t="shared" si="3"/>
        <v>1.8960671319821105</v>
      </c>
    </row>
    <row r="13" spans="1:16" ht="15" customHeight="1" x14ac:dyDescent="0.2">
      <c r="A13" s="33" t="s">
        <v>569</v>
      </c>
      <c r="B13" s="24" t="s">
        <v>571</v>
      </c>
      <c r="C13" s="216">
        <v>79765291.079999998</v>
      </c>
      <c r="D13" s="222">
        <v>76088103.849999994</v>
      </c>
      <c r="E13" s="30">
        <v>74644433.540000007</v>
      </c>
      <c r="F13" s="48">
        <f t="shared" si="0"/>
        <v>0.98102633346145629</v>
      </c>
      <c r="G13" s="30">
        <v>74163499.359999999</v>
      </c>
      <c r="H13" s="305">
        <f t="shared" si="1"/>
        <v>0.97470557955033077</v>
      </c>
      <c r="I13" s="30">
        <v>74023122.640000001</v>
      </c>
      <c r="J13" s="188">
        <f t="shared" si="2"/>
        <v>0.97286065619310347</v>
      </c>
      <c r="K13" s="143">
        <v>67960099.819999993</v>
      </c>
      <c r="L13" s="54">
        <v>0.94926788500000003</v>
      </c>
      <c r="M13" s="152">
        <f t="shared" si="3"/>
        <v>8.9214448419861148E-2</v>
      </c>
    </row>
    <row r="14" spans="1:16" ht="15" customHeight="1" x14ac:dyDescent="0.2">
      <c r="A14" s="33" t="s">
        <v>423</v>
      </c>
      <c r="B14" s="24" t="s">
        <v>23</v>
      </c>
      <c r="C14" s="216">
        <v>839696804.13</v>
      </c>
      <c r="D14" s="222">
        <v>963164695.54999995</v>
      </c>
      <c r="E14" s="30">
        <v>943482727.80999994</v>
      </c>
      <c r="F14" s="48">
        <f t="shared" si="0"/>
        <v>0.97956531439437677</v>
      </c>
      <c r="G14" s="30">
        <v>943482727.80999994</v>
      </c>
      <c r="H14" s="431">
        <f t="shared" si="1"/>
        <v>0.97956531439437677</v>
      </c>
      <c r="I14" s="30">
        <v>940872603.46000004</v>
      </c>
      <c r="J14" s="433">
        <f t="shared" si="2"/>
        <v>0.97685536835704889</v>
      </c>
      <c r="K14" s="32">
        <v>896923974.42999995</v>
      </c>
      <c r="L14" s="54">
        <v>0.97049256082786683</v>
      </c>
      <c r="M14" s="152">
        <f t="shared" si="3"/>
        <v>4.8999280076028384E-2</v>
      </c>
    </row>
    <row r="15" spans="1:16" ht="15" customHeight="1" x14ac:dyDescent="0.2">
      <c r="A15" s="31">
        <v>8</v>
      </c>
      <c r="B15" s="22" t="s">
        <v>572</v>
      </c>
      <c r="C15" s="216">
        <v>215141158.63</v>
      </c>
      <c r="D15" s="222">
        <v>226342741.99000001</v>
      </c>
      <c r="E15" s="30">
        <v>226237882.81999999</v>
      </c>
      <c r="F15" s="48">
        <f t="shared" si="0"/>
        <v>0.99953672395642956</v>
      </c>
      <c r="G15" s="30">
        <v>226237882.81999999</v>
      </c>
      <c r="H15" s="305">
        <f t="shared" si="1"/>
        <v>0.99953672395642956</v>
      </c>
      <c r="I15" s="30">
        <v>226237882.81999999</v>
      </c>
      <c r="J15" s="188">
        <f t="shared" si="2"/>
        <v>0.99953672395642956</v>
      </c>
      <c r="K15" s="32">
        <v>213490929.25999999</v>
      </c>
      <c r="L15" s="54">
        <v>0.99802111277309091</v>
      </c>
      <c r="M15" s="152">
        <f t="shared" si="3"/>
        <v>5.9707237231030552E-2</v>
      </c>
    </row>
    <row r="16" spans="1:16" ht="15" customHeight="1" x14ac:dyDescent="0.2">
      <c r="A16" s="9"/>
      <c r="B16" s="2" t="s">
        <v>24</v>
      </c>
      <c r="C16" s="218">
        <f>SUM(C5:C15)</f>
        <v>2247088803.3200002</v>
      </c>
      <c r="D16" s="225">
        <f>SUM(D5:D15)</f>
        <v>2513730495.6099997</v>
      </c>
      <c r="E16" s="220">
        <f>SUM(E5:E15)</f>
        <v>2486330106.1700001</v>
      </c>
      <c r="F16" s="97">
        <f t="shared" ref="F16:F28" si="4">+E16/D16</f>
        <v>0.9890997107733499</v>
      </c>
      <c r="G16" s="220">
        <f>SUM(G5:G15)</f>
        <v>2482322510.73</v>
      </c>
      <c r="H16" s="97">
        <f t="shared" ref="H16:H28" si="5">+G16/D16</f>
        <v>0.98750542871049585</v>
      </c>
      <c r="I16" s="220">
        <f>SUM(I5:I15)</f>
        <v>2469941501.2100005</v>
      </c>
      <c r="J16" s="180">
        <f t="shared" ref="J16:J28" si="6">+I16/D16</f>
        <v>0.98258007591646257</v>
      </c>
      <c r="K16" s="220">
        <f>SUM(K5:K15)</f>
        <v>2318596967.7600002</v>
      </c>
      <c r="L16" s="43">
        <v>0.97876568852116697</v>
      </c>
      <c r="M16" s="154">
        <f t="shared" ref="M16:M28" si="7">+I16/K16-1</f>
        <v>6.5274187603296285E-2</v>
      </c>
    </row>
    <row r="17" spans="1:15" ht="15" customHeight="1" x14ac:dyDescent="0.2">
      <c r="A17" s="29">
        <v>1</v>
      </c>
      <c r="B17" s="20" t="s">
        <v>25</v>
      </c>
      <c r="C17" s="216">
        <v>45622302.869999997</v>
      </c>
      <c r="D17" s="222">
        <v>47218271.119999997</v>
      </c>
      <c r="E17" s="30">
        <v>47113432.420000002</v>
      </c>
      <c r="F17" s="48">
        <f t="shared" si="4"/>
        <v>0.99777970057960064</v>
      </c>
      <c r="G17" s="30">
        <v>47040615.409999996</v>
      </c>
      <c r="H17" s="48">
        <f t="shared" si="5"/>
        <v>0.99623756427785104</v>
      </c>
      <c r="I17" s="30">
        <v>46870663.079999998</v>
      </c>
      <c r="J17" s="163">
        <f t="shared" si="6"/>
        <v>0.9926382726060301</v>
      </c>
      <c r="K17" s="30">
        <v>47679279.68</v>
      </c>
      <c r="L17" s="52">
        <v>0.99565066115742229</v>
      </c>
      <c r="M17" s="151">
        <f t="shared" si="7"/>
        <v>-1.6959496985420985E-2</v>
      </c>
    </row>
    <row r="18" spans="1:15" ht="15" customHeight="1" x14ac:dyDescent="0.2">
      <c r="A18" s="31">
        <v>2</v>
      </c>
      <c r="B18" s="22" t="s">
        <v>26</v>
      </c>
      <c r="C18" s="216">
        <v>39657006.960000001</v>
      </c>
      <c r="D18" s="222">
        <v>42115303.600000001</v>
      </c>
      <c r="E18" s="30">
        <v>42112030.920000002</v>
      </c>
      <c r="F18" s="305">
        <f t="shared" si="4"/>
        <v>0.99992229238019792</v>
      </c>
      <c r="G18" s="30">
        <v>42051654.039999999</v>
      </c>
      <c r="H18" s="305">
        <f t="shared" si="5"/>
        <v>0.9984886833393265</v>
      </c>
      <c r="I18" s="30">
        <v>41968818.659999996</v>
      </c>
      <c r="J18" s="188">
        <f t="shared" si="6"/>
        <v>0.99652181208542912</v>
      </c>
      <c r="K18" s="32">
        <v>41266860.43</v>
      </c>
      <c r="L18" s="54">
        <v>0.99709984120676476</v>
      </c>
      <c r="M18" s="152">
        <f t="shared" si="7"/>
        <v>1.7010216495405794E-2</v>
      </c>
    </row>
    <row r="19" spans="1:15" ht="15" customHeight="1" x14ac:dyDescent="0.2">
      <c r="A19" s="35">
        <v>3</v>
      </c>
      <c r="B19" s="22" t="s">
        <v>27</v>
      </c>
      <c r="C19" s="216">
        <v>33818767.32</v>
      </c>
      <c r="D19" s="222">
        <v>37881041.490000002</v>
      </c>
      <c r="E19" s="30">
        <v>37496086.270000003</v>
      </c>
      <c r="F19" s="305">
        <f t="shared" si="4"/>
        <v>0.98983778679628909</v>
      </c>
      <c r="G19" s="30">
        <v>37372570.600000001</v>
      </c>
      <c r="H19" s="305">
        <f t="shared" si="5"/>
        <v>0.98657716709995347</v>
      </c>
      <c r="I19" s="30">
        <v>37316114.5</v>
      </c>
      <c r="J19" s="188">
        <f t="shared" si="6"/>
        <v>0.98508681472896853</v>
      </c>
      <c r="K19" s="32">
        <v>36108195.25</v>
      </c>
      <c r="L19" s="54">
        <v>0.98765272550422056</v>
      </c>
      <c r="M19" s="152">
        <f t="shared" si="7"/>
        <v>3.3452772746929149E-2</v>
      </c>
    </row>
    <row r="20" spans="1:15" ht="15" customHeight="1" x14ac:dyDescent="0.2">
      <c r="A20" s="35">
        <v>4</v>
      </c>
      <c r="B20" s="22" t="s">
        <v>28</v>
      </c>
      <c r="C20" s="216">
        <v>15446559.359999999</v>
      </c>
      <c r="D20" s="222">
        <v>17945508.57</v>
      </c>
      <c r="E20" s="30">
        <v>17602261.030000001</v>
      </c>
      <c r="F20" s="305">
        <f t="shared" si="4"/>
        <v>0.98087278838261427</v>
      </c>
      <c r="G20" s="30">
        <v>17536037.850000001</v>
      </c>
      <c r="H20" s="305">
        <f t="shared" si="5"/>
        <v>0.9771825513663891</v>
      </c>
      <c r="I20" s="30">
        <v>17452463.82</v>
      </c>
      <c r="J20" s="188">
        <f t="shared" si="6"/>
        <v>0.97252545125278667</v>
      </c>
      <c r="K20" s="32">
        <v>17718337.440000001</v>
      </c>
      <c r="L20" s="54">
        <v>0.98177359183649326</v>
      </c>
      <c r="M20" s="152">
        <f t="shared" si="7"/>
        <v>-1.5005562508352388E-2</v>
      </c>
      <c r="O20" s="375"/>
    </row>
    <row r="21" spans="1:15" ht="15" customHeight="1" x14ac:dyDescent="0.2">
      <c r="A21" s="35">
        <v>5</v>
      </c>
      <c r="B21" s="22" t="s">
        <v>29</v>
      </c>
      <c r="C21" s="216">
        <v>22575394.260000002</v>
      </c>
      <c r="D21" s="222">
        <v>24460903.199999999</v>
      </c>
      <c r="E21" s="30">
        <v>24084711.800000001</v>
      </c>
      <c r="F21" s="305">
        <f t="shared" si="4"/>
        <v>0.98462070689196801</v>
      </c>
      <c r="G21" s="30">
        <v>24021467.199999999</v>
      </c>
      <c r="H21" s="305">
        <f t="shared" si="5"/>
        <v>0.98203516867684593</v>
      </c>
      <c r="I21" s="30">
        <v>23857269.93</v>
      </c>
      <c r="J21" s="188">
        <f t="shared" si="6"/>
        <v>0.97532252733823832</v>
      </c>
      <c r="K21" s="32">
        <v>22219406.32</v>
      </c>
      <c r="L21" s="54">
        <v>0.9847323098753531</v>
      </c>
      <c r="M21" s="152">
        <f t="shared" si="7"/>
        <v>7.3713203062754085E-2</v>
      </c>
    </row>
    <row r="22" spans="1:15" ht="15" customHeight="1" x14ac:dyDescent="0.2">
      <c r="A22" s="35">
        <v>6</v>
      </c>
      <c r="B22" s="22" t="s">
        <v>30</v>
      </c>
      <c r="C22" s="216">
        <v>22001694.969999999</v>
      </c>
      <c r="D22" s="222">
        <v>24085296.190000001</v>
      </c>
      <c r="E22" s="30">
        <v>23817986.829999998</v>
      </c>
      <c r="F22" s="305">
        <f t="shared" si="4"/>
        <v>0.98890155396507073</v>
      </c>
      <c r="G22" s="30">
        <v>23792224.109999999</v>
      </c>
      <c r="H22" s="305">
        <f t="shared" si="5"/>
        <v>0.98783190882569749</v>
      </c>
      <c r="I22" s="30">
        <v>23719895.25</v>
      </c>
      <c r="J22" s="188">
        <f t="shared" si="6"/>
        <v>0.98482887911705597</v>
      </c>
      <c r="K22" s="32">
        <v>24258875.32</v>
      </c>
      <c r="L22" s="54">
        <v>0.98054268539341516</v>
      </c>
      <c r="M22" s="152">
        <f t="shared" si="7"/>
        <v>-2.2217850699601249E-2</v>
      </c>
    </row>
    <row r="23" spans="1:15" ht="15" customHeight="1" x14ac:dyDescent="0.2">
      <c r="A23" s="35">
        <v>7</v>
      </c>
      <c r="B23" s="22" t="s">
        <v>31</v>
      </c>
      <c r="C23" s="216">
        <v>27091049.690000001</v>
      </c>
      <c r="D23" s="222">
        <v>29130958.120000001</v>
      </c>
      <c r="E23" s="30">
        <v>28938108.640000001</v>
      </c>
      <c r="F23" s="305">
        <f t="shared" si="4"/>
        <v>0.99337991290208894</v>
      </c>
      <c r="G23" s="30">
        <v>28895951.460000001</v>
      </c>
      <c r="H23" s="305">
        <f t="shared" si="5"/>
        <v>0.99193275212466647</v>
      </c>
      <c r="I23" s="30">
        <v>28834027</v>
      </c>
      <c r="J23" s="188">
        <f t="shared" si="6"/>
        <v>0.98980702526923958</v>
      </c>
      <c r="K23" s="32">
        <v>28800816.719999999</v>
      </c>
      <c r="L23" s="54">
        <v>0.98475121789345943</v>
      </c>
      <c r="M23" s="152">
        <f t="shared" si="7"/>
        <v>1.1531020221706711E-3</v>
      </c>
    </row>
    <row r="24" spans="1:15" ht="15" customHeight="1" x14ac:dyDescent="0.2">
      <c r="A24" s="35">
        <v>8</v>
      </c>
      <c r="B24" s="22" t="s">
        <v>32</v>
      </c>
      <c r="C24" s="216">
        <v>30441458.079999998</v>
      </c>
      <c r="D24" s="222">
        <v>30930498.789999999</v>
      </c>
      <c r="E24" s="30">
        <v>30737035.579999998</v>
      </c>
      <c r="F24" s="305">
        <f t="shared" si="4"/>
        <v>0.99374522825145817</v>
      </c>
      <c r="G24" s="30">
        <v>30669071.48</v>
      </c>
      <c r="H24" s="305">
        <f t="shared" si="5"/>
        <v>0.99154791160094324</v>
      </c>
      <c r="I24" s="30">
        <v>30518543.84</v>
      </c>
      <c r="J24" s="188">
        <f t="shared" si="6"/>
        <v>0.98668127039279474</v>
      </c>
      <c r="K24" s="32">
        <v>28177576.390000001</v>
      </c>
      <c r="L24" s="54">
        <v>0.97283041325241959</v>
      </c>
      <c r="M24" s="152">
        <f t="shared" si="7"/>
        <v>8.3079091601035993E-2</v>
      </c>
    </row>
    <row r="25" spans="1:15" ht="15" customHeight="1" x14ac:dyDescent="0.2">
      <c r="A25" s="35">
        <v>9</v>
      </c>
      <c r="B25" s="22" t="s">
        <v>33</v>
      </c>
      <c r="C25" s="216">
        <v>29332471.370000001</v>
      </c>
      <c r="D25" s="222">
        <v>28836003.32</v>
      </c>
      <c r="E25" s="30">
        <v>28019716.34</v>
      </c>
      <c r="F25" s="305">
        <f t="shared" si="4"/>
        <v>0.97169209023381398</v>
      </c>
      <c r="G25" s="30">
        <v>27880647.23</v>
      </c>
      <c r="H25" s="305">
        <f t="shared" si="5"/>
        <v>0.96686933069752468</v>
      </c>
      <c r="I25" s="30">
        <v>27754090.539999999</v>
      </c>
      <c r="J25" s="188">
        <f t="shared" si="6"/>
        <v>0.96248048774326467</v>
      </c>
      <c r="K25" s="32">
        <v>42322244.32</v>
      </c>
      <c r="L25" s="54">
        <v>0.97730738918527738</v>
      </c>
      <c r="M25" s="152">
        <f t="shared" si="7"/>
        <v>-0.34421978356936056</v>
      </c>
    </row>
    <row r="26" spans="1:15" ht="15" customHeight="1" x14ac:dyDescent="0.2">
      <c r="A26" s="36">
        <v>10</v>
      </c>
      <c r="B26" s="24" t="s">
        <v>34</v>
      </c>
      <c r="C26" s="216">
        <v>37490721.299999997</v>
      </c>
      <c r="D26" s="222">
        <v>42582168.380000003</v>
      </c>
      <c r="E26" s="30">
        <v>42200585.909999996</v>
      </c>
      <c r="F26" s="431">
        <f t="shared" si="4"/>
        <v>0.99103891406856515</v>
      </c>
      <c r="G26" s="30">
        <v>42156519.380000003</v>
      </c>
      <c r="H26" s="431">
        <f t="shared" si="5"/>
        <v>0.99000405530780999</v>
      </c>
      <c r="I26" s="30">
        <v>42012006.649999999</v>
      </c>
      <c r="J26" s="433">
        <f t="shared" si="6"/>
        <v>0.98661031714233238</v>
      </c>
      <c r="K26" s="34">
        <v>39842863.869999997</v>
      </c>
      <c r="L26" s="354">
        <v>0.98320925863617237</v>
      </c>
      <c r="M26" s="153">
        <f t="shared" si="7"/>
        <v>5.4442441363590666E-2</v>
      </c>
    </row>
    <row r="27" spans="1:15" ht="15" customHeight="1" thickBot="1" x14ac:dyDescent="0.25">
      <c r="A27" s="10">
        <v>6</v>
      </c>
      <c r="B27" s="2" t="s">
        <v>35</v>
      </c>
      <c r="C27" s="218">
        <f>SUM(C17:C26)</f>
        <v>303477426.18000001</v>
      </c>
      <c r="D27" s="225">
        <f>SUM(D17:D26)</f>
        <v>325185952.77999997</v>
      </c>
      <c r="E27" s="220">
        <f>SUM(E17:E26)</f>
        <v>322121955.74000001</v>
      </c>
      <c r="F27" s="97">
        <f t="shared" si="4"/>
        <v>0.99057770788127231</v>
      </c>
      <c r="G27" s="220">
        <f>SUM(G17:G26)</f>
        <v>321416758.75999999</v>
      </c>
      <c r="H27" s="97">
        <f t="shared" si="5"/>
        <v>0.98840911180886715</v>
      </c>
      <c r="I27" s="220">
        <f>SUM(I17:I26)</f>
        <v>320303893.26999998</v>
      </c>
      <c r="J27" s="180">
        <f t="shared" si="6"/>
        <v>0.98498686838018834</v>
      </c>
      <c r="K27" s="220">
        <f>SUM(K17:K26)</f>
        <v>328394455.74000001</v>
      </c>
      <c r="L27" s="43">
        <v>0.98550353713610317</v>
      </c>
      <c r="M27" s="154">
        <f t="shared" si="7"/>
        <v>-2.4636720652816302E-2</v>
      </c>
      <c r="O27" s="375"/>
    </row>
    <row r="28" spans="1:15" s="6" customFormat="1" ht="19.5" customHeight="1" thickBot="1" x14ac:dyDescent="0.25">
      <c r="A28" s="5"/>
      <c r="B28" s="4" t="s">
        <v>11</v>
      </c>
      <c r="C28" s="219">
        <f>+C16+C27</f>
        <v>2550566229.5</v>
      </c>
      <c r="D28" s="226">
        <f>+D16+D27</f>
        <v>2838916448.3899994</v>
      </c>
      <c r="E28" s="227">
        <f>+E16+E27</f>
        <v>2808452061.9099998</v>
      </c>
      <c r="F28" s="191">
        <f t="shared" si="4"/>
        <v>0.98926900913294702</v>
      </c>
      <c r="G28" s="227">
        <f>+G16+G27</f>
        <v>2803739269.4899998</v>
      </c>
      <c r="H28" s="191">
        <f t="shared" si="5"/>
        <v>0.9876089418130114</v>
      </c>
      <c r="I28" s="227">
        <f>+I16+I27</f>
        <v>2790245394.4800005</v>
      </c>
      <c r="J28" s="183">
        <f t="shared" si="6"/>
        <v>0.98285576388216667</v>
      </c>
      <c r="K28" s="221">
        <f>+K16+K27</f>
        <v>2646991423.5</v>
      </c>
      <c r="L28" s="200">
        <v>0.97959659780619457</v>
      </c>
      <c r="M28" s="156">
        <f t="shared" si="7"/>
        <v>5.4119544819144938E-2</v>
      </c>
    </row>
    <row r="29" spans="1:15" x14ac:dyDescent="0.2">
      <c r="C29" s="382"/>
      <c r="D29" s="382"/>
      <c r="E29" s="382"/>
      <c r="F29" s="495"/>
      <c r="G29" s="382"/>
      <c r="H29" s="495"/>
      <c r="I29" s="382"/>
      <c r="J29" s="495"/>
      <c r="K29" s="382"/>
    </row>
    <row r="31" spans="1:15" ht="15.75" thickBot="1" x14ac:dyDescent="0.3">
      <c r="A31" s="7" t="s">
        <v>19</v>
      </c>
    </row>
    <row r="32" spans="1:15" ht="26.25" customHeight="1" x14ac:dyDescent="0.2">
      <c r="A32" s="628" t="s">
        <v>476</v>
      </c>
      <c r="B32" s="629"/>
      <c r="C32" s="174" t="s">
        <v>479</v>
      </c>
      <c r="D32" s="613" t="s">
        <v>574</v>
      </c>
      <c r="E32" s="611"/>
      <c r="F32" s="611"/>
      <c r="G32" s="611"/>
      <c r="H32" s="611"/>
      <c r="I32" s="611"/>
      <c r="J32" s="612"/>
      <c r="K32" s="607" t="s">
        <v>575</v>
      </c>
      <c r="L32" s="608"/>
      <c r="M32" s="214"/>
    </row>
    <row r="33" spans="1:13" x14ac:dyDescent="0.2">
      <c r="C33" s="167">
        <v>1</v>
      </c>
      <c r="D33" s="158">
        <v>2</v>
      </c>
      <c r="E33" s="94">
        <v>3</v>
      </c>
      <c r="F33" s="95" t="s">
        <v>36</v>
      </c>
      <c r="G33" s="94">
        <v>4</v>
      </c>
      <c r="H33" s="95" t="s">
        <v>37</v>
      </c>
      <c r="I33" s="94">
        <v>5</v>
      </c>
      <c r="J33" s="159" t="s">
        <v>38</v>
      </c>
      <c r="K33" s="94" t="s">
        <v>39</v>
      </c>
      <c r="L33" s="15" t="s">
        <v>40</v>
      </c>
      <c r="M33" s="149" t="s">
        <v>362</v>
      </c>
    </row>
    <row r="34" spans="1:13" ht="25.5" x14ac:dyDescent="0.2">
      <c r="A34" s="1"/>
      <c r="B34" s="2" t="s">
        <v>22</v>
      </c>
      <c r="C34" s="168" t="s">
        <v>13</v>
      </c>
      <c r="D34" s="120" t="s">
        <v>14</v>
      </c>
      <c r="E34" s="96" t="s">
        <v>15</v>
      </c>
      <c r="F34" s="96" t="s">
        <v>18</v>
      </c>
      <c r="G34" s="96" t="s">
        <v>16</v>
      </c>
      <c r="H34" s="96" t="s">
        <v>18</v>
      </c>
      <c r="I34" s="96" t="s">
        <v>17</v>
      </c>
      <c r="J34" s="121" t="s">
        <v>18</v>
      </c>
      <c r="K34" s="96" t="s">
        <v>17</v>
      </c>
      <c r="L34" s="11" t="s">
        <v>18</v>
      </c>
      <c r="M34" s="150" t="s">
        <v>516</v>
      </c>
    </row>
    <row r="35" spans="1:13" ht="15" customHeight="1" x14ac:dyDescent="0.2">
      <c r="A35" s="29">
        <v>1</v>
      </c>
      <c r="B35" s="20" t="s">
        <v>562</v>
      </c>
      <c r="C35" s="216">
        <v>182282357.78</v>
      </c>
      <c r="D35" s="222">
        <v>182696325.84999999</v>
      </c>
      <c r="E35" s="30">
        <v>180172321.45999998</v>
      </c>
      <c r="F35" s="48">
        <f t="shared" ref="F35:F45" si="8">+E35/D35</f>
        <v>0.98618470087859178</v>
      </c>
      <c r="G35" s="30">
        <v>178441439.07999998</v>
      </c>
      <c r="H35" s="48">
        <f t="shared" ref="H35:H45" si="9">+G35/D35</f>
        <v>0.97671060569935364</v>
      </c>
      <c r="I35" s="30">
        <v>176091652.51999998</v>
      </c>
      <c r="J35" s="163">
        <f t="shared" ref="J35:J45" si="10">+I35/D35</f>
        <v>0.96384889898977677</v>
      </c>
      <c r="K35" s="30">
        <v>178143044.57999998</v>
      </c>
      <c r="L35" s="52">
        <v>0.97125014909449059</v>
      </c>
      <c r="M35" s="151">
        <f t="shared" ref="M35:M45" si="11">+I35/K35-1</f>
        <v>-1.1515420457961056E-2</v>
      </c>
    </row>
    <row r="36" spans="1:13" ht="15" customHeight="1" x14ac:dyDescent="0.2">
      <c r="A36" s="31">
        <v>2</v>
      </c>
      <c r="B36" s="22" t="s">
        <v>563</v>
      </c>
      <c r="C36" s="216">
        <v>205272445.00999999</v>
      </c>
      <c r="D36" s="222">
        <v>237097811.80000001</v>
      </c>
      <c r="E36" s="30">
        <v>234994641.61000001</v>
      </c>
      <c r="F36" s="48">
        <f t="shared" si="8"/>
        <v>0.99112952509332275</v>
      </c>
      <c r="G36" s="30">
        <v>234194055.11000001</v>
      </c>
      <c r="H36" s="305">
        <f t="shared" si="9"/>
        <v>0.98775291653703912</v>
      </c>
      <c r="I36" s="30">
        <v>230882938.09</v>
      </c>
      <c r="J36" s="188">
        <f t="shared" si="10"/>
        <v>0.97378772219440612</v>
      </c>
      <c r="K36" s="32">
        <v>191399478.63</v>
      </c>
      <c r="L36" s="54">
        <v>0.9799424850876669</v>
      </c>
      <c r="M36" s="152">
        <f t="shared" si="11"/>
        <v>0.20628822890540177</v>
      </c>
    </row>
    <row r="37" spans="1:13" ht="15" customHeight="1" x14ac:dyDescent="0.2">
      <c r="A37" s="31">
        <v>4</v>
      </c>
      <c r="B37" s="22" t="s">
        <v>564</v>
      </c>
      <c r="C37" s="216">
        <v>244658507.91</v>
      </c>
      <c r="D37" s="222">
        <v>247538195.96000001</v>
      </c>
      <c r="E37" s="30">
        <v>247206180.49000001</v>
      </c>
      <c r="F37" s="48">
        <f t="shared" si="8"/>
        <v>0.99865873034780606</v>
      </c>
      <c r="G37" s="30">
        <v>246771043.16999999</v>
      </c>
      <c r="H37" s="305">
        <f t="shared" si="9"/>
        <v>0.99690087104729497</v>
      </c>
      <c r="I37" s="30">
        <v>245748114.53</v>
      </c>
      <c r="J37" s="188">
        <f t="shared" si="10"/>
        <v>0.99276846377966954</v>
      </c>
      <c r="K37" s="32">
        <v>235562951.25</v>
      </c>
      <c r="L37" s="54">
        <v>0.99292172827642688</v>
      </c>
      <c r="M37" s="152">
        <f t="shared" si="11"/>
        <v>4.3237543195791428E-2</v>
      </c>
    </row>
    <row r="38" spans="1:13" ht="15" customHeight="1" x14ac:dyDescent="0.2">
      <c r="A38" s="141" t="s">
        <v>422</v>
      </c>
      <c r="B38" s="22" t="s">
        <v>565</v>
      </c>
      <c r="C38" s="216">
        <v>42675310.450000003</v>
      </c>
      <c r="D38" s="222">
        <v>62115287.829999998</v>
      </c>
      <c r="E38" s="30">
        <v>61823430.82</v>
      </c>
      <c r="F38" s="48">
        <f t="shared" si="8"/>
        <v>0.99530136589242302</v>
      </c>
      <c r="G38" s="30">
        <v>61684494.380000003</v>
      </c>
      <c r="H38" s="305">
        <f t="shared" si="9"/>
        <v>0.99306461476635166</v>
      </c>
      <c r="I38" s="30">
        <v>61457034.479999997</v>
      </c>
      <c r="J38" s="188">
        <f t="shared" si="10"/>
        <v>0.9894027159336114</v>
      </c>
      <c r="K38" s="32">
        <v>40292728.549999997</v>
      </c>
      <c r="L38" s="54">
        <v>0.98905923716397037</v>
      </c>
      <c r="M38" s="152">
        <f t="shared" si="11"/>
        <v>0.52526365653636042</v>
      </c>
    </row>
    <row r="39" spans="1:13" ht="15" customHeight="1" x14ac:dyDescent="0.2">
      <c r="A39" s="141" t="s">
        <v>421</v>
      </c>
      <c r="B39" s="22" t="s">
        <v>580</v>
      </c>
      <c r="C39" s="216">
        <v>309902947.29000002</v>
      </c>
      <c r="D39" s="222">
        <v>314373655.41000003</v>
      </c>
      <c r="E39" s="30">
        <v>314353713.5</v>
      </c>
      <c r="F39" s="48">
        <f t="shared" si="8"/>
        <v>0.99993656621775762</v>
      </c>
      <c r="G39" s="30">
        <v>314349441.17000002</v>
      </c>
      <c r="H39" s="305">
        <f t="shared" si="9"/>
        <v>0.99992297624313198</v>
      </c>
      <c r="I39" s="30">
        <v>314261712.33999997</v>
      </c>
      <c r="J39" s="188">
        <f t="shared" si="10"/>
        <v>0.99964391714104017</v>
      </c>
      <c r="K39" s="32">
        <v>308712620.45999998</v>
      </c>
      <c r="L39" s="54">
        <v>0.99965393295267035</v>
      </c>
      <c r="M39" s="152">
        <f t="shared" si="11"/>
        <v>1.7974943401184884E-2</v>
      </c>
    </row>
    <row r="40" spans="1:13" ht="15" customHeight="1" x14ac:dyDescent="0.2">
      <c r="A40" s="141" t="s">
        <v>447</v>
      </c>
      <c r="B40" s="22" t="s">
        <v>566</v>
      </c>
      <c r="C40" s="216">
        <v>6604592.1299999999</v>
      </c>
      <c r="D40" s="222">
        <v>5575864.8700000001</v>
      </c>
      <c r="E40" s="30">
        <v>5475295.8700000001</v>
      </c>
      <c r="F40" s="48">
        <f t="shared" si="8"/>
        <v>0.98196351555413497</v>
      </c>
      <c r="G40" s="30">
        <v>5470537.75</v>
      </c>
      <c r="H40" s="305">
        <f t="shared" si="9"/>
        <v>0.98111017349672602</v>
      </c>
      <c r="I40" s="30">
        <v>5375521.8799999999</v>
      </c>
      <c r="J40" s="188">
        <f t="shared" si="10"/>
        <v>0.96406961167981098</v>
      </c>
      <c r="K40" s="143">
        <v>6761997.1699999999</v>
      </c>
      <c r="L40" s="54">
        <v>0.98630481929185954</v>
      </c>
      <c r="M40" s="152">
        <f t="shared" si="11"/>
        <v>-0.20503931828767685</v>
      </c>
    </row>
    <row r="41" spans="1:13" ht="15" customHeight="1" x14ac:dyDescent="0.2">
      <c r="A41" s="141" t="s">
        <v>452</v>
      </c>
      <c r="B41" s="22" t="s">
        <v>567</v>
      </c>
      <c r="C41" s="216">
        <v>43447489.090000004</v>
      </c>
      <c r="D41" s="222">
        <v>43337622.950000003</v>
      </c>
      <c r="E41" s="30">
        <v>43313728.409999996</v>
      </c>
      <c r="F41" s="48">
        <f t="shared" si="8"/>
        <v>0.99944864211801432</v>
      </c>
      <c r="G41" s="30">
        <v>43204662.119999997</v>
      </c>
      <c r="H41" s="305">
        <f t="shared" si="9"/>
        <v>0.99693197686099655</v>
      </c>
      <c r="I41" s="30">
        <v>42755041.25</v>
      </c>
      <c r="J41" s="188">
        <f t="shared" si="10"/>
        <v>0.98655713764753217</v>
      </c>
      <c r="K41" s="143">
        <v>36023788.200000003</v>
      </c>
      <c r="L41" s="54">
        <v>0.99298643498708883</v>
      </c>
      <c r="M41" s="152">
        <f t="shared" si="11"/>
        <v>0.18685578020359328</v>
      </c>
    </row>
    <row r="42" spans="1:13" ht="15" customHeight="1" x14ac:dyDescent="0.2">
      <c r="A42" s="31" t="s">
        <v>568</v>
      </c>
      <c r="B42" s="22" t="s">
        <v>570</v>
      </c>
      <c r="C42" s="216">
        <v>49393185.259999998</v>
      </c>
      <c r="D42" s="222">
        <v>54841480.109999999</v>
      </c>
      <c r="E42" s="30">
        <v>54592774.549999997</v>
      </c>
      <c r="F42" s="48">
        <f t="shared" si="8"/>
        <v>0.99546501007082311</v>
      </c>
      <c r="G42" s="30">
        <v>54368801.479999997</v>
      </c>
      <c r="H42" s="305">
        <f t="shared" si="9"/>
        <v>0.99138100158763198</v>
      </c>
      <c r="I42" s="30">
        <v>53573663.939999998</v>
      </c>
      <c r="J42" s="188">
        <f t="shared" si="10"/>
        <v>0.97688216715783305</v>
      </c>
      <c r="K42" s="143">
        <v>30483881.09</v>
      </c>
      <c r="L42" s="54">
        <v>0.99142136400000003</v>
      </c>
      <c r="M42" s="152">
        <f t="shared" si="11"/>
        <v>0.75744236049964186</v>
      </c>
    </row>
    <row r="43" spans="1:13" ht="15" customHeight="1" x14ac:dyDescent="0.2">
      <c r="A43" s="33" t="s">
        <v>569</v>
      </c>
      <c r="B43" s="24" t="s">
        <v>571</v>
      </c>
      <c r="C43" s="216">
        <v>79729691.079999998</v>
      </c>
      <c r="D43" s="222">
        <v>76052503.849999994</v>
      </c>
      <c r="E43" s="30">
        <v>74614433.540000007</v>
      </c>
      <c r="F43" s="48">
        <f t="shared" si="8"/>
        <v>0.98109108527397959</v>
      </c>
      <c r="G43" s="30">
        <v>74150705.540000007</v>
      </c>
      <c r="H43" s="305">
        <f t="shared" si="9"/>
        <v>0.97499361344169622</v>
      </c>
      <c r="I43" s="30">
        <v>74010328.819999993</v>
      </c>
      <c r="J43" s="188">
        <f t="shared" si="10"/>
        <v>0.9731478264801402</v>
      </c>
      <c r="K43" s="143">
        <v>66568824.840000004</v>
      </c>
      <c r="L43" s="54">
        <v>0.94905636400000004</v>
      </c>
      <c r="M43" s="152">
        <f t="shared" si="11"/>
        <v>0.11178662080765056</v>
      </c>
    </row>
    <row r="44" spans="1:13" ht="15" customHeight="1" x14ac:dyDescent="0.2">
      <c r="A44" s="33" t="s">
        <v>423</v>
      </c>
      <c r="B44" s="24" t="s">
        <v>23</v>
      </c>
      <c r="C44" s="216">
        <v>333733413.32999998</v>
      </c>
      <c r="D44" s="222">
        <v>313963923.99000001</v>
      </c>
      <c r="E44" s="30">
        <v>310524028.81999999</v>
      </c>
      <c r="F44" s="48">
        <f t="shared" si="8"/>
        <v>0.98904366104779107</v>
      </c>
      <c r="G44" s="30">
        <v>310524028.81999999</v>
      </c>
      <c r="H44" s="431">
        <f t="shared" si="9"/>
        <v>0.98904366104779107</v>
      </c>
      <c r="I44" s="30">
        <v>310384079.32999998</v>
      </c>
      <c r="J44" s="433">
        <f t="shared" si="10"/>
        <v>0.98859791082202797</v>
      </c>
      <c r="K44" s="32">
        <v>302426864.80000001</v>
      </c>
      <c r="L44" s="54">
        <v>0.95497269179897448</v>
      </c>
      <c r="M44" s="152">
        <f t="shared" si="11"/>
        <v>2.6311202661384536E-2</v>
      </c>
    </row>
    <row r="45" spans="1:13" ht="15" customHeight="1" x14ac:dyDescent="0.2">
      <c r="A45" s="31">
        <v>8</v>
      </c>
      <c r="B45" s="22" t="s">
        <v>572</v>
      </c>
      <c r="C45" s="216">
        <v>209900385.63</v>
      </c>
      <c r="D45" s="222">
        <v>221304590.31999999</v>
      </c>
      <c r="E45" s="30">
        <v>221199731.15000001</v>
      </c>
      <c r="F45" s="48">
        <f t="shared" si="8"/>
        <v>0.99952617715769765</v>
      </c>
      <c r="G45" s="30">
        <v>221199731.15000001</v>
      </c>
      <c r="H45" s="305">
        <f t="shared" si="9"/>
        <v>0.99952617715769765</v>
      </c>
      <c r="I45" s="30">
        <v>221199731.15000001</v>
      </c>
      <c r="J45" s="188">
        <f t="shared" si="10"/>
        <v>0.99952617715769765</v>
      </c>
      <c r="K45" s="34">
        <v>208282820.66</v>
      </c>
      <c r="L45" s="354">
        <v>0.99797173109251613</v>
      </c>
      <c r="M45" s="152">
        <f t="shared" si="11"/>
        <v>6.2016206853111155E-2</v>
      </c>
    </row>
    <row r="46" spans="1:13" ht="15" customHeight="1" x14ac:dyDescent="0.2">
      <c r="A46" s="9"/>
      <c r="B46" s="2" t="s">
        <v>24</v>
      </c>
      <c r="C46" s="225">
        <f>SUM(C35:C45)</f>
        <v>1707600324.96</v>
      </c>
      <c r="D46" s="225">
        <f>SUM(D35:D45)</f>
        <v>1758897262.9399998</v>
      </c>
      <c r="E46" s="220">
        <f>SUM(E35:E45)</f>
        <v>1748270280.22</v>
      </c>
      <c r="F46" s="97">
        <f t="shared" ref="F46:F58" si="12">+E46/D46</f>
        <v>0.9939581560879589</v>
      </c>
      <c r="G46" s="220">
        <f>SUM(G35:G45)</f>
        <v>1744358939.77</v>
      </c>
      <c r="H46" s="97">
        <f t="shared" ref="H46:H58" si="13">+G46/D46</f>
        <v>0.99173441026015419</v>
      </c>
      <c r="I46" s="220">
        <f>SUM(I35:I45)</f>
        <v>1735739818.3300002</v>
      </c>
      <c r="J46" s="180">
        <f t="shared" ref="J46:J58" si="14">+I46/D46</f>
        <v>0.98683411186205838</v>
      </c>
      <c r="K46" s="220">
        <f>SUM(K35:K45)</f>
        <v>1604659000.23</v>
      </c>
      <c r="L46" s="43">
        <v>0.9814729125371926</v>
      </c>
      <c r="M46" s="154">
        <f t="shared" ref="M46:M58" si="15">+I46/K46-1</f>
        <v>8.1687647083406478E-2</v>
      </c>
    </row>
    <row r="47" spans="1:13" ht="15" customHeight="1" x14ac:dyDescent="0.2">
      <c r="A47" s="29">
        <v>1</v>
      </c>
      <c r="B47" s="20" t="s">
        <v>25</v>
      </c>
      <c r="C47" s="216">
        <v>45393979.670000002</v>
      </c>
      <c r="D47" s="222">
        <v>45972872.859999999</v>
      </c>
      <c r="E47" s="30">
        <v>45869399.869999997</v>
      </c>
      <c r="F47" s="48">
        <f t="shared" si="12"/>
        <v>0.9977492598664629</v>
      </c>
      <c r="G47" s="30">
        <v>45796582.859999999</v>
      </c>
      <c r="H47" s="48">
        <f t="shared" si="13"/>
        <v>0.99616534732260797</v>
      </c>
      <c r="I47" s="30">
        <v>45628086.920000002</v>
      </c>
      <c r="J47" s="163">
        <f t="shared" si="14"/>
        <v>0.99250023071105509</v>
      </c>
      <c r="K47" s="30">
        <v>44966691.219999999</v>
      </c>
      <c r="L47" s="52">
        <v>0.99545074050297488</v>
      </c>
      <c r="M47" s="151">
        <f t="shared" si="15"/>
        <v>1.4708569433408369E-2</v>
      </c>
    </row>
    <row r="48" spans="1:13" ht="15" customHeight="1" x14ac:dyDescent="0.2">
      <c r="A48" s="31">
        <v>2</v>
      </c>
      <c r="B48" s="22" t="s">
        <v>26</v>
      </c>
      <c r="C48" s="216">
        <v>39077838.960000001</v>
      </c>
      <c r="D48" s="222">
        <v>40388686.82</v>
      </c>
      <c r="E48" s="30">
        <v>40385427.640000001</v>
      </c>
      <c r="F48" s="305">
        <f t="shared" si="12"/>
        <v>0.99991930463066248</v>
      </c>
      <c r="G48" s="30">
        <v>40326740.369999997</v>
      </c>
      <c r="H48" s="305">
        <f t="shared" si="13"/>
        <v>0.99846624253281424</v>
      </c>
      <c r="I48" s="30">
        <v>40244218.630000003</v>
      </c>
      <c r="J48" s="188">
        <f t="shared" si="14"/>
        <v>0.99642305305335011</v>
      </c>
      <c r="K48" s="32">
        <v>38659043</v>
      </c>
      <c r="L48" s="54">
        <v>0.99711143774182742</v>
      </c>
      <c r="M48" s="152">
        <f t="shared" si="15"/>
        <v>4.1004005970866952E-2</v>
      </c>
    </row>
    <row r="49" spans="1:13" ht="15" customHeight="1" x14ac:dyDescent="0.2">
      <c r="A49" s="35">
        <v>3</v>
      </c>
      <c r="B49" s="22" t="s">
        <v>27</v>
      </c>
      <c r="C49" s="216">
        <v>32320121.32</v>
      </c>
      <c r="D49" s="222">
        <v>33720051.560000002</v>
      </c>
      <c r="E49" s="30">
        <v>33602910.710000001</v>
      </c>
      <c r="F49" s="305">
        <f t="shared" si="12"/>
        <v>0.99652607737590304</v>
      </c>
      <c r="G49" s="30">
        <v>33479669.670000002</v>
      </c>
      <c r="H49" s="305">
        <f t="shared" si="13"/>
        <v>0.99287124785167435</v>
      </c>
      <c r="I49" s="30">
        <v>33423240.699999999</v>
      </c>
      <c r="J49" s="188">
        <f t="shared" si="14"/>
        <v>0.99119779341167757</v>
      </c>
      <c r="K49" s="32">
        <v>32123245.280000001</v>
      </c>
      <c r="L49" s="54">
        <v>0.98625328192324446</v>
      </c>
      <c r="M49" s="152">
        <f t="shared" si="15"/>
        <v>4.0468993984533075E-2</v>
      </c>
    </row>
    <row r="50" spans="1:13" ht="15" customHeight="1" x14ac:dyDescent="0.2">
      <c r="A50" s="35">
        <v>4</v>
      </c>
      <c r="B50" s="22" t="s">
        <v>28</v>
      </c>
      <c r="C50" s="216">
        <v>15096559.359999999</v>
      </c>
      <c r="D50" s="222">
        <v>15833315.869999999</v>
      </c>
      <c r="E50" s="30">
        <v>15507274.32</v>
      </c>
      <c r="F50" s="305">
        <f t="shared" si="12"/>
        <v>0.97940787939323803</v>
      </c>
      <c r="G50" s="30">
        <v>15443229.08</v>
      </c>
      <c r="H50" s="305">
        <f t="shared" si="13"/>
        <v>0.97536291240553652</v>
      </c>
      <c r="I50" s="30">
        <v>15399555.48</v>
      </c>
      <c r="J50" s="188">
        <f t="shared" si="14"/>
        <v>0.97260457673165845</v>
      </c>
      <c r="K50" s="32">
        <v>14604743.4</v>
      </c>
      <c r="L50" s="54">
        <v>0.97855717755271798</v>
      </c>
      <c r="M50" s="152">
        <f t="shared" si="15"/>
        <v>5.4421502537319588E-2</v>
      </c>
    </row>
    <row r="51" spans="1:13" ht="15" customHeight="1" x14ac:dyDescent="0.2">
      <c r="A51" s="35">
        <v>5</v>
      </c>
      <c r="B51" s="22" t="s">
        <v>29</v>
      </c>
      <c r="C51" s="216">
        <v>21002284.260000002</v>
      </c>
      <c r="D51" s="222">
        <v>21930886.829999998</v>
      </c>
      <c r="E51" s="30">
        <v>21766102.859999999</v>
      </c>
      <c r="F51" s="305">
        <f t="shared" si="12"/>
        <v>0.99248621493160116</v>
      </c>
      <c r="G51" s="30">
        <v>21702875.030000001</v>
      </c>
      <c r="H51" s="305">
        <f t="shared" si="13"/>
        <v>0.98960316553692251</v>
      </c>
      <c r="I51" s="30">
        <v>21589085.039999999</v>
      </c>
      <c r="J51" s="188">
        <f t="shared" si="14"/>
        <v>0.98441459332449621</v>
      </c>
      <c r="K51" s="32">
        <v>20574876.52</v>
      </c>
      <c r="L51" s="54">
        <v>0.99133243531614734</v>
      </c>
      <c r="M51" s="152">
        <f t="shared" si="15"/>
        <v>4.929354103360617E-2</v>
      </c>
    </row>
    <row r="52" spans="1:13" ht="15" customHeight="1" x14ac:dyDescent="0.2">
      <c r="A52" s="35">
        <v>6</v>
      </c>
      <c r="B52" s="22" t="s">
        <v>30</v>
      </c>
      <c r="C52" s="216">
        <v>21419602.420000002</v>
      </c>
      <c r="D52" s="222">
        <v>21943275.73</v>
      </c>
      <c r="E52" s="30">
        <v>21879872.609999999</v>
      </c>
      <c r="F52" s="305">
        <f t="shared" si="12"/>
        <v>0.99711059001490288</v>
      </c>
      <c r="G52" s="30">
        <v>21854238.34</v>
      </c>
      <c r="H52" s="305">
        <f t="shared" si="13"/>
        <v>0.99594238384935974</v>
      </c>
      <c r="I52" s="30">
        <v>21785630.280000001</v>
      </c>
      <c r="J52" s="188">
        <f t="shared" si="14"/>
        <v>0.99281577409226685</v>
      </c>
      <c r="K52" s="32">
        <v>20817037.5</v>
      </c>
      <c r="L52" s="54">
        <v>0.99452071193430691</v>
      </c>
      <c r="M52" s="152">
        <f t="shared" si="15"/>
        <v>4.6528848305144255E-2</v>
      </c>
    </row>
    <row r="53" spans="1:13" ht="15" customHeight="1" x14ac:dyDescent="0.2">
      <c r="A53" s="35">
        <v>7</v>
      </c>
      <c r="B53" s="22" t="s">
        <v>31</v>
      </c>
      <c r="C53" s="216">
        <v>25695480.390000001</v>
      </c>
      <c r="D53" s="222">
        <v>26046566.239999998</v>
      </c>
      <c r="E53" s="30">
        <v>25854158.010000002</v>
      </c>
      <c r="F53" s="305">
        <f t="shared" si="12"/>
        <v>0.99261291380110928</v>
      </c>
      <c r="G53" s="30">
        <v>25821916.100000001</v>
      </c>
      <c r="H53" s="305">
        <f t="shared" si="13"/>
        <v>0.99137505735189768</v>
      </c>
      <c r="I53" s="30">
        <v>25763422.190000001</v>
      </c>
      <c r="J53" s="188">
        <f t="shared" si="14"/>
        <v>0.98912931373022328</v>
      </c>
      <c r="K53" s="32">
        <v>24847764.829999998</v>
      </c>
      <c r="L53" s="54">
        <v>0.983108562425695</v>
      </c>
      <c r="M53" s="152">
        <f t="shared" si="15"/>
        <v>3.6850693262135303E-2</v>
      </c>
    </row>
    <row r="54" spans="1:13" ht="15" customHeight="1" x14ac:dyDescent="0.2">
      <c r="A54" s="35">
        <v>8</v>
      </c>
      <c r="B54" s="22" t="s">
        <v>32</v>
      </c>
      <c r="C54" s="216">
        <v>27379622.440000001</v>
      </c>
      <c r="D54" s="222">
        <v>28418060.800000001</v>
      </c>
      <c r="E54" s="30">
        <v>28242274.359999999</v>
      </c>
      <c r="F54" s="305">
        <f t="shared" si="12"/>
        <v>0.99381427039525505</v>
      </c>
      <c r="G54" s="30">
        <v>28174492.460000001</v>
      </c>
      <c r="H54" s="305">
        <f t="shared" si="13"/>
        <v>0.99142910060914502</v>
      </c>
      <c r="I54" s="30">
        <v>28051797.18</v>
      </c>
      <c r="J54" s="188">
        <f t="shared" si="14"/>
        <v>0.98711158996464665</v>
      </c>
      <c r="K54" s="32">
        <v>26410922.690000001</v>
      </c>
      <c r="L54" s="54">
        <v>0.97155046619375496</v>
      </c>
      <c r="M54" s="152">
        <f t="shared" si="15"/>
        <v>6.2128631750578034E-2</v>
      </c>
    </row>
    <row r="55" spans="1:13" ht="15" customHeight="1" x14ac:dyDescent="0.2">
      <c r="A55" s="35">
        <v>9</v>
      </c>
      <c r="B55" s="22" t="s">
        <v>33</v>
      </c>
      <c r="C55" s="216">
        <v>23990071.370000001</v>
      </c>
      <c r="D55" s="222">
        <v>24504414.079999998</v>
      </c>
      <c r="E55" s="30">
        <v>23688439.09</v>
      </c>
      <c r="F55" s="305">
        <f t="shared" si="12"/>
        <v>0.96670089775107171</v>
      </c>
      <c r="G55" s="30">
        <v>23557250.16</v>
      </c>
      <c r="H55" s="305">
        <f t="shared" si="13"/>
        <v>0.9613472121019595</v>
      </c>
      <c r="I55" s="30">
        <v>23430785.739999998</v>
      </c>
      <c r="J55" s="188">
        <f t="shared" si="14"/>
        <v>0.95618632885916366</v>
      </c>
      <c r="K55" s="32">
        <v>21631205.859999999</v>
      </c>
      <c r="L55" s="54">
        <v>0.95878316350910209</v>
      </c>
      <c r="M55" s="152">
        <f t="shared" si="15"/>
        <v>8.3193692096830585E-2</v>
      </c>
    </row>
    <row r="56" spans="1:13" ht="15" customHeight="1" x14ac:dyDescent="0.2">
      <c r="A56" s="36">
        <v>10</v>
      </c>
      <c r="B56" s="24" t="s">
        <v>34</v>
      </c>
      <c r="C56" s="216">
        <v>37134721.299999997</v>
      </c>
      <c r="D56" s="222">
        <v>37321983.590000004</v>
      </c>
      <c r="E56" s="30">
        <v>37175289.619999997</v>
      </c>
      <c r="F56" s="431">
        <f t="shared" si="12"/>
        <v>0.99606950231768199</v>
      </c>
      <c r="G56" s="30">
        <v>37131388.460000001</v>
      </c>
      <c r="H56" s="431">
        <f t="shared" si="13"/>
        <v>0.99489322078660714</v>
      </c>
      <c r="I56" s="30">
        <v>37074210.869999997</v>
      </c>
      <c r="J56" s="433">
        <f t="shared" si="14"/>
        <v>0.99336121244996223</v>
      </c>
      <c r="K56" s="34">
        <v>36203928.770000003</v>
      </c>
      <c r="L56" s="354">
        <v>0.9904572284051486</v>
      </c>
      <c r="M56" s="153">
        <f t="shared" si="15"/>
        <v>2.4038333119281274E-2</v>
      </c>
    </row>
    <row r="57" spans="1:13" ht="15" customHeight="1" thickBot="1" x14ac:dyDescent="0.25">
      <c r="A57" s="10">
        <v>6</v>
      </c>
      <c r="B57" s="2" t="s">
        <v>35</v>
      </c>
      <c r="C57" s="225">
        <f>SUM(C47:C56)</f>
        <v>288510281.49000001</v>
      </c>
      <c r="D57" s="225">
        <f>SUM(D47:D56)</f>
        <v>296080114.38</v>
      </c>
      <c r="E57" s="220">
        <f>SUM(E47:E56)</f>
        <v>293971149.08999997</v>
      </c>
      <c r="F57" s="97">
        <f t="shared" si="12"/>
        <v>0.99287704513889341</v>
      </c>
      <c r="G57" s="220">
        <f>SUM(G47:G56)</f>
        <v>293288382.52999997</v>
      </c>
      <c r="H57" s="97">
        <f t="shared" si="13"/>
        <v>0.99057102549475173</v>
      </c>
      <c r="I57" s="220">
        <f>SUM(I47:I56)</f>
        <v>292390033.03000003</v>
      </c>
      <c r="J57" s="180">
        <f t="shared" si="14"/>
        <v>0.98753688217890923</v>
      </c>
      <c r="K57" s="220">
        <f>SUM(K47:K56)</f>
        <v>280839459.06999999</v>
      </c>
      <c r="L57" s="43">
        <v>0.98644576264254735</v>
      </c>
      <c r="M57" s="154">
        <f t="shared" si="15"/>
        <v>4.1128743084215325E-2</v>
      </c>
    </row>
    <row r="58" spans="1:13" s="6" customFormat="1" ht="23.25" customHeight="1" thickBot="1" x14ac:dyDescent="0.25">
      <c r="A58" s="5"/>
      <c r="B58" s="4" t="s">
        <v>130</v>
      </c>
      <c r="C58" s="226">
        <f>+C46+C57</f>
        <v>1996110606.45</v>
      </c>
      <c r="D58" s="226">
        <f>+D46+D57</f>
        <v>2054977377.3199997</v>
      </c>
      <c r="E58" s="227">
        <f>+E46+E57</f>
        <v>2042241429.3099999</v>
      </c>
      <c r="F58" s="191">
        <f t="shared" si="12"/>
        <v>0.99380239016226579</v>
      </c>
      <c r="G58" s="227">
        <f>+G46+G57</f>
        <v>2037647322.3</v>
      </c>
      <c r="H58" s="191">
        <f t="shared" si="13"/>
        <v>0.99156679036408624</v>
      </c>
      <c r="I58" s="227">
        <f>+I46+I57</f>
        <v>2028129851.3600001</v>
      </c>
      <c r="J58" s="183">
        <f t="shared" si="14"/>
        <v>0.98693536665838488</v>
      </c>
      <c r="K58" s="221">
        <f>+K57+K46</f>
        <v>1885498459.3</v>
      </c>
      <c r="L58" s="200">
        <v>0.98221042377432755</v>
      </c>
      <c r="M58" s="156">
        <f t="shared" si="15"/>
        <v>7.5646517426990023E-2</v>
      </c>
    </row>
    <row r="59" spans="1:13" x14ac:dyDescent="0.2">
      <c r="I59" s="46"/>
    </row>
    <row r="63" spans="1:13" x14ac:dyDescent="0.2">
      <c r="C63" s="375"/>
      <c r="D63" s="375"/>
      <c r="E63" s="375"/>
      <c r="F63" s="496"/>
      <c r="G63" s="375"/>
      <c r="H63" s="496"/>
      <c r="I63" s="375"/>
      <c r="J63" s="496"/>
      <c r="K63" s="375"/>
    </row>
    <row r="64" spans="1:13" x14ac:dyDescent="0.2">
      <c r="C64" s="383"/>
      <c r="D64" s="383"/>
      <c r="E64" s="383"/>
      <c r="F64" s="477"/>
      <c r="G64" s="383"/>
      <c r="H64" s="477"/>
      <c r="I64" s="383"/>
      <c r="J64" s="477"/>
      <c r="K64" s="383"/>
    </row>
  </sheetData>
  <mergeCells count="5">
    <mergeCell ref="K2:L2"/>
    <mergeCell ref="K32:L32"/>
    <mergeCell ref="D2:J2"/>
    <mergeCell ref="A32:B32"/>
    <mergeCell ref="D32:J3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rowBreaks count="1" manualBreakCount="1">
    <brk id="2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7"/>
  <dimension ref="B1:M31"/>
  <sheetViews>
    <sheetView zoomScale="89" zoomScaleNormal="89" workbookViewId="0">
      <selection activeCell="P26" sqref="P26"/>
    </sheetView>
  </sheetViews>
  <sheetFormatPr defaultColWidth="11.42578125" defaultRowHeight="12.75" x14ac:dyDescent="0.2"/>
  <cols>
    <col min="1" max="1" width="4.140625" customWidth="1"/>
    <col min="2" max="2" width="30.140625" customWidth="1"/>
    <col min="3" max="5" width="12.7109375" customWidth="1"/>
    <col min="6" max="6" width="6.28515625" style="104" customWidth="1"/>
    <col min="7" max="7" width="12.7109375" customWidth="1"/>
    <col min="8" max="8" width="6.28515625" style="104" customWidth="1"/>
    <col min="9" max="9" width="12.7109375" customWidth="1"/>
    <col min="10" max="10" width="6.28515625" style="104" customWidth="1"/>
    <col min="11" max="11" width="12.7109375" customWidth="1"/>
    <col min="12" max="12" width="6.28515625" style="104" customWidth="1"/>
    <col min="13" max="13" width="8.140625" style="104" bestFit="1" customWidth="1"/>
    <col min="14" max="14" width="3.140625" customWidth="1"/>
    <col min="15" max="15" width="15.5703125" bestFit="1" customWidth="1"/>
  </cols>
  <sheetData>
    <row r="1" spans="2:13" ht="15" x14ac:dyDescent="0.25">
      <c r="B1" s="7" t="s">
        <v>19</v>
      </c>
    </row>
    <row r="2" spans="2:13" x14ac:dyDescent="0.2">
      <c r="B2" s="8" t="s">
        <v>21</v>
      </c>
      <c r="F2"/>
      <c r="H2"/>
      <c r="J2"/>
      <c r="L2"/>
      <c r="M2"/>
    </row>
    <row r="3" spans="2:13" x14ac:dyDescent="0.2">
      <c r="F3"/>
      <c r="H3"/>
      <c r="J3"/>
      <c r="L3"/>
      <c r="M3"/>
    </row>
    <row r="4" spans="2:13" x14ac:dyDescent="0.2">
      <c r="F4"/>
      <c r="H4"/>
      <c r="J4"/>
      <c r="L4"/>
      <c r="M4"/>
    </row>
    <row r="5" spans="2:13" ht="15" customHeight="1" x14ac:dyDescent="0.2">
      <c r="F5"/>
      <c r="H5"/>
      <c r="J5"/>
      <c r="L5"/>
      <c r="M5"/>
    </row>
    <row r="6" spans="2:13" ht="15" customHeight="1" x14ac:dyDescent="0.2">
      <c r="F6"/>
      <c r="H6"/>
      <c r="J6"/>
      <c r="L6"/>
      <c r="M6"/>
    </row>
    <row r="7" spans="2:13" ht="15" customHeight="1" x14ac:dyDescent="0.2">
      <c r="F7"/>
      <c r="H7"/>
      <c r="J7"/>
      <c r="L7"/>
      <c r="M7"/>
    </row>
    <row r="8" spans="2:13" ht="15" customHeight="1" x14ac:dyDescent="0.2">
      <c r="F8"/>
      <c r="H8"/>
      <c r="J8"/>
      <c r="L8"/>
      <c r="M8"/>
    </row>
    <row r="9" spans="2:13" ht="15" customHeight="1" x14ac:dyDescent="0.2">
      <c r="F9"/>
      <c r="H9"/>
      <c r="J9"/>
      <c r="L9"/>
      <c r="M9"/>
    </row>
    <row r="10" spans="2:13" ht="15" customHeight="1" x14ac:dyDescent="0.2">
      <c r="F10"/>
      <c r="H10"/>
      <c r="J10"/>
      <c r="L10"/>
      <c r="M10"/>
    </row>
    <row r="11" spans="2:13" ht="15" customHeight="1" x14ac:dyDescent="0.2">
      <c r="F11"/>
      <c r="H11"/>
      <c r="J11"/>
      <c r="L11"/>
      <c r="M11"/>
    </row>
    <row r="12" spans="2:13" ht="15" customHeight="1" x14ac:dyDescent="0.2">
      <c r="F12"/>
      <c r="H12"/>
      <c r="J12"/>
      <c r="L12"/>
      <c r="M12"/>
    </row>
    <row r="13" spans="2:13" ht="15" customHeight="1" x14ac:dyDescent="0.2">
      <c r="F13"/>
      <c r="H13"/>
      <c r="J13"/>
      <c r="L13"/>
      <c r="M13"/>
    </row>
    <row r="14" spans="2:13" ht="15" customHeight="1" x14ac:dyDescent="0.2">
      <c r="F14"/>
      <c r="H14"/>
      <c r="J14"/>
      <c r="L14"/>
      <c r="M14"/>
    </row>
    <row r="15" spans="2:13" ht="15" customHeight="1" x14ac:dyDescent="0.2">
      <c r="F15"/>
      <c r="H15"/>
      <c r="J15"/>
      <c r="L15"/>
      <c r="M15"/>
    </row>
    <row r="16" spans="2:13" ht="15" customHeight="1" x14ac:dyDescent="0.2">
      <c r="F16"/>
      <c r="H16"/>
      <c r="J16"/>
      <c r="L16"/>
      <c r="M16"/>
    </row>
    <row r="17" spans="2:13" ht="15" customHeight="1" x14ac:dyDescent="0.25">
      <c r="B17" s="7" t="s">
        <v>19</v>
      </c>
      <c r="F17"/>
      <c r="H17"/>
      <c r="J17"/>
      <c r="L17"/>
      <c r="M17"/>
    </row>
    <row r="18" spans="2:13" ht="15" customHeight="1" x14ac:dyDescent="0.2">
      <c r="B18" s="630" t="s">
        <v>542</v>
      </c>
      <c r="C18" s="631"/>
      <c r="F18"/>
      <c r="H18"/>
      <c r="J18"/>
      <c r="L18"/>
      <c r="M18"/>
    </row>
    <row r="19" spans="2:13" ht="15" customHeight="1" x14ac:dyDescent="0.2">
      <c r="F19"/>
      <c r="H19"/>
      <c r="J19"/>
      <c r="L19"/>
      <c r="M19"/>
    </row>
    <row r="20" spans="2:13" ht="15" customHeight="1" x14ac:dyDescent="0.2">
      <c r="F20"/>
      <c r="H20"/>
      <c r="J20"/>
      <c r="L20"/>
      <c r="M20"/>
    </row>
    <row r="21" spans="2:13" ht="15" customHeight="1" x14ac:dyDescent="0.2">
      <c r="F21"/>
      <c r="H21"/>
      <c r="J21"/>
      <c r="L21"/>
      <c r="M21"/>
    </row>
    <row r="22" spans="2:13" ht="15" customHeight="1" x14ac:dyDescent="0.2">
      <c r="F22"/>
      <c r="H22"/>
      <c r="J22"/>
      <c r="L22"/>
      <c r="M22"/>
    </row>
    <row r="23" spans="2:13" ht="15" customHeight="1" x14ac:dyDescent="0.2">
      <c r="F23"/>
      <c r="H23"/>
      <c r="J23"/>
      <c r="L23"/>
      <c r="M23"/>
    </row>
    <row r="24" spans="2:13" ht="15" customHeight="1" x14ac:dyDescent="0.2">
      <c r="F24"/>
      <c r="H24"/>
      <c r="J24"/>
      <c r="L24"/>
      <c r="M24"/>
    </row>
    <row r="25" spans="2:13" ht="15" customHeight="1" x14ac:dyDescent="0.2">
      <c r="F25"/>
      <c r="H25"/>
      <c r="J25"/>
      <c r="L25"/>
      <c r="M25"/>
    </row>
    <row r="26" spans="2:13" ht="15" customHeight="1" x14ac:dyDescent="0.2">
      <c r="F26"/>
      <c r="H26"/>
      <c r="J26"/>
      <c r="L26"/>
      <c r="M26"/>
    </row>
    <row r="27" spans="2:13" ht="15" customHeight="1" x14ac:dyDescent="0.2">
      <c r="F27"/>
      <c r="H27"/>
      <c r="J27"/>
      <c r="L27"/>
      <c r="M27"/>
    </row>
    <row r="28" spans="2:13" ht="15" customHeight="1" x14ac:dyDescent="0.2">
      <c r="F28"/>
      <c r="H28"/>
      <c r="J28"/>
      <c r="L28"/>
      <c r="M28"/>
    </row>
    <row r="29" spans="2:13" ht="15" customHeight="1" x14ac:dyDescent="0.2">
      <c r="F29"/>
      <c r="H29"/>
      <c r="J29"/>
      <c r="L29"/>
      <c r="M29"/>
    </row>
    <row r="30" spans="2:13" ht="15" customHeight="1" x14ac:dyDescent="0.2">
      <c r="F30"/>
      <c r="H30"/>
      <c r="J30"/>
      <c r="L30"/>
      <c r="M30"/>
    </row>
    <row r="31" spans="2:13" ht="15" customHeight="1" x14ac:dyDescent="0.2">
      <c r="F31"/>
      <c r="H31"/>
      <c r="J31"/>
      <c r="L31"/>
      <c r="M31"/>
    </row>
  </sheetData>
  <mergeCells count="1">
    <mergeCell ref="B18:C18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92D050"/>
  </sheetPr>
  <dimension ref="A1:M22"/>
  <sheetViews>
    <sheetView zoomScaleNormal="100" workbookViewId="0">
      <selection activeCell="O28" sqref="O28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6" bestFit="1" customWidth="1"/>
    <col min="5" max="5" width="10.85546875" style="46" customWidth="1"/>
    <col min="6" max="6" width="6.28515625" style="104" customWidth="1"/>
    <col min="7" max="7" width="10.85546875" style="46" bestFit="1" customWidth="1"/>
    <col min="8" max="8" width="7.42578125" style="104" bestFit="1" customWidth="1"/>
    <col min="9" max="9" width="11.5703125" style="46" bestFit="1" customWidth="1"/>
    <col min="10" max="10" width="7.42578125" style="104" bestFit="1" customWidth="1"/>
    <col min="11" max="11" width="11.7109375" style="46" customWidth="1"/>
    <col min="12" max="12" width="6.28515625" style="104" customWidth="1"/>
    <col min="13" max="13" width="8" style="104" customWidth="1"/>
    <col min="14" max="14" width="3.7109375" customWidth="1"/>
  </cols>
  <sheetData>
    <row r="1" spans="1:13" ht="15.75" thickBot="1" x14ac:dyDescent="0.3">
      <c r="A1" s="7" t="s">
        <v>552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57784103.840000004</v>
      </c>
      <c r="D5" s="223">
        <v>49416744.009999998</v>
      </c>
      <c r="E5" s="32">
        <v>49172915.289999999</v>
      </c>
      <c r="F5" s="48">
        <f>+E5/D5</f>
        <v>0.99506586836334954</v>
      </c>
      <c r="G5" s="32">
        <v>49123696.140000001</v>
      </c>
      <c r="H5" s="48">
        <f>G5/D5</f>
        <v>0.99406986688680465</v>
      </c>
      <c r="I5" s="32">
        <v>49120696.140000001</v>
      </c>
      <c r="J5" s="163">
        <f>I5/D5</f>
        <v>0.99400915871875151</v>
      </c>
      <c r="K5" s="32">
        <v>59273524.810000002</v>
      </c>
      <c r="L5" s="52">
        <v>0.99581593142844493</v>
      </c>
      <c r="M5" s="228">
        <f>+I5/K5-1</f>
        <v>-0.1712877495061188</v>
      </c>
    </row>
    <row r="6" spans="1:13" ht="15" customHeight="1" x14ac:dyDescent="0.2">
      <c r="A6" s="22">
        <v>2</v>
      </c>
      <c r="B6" s="22" t="s">
        <v>1</v>
      </c>
      <c r="C6" s="170">
        <v>69877823.049999997</v>
      </c>
      <c r="D6" s="223">
        <v>66465812.509999998</v>
      </c>
      <c r="E6" s="32">
        <v>64502367.609999999</v>
      </c>
      <c r="F6" s="48">
        <f>+E6/D6</f>
        <v>0.97045932599252294</v>
      </c>
      <c r="G6" s="32">
        <v>62847864.009999998</v>
      </c>
      <c r="H6" s="48">
        <f>G6/D6</f>
        <v>0.94556677540870104</v>
      </c>
      <c r="I6" s="32">
        <v>60517433.100000001</v>
      </c>
      <c r="J6" s="163">
        <f>I6/D6</f>
        <v>0.91050467623328846</v>
      </c>
      <c r="K6" s="32">
        <v>60071308.409999996</v>
      </c>
      <c r="L6" s="52">
        <v>0.92890011801736705</v>
      </c>
      <c r="M6" s="229">
        <f>+I6/K6-1</f>
        <v>7.4265852002939337E-3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358" t="s">
        <v>129</v>
      </c>
      <c r="G7" s="32"/>
      <c r="H7" s="48" t="s">
        <v>129</v>
      </c>
      <c r="I7" s="32"/>
      <c r="J7" s="163" t="s">
        <v>129</v>
      </c>
      <c r="K7" s="32"/>
      <c r="L7" s="52" t="s">
        <v>129</v>
      </c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0">
        <v>54620430.890000001</v>
      </c>
      <c r="D8" s="223">
        <v>66813769.329999998</v>
      </c>
      <c r="E8" s="32">
        <v>66497038.560000002</v>
      </c>
      <c r="F8" s="85">
        <f>+E8/D8</f>
        <v>0.99525949855581963</v>
      </c>
      <c r="G8" s="32">
        <v>66469878.93</v>
      </c>
      <c r="H8" s="431">
        <f>G8/D8</f>
        <v>0.99485300105878638</v>
      </c>
      <c r="I8" s="32">
        <v>66453523.280000001</v>
      </c>
      <c r="J8" s="433">
        <f>I8/D8</f>
        <v>0.99460820645785297</v>
      </c>
      <c r="K8" s="32">
        <v>58798211.359999999</v>
      </c>
      <c r="L8" s="52">
        <v>0.9928042435886526</v>
      </c>
      <c r="M8" s="500">
        <f>+I8/K8-1</f>
        <v>0.13019634004050418</v>
      </c>
    </row>
    <row r="9" spans="1:13" ht="15" customHeight="1" x14ac:dyDescent="0.2">
      <c r="A9" s="9"/>
      <c r="B9" s="2" t="s">
        <v>4</v>
      </c>
      <c r="C9" s="172">
        <f>SUM(C5:C8)</f>
        <v>182282357.78</v>
      </c>
      <c r="D9" s="162">
        <f t="shared" ref="D9:G9" si="0">SUM(D5:D8)</f>
        <v>182696325.84999999</v>
      </c>
      <c r="E9" s="91">
        <f t="shared" si="0"/>
        <v>180172321.46000001</v>
      </c>
      <c r="F9" s="97">
        <f>+E9/D9</f>
        <v>0.98618470087859189</v>
      </c>
      <c r="G9" s="91">
        <f t="shared" si="0"/>
        <v>178441439.08000001</v>
      </c>
      <c r="H9" s="97">
        <f>G9/D9</f>
        <v>0.97671060569935386</v>
      </c>
      <c r="I9" s="91">
        <f>SUM(I5:I8)</f>
        <v>176091652.52000001</v>
      </c>
      <c r="J9" s="180">
        <f>I9/D9</f>
        <v>0.96384889898977688</v>
      </c>
      <c r="K9" s="91">
        <f>SUM(K5:K8)</f>
        <v>178143044.57999998</v>
      </c>
      <c r="L9" s="43">
        <v>0.97125014909449059</v>
      </c>
      <c r="M9" s="154">
        <f>+I9/K9-1</f>
        <v>-1.1515420457960945E-2</v>
      </c>
    </row>
    <row r="10" spans="1:13" ht="15" customHeight="1" x14ac:dyDescent="0.2">
      <c r="A10" s="88">
        <v>6</v>
      </c>
      <c r="B10" s="88" t="s">
        <v>5</v>
      </c>
      <c r="C10" s="170">
        <v>5332708.5599999996</v>
      </c>
      <c r="D10" s="223">
        <v>10719946.49</v>
      </c>
      <c r="E10" s="32">
        <v>10571789.710000001</v>
      </c>
      <c r="F10" s="267">
        <f>+E10/D10</f>
        <v>0.9861793358634573</v>
      </c>
      <c r="G10" s="89">
        <v>10550734.48</v>
      </c>
      <c r="H10" s="387">
        <f t="shared" ref="H10:H11" si="1">G10/D10</f>
        <v>0.98421521878324225</v>
      </c>
      <c r="I10" s="89">
        <v>10395227.050000001</v>
      </c>
      <c r="J10" s="483">
        <f t="shared" ref="J10:J11" si="2">I10/D10</f>
        <v>0.9697088562612779</v>
      </c>
      <c r="K10" s="32">
        <v>37447768.039999999</v>
      </c>
      <c r="L10" s="52">
        <v>0.99716149411061039</v>
      </c>
      <c r="M10" s="272">
        <f>+I10/K10-1</f>
        <v>-0.7224072997115264</v>
      </c>
    </row>
    <row r="11" spans="1:13" ht="15" customHeight="1" x14ac:dyDescent="0.2">
      <c r="A11" s="58">
        <v>7</v>
      </c>
      <c r="B11" s="58" t="s">
        <v>6</v>
      </c>
      <c r="C11" s="170">
        <v>0</v>
      </c>
      <c r="D11" s="223">
        <v>1532780</v>
      </c>
      <c r="E11" s="32">
        <v>1532780</v>
      </c>
      <c r="F11" s="267">
        <f>+E11/D11</f>
        <v>1</v>
      </c>
      <c r="G11" s="59">
        <v>1532780</v>
      </c>
      <c r="H11" s="268">
        <f t="shared" si="1"/>
        <v>1</v>
      </c>
      <c r="I11" s="59">
        <v>1532780</v>
      </c>
      <c r="J11" s="212">
        <f t="shared" si="2"/>
        <v>1</v>
      </c>
      <c r="K11" s="32">
        <v>1920411.8</v>
      </c>
      <c r="L11" s="54">
        <v>0.29867533125467011</v>
      </c>
      <c r="M11" s="272">
        <f>+I11/K11-1</f>
        <v>-0.20184827025120344</v>
      </c>
    </row>
    <row r="12" spans="1:13" ht="15" customHeight="1" x14ac:dyDescent="0.2">
      <c r="A12" s="9"/>
      <c r="B12" s="2" t="s">
        <v>7</v>
      </c>
      <c r="C12" s="172">
        <f>SUM(C10:C11)</f>
        <v>5332708.5599999996</v>
      </c>
      <c r="D12" s="162">
        <f t="shared" ref="D12:I12" si="3">SUM(D10:D11)</f>
        <v>12252726.49</v>
      </c>
      <c r="E12" s="91">
        <f t="shared" si="3"/>
        <v>12104569.710000001</v>
      </c>
      <c r="F12" s="97">
        <f>+E12/D12</f>
        <v>0.98790826024551215</v>
      </c>
      <c r="G12" s="91">
        <f t="shared" si="3"/>
        <v>12083514.48</v>
      </c>
      <c r="H12" s="97">
        <f>G12/D12</f>
        <v>0.98618984842776825</v>
      </c>
      <c r="I12" s="91">
        <f t="shared" si="3"/>
        <v>11928007.050000001</v>
      </c>
      <c r="J12" s="180">
        <f>I12/D12</f>
        <v>0.97349818913651442</v>
      </c>
      <c r="K12" s="91">
        <f>SUM(K10:K11)</f>
        <v>39368179.839999996</v>
      </c>
      <c r="L12" s="43">
        <v>0.89505418936554881</v>
      </c>
      <c r="M12" s="232">
        <f>+I12/K12-1</f>
        <v>-0.69701400729020846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93" t="s">
        <v>129</v>
      </c>
      <c r="G13" s="30"/>
      <c r="H13" s="93" t="s">
        <v>129</v>
      </c>
      <c r="I13" s="30"/>
      <c r="J13" s="241" t="s">
        <v>129</v>
      </c>
      <c r="K13" s="372" t="s">
        <v>129</v>
      </c>
      <c r="L13" s="56" t="s">
        <v>129</v>
      </c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49" t="s">
        <v>129</v>
      </c>
      <c r="G14" s="34"/>
      <c r="H14" s="49" t="s">
        <v>129</v>
      </c>
      <c r="I14" s="34"/>
      <c r="J14" s="242" t="s">
        <v>129</v>
      </c>
      <c r="K14" s="458" t="s">
        <v>129</v>
      </c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4">SUM(D13:D14)</f>
        <v>0</v>
      </c>
      <c r="E15" s="91">
        <f t="shared" si="4"/>
        <v>0</v>
      </c>
      <c r="F15" s="61" t="s">
        <v>129</v>
      </c>
      <c r="G15" s="91">
        <f t="shared" si="4"/>
        <v>0</v>
      </c>
      <c r="H15" s="61" t="s">
        <v>129</v>
      </c>
      <c r="I15" s="91">
        <f t="shared" si="4"/>
        <v>0</v>
      </c>
      <c r="J15" s="243" t="s">
        <v>129</v>
      </c>
      <c r="K15" s="91">
        <f>SUM(K13:K14)</f>
        <v>0</v>
      </c>
      <c r="L15" s="106" t="s">
        <v>129</v>
      </c>
      <c r="M15" s="235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187615066.34</v>
      </c>
      <c r="D16" s="164">
        <f>+D9+D12+D15</f>
        <v>194949052.34</v>
      </c>
      <c r="E16" s="165">
        <f t="shared" ref="E16:I16" si="5">+E9+E12+E15</f>
        <v>192276891.17000002</v>
      </c>
      <c r="F16" s="191">
        <f>+E16/D16</f>
        <v>0.98629302816338082</v>
      </c>
      <c r="G16" s="165">
        <f t="shared" si="5"/>
        <v>190524953.56</v>
      </c>
      <c r="H16" s="191">
        <f>G16/D16</f>
        <v>0.97730638478670739</v>
      </c>
      <c r="I16" s="165">
        <f t="shared" si="5"/>
        <v>188019659.57000002</v>
      </c>
      <c r="J16" s="183">
        <f>I16/D16</f>
        <v>0.96445536571311563</v>
      </c>
      <c r="K16" s="157">
        <f>K9+K12+K15</f>
        <v>217511224.41999999</v>
      </c>
      <c r="L16" s="200">
        <v>0.95651220874532206</v>
      </c>
      <c r="M16" s="236">
        <f>+I16/K16-1</f>
        <v>-0.13558640446551706</v>
      </c>
    </row>
    <row r="17" spans="4:10" x14ac:dyDescent="0.2">
      <c r="F17" s="497"/>
      <c r="H17" s="497"/>
      <c r="J17" s="497"/>
    </row>
    <row r="18" spans="4:10" x14ac:dyDescent="0.2">
      <c r="F18" s="497"/>
      <c r="H18" s="497"/>
    </row>
    <row r="22" spans="4:10" x14ac:dyDescent="0.2">
      <c r="D22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8"/>
  <dimension ref="A1:M22"/>
  <sheetViews>
    <sheetView topLeftCell="A3" zoomScaleNormal="100" workbookViewId="0">
      <selection activeCell="O25" sqref="O25"/>
    </sheetView>
  </sheetViews>
  <sheetFormatPr defaultColWidth="11.42578125" defaultRowHeight="12.75" x14ac:dyDescent="0.2"/>
  <cols>
    <col min="1" max="1" width="2.7109375" customWidth="1"/>
    <col min="2" max="2" width="31.42578125" customWidth="1"/>
    <col min="3" max="3" width="11.28515625" bestFit="1" customWidth="1"/>
    <col min="4" max="4" width="12.7109375" style="46" bestFit="1" customWidth="1"/>
    <col min="5" max="5" width="10.85546875" style="46" customWidth="1"/>
    <col min="6" max="6" width="6.28515625" style="104" customWidth="1"/>
    <col min="7" max="7" width="10" style="46" customWidth="1"/>
    <col min="8" max="8" width="7.42578125" style="104" bestFit="1" customWidth="1"/>
    <col min="9" max="9" width="11.5703125" style="46" bestFit="1" customWidth="1"/>
    <col min="10" max="10" width="7.42578125" style="104" bestFit="1" customWidth="1"/>
    <col min="11" max="11" width="11.7109375" style="46" customWidth="1"/>
    <col min="12" max="12" width="6.28515625" style="104" customWidth="1"/>
    <col min="13" max="13" width="8" style="104" customWidth="1"/>
    <col min="14" max="14" width="3.7109375" customWidth="1"/>
  </cols>
  <sheetData>
    <row r="1" spans="1:13" ht="15" x14ac:dyDescent="0.25">
      <c r="A1" s="7" t="s">
        <v>552</v>
      </c>
    </row>
    <row r="2" spans="1:13" x14ac:dyDescent="0.2">
      <c r="A2" s="8"/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0" x14ac:dyDescent="0.2">
      <c r="F17" s="497"/>
      <c r="H17" s="497"/>
      <c r="J17" s="497"/>
    </row>
    <row r="18" spans="4:10" x14ac:dyDescent="0.2">
      <c r="F18" s="497"/>
      <c r="H18" s="497"/>
    </row>
    <row r="22" spans="4:10" x14ac:dyDescent="0.2">
      <c r="D22" s="190"/>
    </row>
  </sheetData>
  <printOptions horizontalCentered="1"/>
  <pageMargins left="0.25" right="0.25" top="0.75" bottom="0.75" header="0.3" footer="0.3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</sheetPr>
  <dimension ref="A1:M22"/>
  <sheetViews>
    <sheetView zoomScaleNormal="100" workbookViewId="0">
      <selection activeCell="O28" sqref="O28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8" style="104" bestFit="1" customWidth="1"/>
    <col min="9" max="9" width="11.5703125" style="46" bestFit="1" customWidth="1"/>
    <col min="10" max="10" width="7.140625" style="104" bestFit="1" customWidth="1"/>
    <col min="11" max="11" width="11.5703125" style="46" bestFit="1" customWidth="1"/>
    <col min="12" max="12" width="6.28515625" style="104" customWidth="1"/>
    <col min="13" max="13" width="8" style="104" bestFit="1" customWidth="1"/>
    <col min="14" max="14" width="4.7109375" customWidth="1"/>
  </cols>
  <sheetData>
    <row r="1" spans="1:13" ht="15.75" thickBot="1" x14ac:dyDescent="0.3">
      <c r="A1" s="7" t="s">
        <v>553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13087648.619999999</v>
      </c>
      <c r="D5" s="223">
        <v>13400847.57</v>
      </c>
      <c r="E5" s="32">
        <v>13382382.310000001</v>
      </c>
      <c r="F5" s="48">
        <f>E5/D5</f>
        <v>0.99862208267771535</v>
      </c>
      <c r="G5" s="32">
        <v>13382382.310000001</v>
      </c>
      <c r="H5" s="48">
        <f>G5/D5</f>
        <v>0.99862208267771535</v>
      </c>
      <c r="I5" s="32">
        <v>13382382.310000001</v>
      </c>
      <c r="J5" s="163">
        <f>I5/D5</f>
        <v>0.99862208267771535</v>
      </c>
      <c r="K5" s="30">
        <v>13602344.789999999</v>
      </c>
      <c r="L5" s="52">
        <v>0.99827035953595911</v>
      </c>
      <c r="M5" s="228">
        <f>+I5/K5-1</f>
        <v>-1.6170923719100783E-2</v>
      </c>
    </row>
    <row r="6" spans="1:13" ht="15" customHeight="1" x14ac:dyDescent="0.2">
      <c r="A6" s="22">
        <v>2</v>
      </c>
      <c r="B6" s="22" t="s">
        <v>1</v>
      </c>
      <c r="C6" s="170">
        <v>76489858.340000004</v>
      </c>
      <c r="D6" s="223">
        <v>69079768.269999996</v>
      </c>
      <c r="E6" s="32">
        <v>67033632.130000003</v>
      </c>
      <c r="F6" s="48">
        <f>E6/D6</f>
        <v>0.97038009548609627</v>
      </c>
      <c r="G6" s="32">
        <v>66401977.560000002</v>
      </c>
      <c r="H6" s="48">
        <f>G6/D6</f>
        <v>0.96123625227673348</v>
      </c>
      <c r="I6" s="32">
        <v>63190900.240000002</v>
      </c>
      <c r="J6" s="163">
        <f>I6/D6</f>
        <v>0.91475263774795523</v>
      </c>
      <c r="K6" s="30">
        <v>60826770.030000001</v>
      </c>
      <c r="L6" s="52">
        <v>0.94721790253120208</v>
      </c>
      <c r="M6" s="228">
        <f>+I6/K6-1</f>
        <v>3.8866607726071978E-2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48" t="s">
        <v>129</v>
      </c>
      <c r="G7" s="32"/>
      <c r="H7" s="48" t="s">
        <v>129</v>
      </c>
      <c r="I7" s="32"/>
      <c r="J7" s="163" t="s">
        <v>129</v>
      </c>
      <c r="K7" s="372"/>
      <c r="L7" s="52" t="s">
        <v>129</v>
      </c>
      <c r="M7" s="230" t="s">
        <v>129</v>
      </c>
    </row>
    <row r="8" spans="1:13" ht="15" customHeight="1" x14ac:dyDescent="0.2">
      <c r="A8" s="24">
        <v>4</v>
      </c>
      <c r="B8" s="505" t="s">
        <v>3</v>
      </c>
      <c r="C8" s="170">
        <v>112844701.16</v>
      </c>
      <c r="D8" s="448">
        <v>154617195.96000001</v>
      </c>
      <c r="E8" s="580">
        <v>154578627.16999999</v>
      </c>
      <c r="F8" s="463">
        <f>+E8/D8</f>
        <v>0.99975055303673988</v>
      </c>
      <c r="G8" s="580">
        <v>154409695.24000001</v>
      </c>
      <c r="H8" s="463">
        <f>G8/D8</f>
        <v>0.9986579712643755</v>
      </c>
      <c r="I8" s="580">
        <v>154309655.53999999</v>
      </c>
      <c r="J8" s="163">
        <f t="shared" ref="J8" si="0">I8/D8</f>
        <v>0.99801095590894318</v>
      </c>
      <c r="K8" s="448">
        <v>116970363.81</v>
      </c>
      <c r="L8" s="373">
        <v>0.99637801796427183</v>
      </c>
      <c r="M8" s="500">
        <f>+I8/K8-1</f>
        <v>0.31922010425351677</v>
      </c>
    </row>
    <row r="9" spans="1:13" ht="15" customHeight="1" x14ac:dyDescent="0.2">
      <c r="A9" s="58">
        <v>5</v>
      </c>
      <c r="B9" s="58" t="s">
        <v>464</v>
      </c>
      <c r="C9" s="170">
        <v>2850236.89</v>
      </c>
      <c r="D9" s="222">
        <v>0</v>
      </c>
      <c r="E9" s="30">
        <v>0</v>
      </c>
      <c r="F9" s="85" t="s">
        <v>129</v>
      </c>
      <c r="G9" s="30">
        <v>0</v>
      </c>
      <c r="H9" s="85" t="s">
        <v>129</v>
      </c>
      <c r="I9" s="30">
        <v>0</v>
      </c>
      <c r="J9" s="182" t="s">
        <v>129</v>
      </c>
      <c r="K9" s="237">
        <v>0</v>
      </c>
      <c r="L9" s="60"/>
      <c r="M9" s="272" t="s">
        <v>129</v>
      </c>
    </row>
    <row r="10" spans="1:13" ht="15" customHeight="1" x14ac:dyDescent="0.2">
      <c r="A10" s="9"/>
      <c r="B10" s="2" t="s">
        <v>4</v>
      </c>
      <c r="C10" s="172">
        <f>SUM(C5:C9)</f>
        <v>205272445.00999999</v>
      </c>
      <c r="D10" s="162">
        <f>SUM(D5:D9)</f>
        <v>237097811.80000001</v>
      </c>
      <c r="E10" s="91">
        <f>SUM(E5:E9)</f>
        <v>234994641.60999998</v>
      </c>
      <c r="F10" s="97">
        <f>E10/D10</f>
        <v>0.99112952509332253</v>
      </c>
      <c r="G10" s="91">
        <f>SUM(G5:G9)</f>
        <v>234194055.11000001</v>
      </c>
      <c r="H10" s="97">
        <f>G10/D10</f>
        <v>0.98775291653703912</v>
      </c>
      <c r="I10" s="91">
        <f>SUM(I5:I9)</f>
        <v>230882938.08999997</v>
      </c>
      <c r="J10" s="180">
        <f>I10/D10</f>
        <v>0.97378772219440601</v>
      </c>
      <c r="K10" s="91">
        <f>SUM(K5:K9)</f>
        <v>191399478.63</v>
      </c>
      <c r="L10" s="43">
        <v>0.9799424850876669</v>
      </c>
      <c r="M10" s="232">
        <f>+I10/K10-1</f>
        <v>0.20628822890540177</v>
      </c>
    </row>
    <row r="11" spans="1:13" ht="15" customHeight="1" x14ac:dyDescent="0.2">
      <c r="A11" s="20">
        <v>6</v>
      </c>
      <c r="B11" s="20" t="s">
        <v>5</v>
      </c>
      <c r="C11" s="170">
        <v>60520</v>
      </c>
      <c r="D11" s="34">
        <v>1431601.79</v>
      </c>
      <c r="E11" s="34">
        <v>1242129.3899999999</v>
      </c>
      <c r="F11" s="48">
        <f>E11/D11</f>
        <v>0.8676500676909602</v>
      </c>
      <c r="G11" s="30">
        <v>1242129.3899999999</v>
      </c>
      <c r="H11" s="48">
        <f>G11/D11</f>
        <v>0.8676500676909602</v>
      </c>
      <c r="I11" s="30">
        <v>1214600.0900000001</v>
      </c>
      <c r="J11" s="163">
        <f>I11/D11</f>
        <v>0.84842034878986849</v>
      </c>
      <c r="K11" s="372">
        <v>2548111.21</v>
      </c>
      <c r="L11" s="373">
        <v>0.96598942150514089</v>
      </c>
      <c r="M11" s="269">
        <f>+I11/K11-1</f>
        <v>-0.52333317116092437</v>
      </c>
    </row>
    <row r="12" spans="1:13" ht="15" customHeight="1" x14ac:dyDescent="0.2">
      <c r="A12" s="24">
        <v>7</v>
      </c>
      <c r="B12" s="24" t="s">
        <v>6</v>
      </c>
      <c r="C12" s="171">
        <v>0</v>
      </c>
      <c r="D12" s="224">
        <v>7718084.1600000001</v>
      </c>
      <c r="E12" s="34">
        <v>7718084.1500000004</v>
      </c>
      <c r="F12" s="48">
        <f>E12/D12</f>
        <v>0.99999999870434175</v>
      </c>
      <c r="G12" s="59">
        <v>7716621.8200000003</v>
      </c>
      <c r="H12" s="48">
        <f>G12/D12</f>
        <v>0.99981053070040637</v>
      </c>
      <c r="I12" s="59">
        <v>7716621.8200000003</v>
      </c>
      <c r="J12" s="163">
        <f>I12/D12</f>
        <v>0.99981053070040637</v>
      </c>
      <c r="K12" s="458">
        <v>534103.43000000005</v>
      </c>
      <c r="L12" s="373">
        <v>0.96217335496254885</v>
      </c>
      <c r="M12" s="269" t="s">
        <v>129</v>
      </c>
    </row>
    <row r="13" spans="1:13" ht="15" customHeight="1" x14ac:dyDescent="0.2">
      <c r="A13" s="9"/>
      <c r="B13" s="2" t="s">
        <v>7</v>
      </c>
      <c r="C13" s="172">
        <f>SUM(C11:C12)</f>
        <v>60520</v>
      </c>
      <c r="D13" s="162">
        <f t="shared" ref="D13:I13" si="1">SUM(D11:D12)</f>
        <v>9149685.9499999993</v>
      </c>
      <c r="E13" s="91">
        <f t="shared" si="1"/>
        <v>8960213.540000001</v>
      </c>
      <c r="F13" s="97">
        <f>E13/D13</f>
        <v>0.9792919220358598</v>
      </c>
      <c r="G13" s="91">
        <f t="shared" si="1"/>
        <v>8958751.2100000009</v>
      </c>
      <c r="H13" s="97">
        <f>G13/D13</f>
        <v>0.97913209906401233</v>
      </c>
      <c r="I13" s="91">
        <f t="shared" si="1"/>
        <v>8931221.9100000001</v>
      </c>
      <c r="J13" s="180">
        <f>I13/D13</f>
        <v>0.97612332912912725</v>
      </c>
      <c r="K13" s="91">
        <f>SUM(K11:K12)</f>
        <v>3082214.64</v>
      </c>
      <c r="L13" s="43">
        <v>0.96532598540697256</v>
      </c>
      <c r="M13" s="232">
        <f>+I13/K13-1</f>
        <v>1.8976638401795403</v>
      </c>
    </row>
    <row r="14" spans="1:13" ht="15" customHeight="1" x14ac:dyDescent="0.2">
      <c r="A14" s="20">
        <v>8</v>
      </c>
      <c r="B14" s="20" t="s">
        <v>8</v>
      </c>
      <c r="C14" s="169"/>
      <c r="D14" s="222"/>
      <c r="E14" s="30"/>
      <c r="F14" s="93" t="s">
        <v>129</v>
      </c>
      <c r="G14" s="30"/>
      <c r="H14" s="93" t="s">
        <v>129</v>
      </c>
      <c r="I14" s="30"/>
      <c r="J14" s="241" t="s">
        <v>129</v>
      </c>
      <c r="K14" s="372" t="s">
        <v>129</v>
      </c>
      <c r="L14" s="56" t="s">
        <v>129</v>
      </c>
      <c r="M14" s="233" t="s">
        <v>129</v>
      </c>
    </row>
    <row r="15" spans="1:13" ht="15" customHeight="1" x14ac:dyDescent="0.2">
      <c r="A15" s="24">
        <v>9</v>
      </c>
      <c r="B15" s="24" t="s">
        <v>9</v>
      </c>
      <c r="C15" s="171"/>
      <c r="D15" s="224"/>
      <c r="E15" s="34"/>
      <c r="F15" s="49" t="s">
        <v>129</v>
      </c>
      <c r="G15" s="34"/>
      <c r="H15" s="49" t="s">
        <v>129</v>
      </c>
      <c r="I15" s="34"/>
      <c r="J15" s="242" t="s">
        <v>129</v>
      </c>
      <c r="K15" s="458" t="s">
        <v>129</v>
      </c>
      <c r="L15" s="55" t="s">
        <v>129</v>
      </c>
      <c r="M15" s="234" t="s">
        <v>129</v>
      </c>
    </row>
    <row r="16" spans="1:13" ht="15" customHeight="1" thickBot="1" x14ac:dyDescent="0.25">
      <c r="A16" s="9"/>
      <c r="B16" s="2" t="s">
        <v>10</v>
      </c>
      <c r="C16" s="172">
        <f>SUM(C14:C15)</f>
        <v>0</v>
      </c>
      <c r="D16" s="162">
        <f t="shared" ref="D16:I16" si="2">SUM(D14:D15)</f>
        <v>0</v>
      </c>
      <c r="E16" s="91">
        <f t="shared" si="2"/>
        <v>0</v>
      </c>
      <c r="F16" s="61" t="s">
        <v>129</v>
      </c>
      <c r="G16" s="91">
        <f t="shared" si="2"/>
        <v>0</v>
      </c>
      <c r="H16" s="61" t="s">
        <v>129</v>
      </c>
      <c r="I16" s="91">
        <f t="shared" si="2"/>
        <v>0</v>
      </c>
      <c r="J16" s="243" t="s">
        <v>129</v>
      </c>
      <c r="K16" s="91">
        <f>SUM(K14:K15)</f>
        <v>0</v>
      </c>
      <c r="L16" s="106" t="s">
        <v>129</v>
      </c>
      <c r="M16" s="235" t="s">
        <v>129</v>
      </c>
    </row>
    <row r="17" spans="1:13" s="6" customFormat="1" ht="19.5" customHeight="1" thickBot="1" x14ac:dyDescent="0.25">
      <c r="A17" s="5"/>
      <c r="B17" s="4" t="s">
        <v>11</v>
      </c>
      <c r="C17" s="173">
        <f>+C10+C13+C16</f>
        <v>205332965.00999999</v>
      </c>
      <c r="D17" s="164">
        <f t="shared" ref="D17:I17" si="3">+D10+D13+D16</f>
        <v>246247497.75</v>
      </c>
      <c r="E17" s="165">
        <f t="shared" si="3"/>
        <v>243954855.14999998</v>
      </c>
      <c r="F17" s="191">
        <f>E17/D17</f>
        <v>0.99068968163758719</v>
      </c>
      <c r="G17" s="165">
        <f t="shared" si="3"/>
        <v>243152806.32000002</v>
      </c>
      <c r="H17" s="191">
        <f>G17/D17</f>
        <v>0.98743259745468837</v>
      </c>
      <c r="I17" s="165">
        <f t="shared" si="3"/>
        <v>239814159.99999997</v>
      </c>
      <c r="J17" s="183">
        <f>I17/D17</f>
        <v>0.97387450508621454</v>
      </c>
      <c r="K17" s="360">
        <f>K10+K13+K16</f>
        <v>194481693.26999998</v>
      </c>
      <c r="L17" s="361">
        <v>0.97970738655491418</v>
      </c>
      <c r="M17" s="236">
        <f>+I17/K17-1</f>
        <v>0.23309374763137569</v>
      </c>
    </row>
    <row r="22" spans="1:13" x14ac:dyDescent="0.2">
      <c r="E22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M25"/>
  <sheetViews>
    <sheetView zoomScaleNormal="100" workbookViewId="0">
      <selection activeCell="A2" sqref="A2"/>
    </sheetView>
  </sheetViews>
  <sheetFormatPr defaultColWidth="11.42578125" defaultRowHeight="12.75" x14ac:dyDescent="0.2"/>
  <cols>
    <col min="1" max="1" width="2.7109375" customWidth="1"/>
    <col min="2" max="2" width="31.28515625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8" style="104" bestFit="1" customWidth="1"/>
    <col min="9" max="9" width="11.5703125" style="46" bestFit="1" customWidth="1"/>
    <col min="10" max="10" width="7.140625" style="104" bestFit="1" customWidth="1"/>
    <col min="11" max="11" width="11.5703125" style="46" bestFit="1" customWidth="1"/>
    <col min="12" max="12" width="6.28515625" style="104" customWidth="1"/>
    <col min="13" max="13" width="8" style="104" bestFit="1" customWidth="1"/>
    <col min="14" max="14" width="4.7109375" customWidth="1"/>
  </cols>
  <sheetData>
    <row r="1" spans="1:13" ht="15" x14ac:dyDescent="0.25">
      <c r="A1" s="7" t="s">
        <v>553</v>
      </c>
    </row>
    <row r="2" spans="1:13" ht="15" x14ac:dyDescent="0.25">
      <c r="A2" s="7"/>
    </row>
    <row r="3" spans="1:13" ht="15" x14ac:dyDescent="0.25">
      <c r="A3" s="7"/>
    </row>
    <row r="4" spans="1:13" x14ac:dyDescent="0.2">
      <c r="A4" s="8"/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5" customHeight="1" x14ac:dyDescent="0.2">
      <c r="D17"/>
      <c r="E17"/>
      <c r="F17"/>
      <c r="G17"/>
      <c r="H17"/>
      <c r="I17"/>
      <c r="J17"/>
      <c r="K17"/>
      <c r="L17"/>
      <c r="M17"/>
    </row>
    <row r="18" spans="4:13" ht="15" customHeight="1" x14ac:dyDescent="0.2">
      <c r="D18"/>
      <c r="E18"/>
      <c r="F18"/>
      <c r="G18"/>
      <c r="H18"/>
      <c r="I18"/>
      <c r="J18"/>
      <c r="K18"/>
      <c r="L18"/>
      <c r="M18"/>
    </row>
    <row r="19" spans="4:13" ht="15" customHeight="1" x14ac:dyDescent="0.2">
      <c r="D19"/>
      <c r="E19"/>
      <c r="F19"/>
      <c r="G19"/>
      <c r="H19"/>
      <c r="I19"/>
      <c r="J19"/>
      <c r="K19"/>
      <c r="L19"/>
      <c r="M19"/>
    </row>
    <row r="20" spans="4:13" ht="19.5" customHeight="1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5" spans="4:13" x14ac:dyDescent="0.2">
      <c r="E25" s="190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92D050"/>
  </sheetPr>
  <dimension ref="A1:N30"/>
  <sheetViews>
    <sheetView workbookViewId="0">
      <selection activeCell="H8" sqref="H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8" customWidth="1"/>
    <col min="5" max="5" width="14.42578125" bestFit="1" customWidth="1"/>
    <col min="6" max="6" width="7.7109375" customWidth="1"/>
    <col min="7" max="7" width="13.140625" bestFit="1" customWidth="1"/>
    <col min="8" max="8" width="7.7109375" customWidth="1"/>
    <col min="9" max="9" width="7.140625" bestFit="1" customWidth="1"/>
    <col min="10" max="10" width="13.140625" bestFit="1" customWidth="1"/>
    <col min="11" max="11" width="6.28515625" style="104" customWidth="1"/>
    <col min="12" max="12" width="10.85546875" customWidth="1"/>
    <col min="13" max="13" width="6.28515625" style="104" customWidth="1"/>
    <col min="14" max="14" width="7.140625" customWidth="1"/>
    <col min="15" max="15" width="4.42578125" customWidth="1"/>
  </cols>
  <sheetData>
    <row r="1" spans="1:14" ht="15.75" thickBot="1" x14ac:dyDescent="0.3">
      <c r="A1" s="7" t="s">
        <v>41</v>
      </c>
    </row>
    <row r="2" spans="1:14" x14ac:dyDescent="0.2">
      <c r="A2" s="8" t="s">
        <v>20</v>
      </c>
      <c r="C2" s="404" t="s">
        <v>479</v>
      </c>
      <c r="D2" s="282"/>
      <c r="E2" s="603" t="s">
        <v>574</v>
      </c>
      <c r="F2" s="604"/>
      <c r="G2" s="605"/>
      <c r="H2" s="605"/>
      <c r="I2" s="605"/>
      <c r="J2" s="605"/>
      <c r="K2" s="606"/>
      <c r="L2" s="601" t="s">
        <v>575</v>
      </c>
      <c r="M2" s="602"/>
      <c r="N2" s="148"/>
    </row>
    <row r="3" spans="1:14" x14ac:dyDescent="0.2">
      <c r="C3" s="167">
        <v>1</v>
      </c>
      <c r="D3" s="283"/>
      <c r="E3" s="158">
        <v>2</v>
      </c>
      <c r="F3" s="94"/>
      <c r="G3" s="94">
        <v>3</v>
      </c>
      <c r="H3" s="94"/>
      <c r="I3" s="95" t="s">
        <v>36</v>
      </c>
      <c r="J3" s="94">
        <v>4</v>
      </c>
      <c r="K3" s="159" t="s">
        <v>46</v>
      </c>
      <c r="L3" s="94" t="s">
        <v>47</v>
      </c>
      <c r="M3" s="15" t="s">
        <v>48</v>
      </c>
      <c r="N3" s="149" t="s">
        <v>360</v>
      </c>
    </row>
    <row r="4" spans="1:14" ht="30" customHeight="1" x14ac:dyDescent="0.2">
      <c r="A4" s="1"/>
      <c r="B4" s="2" t="s">
        <v>12</v>
      </c>
      <c r="C4" s="168" t="s">
        <v>44</v>
      </c>
      <c r="D4" s="284" t="s">
        <v>441</v>
      </c>
      <c r="E4" s="120" t="s">
        <v>45</v>
      </c>
      <c r="F4" s="96" t="s">
        <v>442</v>
      </c>
      <c r="G4" s="96" t="s">
        <v>133</v>
      </c>
      <c r="H4" s="96" t="s">
        <v>443</v>
      </c>
      <c r="I4" s="96" t="s">
        <v>18</v>
      </c>
      <c r="J4" s="96" t="s">
        <v>414</v>
      </c>
      <c r="K4" s="121" t="s">
        <v>18</v>
      </c>
      <c r="L4" s="96" t="s">
        <v>133</v>
      </c>
      <c r="M4" s="11" t="s">
        <v>18</v>
      </c>
      <c r="N4" s="150" t="s">
        <v>516</v>
      </c>
    </row>
    <row r="5" spans="1:14" ht="15" customHeight="1" x14ac:dyDescent="0.2">
      <c r="A5" s="20">
        <v>1</v>
      </c>
      <c r="B5" s="20" t="s">
        <v>49</v>
      </c>
      <c r="C5" s="215">
        <v>943767320</v>
      </c>
      <c r="D5" s="285">
        <f>C5/$C$18</f>
        <v>0.37002266754900592</v>
      </c>
      <c r="E5" s="562">
        <v>943767320</v>
      </c>
      <c r="F5" s="286">
        <f>E5/$E$18</f>
        <v>0.33243927292584713</v>
      </c>
      <c r="G5" s="559">
        <v>1039071822.99</v>
      </c>
      <c r="H5" s="286">
        <f>G5/$G$18</f>
        <v>0.37155433984544811</v>
      </c>
      <c r="I5" s="144">
        <f>G5/E5</f>
        <v>1.1009830505574192</v>
      </c>
      <c r="J5" s="559">
        <v>988126101.25</v>
      </c>
      <c r="K5" s="163">
        <f>J5/G5</f>
        <v>0.95096997087900992</v>
      </c>
      <c r="L5" s="146">
        <v>975495974.72000003</v>
      </c>
      <c r="M5" s="48">
        <v>1.1091896346774786</v>
      </c>
      <c r="N5" s="151">
        <f>+G5/L5-1</f>
        <v>6.5172845319273032E-2</v>
      </c>
    </row>
    <row r="6" spans="1:14" ht="15" customHeight="1" x14ac:dyDescent="0.2">
      <c r="A6" s="22">
        <v>2</v>
      </c>
      <c r="B6" s="22" t="s">
        <v>50</v>
      </c>
      <c r="C6" s="215">
        <v>55749790</v>
      </c>
      <c r="D6" s="285">
        <f t="shared" ref="D6:D16" si="0">C6/$C$18</f>
        <v>2.1857809201421483E-2</v>
      </c>
      <c r="E6" s="562">
        <v>55749790</v>
      </c>
      <c r="F6" s="286">
        <f t="shared" ref="F6:F9" si="1">E6/$E$18</f>
        <v>1.9637700162545006E-2</v>
      </c>
      <c r="G6" s="559">
        <v>58511913.189999998</v>
      </c>
      <c r="H6" s="286">
        <f t="shared" ref="H6:H9" si="2">G6/$G$18</f>
        <v>2.0922860958586347E-2</v>
      </c>
      <c r="I6" s="144">
        <f t="shared" ref="I6:I9" si="3">G6/E6</f>
        <v>1.0495449972098549</v>
      </c>
      <c r="J6" s="559">
        <v>56808370.990000002</v>
      </c>
      <c r="K6" s="163">
        <f t="shared" ref="K6:K9" si="4">J6/G6</f>
        <v>0.97088554950394035</v>
      </c>
      <c r="L6" s="143">
        <v>55986629.960000001</v>
      </c>
      <c r="M6" s="48">
        <v>1.1387885861051481</v>
      </c>
      <c r="N6" s="152">
        <f t="shared" ref="N6:N18" si="5">+G6/L6-1</f>
        <v>4.5105112270629633E-2</v>
      </c>
    </row>
    <row r="7" spans="1:14" ht="15" customHeight="1" x14ac:dyDescent="0.2">
      <c r="A7" s="22">
        <v>3</v>
      </c>
      <c r="B7" s="22" t="s">
        <v>51</v>
      </c>
      <c r="C7" s="215">
        <v>260080061.91999999</v>
      </c>
      <c r="D7" s="285">
        <f t="shared" si="0"/>
        <v>0.10196953872904714</v>
      </c>
      <c r="E7" s="562">
        <v>260230716.75999999</v>
      </c>
      <c r="F7" s="286">
        <f t="shared" si="1"/>
        <v>9.166550741836077E-2</v>
      </c>
      <c r="G7" s="559">
        <v>303111159.95999998</v>
      </c>
      <c r="H7" s="286">
        <f t="shared" si="2"/>
        <v>0.10838737462310118</v>
      </c>
      <c r="I7" s="144">
        <f t="shared" si="3"/>
        <v>1.1647785616313191</v>
      </c>
      <c r="J7" s="559">
        <v>224677548.56999999</v>
      </c>
      <c r="K7" s="163">
        <f t="shared" si="4"/>
        <v>0.74123812729181449</v>
      </c>
      <c r="L7" s="143">
        <v>310329828.5</v>
      </c>
      <c r="M7" s="48">
        <v>1.1508253050408666</v>
      </c>
      <c r="N7" s="152">
        <f t="shared" si="5"/>
        <v>-2.3261278411076169E-2</v>
      </c>
    </row>
    <row r="8" spans="1:14" ht="15" customHeight="1" x14ac:dyDescent="0.2">
      <c r="A8" s="22">
        <v>4</v>
      </c>
      <c r="B8" s="22" t="s">
        <v>3</v>
      </c>
      <c r="C8" s="215">
        <v>1052676699.58</v>
      </c>
      <c r="D8" s="285">
        <f t="shared" si="0"/>
        <v>0.41272274658257413</v>
      </c>
      <c r="E8" s="562">
        <v>1068038907.62</v>
      </c>
      <c r="F8" s="286">
        <f t="shared" si="1"/>
        <v>0.37621357550896001</v>
      </c>
      <c r="G8" s="559">
        <v>1139918524.55</v>
      </c>
      <c r="H8" s="286">
        <f t="shared" si="2"/>
        <v>0.40761539818104431</v>
      </c>
      <c r="I8" s="144">
        <f t="shared" si="3"/>
        <v>1.0673005603233829</v>
      </c>
      <c r="J8" s="559">
        <v>1087583477.45</v>
      </c>
      <c r="K8" s="163">
        <f t="shared" si="4"/>
        <v>0.95408878268676267</v>
      </c>
      <c r="L8" s="143">
        <v>1054771051.6799999</v>
      </c>
      <c r="M8" s="465">
        <v>0.96276042571029763</v>
      </c>
      <c r="N8" s="152">
        <f>+G8/L8-1</f>
        <v>8.0726023656394696E-2</v>
      </c>
    </row>
    <row r="9" spans="1:14" ht="15" customHeight="1" x14ac:dyDescent="0.2">
      <c r="A9" s="24">
        <v>5</v>
      </c>
      <c r="B9" s="24" t="s">
        <v>42</v>
      </c>
      <c r="C9" s="215">
        <v>42135629</v>
      </c>
      <c r="D9" s="285">
        <f t="shared" si="0"/>
        <v>1.6520107775542865E-2</v>
      </c>
      <c r="E9" s="562">
        <v>42135629</v>
      </c>
      <c r="F9" s="286">
        <f t="shared" si="1"/>
        <v>1.4842151844199522E-2</v>
      </c>
      <c r="G9" s="559">
        <v>51189653.969999999</v>
      </c>
      <c r="H9" s="286">
        <f t="shared" si="2"/>
        <v>1.8304546102510678E-2</v>
      </c>
      <c r="I9" s="144">
        <f t="shared" si="3"/>
        <v>1.2148781253508758</v>
      </c>
      <c r="J9" s="559">
        <v>49264312.899999999</v>
      </c>
      <c r="K9" s="163">
        <f t="shared" si="4"/>
        <v>0.9623880819524907</v>
      </c>
      <c r="L9" s="147">
        <v>214332156.75</v>
      </c>
      <c r="M9" s="48">
        <v>6.8888823419148713</v>
      </c>
      <c r="N9" s="153">
        <f t="shared" si="5"/>
        <v>-0.76116671083701026</v>
      </c>
    </row>
    <row r="10" spans="1:14" ht="15" customHeight="1" x14ac:dyDescent="0.2">
      <c r="A10" s="9"/>
      <c r="B10" s="2" t="s">
        <v>4</v>
      </c>
      <c r="C10" s="172">
        <f>SUM(C5:C9)</f>
        <v>2354409500.5</v>
      </c>
      <c r="D10" s="536">
        <f t="shared" si="0"/>
        <v>0.92309286983759153</v>
      </c>
      <c r="E10" s="563">
        <f>SUM(E5:E9)</f>
        <v>2369922363.3800001</v>
      </c>
      <c r="F10" s="287">
        <f>E10/E18</f>
        <v>0.83479820785991254</v>
      </c>
      <c r="G10" s="560">
        <f>SUM(G5:G9)</f>
        <v>2591803074.6599998</v>
      </c>
      <c r="H10" s="287">
        <f>G10/G18</f>
        <v>0.92678451971069054</v>
      </c>
      <c r="I10" s="92">
        <f>+G10/E10</f>
        <v>1.0936236202115717</v>
      </c>
      <c r="J10" s="560">
        <f>SUM(J5:J9)</f>
        <v>2406459811.1600003</v>
      </c>
      <c r="K10" s="180">
        <f t="shared" ref="K10:K18" si="6">+J10/G10</f>
        <v>0.92848867828266102</v>
      </c>
      <c r="L10" s="91">
        <f>SUM(L5:L9)</f>
        <v>2610915641.6100001</v>
      </c>
      <c r="M10" s="43">
        <v>1.122988259810338</v>
      </c>
      <c r="N10" s="154">
        <f>+G10/L10-1</f>
        <v>-7.3202544905720535E-3</v>
      </c>
    </row>
    <row r="11" spans="1:14" ht="15" customHeight="1" x14ac:dyDescent="0.2">
      <c r="A11" s="20">
        <v>6</v>
      </c>
      <c r="B11" s="20" t="s">
        <v>43</v>
      </c>
      <c r="C11" s="215">
        <v>500080</v>
      </c>
      <c r="D11" s="285">
        <f t="shared" si="0"/>
        <v>1.9606626725314759E-4</v>
      </c>
      <c r="E11" s="562">
        <v>500080</v>
      </c>
      <c r="F11" s="286">
        <f>E11/E18</f>
        <v>1.7615171460350803E-4</v>
      </c>
      <c r="G11" s="559">
        <v>5428157.6699999999</v>
      </c>
      <c r="H11" s="286">
        <f>G11/G18</f>
        <v>1.9410164870511226E-3</v>
      </c>
      <c r="I11" s="144">
        <f t="shared" ref="I11:I18" si="7">+G11/E11</f>
        <v>10.854578607422813</v>
      </c>
      <c r="J11" s="559">
        <v>5428157.6699999999</v>
      </c>
      <c r="K11" s="163">
        <f>+J11/G11</f>
        <v>1</v>
      </c>
      <c r="L11" s="146">
        <v>11137320.859999999</v>
      </c>
      <c r="M11" s="52">
        <v>1.480613240983236</v>
      </c>
      <c r="N11" s="153">
        <f t="shared" si="5"/>
        <v>-0.51261549000573559</v>
      </c>
    </row>
    <row r="12" spans="1:14" ht="15" customHeight="1" x14ac:dyDescent="0.2">
      <c r="A12" s="24">
        <v>7</v>
      </c>
      <c r="B12" s="24" t="s">
        <v>6</v>
      </c>
      <c r="C12" s="215">
        <v>29106649</v>
      </c>
      <c r="D12" s="285">
        <f t="shared" si="0"/>
        <v>1.1411838149251242E-2</v>
      </c>
      <c r="E12" s="562">
        <v>46943310.509999998</v>
      </c>
      <c r="F12" s="288">
        <f>E12/E18</f>
        <v>1.6535643568031874E-2</v>
      </c>
      <c r="G12" s="559">
        <v>32564636.66</v>
      </c>
      <c r="H12" s="288">
        <f>G12/G18</f>
        <v>1.1644557968760955E-2</v>
      </c>
      <c r="I12" s="145">
        <f t="shared" si="7"/>
        <v>0.69370132413356289</v>
      </c>
      <c r="J12" s="559">
        <v>11793838.289999999</v>
      </c>
      <c r="K12" s="163">
        <f>+J12/G12</f>
        <v>0.36216704682250245</v>
      </c>
      <c r="L12" s="147">
        <v>37474585.219999999</v>
      </c>
      <c r="M12" s="354">
        <v>1.3875888088189137</v>
      </c>
      <c r="N12" s="152">
        <f t="shared" si="5"/>
        <v>-0.13102075796637724</v>
      </c>
    </row>
    <row r="13" spans="1:14" ht="15" customHeight="1" x14ac:dyDescent="0.2">
      <c r="A13" s="9"/>
      <c r="B13" s="2" t="s">
        <v>7</v>
      </c>
      <c r="C13" s="172">
        <f>SUM(C11:C12)</f>
        <v>29606729</v>
      </c>
      <c r="D13" s="536">
        <f t="shared" si="0"/>
        <v>1.160790441650439E-2</v>
      </c>
      <c r="E13" s="563">
        <f>SUM(E11:E12)</f>
        <v>47443390.509999998</v>
      </c>
      <c r="F13" s="287">
        <f>E13/E18</f>
        <v>1.6711795282635382E-2</v>
      </c>
      <c r="G13" s="560">
        <f>SUM(G11:G12)</f>
        <v>37992794.329999998</v>
      </c>
      <c r="H13" s="287">
        <f>G13/G18</f>
        <v>1.3585574455812077E-2</v>
      </c>
      <c r="I13" s="92">
        <f t="shared" si="7"/>
        <v>0.80080268129218068</v>
      </c>
      <c r="J13" s="560">
        <f>SUM(J11:J12)</f>
        <v>17221995.960000001</v>
      </c>
      <c r="K13" s="180">
        <f t="shared" si="6"/>
        <v>0.45329637537087158</v>
      </c>
      <c r="L13" s="91">
        <f>SUM(L11:L12)</f>
        <v>48611906.079999998</v>
      </c>
      <c r="M13" s="43">
        <v>1.4078540186593929</v>
      </c>
      <c r="N13" s="154">
        <f t="shared" si="5"/>
        <v>-0.21844672645677099</v>
      </c>
    </row>
    <row r="14" spans="1:14" ht="15" customHeight="1" x14ac:dyDescent="0.2">
      <c r="A14" s="20">
        <v>8</v>
      </c>
      <c r="B14" s="20" t="s">
        <v>450</v>
      </c>
      <c r="C14" s="215">
        <v>5000000</v>
      </c>
      <c r="D14" s="285">
        <f t="shared" si="0"/>
        <v>1.9603490166888058E-3</v>
      </c>
      <c r="E14" s="562">
        <f>260000694.5-E17</f>
        <v>5000000</v>
      </c>
      <c r="F14" s="288">
        <f>E14/$E$18</f>
        <v>1.7612353483793398E-3</v>
      </c>
      <c r="G14" s="559">
        <v>5241101</v>
      </c>
      <c r="H14" s="290">
        <f>G14/G18</f>
        <v>1.8741282161945981E-3</v>
      </c>
      <c r="I14" s="144">
        <f t="shared" si="7"/>
        <v>1.0482202</v>
      </c>
      <c r="J14" s="559">
        <v>5241101</v>
      </c>
      <c r="K14" s="163">
        <f>+J14/G14</f>
        <v>1</v>
      </c>
      <c r="L14" s="146">
        <v>0</v>
      </c>
      <c r="M14" s="60" t="s">
        <v>129</v>
      </c>
      <c r="N14" s="155" t="s">
        <v>129</v>
      </c>
    </row>
    <row r="15" spans="1:14" ht="15" customHeight="1" x14ac:dyDescent="0.2">
      <c r="A15" s="24">
        <v>9</v>
      </c>
      <c r="B15" s="24" t="s">
        <v>9</v>
      </c>
      <c r="C15" s="215">
        <v>161550000</v>
      </c>
      <c r="D15" s="285">
        <f t="shared" si="0"/>
        <v>6.3338876729215315E-2</v>
      </c>
      <c r="E15" s="562">
        <v>161550000</v>
      </c>
      <c r="F15" s="288">
        <f>E15/$E$18</f>
        <v>5.6905514106136465E-2</v>
      </c>
      <c r="G15" s="559">
        <v>161517158.33000001</v>
      </c>
      <c r="H15" s="288">
        <f>G15/G18</f>
        <v>5.7755777617302814E-2</v>
      </c>
      <c r="I15" s="145">
        <f t="shared" si="7"/>
        <v>0.99979670894459927</v>
      </c>
      <c r="J15" s="559">
        <v>161517158.33000001</v>
      </c>
      <c r="K15" s="433">
        <f t="shared" si="6"/>
        <v>1</v>
      </c>
      <c r="L15" s="147">
        <v>1753884.59</v>
      </c>
      <c r="M15" s="288">
        <v>1.3408903593272173E-2</v>
      </c>
      <c r="N15" s="153">
        <f t="shared" si="5"/>
        <v>91.091098382932941</v>
      </c>
    </row>
    <row r="16" spans="1:14" ht="15" customHeight="1" x14ac:dyDescent="0.2">
      <c r="A16" s="9"/>
      <c r="B16" s="2" t="s">
        <v>10</v>
      </c>
      <c r="C16" s="172">
        <f>SUM(C14:C15)</f>
        <v>166550000</v>
      </c>
      <c r="D16" s="537">
        <f t="shared" si="0"/>
        <v>6.5299225745904119E-2</v>
      </c>
      <c r="E16" s="563">
        <f>SUM(E14:E15)</f>
        <v>166550000</v>
      </c>
      <c r="F16" s="287">
        <f>E16/E18</f>
        <v>5.8666749454515804E-2</v>
      </c>
      <c r="G16" s="560">
        <f>SUM(G14:G15)</f>
        <v>166758259.33000001</v>
      </c>
      <c r="H16" s="287">
        <f>G16/G18</f>
        <v>5.9629905833497407E-2</v>
      </c>
      <c r="I16" s="92">
        <f>+G16/E16</f>
        <v>1.0012504312818975</v>
      </c>
      <c r="J16" s="560">
        <f>SUM(J14:J15)</f>
        <v>166758259.33000001</v>
      </c>
      <c r="K16" s="180">
        <f t="shared" si="6"/>
        <v>1</v>
      </c>
      <c r="L16" s="91">
        <f>SUM(L14:L15)</f>
        <v>1753884.59</v>
      </c>
      <c r="M16" s="43">
        <v>7.3910009106194314E-3</v>
      </c>
      <c r="N16" s="154">
        <f t="shared" si="5"/>
        <v>94.079379955097281</v>
      </c>
    </row>
    <row r="17" spans="1:14" ht="15" customHeight="1" thickBot="1" x14ac:dyDescent="0.25">
      <c r="A17" s="9"/>
      <c r="B17" s="2" t="s">
        <v>432</v>
      </c>
      <c r="C17" s="172">
        <v>0</v>
      </c>
      <c r="D17" s="378" t="s">
        <v>129</v>
      </c>
      <c r="E17" s="563">
        <v>255000694.5</v>
      </c>
      <c r="F17" s="287"/>
      <c r="G17" s="560">
        <v>0</v>
      </c>
      <c r="H17" s="287" t="s">
        <v>129</v>
      </c>
      <c r="I17" s="97" t="s">
        <v>129</v>
      </c>
      <c r="J17" s="560">
        <v>0</v>
      </c>
      <c r="K17" s="180" t="s">
        <v>129</v>
      </c>
      <c r="L17" s="91">
        <v>0</v>
      </c>
      <c r="M17" s="363" t="s">
        <v>129</v>
      </c>
      <c r="N17" s="154" t="s">
        <v>129</v>
      </c>
    </row>
    <row r="18" spans="1:14" s="6" customFormat="1" ht="19.5" customHeight="1" thickBot="1" x14ac:dyDescent="0.25">
      <c r="A18" s="5"/>
      <c r="B18" s="4" t="s">
        <v>52</v>
      </c>
      <c r="C18" s="173">
        <f>C10+C13+C16+C17</f>
        <v>2550566229.5</v>
      </c>
      <c r="D18" s="289" t="s">
        <v>129</v>
      </c>
      <c r="E18" s="564">
        <f>+E10+E13+E16+E17</f>
        <v>2838916448.3900003</v>
      </c>
      <c r="F18" s="289" t="s">
        <v>129</v>
      </c>
      <c r="G18" s="561">
        <f t="shared" ref="G18" si="8">+G10+G13+G16+G17</f>
        <v>2796554128.3199997</v>
      </c>
      <c r="H18" s="289" t="s">
        <v>129</v>
      </c>
      <c r="I18" s="166">
        <f t="shared" si="7"/>
        <v>0.9850779968906711</v>
      </c>
      <c r="J18" s="561">
        <f>+J10+J13+J16+J17</f>
        <v>2590440066.4500003</v>
      </c>
      <c r="K18" s="183">
        <f t="shared" si="6"/>
        <v>0.92629713125065805</v>
      </c>
      <c r="L18" s="157">
        <f>+L10+L13+L16</f>
        <v>2661281432.2800002</v>
      </c>
      <c r="M18" s="200">
        <v>0.9848850335220154</v>
      </c>
      <c r="N18" s="156">
        <f t="shared" si="5"/>
        <v>5.0829910132468514E-2</v>
      </c>
    </row>
    <row r="19" spans="1:14" x14ac:dyDescent="0.2">
      <c r="A19" s="273" t="s">
        <v>478</v>
      </c>
      <c r="B19" s="273"/>
    </row>
    <row r="21" spans="1:14" s="510" customFormat="1" x14ac:dyDescent="0.2">
      <c r="A21" s="508"/>
      <c r="B21" s="507"/>
      <c r="C21" s="516"/>
      <c r="D21" s="509"/>
      <c r="K21" s="511"/>
      <c r="M21" s="511"/>
    </row>
    <row r="22" spans="1:14" s="510" customFormat="1" x14ac:dyDescent="0.2">
      <c r="A22" s="508"/>
      <c r="B22" s="507"/>
      <c r="C22" s="516"/>
      <c r="D22" s="509"/>
      <c r="G22" s="58"/>
      <c r="H22" s="85"/>
      <c r="K22" s="511"/>
      <c r="M22" s="511"/>
    </row>
    <row r="23" spans="1:14" s="510" customFormat="1" x14ac:dyDescent="0.2">
      <c r="A23" s="508"/>
      <c r="B23" s="507"/>
      <c r="C23" s="516"/>
      <c r="D23" s="509"/>
      <c r="E23" s="569"/>
      <c r="G23" s="58"/>
      <c r="H23" s="85"/>
      <c r="K23" s="511"/>
      <c r="M23" s="511"/>
    </row>
    <row r="24" spans="1:14" s="510" customFormat="1" x14ac:dyDescent="0.2">
      <c r="A24" s="508"/>
      <c r="B24" s="507"/>
      <c r="C24" s="516"/>
      <c r="D24" s="509"/>
      <c r="E24" s="569"/>
      <c r="G24" s="58"/>
      <c r="H24" s="85"/>
      <c r="K24" s="511"/>
      <c r="M24" s="511"/>
    </row>
    <row r="25" spans="1:14" s="510" customFormat="1" x14ac:dyDescent="0.2">
      <c r="A25" s="508"/>
      <c r="B25" s="507"/>
      <c r="C25" s="516"/>
      <c r="D25" s="509"/>
      <c r="G25" s="58"/>
      <c r="H25" s="85"/>
      <c r="K25" s="511"/>
      <c r="M25" s="511"/>
    </row>
    <row r="26" spans="1:14" s="510" customFormat="1" x14ac:dyDescent="0.2">
      <c r="A26" s="508"/>
      <c r="B26" s="507"/>
      <c r="C26" s="516"/>
      <c r="D26" s="509"/>
      <c r="G26" s="58"/>
      <c r="H26" s="85"/>
      <c r="K26" s="511"/>
      <c r="M26" s="511"/>
    </row>
    <row r="27" spans="1:14" s="510" customFormat="1" x14ac:dyDescent="0.2">
      <c r="A27" s="508"/>
      <c r="B27" s="507"/>
      <c r="C27" s="516"/>
      <c r="D27" s="509"/>
      <c r="G27" s="58"/>
      <c r="H27" s="85"/>
      <c r="K27" s="511"/>
      <c r="M27" s="511"/>
    </row>
    <row r="28" spans="1:14" s="510" customFormat="1" x14ac:dyDescent="0.2">
      <c r="A28" s="508"/>
      <c r="B28" s="507"/>
      <c r="C28" s="517"/>
      <c r="D28" s="509"/>
      <c r="G28" s="58"/>
      <c r="H28" s="85"/>
      <c r="K28" s="511"/>
      <c r="M28" s="511"/>
    </row>
    <row r="29" spans="1:14" s="510" customFormat="1" x14ac:dyDescent="0.2">
      <c r="A29" s="508"/>
      <c r="B29" s="507"/>
      <c r="C29" s="516"/>
      <c r="D29" s="509"/>
      <c r="E29" s="512"/>
      <c r="G29" s="58"/>
      <c r="H29" s="293"/>
      <c r="K29" s="511"/>
      <c r="M29" s="511"/>
    </row>
    <row r="30" spans="1:14" x14ac:dyDescent="0.2">
      <c r="G30" s="58"/>
      <c r="H30" s="85"/>
    </row>
  </sheetData>
  <mergeCells count="2">
    <mergeCell ref="L2:M2"/>
    <mergeCell ref="E2:K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ignoredErrors>
    <ignoredError sqref="F10 K10 D10 F13 D16 D13 F16 K16" formula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A1:M19"/>
  <sheetViews>
    <sheetView zoomScaleNormal="100" workbookViewId="0">
      <selection activeCell="L25" sqref="L2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140625" style="104" bestFit="1" customWidth="1"/>
  </cols>
  <sheetData>
    <row r="1" spans="1:13" ht="15.75" thickBot="1" x14ac:dyDescent="0.3">
      <c r="A1" s="7" t="s">
        <v>554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1">
        <v>212198443.66999999</v>
      </c>
      <c r="D5" s="223">
        <v>214833230.38999999</v>
      </c>
      <c r="E5" s="32">
        <v>214831172.28</v>
      </c>
      <c r="F5" s="48">
        <f>E5/D5</f>
        <v>0.99999041996437776</v>
      </c>
      <c r="G5" s="32">
        <v>214700971.5</v>
      </c>
      <c r="H5" s="48">
        <f>G5/D5</f>
        <v>0.99938436484076565</v>
      </c>
      <c r="I5" s="32">
        <v>214696227.88999999</v>
      </c>
      <c r="J5" s="163">
        <f>I5/D5</f>
        <v>0.99936228441125574</v>
      </c>
      <c r="K5" s="30">
        <v>204895361.19999999</v>
      </c>
      <c r="L5" s="52">
        <v>0.99770201338159537</v>
      </c>
      <c r="M5" s="228">
        <f>+I5/K5-1</f>
        <v>4.7833521620986197E-2</v>
      </c>
    </row>
    <row r="6" spans="1:13" ht="15" customHeight="1" x14ac:dyDescent="0.2">
      <c r="A6" s="22">
        <v>2</v>
      </c>
      <c r="B6" s="22" t="s">
        <v>1</v>
      </c>
      <c r="C6" s="171">
        <v>29591849.129999999</v>
      </c>
      <c r="D6" s="223">
        <v>29281018.52</v>
      </c>
      <c r="E6" s="32">
        <v>28951379.16</v>
      </c>
      <c r="F6" s="48">
        <f>E6/D6</f>
        <v>0.98874221674444684</v>
      </c>
      <c r="G6" s="32">
        <v>28646442.620000001</v>
      </c>
      <c r="H6" s="48">
        <f>G6/D6</f>
        <v>0.97832807968867064</v>
      </c>
      <c r="I6" s="32">
        <v>27628257.59</v>
      </c>
      <c r="J6" s="163">
        <f>I6/D6</f>
        <v>0.94355521038753809</v>
      </c>
      <c r="K6" s="32">
        <v>27896982.780000001</v>
      </c>
      <c r="L6" s="54">
        <v>0.95872455478954866</v>
      </c>
      <c r="M6" s="229">
        <f>+I6/K6-1</f>
        <v>-9.6327689671392713E-3</v>
      </c>
    </row>
    <row r="7" spans="1:13" ht="15" customHeight="1" x14ac:dyDescent="0.2">
      <c r="A7" s="22">
        <v>3</v>
      </c>
      <c r="B7" s="22" t="s">
        <v>2</v>
      </c>
      <c r="C7" s="171"/>
      <c r="D7" s="223"/>
      <c r="E7" s="32"/>
      <c r="F7" s="48" t="s">
        <v>129</v>
      </c>
      <c r="G7" s="32"/>
      <c r="H7" s="48" t="s">
        <v>129</v>
      </c>
      <c r="I7" s="32"/>
      <c r="J7" s="163" t="s">
        <v>129</v>
      </c>
      <c r="K7" s="358"/>
      <c r="L7" s="54" t="s">
        <v>129</v>
      </c>
      <c r="M7" s="229" t="s">
        <v>129</v>
      </c>
    </row>
    <row r="8" spans="1:13" ht="15" customHeight="1" x14ac:dyDescent="0.2">
      <c r="A8" s="24">
        <v>4</v>
      </c>
      <c r="B8" s="24" t="s">
        <v>3</v>
      </c>
      <c r="C8" s="171">
        <v>2868215.11</v>
      </c>
      <c r="D8" s="223">
        <v>3423947.05</v>
      </c>
      <c r="E8" s="32">
        <v>3423629.05</v>
      </c>
      <c r="F8" s="431">
        <f>E8/D8</f>
        <v>0.99990712473196686</v>
      </c>
      <c r="G8" s="32">
        <v>3423629.05</v>
      </c>
      <c r="H8" s="431">
        <f>G8/D8</f>
        <v>0.99990712473196686</v>
      </c>
      <c r="I8" s="32">
        <v>3423629.05</v>
      </c>
      <c r="J8" s="433">
        <f>I8/D8</f>
        <v>0.99990712473196686</v>
      </c>
      <c r="K8" s="34">
        <v>2770607.27</v>
      </c>
      <c r="L8" s="354">
        <v>0.9977312890250023</v>
      </c>
      <c r="M8" s="258">
        <f>+I8/K8-1</f>
        <v>0.23569626307953762</v>
      </c>
    </row>
    <row r="9" spans="1:13" ht="15" customHeight="1" x14ac:dyDescent="0.2">
      <c r="A9" s="9"/>
      <c r="B9" s="2" t="s">
        <v>4</v>
      </c>
      <c r="C9" s="172">
        <f>SUM(C5:C8)</f>
        <v>244658507.91</v>
      </c>
      <c r="D9" s="162">
        <f t="shared" ref="D9:I9" si="0">SUM(D5:D8)</f>
        <v>247538195.96000001</v>
      </c>
      <c r="E9" s="91">
        <f t="shared" si="0"/>
        <v>247206180.49000001</v>
      </c>
      <c r="F9" s="97">
        <f>E9/D9</f>
        <v>0.99865873034780606</v>
      </c>
      <c r="G9" s="91">
        <f t="shared" si="0"/>
        <v>246771043.17000002</v>
      </c>
      <c r="H9" s="97">
        <f>G9/D9</f>
        <v>0.99690087104729508</v>
      </c>
      <c r="I9" s="91">
        <f t="shared" si="0"/>
        <v>245748114.53</v>
      </c>
      <c r="J9" s="180">
        <f>I9/D9</f>
        <v>0.99276846377966954</v>
      </c>
      <c r="K9" s="91">
        <f>SUM(K5:K8)</f>
        <v>235562951.25</v>
      </c>
      <c r="L9" s="43">
        <v>0.99292172827642677</v>
      </c>
      <c r="M9" s="232">
        <f>+I9/K9-1</f>
        <v>4.3237543195791428E-2</v>
      </c>
    </row>
    <row r="10" spans="1:13" ht="15" customHeight="1" x14ac:dyDescent="0.2">
      <c r="A10" s="20">
        <v>6</v>
      </c>
      <c r="B10" s="20" t="s">
        <v>5</v>
      </c>
      <c r="C10" s="171">
        <v>1549357.27</v>
      </c>
      <c r="D10" s="223">
        <v>6664096.4900000002</v>
      </c>
      <c r="E10" s="32">
        <v>6659618.9900000002</v>
      </c>
      <c r="F10" s="465">
        <f>E10/D10</f>
        <v>0.99932811597090188</v>
      </c>
      <c r="G10" s="32">
        <v>6605760.1299999999</v>
      </c>
      <c r="H10" s="465">
        <f>G10/D10</f>
        <v>0.99124617116700842</v>
      </c>
      <c r="I10" s="146">
        <v>5724291.9199999999</v>
      </c>
      <c r="J10" s="483">
        <f>I10/D10</f>
        <v>0.85897494560436649</v>
      </c>
      <c r="K10" s="146">
        <v>8386546.1500000004</v>
      </c>
      <c r="L10" s="52">
        <v>0.83725972689883099</v>
      </c>
      <c r="M10" s="244">
        <f>+I10/K10-1</f>
        <v>-0.31744346032126713</v>
      </c>
    </row>
    <row r="11" spans="1:13" ht="15" customHeight="1" x14ac:dyDescent="0.2">
      <c r="A11" s="24">
        <v>7</v>
      </c>
      <c r="B11" s="24" t="s">
        <v>6</v>
      </c>
      <c r="C11" s="171"/>
      <c r="D11" s="224"/>
      <c r="E11" s="34"/>
      <c r="F11" s="268" t="s">
        <v>129</v>
      </c>
      <c r="G11" s="147"/>
      <c r="H11" s="268" t="s">
        <v>129</v>
      </c>
      <c r="I11" s="147"/>
      <c r="J11" s="212" t="s">
        <v>129</v>
      </c>
      <c r="K11" s="458"/>
      <c r="L11" s="55" t="s">
        <v>129</v>
      </c>
      <c r="M11" s="234" t="s">
        <v>129</v>
      </c>
    </row>
    <row r="12" spans="1:13" ht="15" customHeight="1" x14ac:dyDescent="0.2">
      <c r="A12" s="9"/>
      <c r="B12" s="2" t="s">
        <v>7</v>
      </c>
      <c r="C12" s="172">
        <f>SUM(C10:C11)</f>
        <v>1549357.27</v>
      </c>
      <c r="D12" s="162">
        <f t="shared" ref="D12:I12" si="1">SUM(D10:D11)</f>
        <v>6664096.4900000002</v>
      </c>
      <c r="E12" s="91">
        <f t="shared" si="1"/>
        <v>6659618.9900000002</v>
      </c>
      <c r="F12" s="97">
        <f>E12/D12</f>
        <v>0.99932811597090188</v>
      </c>
      <c r="G12" s="91">
        <f t="shared" si="1"/>
        <v>6605760.1299999999</v>
      </c>
      <c r="H12" s="97">
        <f>G12/D12</f>
        <v>0.99124617116700842</v>
      </c>
      <c r="I12" s="91">
        <f t="shared" si="1"/>
        <v>5724291.9199999999</v>
      </c>
      <c r="J12" s="180">
        <v>0.83725972689883099</v>
      </c>
      <c r="K12" s="91">
        <f>SUM(K10:K11)</f>
        <v>8386546.1500000004</v>
      </c>
      <c r="L12" s="43">
        <v>0.83725972689883099</v>
      </c>
      <c r="M12" s="232">
        <f>+I12/K12-1</f>
        <v>-0.31744346032126713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93" t="s">
        <v>129</v>
      </c>
      <c r="G13" s="30"/>
      <c r="H13" s="93" t="s">
        <v>129</v>
      </c>
      <c r="I13" s="30"/>
      <c r="J13" s="241" t="s">
        <v>129</v>
      </c>
      <c r="K13" s="30"/>
      <c r="L13" s="56" t="s">
        <v>129</v>
      </c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49" t="s">
        <v>129</v>
      </c>
      <c r="G14" s="34"/>
      <c r="H14" s="49" t="s">
        <v>129</v>
      </c>
      <c r="I14" s="34"/>
      <c r="J14" s="242" t="s">
        <v>129</v>
      </c>
      <c r="K14" s="34"/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2">SUM(D13:D14)</f>
        <v>0</v>
      </c>
      <c r="E15" s="91">
        <f t="shared" si="2"/>
        <v>0</v>
      </c>
      <c r="F15" s="97" t="s">
        <v>129</v>
      </c>
      <c r="G15" s="91">
        <f t="shared" si="2"/>
        <v>0</v>
      </c>
      <c r="H15" s="61" t="s">
        <v>129</v>
      </c>
      <c r="I15" s="91">
        <f t="shared" si="2"/>
        <v>0</v>
      </c>
      <c r="J15" s="243" t="s">
        <v>129</v>
      </c>
      <c r="K15" s="91">
        <f>SUM(K13:K14)</f>
        <v>0</v>
      </c>
      <c r="L15" s="106" t="s">
        <v>129</v>
      </c>
      <c r="M15" s="235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246207865.18000001</v>
      </c>
      <c r="D16" s="164">
        <f t="shared" ref="D16:I16" si="3">+D9+D12+D15</f>
        <v>254202292.45000002</v>
      </c>
      <c r="E16" s="165">
        <f t="shared" si="3"/>
        <v>253865799.48000002</v>
      </c>
      <c r="F16" s="191">
        <f>E16/D16</f>
        <v>0.99867627877484155</v>
      </c>
      <c r="G16" s="165">
        <f t="shared" si="3"/>
        <v>253376803.30000001</v>
      </c>
      <c r="H16" s="191">
        <f>G16/D16</f>
        <v>0.99675262901036832</v>
      </c>
      <c r="I16" s="165">
        <f t="shared" si="3"/>
        <v>251472406.44999999</v>
      </c>
      <c r="J16" s="183">
        <f>I16/D16</f>
        <v>0.98926097017580206</v>
      </c>
      <c r="K16" s="157">
        <f>K9+K12+K15</f>
        <v>243949497.40000001</v>
      </c>
      <c r="L16" s="200">
        <v>0.98699999999999999</v>
      </c>
      <c r="M16" s="236">
        <f>+I16/K16-1</f>
        <v>3.0837977246023218E-2</v>
      </c>
    </row>
    <row r="19" spans="5:5" x14ac:dyDescent="0.2">
      <c r="E19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O34"/>
  <sheetViews>
    <sheetView zoomScaleNormal="100" workbookViewId="0">
      <selection activeCell="O9" sqref="O9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140625" style="104" bestFit="1" customWidth="1"/>
  </cols>
  <sheetData>
    <row r="1" spans="1:15" ht="15" x14ac:dyDescent="0.25">
      <c r="B1" s="7" t="s">
        <v>554</v>
      </c>
      <c r="D1"/>
      <c r="E1"/>
      <c r="F1"/>
      <c r="G1"/>
      <c r="H1"/>
      <c r="I1"/>
      <c r="J1"/>
      <c r="K1"/>
      <c r="L1"/>
      <c r="M1"/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ht="15" customHeight="1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s="6" customFormat="1" ht="19.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x14ac:dyDescent="0.2">
      <c r="D13"/>
      <c r="E13"/>
      <c r="F13"/>
      <c r="G13"/>
      <c r="H13"/>
      <c r="I13"/>
      <c r="J13"/>
      <c r="K13"/>
      <c r="L13"/>
      <c r="M13"/>
    </row>
    <row r="14" spans="1:15" x14ac:dyDescent="0.2">
      <c r="D14"/>
      <c r="E14"/>
      <c r="F14"/>
      <c r="G14"/>
      <c r="H14"/>
      <c r="I14"/>
      <c r="J14"/>
      <c r="K14"/>
      <c r="L14"/>
      <c r="M14"/>
    </row>
    <row r="15" spans="1:15" x14ac:dyDescent="0.2">
      <c r="D15"/>
      <c r="E15"/>
      <c r="F15"/>
      <c r="G15"/>
      <c r="H15"/>
      <c r="I15"/>
      <c r="J15"/>
      <c r="K15"/>
      <c r="L15"/>
      <c r="M15"/>
    </row>
    <row r="16" spans="1:15" s="104" customForma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4:13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</sheetPr>
  <dimension ref="A1:M20"/>
  <sheetViews>
    <sheetView zoomScaleNormal="100" workbookViewId="0">
      <selection activeCell="K26" sqref="K2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4.42578125" customWidth="1"/>
  </cols>
  <sheetData>
    <row r="1" spans="1:13" ht="15.75" thickBot="1" x14ac:dyDescent="0.3">
      <c r="A1" s="7" t="s">
        <v>555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8069693.5999999996</v>
      </c>
      <c r="D5" s="223">
        <v>10365701.199999999</v>
      </c>
      <c r="E5" s="32">
        <v>10358856.140000001</v>
      </c>
      <c r="F5" s="48">
        <f>E5/D5</f>
        <v>0.99933964332292358</v>
      </c>
      <c r="G5" s="32">
        <v>10333594.33</v>
      </c>
      <c r="H5" s="48">
        <f>G5/D5</f>
        <v>0.99690258580866686</v>
      </c>
      <c r="I5" s="32">
        <v>10333594.33</v>
      </c>
      <c r="J5" s="163">
        <f>I5/D5</f>
        <v>0.99690258580866686</v>
      </c>
      <c r="K5" s="30">
        <v>8929615.9900000002</v>
      </c>
      <c r="L5" s="52">
        <v>0.99914874684301158</v>
      </c>
      <c r="M5" s="228">
        <f>+I5/K5-1</f>
        <v>0.1572271799338596</v>
      </c>
    </row>
    <row r="6" spans="1:13" ht="15" customHeight="1" x14ac:dyDescent="0.2">
      <c r="A6" s="22">
        <v>2</v>
      </c>
      <c r="B6" s="22" t="s">
        <v>1</v>
      </c>
      <c r="C6" s="170">
        <v>6261542.29</v>
      </c>
      <c r="D6" s="223">
        <v>6541730.2599999998</v>
      </c>
      <c r="E6" s="32">
        <v>6363781.5899999999</v>
      </c>
      <c r="F6" s="48">
        <f>E6/D6</f>
        <v>0.97279791998027143</v>
      </c>
      <c r="G6" s="32">
        <v>6250106.96</v>
      </c>
      <c r="H6" s="48">
        <f>G6/D6</f>
        <v>0.95542107540215215</v>
      </c>
      <c r="I6" s="32">
        <v>6051434.2199999997</v>
      </c>
      <c r="J6" s="163">
        <f>I6/D6</f>
        <v>0.92505101547858681</v>
      </c>
      <c r="K6" s="32">
        <v>5911943.2599999998</v>
      </c>
      <c r="L6" s="54">
        <v>0.96237428153113591</v>
      </c>
      <c r="M6" s="229">
        <f>+I6/K6-1</f>
        <v>2.359477313386793E-2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48" t="s">
        <v>129</v>
      </c>
      <c r="G7" s="32"/>
      <c r="H7" s="48" t="s">
        <v>129</v>
      </c>
      <c r="I7" s="32"/>
      <c r="J7" s="163" t="s">
        <v>129</v>
      </c>
      <c r="K7" s="358"/>
      <c r="L7" s="54" t="s">
        <v>129</v>
      </c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0">
        <v>28344074.559999999</v>
      </c>
      <c r="D8" s="223">
        <v>45207856.369999997</v>
      </c>
      <c r="E8" s="32">
        <v>45100793.090000004</v>
      </c>
      <c r="F8" s="431">
        <f>E8/D8</f>
        <v>0.99763175499577461</v>
      </c>
      <c r="G8" s="32">
        <v>45100793.090000004</v>
      </c>
      <c r="H8" s="431">
        <f>G8/D8</f>
        <v>0.99763175499577461</v>
      </c>
      <c r="I8" s="32">
        <v>45072005.93</v>
      </c>
      <c r="J8" s="433">
        <f>I8/D8</f>
        <v>0.99699498160478695</v>
      </c>
      <c r="K8" s="34">
        <v>25451169.300000001</v>
      </c>
      <c r="L8" s="354">
        <v>0.99193378924701592</v>
      </c>
      <c r="M8" s="500">
        <f>+I8/K8-1</f>
        <v>0.77092083270217371</v>
      </c>
    </row>
    <row r="9" spans="1:13" ht="15" customHeight="1" x14ac:dyDescent="0.2">
      <c r="A9" s="9"/>
      <c r="B9" s="2" t="s">
        <v>4</v>
      </c>
      <c r="C9" s="172">
        <f>SUM(C5:C8)</f>
        <v>42675310.450000003</v>
      </c>
      <c r="D9" s="162">
        <f t="shared" ref="D9:I9" si="0">SUM(D5:D8)</f>
        <v>62115287.829999998</v>
      </c>
      <c r="E9" s="91">
        <f t="shared" si="0"/>
        <v>61823430.820000008</v>
      </c>
      <c r="F9" s="97">
        <f>E9/D9</f>
        <v>0.99530136589242313</v>
      </c>
      <c r="G9" s="91">
        <f t="shared" si="0"/>
        <v>61684494.380000003</v>
      </c>
      <c r="H9" s="97">
        <f>G9/D9</f>
        <v>0.99306461476635166</v>
      </c>
      <c r="I9" s="91">
        <f t="shared" si="0"/>
        <v>61457034.480000004</v>
      </c>
      <c r="J9" s="180">
        <f>I9/D9</f>
        <v>0.98940271593361151</v>
      </c>
      <c r="K9" s="91">
        <f>SUM(K5:K8)</f>
        <v>40292728.549999997</v>
      </c>
      <c r="L9" s="43">
        <v>0.98905923716397037</v>
      </c>
      <c r="M9" s="154">
        <f>+I9/K9-1</f>
        <v>0.52526365653636065</v>
      </c>
    </row>
    <row r="10" spans="1:13" ht="15" customHeight="1" x14ac:dyDescent="0.2">
      <c r="A10" s="20">
        <v>6</v>
      </c>
      <c r="B10" s="20" t="s">
        <v>5</v>
      </c>
      <c r="C10" s="170">
        <v>548825</v>
      </c>
      <c r="D10" s="223">
        <v>3232883.39</v>
      </c>
      <c r="E10" s="30">
        <v>3222883.39</v>
      </c>
      <c r="F10" s="48">
        <f>E10/D10</f>
        <v>0.99690678605020766</v>
      </c>
      <c r="G10" s="30">
        <v>3222883.39</v>
      </c>
      <c r="H10" s="48">
        <f>G10/D10</f>
        <v>0.99690678605020766</v>
      </c>
      <c r="I10" s="30">
        <v>3175479.75</v>
      </c>
      <c r="J10" s="163">
        <f>I10/D10</f>
        <v>0.98224382599831417</v>
      </c>
      <c r="K10" s="146">
        <v>1814406.05</v>
      </c>
      <c r="L10" s="52">
        <v>0.9989163742416266</v>
      </c>
      <c r="M10" s="228">
        <f>+I10/K10-1</f>
        <v>0.75014834744405756</v>
      </c>
    </row>
    <row r="11" spans="1:13" ht="15" customHeight="1" x14ac:dyDescent="0.2">
      <c r="A11" s="24">
        <v>7</v>
      </c>
      <c r="B11" s="24" t="s">
        <v>6</v>
      </c>
      <c r="C11" s="170">
        <v>6844993</v>
      </c>
      <c r="D11" s="223">
        <v>16396507</v>
      </c>
      <c r="E11" s="34">
        <v>16396507</v>
      </c>
      <c r="F11" s="85">
        <f>E11/D11</f>
        <v>1</v>
      </c>
      <c r="G11" s="59">
        <v>16396507</v>
      </c>
      <c r="H11" s="85">
        <f>G11/D11</f>
        <v>1</v>
      </c>
      <c r="I11" s="59">
        <v>16396507</v>
      </c>
      <c r="J11" s="182">
        <f>I11/D11</f>
        <v>1</v>
      </c>
      <c r="K11" s="147">
        <v>46930414.770000003</v>
      </c>
      <c r="L11" s="354">
        <v>1</v>
      </c>
      <c r="M11" s="228">
        <f>+I11/K11-1</f>
        <v>-0.65062088028931353</v>
      </c>
    </row>
    <row r="12" spans="1:13" ht="15" customHeight="1" x14ac:dyDescent="0.2">
      <c r="A12" s="9"/>
      <c r="B12" s="2" t="s">
        <v>7</v>
      </c>
      <c r="C12" s="172">
        <f>SUM(C10:C11)</f>
        <v>7393818</v>
      </c>
      <c r="D12" s="162">
        <f t="shared" ref="D12:I12" si="1">SUM(D10:D11)</f>
        <v>19629390.390000001</v>
      </c>
      <c r="E12" s="91">
        <f t="shared" si="1"/>
        <v>19619390.390000001</v>
      </c>
      <c r="F12" s="97">
        <f>E12/D12</f>
        <v>0.9994905598288425</v>
      </c>
      <c r="G12" s="91">
        <f t="shared" si="1"/>
        <v>19619390.390000001</v>
      </c>
      <c r="H12" s="97">
        <f>G12/D12</f>
        <v>0.9994905598288425</v>
      </c>
      <c r="I12" s="91">
        <f t="shared" si="1"/>
        <v>19571986.75</v>
      </c>
      <c r="J12" s="180">
        <f>I12/D12</f>
        <v>0.99707562798133331</v>
      </c>
      <c r="K12" s="91">
        <f>SUM(K10:K11)</f>
        <v>48744820.82</v>
      </c>
      <c r="L12" s="43">
        <v>0.9999596225713171</v>
      </c>
      <c r="M12" s="232">
        <f>+I12/K12-1</f>
        <v>-0.59848069147133653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27" t="s">
        <v>129</v>
      </c>
      <c r="G13" s="30"/>
      <c r="H13" s="27" t="s">
        <v>129</v>
      </c>
      <c r="I13" s="30"/>
      <c r="J13" s="246" t="s">
        <v>129</v>
      </c>
      <c r="K13" s="372" t="s">
        <v>129</v>
      </c>
      <c r="L13" s="56" t="s">
        <v>129</v>
      </c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28" t="s">
        <v>129</v>
      </c>
      <c r="G14" s="34"/>
      <c r="H14" s="28" t="s">
        <v>129</v>
      </c>
      <c r="I14" s="34"/>
      <c r="J14" s="247" t="s">
        <v>129</v>
      </c>
      <c r="K14" s="458" t="s">
        <v>129</v>
      </c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2">SUM(D13:D14)</f>
        <v>0</v>
      </c>
      <c r="E15" s="91">
        <f t="shared" si="2"/>
        <v>0</v>
      </c>
      <c r="F15" s="248" t="s">
        <v>129</v>
      </c>
      <c r="G15" s="91">
        <f t="shared" si="2"/>
        <v>0</v>
      </c>
      <c r="H15" s="248" t="s">
        <v>129</v>
      </c>
      <c r="I15" s="91">
        <f t="shared" si="2"/>
        <v>0</v>
      </c>
      <c r="J15" s="249" t="s">
        <v>129</v>
      </c>
      <c r="K15" s="91">
        <f>SUM(K13:K14)</f>
        <v>0</v>
      </c>
      <c r="L15" s="106" t="s">
        <v>129</v>
      </c>
      <c r="M15" s="235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50069128.450000003</v>
      </c>
      <c r="D16" s="164">
        <f t="shared" ref="D16:I16" si="3">+D9+D12+D15</f>
        <v>81744678.219999999</v>
      </c>
      <c r="E16" s="165">
        <f t="shared" si="3"/>
        <v>81442821.210000008</v>
      </c>
      <c r="F16" s="191">
        <f>E16/D16</f>
        <v>0.99630731912372816</v>
      </c>
      <c r="G16" s="165">
        <f t="shared" si="3"/>
        <v>81303884.770000011</v>
      </c>
      <c r="H16" s="191">
        <f>G16/D16</f>
        <v>0.99460768016220358</v>
      </c>
      <c r="I16" s="165">
        <f t="shared" si="3"/>
        <v>81029021.230000004</v>
      </c>
      <c r="J16" s="183">
        <f>I16/D16</f>
        <v>0.99124521613414462</v>
      </c>
      <c r="K16" s="157">
        <f>K9+K12+K15</f>
        <v>89037549.370000005</v>
      </c>
      <c r="L16" s="200">
        <v>0.99499718697870265</v>
      </c>
      <c r="M16" s="236">
        <f>+I16/K16-1</f>
        <v>-8.9945513961982027E-2</v>
      </c>
    </row>
    <row r="20" spans="5:5" x14ac:dyDescent="0.2">
      <c r="E20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M20"/>
  <sheetViews>
    <sheetView topLeftCell="A5" zoomScaleNormal="100" workbookViewId="0"/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4.42578125" customWidth="1"/>
  </cols>
  <sheetData>
    <row r="1" spans="1:13" ht="15" x14ac:dyDescent="0.25">
      <c r="A1" s="7" t="s">
        <v>555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20" spans="5:5" x14ac:dyDescent="0.2">
      <c r="E20" s="190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M20"/>
  <sheetViews>
    <sheetView zoomScaleNormal="100" workbookViewId="0">
      <selection activeCell="B23" sqref="B23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7.85546875" style="104" bestFit="1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581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1">
        <v>2340875.96</v>
      </c>
      <c r="D5" s="224">
        <v>2314551.16</v>
      </c>
      <c r="E5" s="34">
        <v>2314551.16</v>
      </c>
      <c r="F5" s="48">
        <f>E5/D5</f>
        <v>1</v>
      </c>
      <c r="G5" s="34">
        <v>2314551.16</v>
      </c>
      <c r="H5" s="48">
        <f>G5/D5</f>
        <v>1</v>
      </c>
      <c r="I5" s="34">
        <v>2314551.16</v>
      </c>
      <c r="J5" s="163">
        <f>I5/D5</f>
        <v>1</v>
      </c>
      <c r="K5" s="30">
        <v>2629016.09</v>
      </c>
      <c r="L5" s="52">
        <v>0.99999518833711942</v>
      </c>
      <c r="M5" s="228">
        <f>+I5/K5-1</f>
        <v>-0.11961316296090063</v>
      </c>
    </row>
    <row r="6" spans="1:13" ht="15" customHeight="1" x14ac:dyDescent="0.2">
      <c r="A6" s="22">
        <v>2</v>
      </c>
      <c r="B6" s="22" t="s">
        <v>1</v>
      </c>
      <c r="C6" s="171">
        <v>191288596.02000001</v>
      </c>
      <c r="D6" s="224">
        <v>191694080.86000001</v>
      </c>
      <c r="E6" s="34">
        <v>191679098.94999999</v>
      </c>
      <c r="F6" s="48">
        <f>E6/D6</f>
        <v>0.99992184469164191</v>
      </c>
      <c r="G6" s="34">
        <v>191676326.62</v>
      </c>
      <c r="H6" s="48">
        <f>G6/D6</f>
        <v>0.99990738242975286</v>
      </c>
      <c r="I6" s="34">
        <v>191625080.25999999</v>
      </c>
      <c r="J6" s="163">
        <f>I6/D6</f>
        <v>0.99964004835365561</v>
      </c>
      <c r="K6" s="32">
        <v>179986560.91</v>
      </c>
      <c r="L6" s="54">
        <v>0.99942501617601742</v>
      </c>
      <c r="M6" s="228">
        <f>+I6/K6-1</f>
        <v>6.4663268697153997E-2</v>
      </c>
    </row>
    <row r="7" spans="1:13" ht="15" customHeight="1" x14ac:dyDescent="0.2">
      <c r="A7" s="22">
        <v>3</v>
      </c>
      <c r="B7" s="22" t="s">
        <v>2</v>
      </c>
      <c r="C7" s="171"/>
      <c r="D7" s="224"/>
      <c r="E7" s="34"/>
      <c r="F7" s="48" t="s">
        <v>129</v>
      </c>
      <c r="G7" s="34"/>
      <c r="H7" s="48" t="s">
        <v>129</v>
      </c>
      <c r="I7" s="34"/>
      <c r="J7" s="163" t="s">
        <v>129</v>
      </c>
      <c r="K7" s="358"/>
      <c r="L7" s="54" t="s">
        <v>129</v>
      </c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1">
        <v>116273475.31</v>
      </c>
      <c r="D8" s="224">
        <v>120365023.39</v>
      </c>
      <c r="E8" s="34">
        <v>120360063.39</v>
      </c>
      <c r="F8" s="431">
        <f>E8/D8</f>
        <v>0.99995879201565119</v>
      </c>
      <c r="G8" s="146">
        <v>120358563.39</v>
      </c>
      <c r="H8" s="48">
        <f t="shared" ref="H8" si="0">G8/D8</f>
        <v>0.99994632992361021</v>
      </c>
      <c r="I8" s="34">
        <v>120322080.92</v>
      </c>
      <c r="J8" s="433">
        <f>I8/D8</f>
        <v>0.99964323132426225</v>
      </c>
      <c r="K8" s="34">
        <v>126097043.45999999</v>
      </c>
      <c r="L8" s="354">
        <v>0.99997374551386431</v>
      </c>
      <c r="M8" s="258">
        <f>+I8/K8-1</f>
        <v>-4.5797763226953836E-2</v>
      </c>
    </row>
    <row r="9" spans="1:13" ht="15" customHeight="1" x14ac:dyDescent="0.2">
      <c r="A9" s="9"/>
      <c r="B9" s="2" t="s">
        <v>4</v>
      </c>
      <c r="C9" s="172">
        <f>SUM(C5:C8)</f>
        <v>309902947.29000002</v>
      </c>
      <c r="D9" s="162">
        <f t="shared" ref="D9:I9" si="1">SUM(D5:D8)</f>
        <v>314373655.41000003</v>
      </c>
      <c r="E9" s="91">
        <f t="shared" si="1"/>
        <v>314353713.5</v>
      </c>
      <c r="F9" s="97">
        <f>E9/D9</f>
        <v>0.99993656621775762</v>
      </c>
      <c r="G9" s="91">
        <f>SUM(G5:G8)</f>
        <v>314349441.17000002</v>
      </c>
      <c r="H9" s="97">
        <f>G9/D9</f>
        <v>0.99992297624313198</v>
      </c>
      <c r="I9" s="91">
        <f t="shared" si="1"/>
        <v>314261712.33999997</v>
      </c>
      <c r="J9" s="180">
        <f>I9/D9</f>
        <v>0.99964391714104017</v>
      </c>
      <c r="K9" s="91">
        <f>SUM(K5:K8)</f>
        <v>308712620.45999998</v>
      </c>
      <c r="L9" s="43">
        <v>0.99965393295267013</v>
      </c>
      <c r="M9" s="232">
        <f>+I9/K9-1</f>
        <v>1.7974943401184884E-2</v>
      </c>
    </row>
    <row r="10" spans="1:13" ht="15" customHeight="1" x14ac:dyDescent="0.2">
      <c r="A10" s="20">
        <v>6</v>
      </c>
      <c r="B10" s="20" t="s">
        <v>5</v>
      </c>
      <c r="C10" s="171">
        <v>725157.47</v>
      </c>
      <c r="D10" s="224">
        <v>361708.79999999999</v>
      </c>
      <c r="E10" s="30">
        <v>352789.52</v>
      </c>
      <c r="F10" s="48">
        <f>E10/D10</f>
        <v>0.97534126899870843</v>
      </c>
      <c r="G10" s="146">
        <v>350240.3</v>
      </c>
      <c r="H10" s="48">
        <f>G10/D10</f>
        <v>0.96829355547888241</v>
      </c>
      <c r="I10" s="146">
        <v>338340.55</v>
      </c>
      <c r="J10" s="163">
        <f>I10/D10</f>
        <v>0.93539485353964291</v>
      </c>
      <c r="K10" s="146">
        <v>940486.99</v>
      </c>
      <c r="L10" s="52">
        <v>0.99585386575752899</v>
      </c>
      <c r="M10" s="244">
        <f>+I10/K10-1</f>
        <v>-0.64024962216649062</v>
      </c>
    </row>
    <row r="11" spans="1:13" ht="15" customHeight="1" x14ac:dyDescent="0.2">
      <c r="A11" s="24">
        <v>7</v>
      </c>
      <c r="B11" s="24" t="s">
        <v>6</v>
      </c>
      <c r="C11" s="171"/>
      <c r="D11" s="224"/>
      <c r="E11" s="34"/>
      <c r="F11" s="49" t="s">
        <v>129</v>
      </c>
      <c r="G11" s="147"/>
      <c r="H11" s="49" t="s">
        <v>129</v>
      </c>
      <c r="I11" s="147"/>
      <c r="J11" s="242" t="s">
        <v>129</v>
      </c>
      <c r="K11" s="458"/>
      <c r="L11" s="55" t="s">
        <v>129</v>
      </c>
      <c r="M11" s="244" t="s">
        <v>129</v>
      </c>
    </row>
    <row r="12" spans="1:13" ht="15" customHeight="1" x14ac:dyDescent="0.2">
      <c r="A12" s="9"/>
      <c r="B12" s="2" t="s">
        <v>7</v>
      </c>
      <c r="C12" s="172">
        <f>SUM(C10:C11)</f>
        <v>725157.47</v>
      </c>
      <c r="D12" s="162">
        <f t="shared" ref="D12:I12" si="2">SUM(D10:D11)</f>
        <v>361708.79999999999</v>
      </c>
      <c r="E12" s="91">
        <f t="shared" si="2"/>
        <v>352789.52</v>
      </c>
      <c r="F12" s="97">
        <f>E12/D12</f>
        <v>0.97534126899870843</v>
      </c>
      <c r="G12" s="91">
        <f>SUM(G10:G11)</f>
        <v>350240.3</v>
      </c>
      <c r="H12" s="97" t="s">
        <v>129</v>
      </c>
      <c r="I12" s="91">
        <f t="shared" si="2"/>
        <v>338340.55</v>
      </c>
      <c r="J12" s="180">
        <f>I12/D12</f>
        <v>0.93539485353964291</v>
      </c>
      <c r="K12" s="91">
        <f>SUM(K10:K11)</f>
        <v>940486.99</v>
      </c>
      <c r="L12" s="43">
        <v>0.99585386575752899</v>
      </c>
      <c r="M12" s="245">
        <f>+I12/K12-1</f>
        <v>-0.64024962216649062</v>
      </c>
    </row>
    <row r="13" spans="1:13" ht="15" customHeight="1" x14ac:dyDescent="0.2">
      <c r="A13" s="20">
        <v>8</v>
      </c>
      <c r="B13" s="20" t="s">
        <v>8</v>
      </c>
      <c r="C13" s="169">
        <v>0</v>
      </c>
      <c r="D13" s="222"/>
      <c r="E13" s="30"/>
      <c r="F13" s="93" t="s">
        <v>129</v>
      </c>
      <c r="G13" s="30"/>
      <c r="H13" s="93" t="s">
        <v>129</v>
      </c>
      <c r="I13" s="30"/>
      <c r="J13" s="241" t="s">
        <v>129</v>
      </c>
      <c r="K13" s="372" t="s">
        <v>129</v>
      </c>
      <c r="L13" s="56" t="s">
        <v>129</v>
      </c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>
        <v>0</v>
      </c>
      <c r="D14" s="224"/>
      <c r="E14" s="34"/>
      <c r="F14" s="49" t="s">
        <v>129</v>
      </c>
      <c r="G14" s="34"/>
      <c r="H14" s="49" t="s">
        <v>129</v>
      </c>
      <c r="I14" s="34"/>
      <c r="J14" s="242" t="s">
        <v>129</v>
      </c>
      <c r="K14" s="458" t="s">
        <v>129</v>
      </c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3">SUM(D13:D14)</f>
        <v>0</v>
      </c>
      <c r="E15" s="91">
        <f t="shared" si="3"/>
        <v>0</v>
      </c>
      <c r="F15" s="61" t="s">
        <v>129</v>
      </c>
      <c r="G15" s="91">
        <f t="shared" si="3"/>
        <v>0</v>
      </c>
      <c r="H15" s="61" t="s">
        <v>129</v>
      </c>
      <c r="I15" s="91">
        <f t="shared" si="3"/>
        <v>0</v>
      </c>
      <c r="J15" s="243" t="s">
        <v>129</v>
      </c>
      <c r="K15" s="91">
        <f>SUM(K13:K14)</f>
        <v>0</v>
      </c>
      <c r="L15" s="106" t="s">
        <v>129</v>
      </c>
      <c r="M15" s="235" t="s">
        <v>129</v>
      </c>
    </row>
    <row r="16" spans="1:13" s="6" customFormat="1" ht="24" customHeight="1" thickBot="1" x14ac:dyDescent="0.25">
      <c r="A16" s="5"/>
      <c r="B16" s="4" t="s">
        <v>11</v>
      </c>
      <c r="C16" s="173">
        <f>+C9+C12+C15</f>
        <v>310628104.76000005</v>
      </c>
      <c r="D16" s="164">
        <f t="shared" ref="D16:I16" si="4">+D9+D12+D15</f>
        <v>314735364.21000004</v>
      </c>
      <c r="E16" s="165">
        <f t="shared" si="4"/>
        <v>314706503.01999998</v>
      </c>
      <c r="F16" s="191">
        <f>E16/D16</f>
        <v>0.99990830013629861</v>
      </c>
      <c r="G16" s="165">
        <f t="shared" si="4"/>
        <v>314699681.47000003</v>
      </c>
      <c r="H16" s="191">
        <f>G16/D16</f>
        <v>0.99988662621345537</v>
      </c>
      <c r="I16" s="165">
        <f t="shared" si="4"/>
        <v>314600052.88999999</v>
      </c>
      <c r="J16" s="183">
        <f>I16/D16</f>
        <v>0.99957007907154094</v>
      </c>
      <c r="K16" s="157">
        <f>K9+K12+K15</f>
        <v>309653107.44999999</v>
      </c>
      <c r="L16" s="200">
        <v>0.9996423473759406</v>
      </c>
      <c r="M16" s="236">
        <f>+I16/K16-1</f>
        <v>1.5975765529169683E-2</v>
      </c>
    </row>
    <row r="20" spans="5:5" x14ac:dyDescent="0.2">
      <c r="E20" s="190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2"/>
  <dimension ref="A1:O37"/>
  <sheetViews>
    <sheetView topLeftCell="A5" zoomScaleNormal="100" workbookViewId="0"/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" style="104" bestFit="1" customWidth="1"/>
  </cols>
  <sheetData>
    <row r="1" spans="1:15" ht="15" x14ac:dyDescent="0.25">
      <c r="A1" s="7" t="s">
        <v>556</v>
      </c>
    </row>
    <row r="2" spans="1:15" x14ac:dyDescent="0.2">
      <c r="D2"/>
      <c r="E2"/>
      <c r="F2"/>
      <c r="G2"/>
      <c r="H2"/>
      <c r="I2"/>
      <c r="J2"/>
      <c r="K2"/>
      <c r="L2"/>
      <c r="M2"/>
    </row>
    <row r="3" spans="1:15" x14ac:dyDescent="0.2">
      <c r="D3"/>
      <c r="E3"/>
      <c r="F3"/>
      <c r="G3"/>
      <c r="H3"/>
      <c r="I3"/>
      <c r="J3"/>
      <c r="K3"/>
      <c r="L3"/>
      <c r="M3"/>
    </row>
    <row r="4" spans="1:15" ht="15" customHeight="1" x14ac:dyDescent="0.2">
      <c r="D4"/>
      <c r="E4"/>
      <c r="F4"/>
      <c r="G4"/>
      <c r="H4"/>
      <c r="I4"/>
      <c r="J4"/>
      <c r="K4"/>
      <c r="L4"/>
      <c r="M4"/>
    </row>
    <row r="5" spans="1:15" ht="15" customHeight="1" x14ac:dyDescent="0.2">
      <c r="D5"/>
      <c r="E5"/>
      <c r="F5"/>
      <c r="G5"/>
      <c r="H5"/>
      <c r="I5"/>
      <c r="J5"/>
      <c r="K5"/>
      <c r="L5"/>
      <c r="M5"/>
    </row>
    <row r="6" spans="1:15" ht="15" customHeight="1" x14ac:dyDescent="0.2">
      <c r="D6"/>
      <c r="E6"/>
      <c r="F6"/>
      <c r="G6"/>
      <c r="H6"/>
      <c r="I6"/>
      <c r="J6"/>
      <c r="K6"/>
      <c r="L6"/>
      <c r="M6"/>
    </row>
    <row r="7" spans="1:15" ht="15" customHeight="1" x14ac:dyDescent="0.2">
      <c r="D7"/>
      <c r="E7"/>
      <c r="F7"/>
      <c r="G7"/>
      <c r="H7"/>
      <c r="I7"/>
      <c r="J7"/>
      <c r="K7"/>
      <c r="L7"/>
      <c r="M7"/>
    </row>
    <row r="8" spans="1:15" ht="15" customHeight="1" x14ac:dyDescent="0.2">
      <c r="D8"/>
      <c r="E8"/>
      <c r="F8"/>
      <c r="G8"/>
      <c r="H8"/>
      <c r="I8"/>
      <c r="J8"/>
      <c r="K8"/>
      <c r="L8"/>
      <c r="M8"/>
    </row>
    <row r="9" spans="1:15" ht="15" customHeight="1" x14ac:dyDescent="0.2">
      <c r="D9"/>
      <c r="E9"/>
      <c r="F9"/>
      <c r="G9"/>
      <c r="H9"/>
      <c r="I9"/>
      <c r="J9"/>
      <c r="K9"/>
      <c r="L9"/>
      <c r="M9"/>
    </row>
    <row r="10" spans="1:15" ht="15" customHeight="1" x14ac:dyDescent="0.2">
      <c r="D10"/>
      <c r="E10"/>
      <c r="F10"/>
      <c r="G10"/>
      <c r="H10"/>
      <c r="I10"/>
      <c r="J10"/>
      <c r="K10"/>
      <c r="L10"/>
      <c r="M10"/>
    </row>
    <row r="11" spans="1:15" ht="15" customHeight="1" x14ac:dyDescent="0.2">
      <c r="D11"/>
      <c r="E11"/>
      <c r="F11"/>
      <c r="G11"/>
      <c r="H11"/>
      <c r="I11"/>
      <c r="J11"/>
      <c r="K11"/>
      <c r="L11"/>
      <c r="M11"/>
    </row>
    <row r="12" spans="1:15" ht="15" customHeight="1" x14ac:dyDescent="0.2">
      <c r="D12"/>
      <c r="E12"/>
      <c r="F12"/>
      <c r="G12"/>
      <c r="H12"/>
      <c r="I12"/>
      <c r="J12"/>
      <c r="K12"/>
      <c r="L12"/>
      <c r="M12"/>
    </row>
    <row r="13" spans="1:15" ht="15" customHeight="1" x14ac:dyDescent="0.2">
      <c r="D13"/>
      <c r="E13"/>
      <c r="F13"/>
      <c r="G13"/>
      <c r="H13"/>
      <c r="I13"/>
      <c r="J13"/>
      <c r="K13"/>
      <c r="L13"/>
      <c r="M13"/>
    </row>
    <row r="14" spans="1:15" ht="15" customHeight="1" x14ac:dyDescent="0.2">
      <c r="D14"/>
      <c r="E14"/>
      <c r="F14"/>
      <c r="G14"/>
      <c r="H14"/>
      <c r="I14"/>
      <c r="J14"/>
      <c r="K14"/>
      <c r="L14"/>
      <c r="M14"/>
    </row>
    <row r="15" spans="1:15" s="6" customFormat="1" ht="24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x14ac:dyDescent="0.2">
      <c r="D16"/>
      <c r="E16"/>
      <c r="F16"/>
      <c r="G16"/>
      <c r="H16"/>
      <c r="I16"/>
      <c r="J16"/>
      <c r="K16"/>
      <c r="L16"/>
      <c r="M16"/>
    </row>
    <row r="17" spans="1:15" x14ac:dyDescent="0.2">
      <c r="D17"/>
      <c r="E17"/>
      <c r="F17"/>
      <c r="G17"/>
      <c r="H17"/>
      <c r="I17"/>
      <c r="J17"/>
      <c r="K17"/>
      <c r="L17"/>
      <c r="M17"/>
    </row>
    <row r="18" spans="1:15" x14ac:dyDescent="0.2">
      <c r="D18"/>
      <c r="E18"/>
      <c r="F18"/>
      <c r="G18"/>
      <c r="H18"/>
      <c r="I18"/>
      <c r="J18"/>
      <c r="K18"/>
      <c r="L18"/>
      <c r="M18"/>
    </row>
    <row r="19" spans="1:15" s="104" customForma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1:15" x14ac:dyDescent="0.2">
      <c r="D20"/>
      <c r="E20"/>
      <c r="F20"/>
      <c r="G20"/>
      <c r="H20"/>
      <c r="I20"/>
      <c r="J20"/>
      <c r="K20"/>
      <c r="L20"/>
      <c r="M20"/>
    </row>
    <row r="21" spans="1:15" x14ac:dyDescent="0.2">
      <c r="D21"/>
      <c r="E21"/>
      <c r="F21"/>
      <c r="G21"/>
      <c r="H21"/>
      <c r="I21"/>
      <c r="J21"/>
      <c r="K21"/>
      <c r="L21"/>
      <c r="M21"/>
    </row>
    <row r="22" spans="1:15" x14ac:dyDescent="0.2">
      <c r="D22"/>
      <c r="E22"/>
      <c r="F22"/>
      <c r="G22"/>
      <c r="H22"/>
      <c r="I22"/>
      <c r="J22"/>
      <c r="K22"/>
      <c r="L22"/>
      <c r="M22"/>
    </row>
    <row r="23" spans="1:15" x14ac:dyDescent="0.2">
      <c r="D23"/>
      <c r="E23"/>
      <c r="F23"/>
      <c r="G23"/>
      <c r="H23"/>
      <c r="I23"/>
      <c r="J23"/>
      <c r="K23"/>
      <c r="L23"/>
      <c r="M23"/>
    </row>
    <row r="24" spans="1:15" x14ac:dyDescent="0.2">
      <c r="D24"/>
      <c r="E24"/>
      <c r="F24"/>
      <c r="G24"/>
      <c r="H24"/>
      <c r="I24"/>
      <c r="J24"/>
      <c r="K24"/>
      <c r="L24"/>
      <c r="M24"/>
    </row>
    <row r="25" spans="1:15" x14ac:dyDescent="0.2">
      <c r="D25"/>
      <c r="E25"/>
      <c r="F25"/>
      <c r="G25"/>
      <c r="H25"/>
      <c r="I25"/>
      <c r="J25"/>
      <c r="K25"/>
      <c r="L25"/>
      <c r="M25"/>
    </row>
    <row r="26" spans="1:15" x14ac:dyDescent="0.2">
      <c r="D26"/>
      <c r="E26"/>
      <c r="F26"/>
      <c r="G26"/>
      <c r="H26"/>
      <c r="I26"/>
      <c r="J26"/>
      <c r="K26"/>
      <c r="L26"/>
      <c r="M26"/>
    </row>
    <row r="27" spans="1:15" x14ac:dyDescent="0.2">
      <c r="D27"/>
      <c r="E27"/>
      <c r="F27"/>
      <c r="G27"/>
      <c r="H27"/>
      <c r="I27"/>
      <c r="J27"/>
      <c r="K27"/>
      <c r="L27"/>
      <c r="M27"/>
    </row>
    <row r="28" spans="1:15" x14ac:dyDescent="0.2">
      <c r="D28"/>
      <c r="E28"/>
      <c r="F28"/>
      <c r="G28"/>
      <c r="H28"/>
      <c r="I28"/>
      <c r="J28"/>
      <c r="K28"/>
      <c r="L28"/>
      <c r="M28"/>
    </row>
    <row r="29" spans="1:15" x14ac:dyDescent="0.2">
      <c r="D29"/>
      <c r="E29"/>
      <c r="F29"/>
      <c r="G29"/>
      <c r="H29"/>
      <c r="I29"/>
      <c r="J29"/>
      <c r="K29"/>
      <c r="L29"/>
      <c r="M29"/>
    </row>
    <row r="30" spans="1:15" x14ac:dyDescent="0.2">
      <c r="D30"/>
      <c r="E30"/>
      <c r="F30"/>
      <c r="G30"/>
      <c r="H30"/>
      <c r="I30"/>
      <c r="J30"/>
      <c r="K30"/>
      <c r="L30"/>
      <c r="M30"/>
    </row>
    <row r="31" spans="1:15" x14ac:dyDescent="0.2">
      <c r="D31"/>
      <c r="E31"/>
      <c r="F31"/>
      <c r="G31"/>
      <c r="H31"/>
      <c r="I31"/>
      <c r="J31"/>
      <c r="K31"/>
      <c r="L31"/>
      <c r="M31"/>
    </row>
    <row r="32" spans="1:15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  <row r="37" spans="4:13" x14ac:dyDescent="0.2">
      <c r="D37"/>
      <c r="E37"/>
      <c r="F37"/>
      <c r="G37"/>
      <c r="H37"/>
      <c r="I37"/>
      <c r="J37"/>
      <c r="K37"/>
      <c r="L37"/>
      <c r="M3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3">
    <tabColor rgb="FF92D050"/>
  </sheetPr>
  <dimension ref="A1:M21"/>
  <sheetViews>
    <sheetView zoomScaleNormal="100" workbookViewId="0">
      <selection activeCell="I16" sqref="I1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42578125" style="46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557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2363481.65</v>
      </c>
      <c r="D5" s="223">
        <v>2060480.42</v>
      </c>
      <c r="E5" s="32">
        <v>2060480.42</v>
      </c>
      <c r="F5" s="48">
        <f>E5/D5</f>
        <v>1</v>
      </c>
      <c r="G5" s="32">
        <v>2060480.42</v>
      </c>
      <c r="H5" s="48">
        <f>G5/D5</f>
        <v>1</v>
      </c>
      <c r="I5" s="32">
        <v>2060480.42</v>
      </c>
      <c r="J5" s="163">
        <f>I5/D5</f>
        <v>1</v>
      </c>
      <c r="K5" s="30">
        <v>2442133.11</v>
      </c>
      <c r="L5" s="52">
        <v>0.99998724492020863</v>
      </c>
      <c r="M5" s="228">
        <f>I5/K5-1</f>
        <v>-0.15627841432443457</v>
      </c>
    </row>
    <row r="6" spans="1:13" ht="15" customHeight="1" x14ac:dyDescent="0.2">
      <c r="A6" s="22">
        <v>2</v>
      </c>
      <c r="B6" s="22" t="s">
        <v>1</v>
      </c>
      <c r="C6" s="170">
        <v>3941110.48</v>
      </c>
      <c r="D6" s="223">
        <v>3502744.54</v>
      </c>
      <c r="E6" s="32">
        <v>3402175.54</v>
      </c>
      <c r="F6" s="48">
        <f>E6/D6</f>
        <v>0.97128851423461215</v>
      </c>
      <c r="G6" s="32">
        <v>3397417.42</v>
      </c>
      <c r="H6" s="48">
        <f>G6/D6</f>
        <v>0.96993011657081907</v>
      </c>
      <c r="I6" s="32">
        <v>3302401.55</v>
      </c>
      <c r="J6" s="163">
        <f>I6/D6</f>
        <v>0.94280399620578659</v>
      </c>
      <c r="K6" s="32">
        <v>3485869.48</v>
      </c>
      <c r="L6" s="54">
        <v>0.9737797335821029</v>
      </c>
      <c r="M6" s="228">
        <f>I6/K6-1</f>
        <v>-5.2631898885669215E-2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305" t="s">
        <v>129</v>
      </c>
      <c r="G7" s="32"/>
      <c r="H7" s="305" t="s">
        <v>129</v>
      </c>
      <c r="I7" s="32"/>
      <c r="J7" s="188" t="s">
        <v>129</v>
      </c>
      <c r="K7" s="358"/>
      <c r="L7" s="54" t="s">
        <v>129</v>
      </c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0">
        <v>300000</v>
      </c>
      <c r="D8" s="223">
        <v>12639.91</v>
      </c>
      <c r="E8" s="32">
        <v>12639.91</v>
      </c>
      <c r="F8" s="85">
        <f t="shared" ref="F8" si="0">E8/D8</f>
        <v>1</v>
      </c>
      <c r="G8" s="190">
        <v>12639.91</v>
      </c>
      <c r="H8" s="85">
        <f t="shared" ref="H8" si="1">G8/D8</f>
        <v>1</v>
      </c>
      <c r="I8" s="190">
        <v>12639.91</v>
      </c>
      <c r="J8" s="182">
        <f t="shared" ref="J8" si="2">I8/D8</f>
        <v>1</v>
      </c>
      <c r="K8" s="34">
        <v>833994.58</v>
      </c>
      <c r="L8" s="354">
        <v>1</v>
      </c>
      <c r="M8" s="228">
        <f>I8/K8-1</f>
        <v>-0.98484413411895311</v>
      </c>
    </row>
    <row r="9" spans="1:13" ht="15" customHeight="1" x14ac:dyDescent="0.2">
      <c r="A9" s="9"/>
      <c r="B9" s="2" t="s">
        <v>4</v>
      </c>
      <c r="C9" s="172">
        <f>SUM(C5:C8)</f>
        <v>6604592.1299999999</v>
      </c>
      <c r="D9" s="162">
        <f t="shared" ref="D9:I9" si="3">SUM(D5:D8)</f>
        <v>5575864.8700000001</v>
      </c>
      <c r="E9" s="91">
        <f t="shared" si="3"/>
        <v>5475295.8700000001</v>
      </c>
      <c r="F9" s="97">
        <f>E9/D9</f>
        <v>0.98196351555413497</v>
      </c>
      <c r="G9" s="91">
        <f t="shared" si="3"/>
        <v>5470537.75</v>
      </c>
      <c r="H9" s="97">
        <f>G9/D9</f>
        <v>0.98111017349672602</v>
      </c>
      <c r="I9" s="91">
        <f t="shared" si="3"/>
        <v>5375521.8799999999</v>
      </c>
      <c r="J9" s="180">
        <f>I9/D9</f>
        <v>0.96406961167981098</v>
      </c>
      <c r="K9" s="91">
        <f>SUM(K5:K8)</f>
        <v>6761997.1699999999</v>
      </c>
      <c r="L9" s="43">
        <v>0.98630481929185954</v>
      </c>
      <c r="M9" s="232">
        <f>I9/K9-1</f>
        <v>-0.20503931828767685</v>
      </c>
    </row>
    <row r="10" spans="1:13" ht="15" customHeight="1" x14ac:dyDescent="0.2">
      <c r="A10" s="20">
        <v>6</v>
      </c>
      <c r="B10" s="20" t="s">
        <v>5</v>
      </c>
      <c r="C10" s="169"/>
      <c r="D10" s="222"/>
      <c r="E10" s="30"/>
      <c r="F10" s="48" t="s">
        <v>129</v>
      </c>
      <c r="G10" s="146"/>
      <c r="H10" s="48" t="s">
        <v>129</v>
      </c>
      <c r="I10" s="146"/>
      <c r="J10" s="163" t="s">
        <v>129</v>
      </c>
      <c r="K10" s="146"/>
      <c r="L10" s="52"/>
      <c r="M10" s="244" t="s">
        <v>129</v>
      </c>
    </row>
    <row r="11" spans="1:13" ht="15" customHeight="1" x14ac:dyDescent="0.2">
      <c r="A11" s="24">
        <v>7</v>
      </c>
      <c r="B11" s="24" t="s">
        <v>6</v>
      </c>
      <c r="C11" s="171"/>
      <c r="D11" s="224"/>
      <c r="E11" s="34"/>
      <c r="F11" s="49" t="s">
        <v>129</v>
      </c>
      <c r="G11" s="147"/>
      <c r="H11" s="49" t="s">
        <v>129</v>
      </c>
      <c r="I11" s="147"/>
      <c r="J11" s="163" t="s">
        <v>129</v>
      </c>
      <c r="K11" s="147"/>
      <c r="L11" s="55"/>
      <c r="M11" s="244" t="s">
        <v>129</v>
      </c>
    </row>
    <row r="12" spans="1:13" ht="15" customHeight="1" x14ac:dyDescent="0.2">
      <c r="A12" s="9"/>
      <c r="B12" s="2" t="s">
        <v>7</v>
      </c>
      <c r="C12" s="172">
        <f>SUM(C10:C11)</f>
        <v>0</v>
      </c>
      <c r="D12" s="162">
        <f t="shared" ref="D12:I12" si="4">SUM(D10:D11)</f>
        <v>0</v>
      </c>
      <c r="E12" s="91">
        <f t="shared" si="4"/>
        <v>0</v>
      </c>
      <c r="F12" s="97" t="s">
        <v>129</v>
      </c>
      <c r="G12" s="91">
        <f t="shared" si="4"/>
        <v>0</v>
      </c>
      <c r="H12" s="97" t="s">
        <v>129</v>
      </c>
      <c r="I12" s="91">
        <f t="shared" si="4"/>
        <v>0</v>
      </c>
      <c r="J12" s="243" t="s">
        <v>129</v>
      </c>
      <c r="K12" s="91">
        <f>SUM(K10:K11)</f>
        <v>0</v>
      </c>
      <c r="L12" s="43" t="s">
        <v>129</v>
      </c>
      <c r="M12" s="245" t="s">
        <v>129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93" t="s">
        <v>129</v>
      </c>
      <c r="G13" s="30"/>
      <c r="H13" s="93" t="s">
        <v>129</v>
      </c>
      <c r="I13" s="30"/>
      <c r="J13" s="241" t="s">
        <v>129</v>
      </c>
      <c r="K13" s="30"/>
      <c r="L13" s="56"/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49" t="s">
        <v>129</v>
      </c>
      <c r="G14" s="34"/>
      <c r="H14" s="49" t="s">
        <v>129</v>
      </c>
      <c r="I14" s="34"/>
      <c r="J14" s="242" t="s">
        <v>129</v>
      </c>
      <c r="K14" s="34"/>
      <c r="L14" s="55"/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5">SUM(D13:D14)</f>
        <v>0</v>
      </c>
      <c r="E15" s="91">
        <f t="shared" si="5"/>
        <v>0</v>
      </c>
      <c r="F15" s="61" t="s">
        <v>129</v>
      </c>
      <c r="G15" s="91">
        <f t="shared" si="5"/>
        <v>0</v>
      </c>
      <c r="H15" s="61" t="s">
        <v>129</v>
      </c>
      <c r="I15" s="91">
        <f t="shared" si="5"/>
        <v>0</v>
      </c>
      <c r="J15" s="243" t="s">
        <v>129</v>
      </c>
      <c r="K15" s="91">
        <f>SUM(K13:K14)</f>
        <v>0</v>
      </c>
      <c r="L15" s="106" t="s">
        <v>129</v>
      </c>
      <c r="M15" s="235" t="s">
        <v>129</v>
      </c>
    </row>
    <row r="16" spans="1:13" s="6" customFormat="1" ht="24" customHeight="1" thickBot="1" x14ac:dyDescent="0.25">
      <c r="A16" s="5"/>
      <c r="B16" s="4" t="s">
        <v>11</v>
      </c>
      <c r="C16" s="173">
        <f>+C9+C12+C15</f>
        <v>6604592.1299999999</v>
      </c>
      <c r="D16" s="164">
        <f t="shared" ref="D16:I16" si="6">+D9+D12+D15</f>
        <v>5575864.8700000001</v>
      </c>
      <c r="E16" s="165">
        <f t="shared" si="6"/>
        <v>5475295.8700000001</v>
      </c>
      <c r="F16" s="191">
        <f>E16/D16</f>
        <v>0.98196351555413497</v>
      </c>
      <c r="G16" s="165">
        <f t="shared" si="6"/>
        <v>5470537.75</v>
      </c>
      <c r="H16" s="191">
        <f>G16/D16</f>
        <v>0.98111017349672602</v>
      </c>
      <c r="I16" s="165">
        <f t="shared" si="6"/>
        <v>5375521.8799999999</v>
      </c>
      <c r="J16" s="183">
        <f>I16/D16</f>
        <v>0.96406961167981098</v>
      </c>
      <c r="K16" s="157">
        <f>K9+K12+K15</f>
        <v>6761997.1699999999</v>
      </c>
      <c r="L16" s="200">
        <v>0.98630481929185954</v>
      </c>
      <c r="M16" s="236">
        <f>I16/K16-1</f>
        <v>-0.20503931828767685</v>
      </c>
    </row>
    <row r="21" spans="5:5" x14ac:dyDescent="0.2">
      <c r="E21" s="190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4"/>
  <dimension ref="A1:M29"/>
  <sheetViews>
    <sheetView topLeftCell="A2" workbookViewId="0">
      <selection activeCell="N27" sqref="N2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285156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140625" style="46" customWidth="1"/>
    <col min="12" max="12" width="6.28515625" style="104" customWidth="1"/>
    <col min="13" max="13" width="8" style="104" bestFit="1" customWidth="1"/>
  </cols>
  <sheetData>
    <row r="1" spans="1:13" ht="15" x14ac:dyDescent="0.25">
      <c r="A1" s="7" t="s">
        <v>557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ht="15" customHeight="1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24" customHeight="1" x14ac:dyDescent="0.2">
      <c r="D15"/>
      <c r="E15"/>
      <c r="F15"/>
      <c r="G15"/>
      <c r="H15"/>
      <c r="I15"/>
      <c r="J15"/>
      <c r="K15"/>
      <c r="L15"/>
      <c r="M15"/>
    </row>
    <row r="16" spans="1:13" x14ac:dyDescent="0.2">
      <c r="D16"/>
      <c r="E16"/>
      <c r="F16"/>
      <c r="G16"/>
      <c r="H16"/>
      <c r="I16"/>
      <c r="J16"/>
      <c r="K16"/>
      <c r="L16"/>
      <c r="M16"/>
    </row>
    <row r="17" spans="4:13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5">
    <tabColor rgb="FF92D050"/>
  </sheetPr>
  <dimension ref="A1:M24"/>
  <sheetViews>
    <sheetView workbookViewId="0">
      <selection activeCell="M27" sqref="M27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" style="46" customWidth="1"/>
    <col min="6" max="6" width="6.28515625" style="104" customWidth="1"/>
    <col min="7" max="7" width="11" style="46" customWidth="1"/>
    <col min="8" max="8" width="6.28515625" style="104" customWidth="1"/>
    <col min="9" max="9" width="11" style="46" customWidth="1"/>
    <col min="10" max="10" width="6.28515625" style="104" customWidth="1"/>
    <col min="11" max="11" width="8.7109375" style="46" bestFit="1" customWidth="1"/>
    <col min="12" max="12" width="6.28515625" style="104" customWidth="1"/>
    <col min="13" max="13" width="8" style="104" bestFit="1" customWidth="1"/>
  </cols>
  <sheetData>
    <row r="1" spans="1:13" ht="15.75" thickBot="1" x14ac:dyDescent="0.3">
      <c r="A1" s="7" t="s">
        <v>558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2564243.41</v>
      </c>
      <c r="D5" s="223">
        <v>3166961.39</v>
      </c>
      <c r="E5" s="32">
        <v>3166961.39</v>
      </c>
      <c r="F5" s="48">
        <f>E5/D5</f>
        <v>1</v>
      </c>
      <c r="G5" s="32">
        <v>3166961.39</v>
      </c>
      <c r="H5" s="48">
        <f>G5/D5</f>
        <v>1</v>
      </c>
      <c r="I5" s="32">
        <v>3166961.39</v>
      </c>
      <c r="J5" s="163">
        <f>I5/D5</f>
        <v>1</v>
      </c>
      <c r="K5" s="30">
        <v>2653362.5</v>
      </c>
      <c r="L5" s="52">
        <v>0.99996568622804805</v>
      </c>
      <c r="M5" s="228">
        <f>I5/K5-1</f>
        <v>0.19356529309508219</v>
      </c>
    </row>
    <row r="6" spans="1:13" ht="15" customHeight="1" x14ac:dyDescent="0.2">
      <c r="A6" s="22">
        <v>2</v>
      </c>
      <c r="B6" s="22" t="s">
        <v>1</v>
      </c>
      <c r="C6" s="170">
        <v>33849543.229999997</v>
      </c>
      <c r="D6" s="223">
        <v>32861192.940000001</v>
      </c>
      <c r="E6" s="32">
        <v>32837298.399999999</v>
      </c>
      <c r="F6" s="48">
        <f>E6/D6</f>
        <v>0.99927286449875297</v>
      </c>
      <c r="G6" s="32">
        <v>32728232.109999999</v>
      </c>
      <c r="H6" s="48">
        <f>G6/D6</f>
        <v>0.99595386478382664</v>
      </c>
      <c r="I6" s="32">
        <v>32285782.100000001</v>
      </c>
      <c r="J6" s="188">
        <f>I6/D6</f>
        <v>0.98248965455847503</v>
      </c>
      <c r="K6" s="32">
        <v>26304253.379999999</v>
      </c>
      <c r="L6" s="54">
        <v>0.9921274730489521</v>
      </c>
      <c r="M6" s="228">
        <f>I6/K6-1</f>
        <v>0.22739777607783984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48" t="s">
        <v>129</v>
      </c>
      <c r="G7" s="32"/>
      <c r="H7" s="48" t="s">
        <v>129</v>
      </c>
      <c r="I7" s="32"/>
      <c r="J7" s="188" t="s">
        <v>129</v>
      </c>
      <c r="K7" s="358"/>
      <c r="L7" s="54" t="s">
        <v>129</v>
      </c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0">
        <v>7033702.4500000002</v>
      </c>
      <c r="D8" s="223">
        <v>7309468.6200000001</v>
      </c>
      <c r="E8" s="32">
        <v>7309468.6200000001</v>
      </c>
      <c r="F8" s="48">
        <f t="shared" ref="F8" si="0">E8/D8</f>
        <v>1</v>
      </c>
      <c r="G8" s="32">
        <v>7309468.6200000001</v>
      </c>
      <c r="H8" s="48">
        <f>G8/D8</f>
        <v>1</v>
      </c>
      <c r="I8" s="32">
        <v>7302297.7599999998</v>
      </c>
      <c r="J8" s="182">
        <f>I8/D8</f>
        <v>0.9990189628859778</v>
      </c>
      <c r="K8" s="34">
        <v>7066172.3200000003</v>
      </c>
      <c r="L8" s="354">
        <v>0.99358466911213872</v>
      </c>
      <c r="M8" s="500">
        <f>I7/K8-1</f>
        <v>-1</v>
      </c>
    </row>
    <row r="9" spans="1:13" ht="15" customHeight="1" x14ac:dyDescent="0.2">
      <c r="A9" s="9"/>
      <c r="B9" s="2" t="s">
        <v>4</v>
      </c>
      <c r="C9" s="172">
        <f>SUM(C5:C8)</f>
        <v>43447489.090000004</v>
      </c>
      <c r="D9" s="162">
        <f>SUM(D5:D8)</f>
        <v>43337622.949999996</v>
      </c>
      <c r="E9" s="91">
        <f>SUM(E5:E8)</f>
        <v>43313728.409999996</v>
      </c>
      <c r="F9" s="97">
        <f>E9/D9</f>
        <v>0.99944864211801443</v>
      </c>
      <c r="G9" s="91">
        <f>SUM(G5:G8)</f>
        <v>43204662.119999997</v>
      </c>
      <c r="H9" s="97">
        <f>G9/D9</f>
        <v>0.99693197686099677</v>
      </c>
      <c r="I9" s="91">
        <f>SUM(I5:I8)</f>
        <v>42755041.25</v>
      </c>
      <c r="J9" s="180">
        <f>I9/D9</f>
        <v>0.98655713764753228</v>
      </c>
      <c r="K9" s="91">
        <f t="shared" ref="K9" si="1">SUM(K5:K8)</f>
        <v>36023788.200000003</v>
      </c>
      <c r="L9" s="43">
        <v>0.99298643498708861</v>
      </c>
      <c r="M9" s="232">
        <f>I9/K9-1</f>
        <v>0.18685578020359328</v>
      </c>
    </row>
    <row r="10" spans="1:13" ht="15" customHeight="1" x14ac:dyDescent="0.2">
      <c r="A10" s="20">
        <v>6</v>
      </c>
      <c r="B10" s="20" t="s">
        <v>5</v>
      </c>
      <c r="C10" s="170">
        <v>13187153.26</v>
      </c>
      <c r="D10" s="223">
        <v>17738139.68</v>
      </c>
      <c r="E10" s="30">
        <v>17573433</v>
      </c>
      <c r="F10" s="48">
        <f>E10/D10</f>
        <v>0.99071454600249265</v>
      </c>
      <c r="G10" s="146">
        <v>17573309.829999998</v>
      </c>
      <c r="H10" s="48">
        <f>G10/D10</f>
        <v>0.99070760220780929</v>
      </c>
      <c r="I10" s="146">
        <v>17405404.940000001</v>
      </c>
      <c r="J10" s="163">
        <f>I10/D10</f>
        <v>0.98124184689022598</v>
      </c>
      <c r="K10" s="146">
        <v>12319225.880000001</v>
      </c>
      <c r="L10" s="52">
        <v>0.95513868725015061</v>
      </c>
      <c r="M10" s="244">
        <f>I10/K10-1</f>
        <v>0.41286515155609771</v>
      </c>
    </row>
    <row r="11" spans="1:13" ht="15" customHeight="1" x14ac:dyDescent="0.2">
      <c r="A11" s="24">
        <v>7</v>
      </c>
      <c r="B11" s="24" t="s">
        <v>6</v>
      </c>
      <c r="C11" s="171">
        <v>0</v>
      </c>
      <c r="D11" s="224">
        <v>53258</v>
      </c>
      <c r="E11" s="34">
        <v>53258</v>
      </c>
      <c r="F11" s="48">
        <f>E11/D11</f>
        <v>1</v>
      </c>
      <c r="G11" s="147">
        <v>53258</v>
      </c>
      <c r="H11" s="48">
        <f>G11/D11</f>
        <v>1</v>
      </c>
      <c r="I11" s="147">
        <v>53258</v>
      </c>
      <c r="J11" s="163">
        <f>I11/D11</f>
        <v>1</v>
      </c>
      <c r="K11" s="458"/>
      <c r="L11" s="55" t="s">
        <v>129</v>
      </c>
      <c r="M11" s="244" t="s">
        <v>129</v>
      </c>
    </row>
    <row r="12" spans="1:13" ht="15" customHeight="1" x14ac:dyDescent="0.2">
      <c r="A12" s="9"/>
      <c r="B12" s="2" t="s">
        <v>7</v>
      </c>
      <c r="C12" s="172">
        <f>SUM(C10:C11)</f>
        <v>13187153.26</v>
      </c>
      <c r="D12" s="162">
        <f t="shared" ref="D12:K12" si="2">SUM(D10:D11)</f>
        <v>17791397.68</v>
      </c>
      <c r="E12" s="91">
        <f t="shared" si="2"/>
        <v>17626691</v>
      </c>
      <c r="F12" s="97">
        <f>E12/D12</f>
        <v>0.99074234172253073</v>
      </c>
      <c r="G12" s="91">
        <f t="shared" si="2"/>
        <v>17626567.829999998</v>
      </c>
      <c r="H12" s="97">
        <f>G12/D12</f>
        <v>0.9907354187138826</v>
      </c>
      <c r="I12" s="91">
        <f t="shared" si="2"/>
        <v>17458662.940000001</v>
      </c>
      <c r="J12" s="180">
        <f>I12/D12</f>
        <v>0.98129799884277569</v>
      </c>
      <c r="K12" s="91">
        <f t="shared" si="2"/>
        <v>12319225.880000001</v>
      </c>
      <c r="L12" s="43">
        <v>0.95513868725015061</v>
      </c>
      <c r="M12" s="245">
        <f>I12/K12-1</f>
        <v>0.41718831280979818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93" t="s">
        <v>129</v>
      </c>
      <c r="G13" s="30"/>
      <c r="H13" s="93" t="s">
        <v>129</v>
      </c>
      <c r="I13" s="30"/>
      <c r="J13" s="241" t="s">
        <v>129</v>
      </c>
      <c r="K13" s="30"/>
      <c r="L13" s="56" t="s">
        <v>129</v>
      </c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49" t="s">
        <v>129</v>
      </c>
      <c r="G14" s="34"/>
      <c r="H14" s="49" t="s">
        <v>129</v>
      </c>
      <c r="I14" s="34"/>
      <c r="J14" s="242" t="s">
        <v>129</v>
      </c>
      <c r="K14" s="34"/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K15" si="3">SUM(D13:D14)</f>
        <v>0</v>
      </c>
      <c r="E15" s="91">
        <f t="shared" si="3"/>
        <v>0</v>
      </c>
      <c r="F15" s="61" t="s">
        <v>129</v>
      </c>
      <c r="G15" s="91">
        <f t="shared" si="3"/>
        <v>0</v>
      </c>
      <c r="H15" s="61" t="s">
        <v>129</v>
      </c>
      <c r="I15" s="91">
        <f t="shared" si="3"/>
        <v>0</v>
      </c>
      <c r="J15" s="243" t="s">
        <v>129</v>
      </c>
      <c r="K15" s="91">
        <f t="shared" si="3"/>
        <v>0</v>
      </c>
      <c r="L15" s="106" t="s">
        <v>129</v>
      </c>
      <c r="M15" s="528" t="s">
        <v>129</v>
      </c>
    </row>
    <row r="16" spans="1:13" s="6" customFormat="1" ht="24" customHeight="1" thickBot="1" x14ac:dyDescent="0.25">
      <c r="A16" s="5"/>
      <c r="B16" s="4" t="s">
        <v>11</v>
      </c>
      <c r="C16" s="173">
        <f>+C9+C12+C15</f>
        <v>56634642.350000001</v>
      </c>
      <c r="D16" s="164">
        <f t="shared" ref="D16:K16" si="4">+D9+D12+D15</f>
        <v>61129020.629999995</v>
      </c>
      <c r="E16" s="165">
        <f t="shared" si="4"/>
        <v>60940419.409999996</v>
      </c>
      <c r="F16" s="191">
        <f>E16/D16</f>
        <v>0.99691470241047109</v>
      </c>
      <c r="G16" s="165">
        <f t="shared" si="4"/>
        <v>60831229.949999996</v>
      </c>
      <c r="H16" s="191">
        <f>G16/D16</f>
        <v>0.99512848926858388</v>
      </c>
      <c r="I16" s="165">
        <f t="shared" si="4"/>
        <v>60213704.189999998</v>
      </c>
      <c r="J16" s="183">
        <f>I16/D16</f>
        <v>0.98502648282981342</v>
      </c>
      <c r="K16" s="157">
        <f t="shared" si="4"/>
        <v>48343014.080000006</v>
      </c>
      <c r="L16" s="200">
        <v>0.98305977324073079</v>
      </c>
      <c r="M16" s="245">
        <f>I16/K16-1</f>
        <v>0.2455513032421992</v>
      </c>
    </row>
    <row r="21" spans="5:5" x14ac:dyDescent="0.2">
      <c r="E21" s="190"/>
    </row>
    <row r="22" spans="5:5" x14ac:dyDescent="0.2">
      <c r="E22" s="190"/>
    </row>
    <row r="23" spans="5:5" x14ac:dyDescent="0.2">
      <c r="E23" s="190"/>
    </row>
    <row r="24" spans="5:5" x14ac:dyDescent="0.2">
      <c r="E24" s="190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6"/>
  <dimension ref="A1:M36"/>
  <sheetViews>
    <sheetView topLeftCell="A6" workbookViewId="0">
      <selection activeCell="N26" sqref="N26"/>
    </sheetView>
  </sheetViews>
  <sheetFormatPr defaultColWidth="11.42578125" defaultRowHeight="12.75" x14ac:dyDescent="0.2"/>
  <cols>
    <col min="1" max="1" width="2.7109375" customWidth="1"/>
    <col min="2" max="2" width="31.7109375" bestFit="1" customWidth="1"/>
    <col min="3" max="3" width="11.85546875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8.140625" style="46" customWidth="1"/>
    <col min="12" max="12" width="6.28515625" style="104" customWidth="1"/>
    <col min="13" max="13" width="8" style="104" bestFit="1" customWidth="1"/>
  </cols>
  <sheetData>
    <row r="1" spans="1:13" ht="15" x14ac:dyDescent="0.25">
      <c r="A1" s="7" t="s">
        <v>558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24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  <row r="19" spans="4:13" x14ac:dyDescent="0.2">
      <c r="D19"/>
      <c r="E19"/>
      <c r="F19"/>
      <c r="G19"/>
      <c r="H19"/>
      <c r="I19"/>
      <c r="J19"/>
      <c r="K19"/>
      <c r="L19"/>
      <c r="M19"/>
    </row>
    <row r="20" spans="4:13" x14ac:dyDescent="0.2">
      <c r="D20"/>
      <c r="E20"/>
      <c r="F20"/>
      <c r="G20"/>
      <c r="H20"/>
      <c r="I20"/>
      <c r="J20"/>
      <c r="K20"/>
      <c r="L20"/>
      <c r="M20"/>
    </row>
    <row r="21" spans="4:13" x14ac:dyDescent="0.2">
      <c r="D21"/>
      <c r="E21"/>
      <c r="F21"/>
      <c r="G21"/>
      <c r="H21"/>
      <c r="I21"/>
      <c r="J21"/>
      <c r="K21"/>
      <c r="L21"/>
      <c r="M21"/>
    </row>
    <row r="22" spans="4:13" x14ac:dyDescent="0.2">
      <c r="D22"/>
      <c r="E22"/>
      <c r="F22"/>
      <c r="G22"/>
      <c r="H22"/>
      <c r="I22"/>
      <c r="J22"/>
      <c r="K22"/>
      <c r="L22"/>
      <c r="M22"/>
    </row>
    <row r="23" spans="4:13" x14ac:dyDescent="0.2">
      <c r="D23"/>
      <c r="E23"/>
      <c r="F23"/>
      <c r="G23"/>
      <c r="H23"/>
      <c r="I23"/>
      <c r="J23"/>
      <c r="K23"/>
      <c r="L23"/>
      <c r="M23"/>
    </row>
    <row r="24" spans="4:13" x14ac:dyDescent="0.2">
      <c r="D24"/>
      <c r="E24"/>
      <c r="F24"/>
      <c r="G24"/>
      <c r="H24"/>
      <c r="I24"/>
      <c r="J24"/>
      <c r="K24"/>
      <c r="L24"/>
      <c r="M24"/>
    </row>
    <row r="25" spans="4:13" x14ac:dyDescent="0.2">
      <c r="D25"/>
      <c r="E25"/>
      <c r="F25"/>
      <c r="G25"/>
      <c r="H25"/>
      <c r="I25"/>
      <c r="J25"/>
      <c r="K25"/>
      <c r="L25"/>
      <c r="M25"/>
    </row>
    <row r="26" spans="4:13" x14ac:dyDescent="0.2">
      <c r="D26"/>
      <c r="E26"/>
      <c r="F26"/>
      <c r="G26"/>
      <c r="H26"/>
      <c r="I26"/>
      <c r="J26"/>
      <c r="K26"/>
      <c r="L26"/>
      <c r="M26"/>
    </row>
    <row r="27" spans="4:13" x14ac:dyDescent="0.2">
      <c r="D27"/>
      <c r="E27"/>
      <c r="F27"/>
      <c r="G27"/>
      <c r="H27"/>
      <c r="I27"/>
      <c r="J27"/>
      <c r="K27"/>
      <c r="L27"/>
      <c r="M27"/>
    </row>
    <row r="28" spans="4:13" x14ac:dyDescent="0.2">
      <c r="D28"/>
      <c r="E28"/>
      <c r="F28"/>
      <c r="G28"/>
      <c r="H28"/>
      <c r="I28"/>
      <c r="J28"/>
      <c r="K28"/>
      <c r="L28"/>
      <c r="M28"/>
    </row>
    <row r="29" spans="4:13" x14ac:dyDescent="0.2">
      <c r="D29"/>
      <c r="E29"/>
      <c r="F29"/>
      <c r="G29"/>
      <c r="H29"/>
      <c r="I29"/>
      <c r="J29"/>
      <c r="K29"/>
      <c r="L29"/>
      <c r="M29"/>
    </row>
    <row r="30" spans="4:13" x14ac:dyDescent="0.2">
      <c r="D30"/>
      <c r="E30"/>
      <c r="F30"/>
      <c r="G30"/>
      <c r="H30"/>
      <c r="I30"/>
      <c r="J30"/>
      <c r="K30"/>
      <c r="L30"/>
      <c r="M30"/>
    </row>
    <row r="31" spans="4:13" x14ac:dyDescent="0.2">
      <c r="D31"/>
      <c r="E31"/>
      <c r="F31"/>
      <c r="G31"/>
      <c r="H31"/>
      <c r="I31"/>
      <c r="J31"/>
      <c r="K31"/>
      <c r="L31"/>
      <c r="M31"/>
    </row>
    <row r="32" spans="4:13" x14ac:dyDescent="0.2">
      <c r="D32"/>
      <c r="E32"/>
      <c r="F32"/>
      <c r="G32"/>
      <c r="H32"/>
      <c r="I32"/>
      <c r="J32"/>
      <c r="K32"/>
      <c r="L32"/>
      <c r="M32"/>
    </row>
    <row r="33" spans="4:13" x14ac:dyDescent="0.2">
      <c r="D33"/>
      <c r="E33"/>
      <c r="F33"/>
      <c r="G33"/>
      <c r="H33"/>
      <c r="I33"/>
      <c r="J33"/>
      <c r="K33"/>
      <c r="L33"/>
      <c r="M33"/>
    </row>
    <row r="34" spans="4:13" x14ac:dyDescent="0.2">
      <c r="D34"/>
      <c r="E34"/>
      <c r="F34"/>
      <c r="G34"/>
      <c r="H34"/>
      <c r="I34"/>
      <c r="J34"/>
      <c r="K34"/>
      <c r="L34"/>
      <c r="M34"/>
    </row>
    <row r="35" spans="4:13" x14ac:dyDescent="0.2">
      <c r="D35"/>
      <c r="E35"/>
      <c r="F35"/>
      <c r="G35"/>
      <c r="H35"/>
      <c r="I35"/>
      <c r="J35"/>
      <c r="K35"/>
      <c r="L35"/>
      <c r="M35"/>
    </row>
    <row r="36" spans="4:13" x14ac:dyDescent="0.2">
      <c r="D36"/>
      <c r="E36"/>
      <c r="F36"/>
      <c r="G36"/>
      <c r="H36"/>
      <c r="I36"/>
      <c r="J36"/>
      <c r="K36"/>
      <c r="L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P36"/>
  <sheetViews>
    <sheetView zoomScaleNormal="100" workbookViewId="0">
      <selection activeCell="P8" sqref="P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5.42578125" bestFit="1" customWidth="1"/>
    <col min="4" max="4" width="7.7109375" style="108" customWidth="1"/>
    <col min="5" max="5" width="11.140625" bestFit="1" customWidth="1"/>
    <col min="6" max="6" width="7.7109375" customWidth="1"/>
    <col min="7" max="7" width="10.85546875" bestFit="1" customWidth="1"/>
    <col min="8" max="8" width="7.7109375" customWidth="1"/>
    <col min="9" max="9" width="6.28515625" customWidth="1"/>
    <col min="10" max="10" width="11.7109375" customWidth="1"/>
    <col min="11" max="11" width="6.28515625" style="104" customWidth="1"/>
    <col min="12" max="12" width="10.85546875" customWidth="1"/>
    <col min="13" max="13" width="6.28515625" style="104" customWidth="1"/>
    <col min="14" max="14" width="7.140625" customWidth="1"/>
    <col min="15" max="15" width="4.42578125" customWidth="1"/>
  </cols>
  <sheetData>
    <row r="1" spans="1:13" ht="15" x14ac:dyDescent="0.25">
      <c r="A1" s="7" t="s">
        <v>41</v>
      </c>
    </row>
    <row r="2" spans="1:13" x14ac:dyDescent="0.2">
      <c r="A2" s="8" t="s">
        <v>20</v>
      </c>
      <c r="D2"/>
      <c r="K2"/>
      <c r="M2"/>
    </row>
    <row r="3" spans="1:13" x14ac:dyDescent="0.2">
      <c r="D3"/>
      <c r="K3"/>
      <c r="M3"/>
    </row>
    <row r="4" spans="1:13" ht="30" customHeight="1" x14ac:dyDescent="0.2">
      <c r="D4"/>
      <c r="K4"/>
      <c r="M4"/>
    </row>
    <row r="5" spans="1:13" ht="15" customHeight="1" x14ac:dyDescent="0.2">
      <c r="D5"/>
      <c r="K5"/>
      <c r="M5"/>
    </row>
    <row r="6" spans="1:13" ht="15" customHeight="1" x14ac:dyDescent="0.2">
      <c r="D6"/>
      <c r="K6"/>
      <c r="M6"/>
    </row>
    <row r="7" spans="1:13" ht="15" customHeight="1" x14ac:dyDescent="0.2">
      <c r="D7"/>
      <c r="K7"/>
      <c r="M7"/>
    </row>
    <row r="8" spans="1:13" ht="15" customHeight="1" x14ac:dyDescent="0.2">
      <c r="D8"/>
      <c r="K8"/>
      <c r="M8"/>
    </row>
    <row r="9" spans="1:13" ht="15" customHeight="1" x14ac:dyDescent="0.2">
      <c r="D9"/>
      <c r="K9"/>
      <c r="M9"/>
    </row>
    <row r="10" spans="1:13" ht="15" customHeight="1" x14ac:dyDescent="0.2">
      <c r="D10"/>
      <c r="K10"/>
      <c r="M10"/>
    </row>
    <row r="11" spans="1:13" ht="15" customHeight="1" x14ac:dyDescent="0.2">
      <c r="D11"/>
      <c r="K11"/>
      <c r="M11"/>
    </row>
    <row r="12" spans="1:13" ht="15" customHeight="1" x14ac:dyDescent="0.2">
      <c r="D12"/>
      <c r="K12"/>
      <c r="M12"/>
    </row>
    <row r="13" spans="1:13" ht="15" customHeight="1" x14ac:dyDescent="0.2">
      <c r="D13"/>
      <c r="K13"/>
      <c r="M13"/>
    </row>
    <row r="14" spans="1:13" ht="15" customHeight="1" x14ac:dyDescent="0.2">
      <c r="D14"/>
      <c r="K14"/>
      <c r="M14"/>
    </row>
    <row r="15" spans="1:13" ht="15" customHeight="1" x14ac:dyDescent="0.2">
      <c r="D15"/>
      <c r="K15"/>
      <c r="M15"/>
    </row>
    <row r="16" spans="1:13" ht="15" customHeight="1" x14ac:dyDescent="0.2">
      <c r="D16"/>
      <c r="K16"/>
      <c r="M16"/>
    </row>
    <row r="17" spans="1:16" ht="15" customHeight="1" x14ac:dyDescent="0.2">
      <c r="D17"/>
      <c r="K17"/>
      <c r="M17"/>
    </row>
    <row r="18" spans="1:16" s="6" customFormat="1" ht="19.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1:16" x14ac:dyDescent="0.2">
      <c r="D19"/>
      <c r="K19"/>
      <c r="M19"/>
    </row>
    <row r="20" spans="1:16" x14ac:dyDescent="0.2">
      <c r="D20"/>
      <c r="K20"/>
      <c r="M20"/>
    </row>
    <row r="21" spans="1:16" s="510" customForma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510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510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510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510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510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510" customForma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510" customForma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510" customForma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x14ac:dyDescent="0.2">
      <c r="D30"/>
      <c r="K30"/>
      <c r="M30"/>
    </row>
    <row r="31" spans="1:16" x14ac:dyDescent="0.2">
      <c r="D31"/>
      <c r="K31"/>
      <c r="M31"/>
    </row>
    <row r="32" spans="1:16" x14ac:dyDescent="0.2">
      <c r="D32"/>
      <c r="K32"/>
      <c r="M32"/>
    </row>
    <row r="33" spans="4:13" x14ac:dyDescent="0.2">
      <c r="D33"/>
      <c r="K33"/>
      <c r="M33"/>
    </row>
    <row r="34" spans="4:13" x14ac:dyDescent="0.2">
      <c r="D34"/>
      <c r="K34"/>
      <c r="M34"/>
    </row>
    <row r="35" spans="4:13" x14ac:dyDescent="0.2">
      <c r="D35"/>
      <c r="K35"/>
      <c r="M35"/>
    </row>
    <row r="36" spans="4:13" x14ac:dyDescent="0.2">
      <c r="D36"/>
      <c r="K36"/>
      <c r="M3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92D050"/>
  </sheetPr>
  <dimension ref="A1:O28"/>
  <sheetViews>
    <sheetView zoomScaleNormal="100" workbookViewId="0">
      <selection activeCell="K16" sqref="K16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3" ht="15.75" thickBot="1" x14ac:dyDescent="0.3">
      <c r="A1" s="7" t="s">
        <v>559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1">
        <v>4468174.29</v>
      </c>
      <c r="D5" s="223">
        <v>8469165.7799999993</v>
      </c>
      <c r="E5" s="32">
        <v>8465869.6500000004</v>
      </c>
      <c r="F5" s="48">
        <f>E5/D5</f>
        <v>0.99961080818517178</v>
      </c>
      <c r="G5" s="32">
        <v>8465869.6500000004</v>
      </c>
      <c r="H5" s="48">
        <f>G5/D5</f>
        <v>0.99961080818517178</v>
      </c>
      <c r="I5" s="32">
        <v>8465869.6500000004</v>
      </c>
      <c r="J5" s="163">
        <f>I5/D5</f>
        <v>0.99961080818517178</v>
      </c>
      <c r="K5" s="143">
        <v>4364720.7300000004</v>
      </c>
      <c r="L5" s="52">
        <v>1</v>
      </c>
      <c r="M5" s="228">
        <f>+I5/K5-1</f>
        <v>0.93961313304917904</v>
      </c>
    </row>
    <row r="6" spans="1:13" ht="15" customHeight="1" x14ac:dyDescent="0.2">
      <c r="A6" s="22">
        <v>2</v>
      </c>
      <c r="B6" s="22" t="s">
        <v>1</v>
      </c>
      <c r="C6" s="171">
        <v>19203722.579999998</v>
      </c>
      <c r="D6" s="223">
        <v>18449066.140000001</v>
      </c>
      <c r="E6" s="32">
        <v>18328280.43</v>
      </c>
      <c r="F6" s="48">
        <f>E6/D6</f>
        <v>0.99345301767127814</v>
      </c>
      <c r="G6" s="32">
        <v>18104307.359999999</v>
      </c>
      <c r="H6" s="48">
        <f>G6/D6</f>
        <v>0.98131294140398151</v>
      </c>
      <c r="I6" s="32">
        <v>17309169.82</v>
      </c>
      <c r="J6" s="163">
        <f>I6/D6</f>
        <v>0.93821387427689062</v>
      </c>
      <c r="K6" s="143">
        <v>1365267.81</v>
      </c>
      <c r="L6" s="54">
        <v>0.83811069199999999</v>
      </c>
      <c r="M6" s="228">
        <f>+I6/K6-1</f>
        <v>11.678223051344043</v>
      </c>
    </row>
    <row r="7" spans="1:13" ht="15" customHeight="1" x14ac:dyDescent="0.2">
      <c r="A7" s="22">
        <v>3</v>
      </c>
      <c r="B7" s="22" t="s">
        <v>2</v>
      </c>
      <c r="C7" s="171"/>
      <c r="D7" s="223"/>
      <c r="E7" s="32"/>
      <c r="F7" s="26" t="s">
        <v>129</v>
      </c>
      <c r="G7" s="32"/>
      <c r="H7" s="26" t="s">
        <v>129</v>
      </c>
      <c r="I7" s="32"/>
      <c r="J7" s="251" t="s">
        <v>129</v>
      </c>
      <c r="K7" s="143"/>
      <c r="L7" s="54"/>
      <c r="M7" s="230" t="s">
        <v>129</v>
      </c>
    </row>
    <row r="8" spans="1:13" ht="15" customHeight="1" x14ac:dyDescent="0.2">
      <c r="A8" s="24">
        <v>4</v>
      </c>
      <c r="B8" s="24" t="s">
        <v>3</v>
      </c>
      <c r="C8" s="171">
        <v>25721288.390000001</v>
      </c>
      <c r="D8" s="223">
        <v>27923248.190000001</v>
      </c>
      <c r="E8" s="32">
        <v>27798624.469999999</v>
      </c>
      <c r="F8" s="431">
        <f>E8/D8</f>
        <v>0.99553691894467233</v>
      </c>
      <c r="G8" s="32">
        <v>27798624.469999999</v>
      </c>
      <c r="H8" s="431">
        <f>G8/D8</f>
        <v>0.99553691894467233</v>
      </c>
      <c r="I8" s="32">
        <v>27798624.469999999</v>
      </c>
      <c r="J8" s="433">
        <f>I8/D8</f>
        <v>0.99553691894467233</v>
      </c>
      <c r="K8" s="143">
        <v>24753892.550000001</v>
      </c>
      <c r="L8" s="354">
        <v>0.99999765500000004</v>
      </c>
      <c r="M8" s="500">
        <f>+I8/K8-1</f>
        <v>0.12300012670128502</v>
      </c>
    </row>
    <row r="9" spans="1:13" ht="15" customHeight="1" x14ac:dyDescent="0.2">
      <c r="A9" s="9"/>
      <c r="B9" s="2" t="s">
        <v>4</v>
      </c>
      <c r="C9" s="172">
        <f>SUM(C5:C8)</f>
        <v>49393185.259999998</v>
      </c>
      <c r="D9" s="162">
        <f t="shared" ref="D9:I9" si="0">SUM(D5:D8)</f>
        <v>54841480.109999999</v>
      </c>
      <c r="E9" s="91">
        <f t="shared" si="0"/>
        <v>54592774.549999997</v>
      </c>
      <c r="F9" s="97">
        <f>E9/D9</f>
        <v>0.99546501007082311</v>
      </c>
      <c r="G9" s="91">
        <f t="shared" si="0"/>
        <v>54368801.479999997</v>
      </c>
      <c r="H9" s="97">
        <f>G9/D9</f>
        <v>0.99138100158763198</v>
      </c>
      <c r="I9" s="91">
        <f t="shared" si="0"/>
        <v>53573663.939999998</v>
      </c>
      <c r="J9" s="180">
        <f>I9/D9</f>
        <v>0.97688216715783305</v>
      </c>
      <c r="K9" s="91">
        <f>SUM(K5:K8)</f>
        <v>30483881.090000004</v>
      </c>
      <c r="L9" s="43">
        <v>0.99142136000000003</v>
      </c>
      <c r="M9" s="232">
        <f>+I9/K9-1</f>
        <v>0.75744236049964164</v>
      </c>
    </row>
    <row r="10" spans="1:13" ht="15" customHeight="1" x14ac:dyDescent="0.2">
      <c r="A10" s="20">
        <v>6</v>
      </c>
      <c r="B10" s="20" t="s">
        <v>5</v>
      </c>
      <c r="C10" s="171">
        <v>0</v>
      </c>
      <c r="D10" s="223">
        <v>34709703.640000001</v>
      </c>
      <c r="E10" s="34">
        <v>34709702.140000001</v>
      </c>
      <c r="F10" s="48">
        <f>E10/D10</f>
        <v>0.99999995678441922</v>
      </c>
      <c r="G10" s="147">
        <v>34709702.140000001</v>
      </c>
      <c r="H10" s="48">
        <f>G10/D10</f>
        <v>0.99999995678441922</v>
      </c>
      <c r="I10" s="147">
        <v>34709702.140000001</v>
      </c>
      <c r="J10" s="163">
        <f>I10/D10</f>
        <v>0.99999995678441922</v>
      </c>
      <c r="K10" s="143">
        <v>0</v>
      </c>
      <c r="L10" s="52" t="s">
        <v>129</v>
      </c>
      <c r="M10" s="228" t="s">
        <v>129</v>
      </c>
    </row>
    <row r="11" spans="1:13" ht="15" customHeight="1" x14ac:dyDescent="0.2">
      <c r="A11" s="24">
        <v>7</v>
      </c>
      <c r="B11" s="24" t="s">
        <v>6</v>
      </c>
      <c r="C11" s="171" t="s">
        <v>148</v>
      </c>
      <c r="D11" s="224"/>
      <c r="E11" s="34"/>
      <c r="F11" s="48" t="s">
        <v>129</v>
      </c>
      <c r="G11" s="147"/>
      <c r="H11" s="49" t="s">
        <v>129</v>
      </c>
      <c r="I11" s="147"/>
      <c r="J11" s="163" t="s">
        <v>129</v>
      </c>
      <c r="K11" s="147"/>
      <c r="L11" s="55" t="s">
        <v>129</v>
      </c>
      <c r="M11" s="228" t="s">
        <v>129</v>
      </c>
    </row>
    <row r="12" spans="1:13" ht="15" customHeight="1" x14ac:dyDescent="0.2">
      <c r="A12" s="9"/>
      <c r="B12" s="2" t="s">
        <v>7</v>
      </c>
      <c r="C12" s="172">
        <f>SUM(C10:C11)</f>
        <v>0</v>
      </c>
      <c r="D12" s="162">
        <f t="shared" ref="D12:I12" si="1">SUM(D10:D11)</f>
        <v>34709703.640000001</v>
      </c>
      <c r="E12" s="91">
        <f t="shared" si="1"/>
        <v>34709702.140000001</v>
      </c>
      <c r="F12" s="97">
        <f>E12/D12</f>
        <v>0.99999995678441922</v>
      </c>
      <c r="G12" s="91">
        <f t="shared" si="1"/>
        <v>34709702.140000001</v>
      </c>
      <c r="H12" s="97">
        <f>G12/D12</f>
        <v>0.99999995678441922</v>
      </c>
      <c r="I12" s="91">
        <f t="shared" si="1"/>
        <v>34709702.140000001</v>
      </c>
      <c r="J12" s="180">
        <f>I12/D12</f>
        <v>0.99999995678441922</v>
      </c>
      <c r="K12" s="91">
        <f>SUM(K10:K11)</f>
        <v>0</v>
      </c>
      <c r="L12" s="43" t="s">
        <v>129</v>
      </c>
      <c r="M12" s="232" t="e">
        <f>+I12/K12-1</f>
        <v>#DIV/0!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48" t="s">
        <v>129</v>
      </c>
      <c r="G13" s="30"/>
      <c r="H13" s="48" t="s">
        <v>129</v>
      </c>
      <c r="I13" s="30"/>
      <c r="J13" s="163" t="s">
        <v>129</v>
      </c>
      <c r="K13" s="30"/>
      <c r="L13" s="52" t="s">
        <v>129</v>
      </c>
      <c r="M13" s="228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28" t="s">
        <v>129</v>
      </c>
      <c r="G14" s="34"/>
      <c r="H14" s="28" t="s">
        <v>129</v>
      </c>
      <c r="I14" s="34"/>
      <c r="J14" s="247" t="s">
        <v>129</v>
      </c>
      <c r="K14" s="34"/>
      <c r="L14" s="55" t="s">
        <v>129</v>
      </c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2">SUM(D13:D14)</f>
        <v>0</v>
      </c>
      <c r="E15" s="362">
        <f>E13+E14</f>
        <v>0</v>
      </c>
      <c r="F15" s="97" t="s">
        <v>129</v>
      </c>
      <c r="G15" s="107">
        <f t="shared" si="2"/>
        <v>0</v>
      </c>
      <c r="H15" s="97" t="s">
        <v>129</v>
      </c>
      <c r="I15" s="91">
        <f t="shared" si="2"/>
        <v>0</v>
      </c>
      <c r="J15" s="180" t="s">
        <v>129</v>
      </c>
      <c r="K15" s="91">
        <f>SUM(K13:K14)</f>
        <v>0</v>
      </c>
      <c r="L15" s="43" t="s">
        <v>129</v>
      </c>
      <c r="M15" s="252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49393185.259999998</v>
      </c>
      <c r="D16" s="164">
        <f t="shared" ref="D16:I16" si="3">+D9+D12+D15</f>
        <v>89551183.75</v>
      </c>
      <c r="E16" s="165">
        <f t="shared" si="3"/>
        <v>89302476.689999998</v>
      </c>
      <c r="F16" s="191">
        <f>E16/D16</f>
        <v>0.99722273844314202</v>
      </c>
      <c r="G16" s="165">
        <f t="shared" si="3"/>
        <v>89078503.620000005</v>
      </c>
      <c r="H16" s="191">
        <f>G16/D16</f>
        <v>0.99472167636198339</v>
      </c>
      <c r="I16" s="165">
        <f t="shared" si="3"/>
        <v>88283366.079999998</v>
      </c>
      <c r="J16" s="183">
        <f>I16/D16</f>
        <v>0.9858425358894265</v>
      </c>
      <c r="K16" s="157">
        <f>K9+K12+K15</f>
        <v>30483881.090000004</v>
      </c>
      <c r="L16" s="498">
        <v>0.99142136000000003</v>
      </c>
      <c r="M16" s="197">
        <f>+I16/K16-1</f>
        <v>1.8960671319821105</v>
      </c>
    </row>
    <row r="25" spans="12:15" x14ac:dyDescent="0.2">
      <c r="O25" s="542"/>
    </row>
    <row r="26" spans="12:15" x14ac:dyDescent="0.2">
      <c r="O26" s="542"/>
    </row>
    <row r="27" spans="12:15" x14ac:dyDescent="0.2">
      <c r="L27" s="541"/>
      <c r="O27" s="542"/>
    </row>
    <row r="28" spans="12:15" x14ac:dyDescent="0.2">
      <c r="L28" s="541"/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7"/>
  <dimension ref="A1:M18"/>
  <sheetViews>
    <sheetView topLeftCell="A6" zoomScaleNormal="100" workbookViewId="0">
      <selection activeCell="O27" sqref="O2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3" ht="15" x14ac:dyDescent="0.25">
      <c r="A1" s="7" t="s">
        <v>559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9.5" customHeight="1" x14ac:dyDescent="0.2">
      <c r="D16"/>
      <c r="E16"/>
      <c r="F16"/>
      <c r="G16"/>
      <c r="H16"/>
      <c r="I16"/>
      <c r="J16"/>
      <c r="K16"/>
      <c r="L16"/>
      <c r="M16"/>
    </row>
    <row r="17" spans="4:13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8">
    <tabColor rgb="FF92D050"/>
  </sheetPr>
  <dimension ref="A1:P16"/>
  <sheetViews>
    <sheetView zoomScaleNormal="100" workbookViewId="0">
      <selection activeCell="L28" sqref="L28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5" width="11.42578125" style="46"/>
    <col min="6" max="6" width="6.28515625" style="104" customWidth="1"/>
    <col min="7" max="7" width="11.42578125" style="46"/>
    <col min="8" max="8" width="6.28515625" style="104" customWidth="1"/>
    <col min="9" max="9" width="11.42578125" style="46"/>
    <col min="10" max="10" width="6.28515625" style="104" customWidth="1"/>
    <col min="11" max="11" width="11.42578125" style="46"/>
    <col min="12" max="12" width="6.28515625" style="104" customWidth="1"/>
    <col min="13" max="13" width="8.140625" style="104" bestFit="1" customWidth="1"/>
    <col min="14" max="14" width="5.5703125" customWidth="1"/>
  </cols>
  <sheetData>
    <row r="1" spans="1:16" ht="15.75" thickBot="1" x14ac:dyDescent="0.3">
      <c r="A1" s="7" t="s">
        <v>560</v>
      </c>
    </row>
    <row r="2" spans="1:16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6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6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6" ht="15" customHeight="1" x14ac:dyDescent="0.2">
      <c r="A5" s="20">
        <v>1</v>
      </c>
      <c r="B5" s="20" t="s">
        <v>0</v>
      </c>
      <c r="C5" s="171">
        <v>1244989.31</v>
      </c>
      <c r="D5" s="223">
        <v>1105995.6599999999</v>
      </c>
      <c r="E5" s="32">
        <v>1100995.6599999999</v>
      </c>
      <c r="F5" s="48">
        <f>E5/D5</f>
        <v>0.99547918660006318</v>
      </c>
      <c r="G5" s="32">
        <v>1100036.81</v>
      </c>
      <c r="H5" s="48">
        <f>G5/D5</f>
        <v>0.99461223021435741</v>
      </c>
      <c r="I5" s="32">
        <v>1100036.81</v>
      </c>
      <c r="J5" s="163">
        <f>I5/D5</f>
        <v>0.99461223021435741</v>
      </c>
      <c r="K5" s="143">
        <v>1345048.69</v>
      </c>
      <c r="L5" s="52">
        <v>0.99758192999999995</v>
      </c>
      <c r="M5" s="228">
        <f>+I5/K5-1</f>
        <v>-0.18215837227424081</v>
      </c>
    </row>
    <row r="6" spans="1:16" ht="15" customHeight="1" x14ac:dyDescent="0.2">
      <c r="A6" s="22">
        <v>2</v>
      </c>
      <c r="B6" s="22" t="s">
        <v>1</v>
      </c>
      <c r="C6" s="171">
        <v>3580110.18</v>
      </c>
      <c r="D6" s="223">
        <v>2761610.29</v>
      </c>
      <c r="E6" s="32">
        <v>2540382.33</v>
      </c>
      <c r="F6" s="48">
        <f>E6/D6</f>
        <v>0.91989168029932278</v>
      </c>
      <c r="G6" s="32">
        <v>2087078.18</v>
      </c>
      <c r="H6" s="48">
        <f>G6/D6</f>
        <v>0.75574681466008009</v>
      </c>
      <c r="I6" s="32">
        <v>1996701.46</v>
      </c>
      <c r="J6" s="163">
        <f>I6/D6</f>
        <v>0.72302071991482908</v>
      </c>
      <c r="K6" s="143">
        <v>2338988.0299999998</v>
      </c>
      <c r="L6" s="54">
        <v>0.63224201999999996</v>
      </c>
      <c r="M6" s="228">
        <f>+I6/K6-1</f>
        <v>-0.14633959883924663</v>
      </c>
    </row>
    <row r="7" spans="1:16" ht="15" customHeight="1" x14ac:dyDescent="0.2">
      <c r="A7" s="22">
        <v>3</v>
      </c>
      <c r="B7" s="22" t="s">
        <v>2</v>
      </c>
      <c r="C7" s="171"/>
      <c r="D7" s="223"/>
      <c r="E7" s="32"/>
      <c r="F7" s="26" t="s">
        <v>129</v>
      </c>
      <c r="G7" s="32"/>
      <c r="H7" s="26" t="s">
        <v>129</v>
      </c>
      <c r="I7" s="32"/>
      <c r="J7" s="251" t="s">
        <v>129</v>
      </c>
      <c r="K7" s="143"/>
      <c r="L7" s="54"/>
      <c r="M7" s="230"/>
    </row>
    <row r="8" spans="1:16" ht="15" customHeight="1" x14ac:dyDescent="0.2">
      <c r="A8" s="24">
        <v>4</v>
      </c>
      <c r="B8" s="24" t="s">
        <v>3</v>
      </c>
      <c r="C8" s="171">
        <v>74904591.590000004</v>
      </c>
      <c r="D8" s="223">
        <v>72184897.900000006</v>
      </c>
      <c r="E8" s="32">
        <v>70973055.549999997</v>
      </c>
      <c r="F8" s="431">
        <f>E8/D8</f>
        <v>0.98321196835827329</v>
      </c>
      <c r="G8" s="32">
        <v>70963590.549999997</v>
      </c>
      <c r="H8" s="431">
        <f>G8/D8</f>
        <v>0.98308084674869356</v>
      </c>
      <c r="I8" s="32">
        <v>70913590.549999997</v>
      </c>
      <c r="J8" s="433">
        <f>I8/D8</f>
        <v>0.98238818108794457</v>
      </c>
      <c r="K8" s="143">
        <v>62884788.119999997</v>
      </c>
      <c r="L8" s="354">
        <v>0.96605680000000005</v>
      </c>
      <c r="M8" s="500">
        <f>+I8/K8-1</f>
        <v>0.12767479497074907</v>
      </c>
    </row>
    <row r="9" spans="1:16" ht="15" customHeight="1" x14ac:dyDescent="0.2">
      <c r="A9" s="9"/>
      <c r="B9" s="2" t="s">
        <v>4</v>
      </c>
      <c r="C9" s="172">
        <f>SUM(C5:C8)</f>
        <v>79729691.079999998</v>
      </c>
      <c r="D9" s="162">
        <f t="shared" ref="D9:I9" si="0">SUM(D5:D8)</f>
        <v>76052503.850000009</v>
      </c>
      <c r="E9" s="91">
        <f t="shared" si="0"/>
        <v>74614433.539999992</v>
      </c>
      <c r="F9" s="97">
        <f>E9/D9</f>
        <v>0.98109108527397926</v>
      </c>
      <c r="G9" s="91">
        <f t="shared" si="0"/>
        <v>74150705.539999992</v>
      </c>
      <c r="H9" s="97">
        <f>G9/D9</f>
        <v>0.97499361344169577</v>
      </c>
      <c r="I9" s="91">
        <f t="shared" si="0"/>
        <v>74010328.819999993</v>
      </c>
      <c r="J9" s="180">
        <f>I9/D9</f>
        <v>0.97314782648014009</v>
      </c>
      <c r="K9" s="91">
        <f>SUM(K5:K8)</f>
        <v>66568824.839999996</v>
      </c>
      <c r="L9" s="43">
        <v>0.94905636400000004</v>
      </c>
      <c r="M9" s="232">
        <f>+I9/K9-1</f>
        <v>0.11178662080765078</v>
      </c>
    </row>
    <row r="10" spans="1:16" ht="15" customHeight="1" x14ac:dyDescent="0.2">
      <c r="A10" s="20">
        <v>6</v>
      </c>
      <c r="B10" s="20" t="s">
        <v>5</v>
      </c>
      <c r="C10" s="171">
        <v>35600</v>
      </c>
      <c r="D10" s="223">
        <v>35600</v>
      </c>
      <c r="E10" s="34">
        <v>30000</v>
      </c>
      <c r="F10" s="48">
        <f>E10/D10</f>
        <v>0.84269662921348309</v>
      </c>
      <c r="G10" s="147">
        <v>12793.82</v>
      </c>
      <c r="H10" s="48">
        <f>G10/D10</f>
        <v>0.35937696629213484</v>
      </c>
      <c r="I10" s="147">
        <v>12793.82</v>
      </c>
      <c r="J10" s="163">
        <f>I10/D10</f>
        <v>0.35937696629213484</v>
      </c>
      <c r="K10" s="143">
        <v>1391274.98</v>
      </c>
      <c r="L10" s="54">
        <v>0.95949998999999997</v>
      </c>
      <c r="M10" s="228">
        <f>+I10/K10-1</f>
        <v>-0.99080424776991249</v>
      </c>
    </row>
    <row r="11" spans="1:16" ht="15" customHeight="1" x14ac:dyDescent="0.2">
      <c r="A11" s="24">
        <v>7</v>
      </c>
      <c r="B11" s="24" t="s">
        <v>6</v>
      </c>
      <c r="C11" s="171"/>
      <c r="D11" s="224"/>
      <c r="E11" s="34"/>
      <c r="F11" s="49" t="s">
        <v>129</v>
      </c>
      <c r="G11" s="147"/>
      <c r="H11" s="49" t="s">
        <v>129</v>
      </c>
      <c r="I11" s="147"/>
      <c r="J11" s="163" t="s">
        <v>129</v>
      </c>
      <c r="K11" s="147"/>
      <c r="L11" s="55"/>
      <c r="M11" s="228"/>
    </row>
    <row r="12" spans="1:16" ht="15" customHeight="1" x14ac:dyDescent="0.2">
      <c r="A12" s="9"/>
      <c r="B12" s="2" t="s">
        <v>7</v>
      </c>
      <c r="C12" s="172">
        <f>SUM(C10:C11)</f>
        <v>35600</v>
      </c>
      <c r="D12" s="162">
        <f t="shared" ref="D12:I12" si="1">SUM(D10:D11)</f>
        <v>35600</v>
      </c>
      <c r="E12" s="91">
        <f t="shared" si="1"/>
        <v>30000</v>
      </c>
      <c r="F12" s="97">
        <f>E12/D12</f>
        <v>0.84269662921348309</v>
      </c>
      <c r="G12" s="91">
        <f t="shared" si="1"/>
        <v>12793.82</v>
      </c>
      <c r="H12" s="97">
        <f>G12/D12</f>
        <v>0.35937696629213484</v>
      </c>
      <c r="I12" s="91">
        <f t="shared" si="1"/>
        <v>12793.82</v>
      </c>
      <c r="J12" s="180">
        <f>I12/D12</f>
        <v>0.35937696629213484</v>
      </c>
      <c r="K12" s="91">
        <f>SUM(K10:K11)</f>
        <v>1391274.98</v>
      </c>
      <c r="L12" s="43">
        <v>0.95949998999999997</v>
      </c>
      <c r="M12" s="232">
        <f>+I12/K12-1</f>
        <v>-0.99080424776991249</v>
      </c>
      <c r="P12" s="543"/>
    </row>
    <row r="13" spans="1:16" ht="15" customHeight="1" x14ac:dyDescent="0.2">
      <c r="A13" s="20">
        <v>8</v>
      </c>
      <c r="B13" s="20" t="s">
        <v>8</v>
      </c>
      <c r="C13" s="169"/>
      <c r="D13" s="222"/>
      <c r="E13" s="30"/>
      <c r="F13" s="48" t="s">
        <v>129</v>
      </c>
      <c r="G13" s="30"/>
      <c r="H13" s="48" t="s">
        <v>129</v>
      </c>
      <c r="I13" s="30"/>
      <c r="J13" s="163" t="s">
        <v>129</v>
      </c>
      <c r="K13" s="30"/>
      <c r="L13" s="52" t="s">
        <v>129</v>
      </c>
      <c r="M13" s="228" t="s">
        <v>129</v>
      </c>
      <c r="P13" s="543"/>
    </row>
    <row r="14" spans="1:16" ht="15" customHeight="1" x14ac:dyDescent="0.2">
      <c r="A14" s="24">
        <v>9</v>
      </c>
      <c r="B14" s="24" t="s">
        <v>9</v>
      </c>
      <c r="C14" s="171"/>
      <c r="D14" s="224"/>
      <c r="E14" s="34"/>
      <c r="F14" s="28" t="s">
        <v>129</v>
      </c>
      <c r="G14" s="34"/>
      <c r="H14" s="28" t="s">
        <v>129</v>
      </c>
      <c r="I14" s="34"/>
      <c r="J14" s="247" t="s">
        <v>129</v>
      </c>
      <c r="K14" s="34"/>
      <c r="L14" s="55" t="s">
        <v>129</v>
      </c>
      <c r="M14" s="234" t="s">
        <v>129</v>
      </c>
      <c r="P14" s="543"/>
    </row>
    <row r="15" spans="1:16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2">SUM(D13:D14)</f>
        <v>0</v>
      </c>
      <c r="E15" s="362">
        <f>E13+E14</f>
        <v>0</v>
      </c>
      <c r="F15" s="97" t="s">
        <v>129</v>
      </c>
      <c r="G15" s="107">
        <f t="shared" si="2"/>
        <v>0</v>
      </c>
      <c r="H15" s="97" t="s">
        <v>129</v>
      </c>
      <c r="I15" s="91">
        <f t="shared" si="2"/>
        <v>0</v>
      </c>
      <c r="J15" s="180" t="s">
        <v>129</v>
      </c>
      <c r="K15" s="91">
        <f>SUM(K13:K14)</f>
        <v>0</v>
      </c>
      <c r="L15" s="43" t="s">
        <v>129</v>
      </c>
      <c r="M15" s="252" t="s">
        <v>129</v>
      </c>
    </row>
    <row r="16" spans="1:16" s="6" customFormat="1" ht="19.5" customHeight="1" thickBot="1" x14ac:dyDescent="0.25">
      <c r="A16" s="5"/>
      <c r="B16" s="4" t="s">
        <v>11</v>
      </c>
      <c r="C16" s="173">
        <f>+C9+C12+C15</f>
        <v>79765291.079999998</v>
      </c>
      <c r="D16" s="164">
        <f t="shared" ref="D16:I16" si="3">+D9+D12+D15</f>
        <v>76088103.850000009</v>
      </c>
      <c r="E16" s="165">
        <f t="shared" si="3"/>
        <v>74644433.539999992</v>
      </c>
      <c r="F16" s="191">
        <f>E16/D16</f>
        <v>0.98102633346145585</v>
      </c>
      <c r="G16" s="165">
        <f t="shared" si="3"/>
        <v>74163499.359999985</v>
      </c>
      <c r="H16" s="191">
        <f>G16/D16</f>
        <v>0.97470557955033044</v>
      </c>
      <c r="I16" s="165">
        <f t="shared" si="3"/>
        <v>74023122.639999986</v>
      </c>
      <c r="J16" s="183">
        <f>I16/D16</f>
        <v>0.97286065619310313</v>
      </c>
      <c r="K16" s="157">
        <f>K9+K12+K15</f>
        <v>67960099.819999993</v>
      </c>
      <c r="L16" s="498">
        <v>0.94926789</v>
      </c>
      <c r="M16" s="197">
        <f>+I16/K16-1</f>
        <v>8.9214448419860926E-2</v>
      </c>
      <c r="P16" s="540"/>
    </row>
  </sheetData>
  <mergeCells count="2">
    <mergeCell ref="D2:J2"/>
    <mergeCell ref="K2:L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9"/>
  <dimension ref="A1"/>
  <sheetViews>
    <sheetView workbookViewId="0">
      <selection activeCell="P25" sqref="P25"/>
    </sheetView>
  </sheetViews>
  <sheetFormatPr defaultRowHeight="12.75" x14ac:dyDescent="0.2"/>
  <sheetData>
    <row r="1" spans="1:1" ht="15" x14ac:dyDescent="0.25">
      <c r="A1" s="7" t="s">
        <v>560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</sheetPr>
  <dimension ref="A1:M17"/>
  <sheetViews>
    <sheetView zoomScaleNormal="100" workbookViewId="0">
      <selection activeCell="F20" sqref="F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2.28515625" style="46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42578125" style="104" bestFit="1" customWidth="1"/>
  </cols>
  <sheetData>
    <row r="1" spans="1:13" ht="15.75" thickBot="1" x14ac:dyDescent="0.3">
      <c r="A1" s="7" t="s">
        <v>127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69">
        <v>10444917.35</v>
      </c>
      <c r="D5" s="222">
        <v>3510366.76</v>
      </c>
      <c r="E5" s="30">
        <v>2675975.9500000002</v>
      </c>
      <c r="F5" s="48">
        <f>E5/D5</f>
        <v>0.76230665709699241</v>
      </c>
      <c r="G5" s="30">
        <v>2675975.9500000002</v>
      </c>
      <c r="H5" s="48">
        <f>G5/D5</f>
        <v>0.76230665709699241</v>
      </c>
      <c r="I5" s="30">
        <v>2675975.9500000002</v>
      </c>
      <c r="J5" s="163">
        <f>I5/D5</f>
        <v>0.76230665709699241</v>
      </c>
      <c r="K5" s="30">
        <v>1861523.48</v>
      </c>
      <c r="L5" s="52">
        <v>0.54729154344064701</v>
      </c>
      <c r="M5" s="228">
        <f>+I5/K5-1</f>
        <v>0.43751931079590789</v>
      </c>
    </row>
    <row r="6" spans="1:13" ht="15" customHeight="1" x14ac:dyDescent="0.2">
      <c r="A6" s="22">
        <v>2</v>
      </c>
      <c r="B6" s="22" t="s">
        <v>1</v>
      </c>
      <c r="C6" s="169">
        <v>4077215.92</v>
      </c>
      <c r="D6" s="222">
        <v>6481106.5499999998</v>
      </c>
      <c r="E6" s="30">
        <v>5918854.1399999997</v>
      </c>
      <c r="F6" s="48">
        <f t="shared" ref="F6:F17" si="0">E6/D6</f>
        <v>0.91324746697768755</v>
      </c>
      <c r="G6" s="30">
        <v>5918854.1399999997</v>
      </c>
      <c r="H6" s="305">
        <f t="shared" ref="H6:H17" si="1">G6/D6</f>
        <v>0.91324746697768755</v>
      </c>
      <c r="I6" s="30">
        <v>5878369.96</v>
      </c>
      <c r="J6" s="188">
        <f t="shared" ref="J6:J17" si="2">I6/D6</f>
        <v>0.90700097501097254</v>
      </c>
      <c r="K6" s="32">
        <v>18968988.309999999</v>
      </c>
      <c r="L6" s="354">
        <v>0.903170397777738</v>
      </c>
      <c r="M6" s="228">
        <f>+I6/K6-1</f>
        <v>-0.69010630066649026</v>
      </c>
    </row>
    <row r="7" spans="1:13" ht="15" customHeight="1" x14ac:dyDescent="0.2">
      <c r="A7" s="22">
        <v>3</v>
      </c>
      <c r="B7" s="22" t="s">
        <v>2</v>
      </c>
      <c r="C7" s="169">
        <v>34707752.200000003</v>
      </c>
      <c r="D7" s="222">
        <v>24898176.73</v>
      </c>
      <c r="E7" s="30">
        <v>23425776.050000001</v>
      </c>
      <c r="F7" s="48">
        <f t="shared" si="0"/>
        <v>0.94086311234886955</v>
      </c>
      <c r="G7" s="30">
        <v>23425776.050000001</v>
      </c>
      <c r="H7" s="305">
        <f t="shared" si="1"/>
        <v>0.94086311234886955</v>
      </c>
      <c r="I7" s="30">
        <v>23425776.050000001</v>
      </c>
      <c r="J7" s="188">
        <f t="shared" si="2"/>
        <v>0.94086311234886955</v>
      </c>
      <c r="K7" s="32">
        <v>29699297.559999999</v>
      </c>
      <c r="L7" s="52">
        <v>0.75600836361847823</v>
      </c>
      <c r="M7" s="230">
        <f t="shared" ref="M7:M17" si="3">+I7/K7-1</f>
        <v>-0.2112346764204075</v>
      </c>
    </row>
    <row r="8" spans="1:13" ht="15" customHeight="1" x14ac:dyDescent="0.2">
      <c r="A8" s="24">
        <v>4</v>
      </c>
      <c r="B8" s="24" t="s">
        <v>3</v>
      </c>
      <c r="C8" s="169">
        <v>280876027.86000001</v>
      </c>
      <c r="D8" s="222">
        <v>278967014.94999999</v>
      </c>
      <c r="E8" s="30">
        <v>278503422.68000001</v>
      </c>
      <c r="F8" s="48">
        <f t="shared" si="0"/>
        <v>0.9983381824905605</v>
      </c>
      <c r="G8" s="30">
        <v>278503422.68000001</v>
      </c>
      <c r="H8" s="48">
        <f t="shared" si="1"/>
        <v>0.9983381824905605</v>
      </c>
      <c r="I8" s="30">
        <v>278403957.37</v>
      </c>
      <c r="J8" s="188">
        <f t="shared" si="2"/>
        <v>0.99798163384979077</v>
      </c>
      <c r="K8" s="448">
        <v>251897055.44999999</v>
      </c>
      <c r="L8" s="52">
        <v>0.99780935944334581</v>
      </c>
      <c r="M8" s="500">
        <f t="shared" si="3"/>
        <v>0.105229105884731</v>
      </c>
    </row>
    <row r="9" spans="1:13" ht="15" customHeight="1" x14ac:dyDescent="0.2">
      <c r="A9" s="58">
        <v>5</v>
      </c>
      <c r="B9" s="58" t="s">
        <v>464</v>
      </c>
      <c r="C9" s="169">
        <v>3627500</v>
      </c>
      <c r="D9" s="222">
        <v>107259</v>
      </c>
      <c r="E9" s="30">
        <v>0</v>
      </c>
      <c r="F9" s="85" t="s">
        <v>129</v>
      </c>
      <c r="G9" s="30">
        <v>0</v>
      </c>
      <c r="H9" s="85" t="s">
        <v>129</v>
      </c>
      <c r="I9" s="30">
        <v>0</v>
      </c>
      <c r="J9" s="182" t="s">
        <v>129</v>
      </c>
      <c r="K9" s="59">
        <v>0</v>
      </c>
      <c r="L9" s="60">
        <v>0</v>
      </c>
      <c r="M9" s="272" t="s">
        <v>129</v>
      </c>
    </row>
    <row r="10" spans="1:13" ht="15" customHeight="1" x14ac:dyDescent="0.2">
      <c r="A10" s="9"/>
      <c r="B10" s="2" t="s">
        <v>4</v>
      </c>
      <c r="C10" s="172">
        <f>SUM(C5:C9)</f>
        <v>333733413.33000004</v>
      </c>
      <c r="D10" s="162">
        <f t="shared" ref="D10:E10" si="4">SUM(D5:D9)</f>
        <v>313963923.99000001</v>
      </c>
      <c r="E10" s="91">
        <f t="shared" si="4"/>
        <v>310524028.81999999</v>
      </c>
      <c r="F10" s="97">
        <f t="shared" si="0"/>
        <v>0.98904366104779107</v>
      </c>
      <c r="G10" s="91">
        <f>SUM(G5:G9)</f>
        <v>310524028.81999999</v>
      </c>
      <c r="H10" s="97">
        <f t="shared" si="1"/>
        <v>0.98904366104779107</v>
      </c>
      <c r="I10" s="91">
        <f>SUM(I5:I9)</f>
        <v>310384079.32999998</v>
      </c>
      <c r="J10" s="180">
        <f t="shared" si="2"/>
        <v>0.98859791082202797</v>
      </c>
      <c r="K10" s="91">
        <f>SUM(K5:K9)</f>
        <v>302426864.79999995</v>
      </c>
      <c r="L10" s="43">
        <v>0.95497269179897426</v>
      </c>
      <c r="M10" s="154">
        <f t="shared" si="3"/>
        <v>2.6311202661384758E-2</v>
      </c>
    </row>
    <row r="11" spans="1:13" ht="15" customHeight="1" x14ac:dyDescent="0.2">
      <c r="A11" s="20">
        <v>6</v>
      </c>
      <c r="B11" s="20" t="s">
        <v>5</v>
      </c>
      <c r="C11" s="169">
        <v>315702537.30000001</v>
      </c>
      <c r="D11" s="222">
        <v>308810125.93000001</v>
      </c>
      <c r="E11" s="30">
        <v>298876855.04000002</v>
      </c>
      <c r="F11" s="48">
        <f t="shared" si="0"/>
        <v>0.96783372675981605</v>
      </c>
      <c r="G11" s="30">
        <v>298876855.04000002</v>
      </c>
      <c r="H11" s="48">
        <f t="shared" si="1"/>
        <v>0.96783372675981605</v>
      </c>
      <c r="I11" s="30">
        <v>296461304.70999998</v>
      </c>
      <c r="J11" s="163">
        <f t="shared" si="2"/>
        <v>0.96001160524509743</v>
      </c>
      <c r="K11" s="146">
        <v>343347037.63</v>
      </c>
      <c r="L11" s="52">
        <v>0.97560209295520373</v>
      </c>
      <c r="M11" s="230">
        <f t="shared" si="3"/>
        <v>-0.13655493649700667</v>
      </c>
    </row>
    <row r="12" spans="1:13" ht="15" customHeight="1" x14ac:dyDescent="0.2">
      <c r="A12" s="24">
        <v>7</v>
      </c>
      <c r="B12" s="24" t="s">
        <v>6</v>
      </c>
      <c r="C12" s="169">
        <v>9655572.5500000007</v>
      </c>
      <c r="D12" s="222">
        <v>21397864.68</v>
      </c>
      <c r="E12" s="30">
        <v>20868926.780000001</v>
      </c>
      <c r="F12" s="431">
        <f t="shared" si="0"/>
        <v>0.97528080918773252</v>
      </c>
      <c r="G12" s="30">
        <v>20868926.780000001</v>
      </c>
      <c r="H12" s="431">
        <f t="shared" si="1"/>
        <v>0.97528080918773252</v>
      </c>
      <c r="I12" s="30">
        <v>20814302.25</v>
      </c>
      <c r="J12" s="433">
        <f t="shared" si="2"/>
        <v>0.97272800633488254</v>
      </c>
      <c r="K12" s="147">
        <v>102848294.16</v>
      </c>
      <c r="L12" s="354">
        <v>0.98712575514208445</v>
      </c>
      <c r="M12" s="230">
        <f t="shared" si="3"/>
        <v>-0.79762131768933953</v>
      </c>
    </row>
    <row r="13" spans="1:13" ht="15" customHeight="1" x14ac:dyDescent="0.2">
      <c r="A13" s="9"/>
      <c r="B13" s="2" t="s">
        <v>7</v>
      </c>
      <c r="C13" s="172">
        <f>SUM(C11:C12)</f>
        <v>325358109.85000002</v>
      </c>
      <c r="D13" s="162">
        <f t="shared" ref="D13:I13" si="5">SUM(D11:D12)</f>
        <v>330207990.61000001</v>
      </c>
      <c r="E13" s="91">
        <f t="shared" si="5"/>
        <v>319745781.82000005</v>
      </c>
      <c r="F13" s="97">
        <f t="shared" si="0"/>
        <v>0.96831630642652555</v>
      </c>
      <c r="G13" s="91">
        <f t="shared" si="5"/>
        <v>319745781.82000005</v>
      </c>
      <c r="H13" s="97">
        <f t="shared" si="1"/>
        <v>0.96831630642652555</v>
      </c>
      <c r="I13" s="91">
        <f t="shared" si="5"/>
        <v>317275606.95999998</v>
      </c>
      <c r="J13" s="180">
        <f t="shared" si="2"/>
        <v>0.96083564293489754</v>
      </c>
      <c r="K13" s="91">
        <f>SUM(K11:K12)</f>
        <v>446195331.78999996</v>
      </c>
      <c r="L13" s="43">
        <v>0.97823437867278107</v>
      </c>
      <c r="M13" s="154">
        <f t="shared" si="3"/>
        <v>-0.28893113765402534</v>
      </c>
    </row>
    <row r="14" spans="1:13" ht="15" customHeight="1" x14ac:dyDescent="0.2">
      <c r="A14" s="20">
        <v>8</v>
      </c>
      <c r="B14" s="20" t="s">
        <v>8</v>
      </c>
      <c r="C14" s="169">
        <v>21421544.140000001</v>
      </c>
      <c r="D14" s="222">
        <v>21421544.140000001</v>
      </c>
      <c r="E14" s="30">
        <v>16323489.08</v>
      </c>
      <c r="F14" s="48">
        <f t="shared" si="0"/>
        <v>0.76201271828576966</v>
      </c>
      <c r="G14" s="30">
        <v>16323489.08</v>
      </c>
      <c r="H14" s="48">
        <f t="shared" si="1"/>
        <v>0.76201271828576966</v>
      </c>
      <c r="I14" s="30">
        <v>16323489.08</v>
      </c>
      <c r="J14" s="163">
        <f t="shared" si="2"/>
        <v>0.76201271828576966</v>
      </c>
      <c r="K14" s="146">
        <v>17446777.620000001</v>
      </c>
      <c r="L14" s="52">
        <v>0.87721545064078343</v>
      </c>
      <c r="M14" s="244">
        <f t="shared" si="3"/>
        <v>-6.4383725434336125E-2</v>
      </c>
    </row>
    <row r="15" spans="1:13" ht="15" customHeight="1" x14ac:dyDescent="0.2">
      <c r="A15" s="24">
        <v>9</v>
      </c>
      <c r="B15" s="24" t="s">
        <v>9</v>
      </c>
      <c r="C15" s="169">
        <v>159183736.81</v>
      </c>
      <c r="D15" s="222">
        <v>297571236.81</v>
      </c>
      <c r="E15" s="30">
        <v>296889428.08999997</v>
      </c>
      <c r="F15" s="431">
        <f t="shared" si="0"/>
        <v>0.99770875462524844</v>
      </c>
      <c r="G15" s="30">
        <v>296889428.08999997</v>
      </c>
      <c r="H15" s="431">
        <f t="shared" si="1"/>
        <v>0.99770875462524844</v>
      </c>
      <c r="I15" s="30">
        <v>296889428.08999997</v>
      </c>
      <c r="J15" s="433">
        <f t="shared" si="2"/>
        <v>0.99770875462524844</v>
      </c>
      <c r="K15" s="147">
        <v>130855000.22</v>
      </c>
      <c r="L15" s="354">
        <v>0.99512353656989794</v>
      </c>
      <c r="M15" s="153">
        <f t="shared" si="3"/>
        <v>1.2688428229021018</v>
      </c>
    </row>
    <row r="16" spans="1:13" ht="15" customHeight="1" thickBot="1" x14ac:dyDescent="0.25">
      <c r="A16" s="9"/>
      <c r="B16" s="2" t="s">
        <v>10</v>
      </c>
      <c r="C16" s="172">
        <f>SUM(C14:C15)</f>
        <v>180605280.94999999</v>
      </c>
      <c r="D16" s="162">
        <f t="shared" ref="D16:I16" si="6">SUM(D14:D15)</f>
        <v>318992780.94999999</v>
      </c>
      <c r="E16" s="91">
        <f t="shared" si="6"/>
        <v>313212917.16999996</v>
      </c>
      <c r="F16" s="97">
        <f t="shared" si="0"/>
        <v>0.98188089472499385</v>
      </c>
      <c r="G16" s="91">
        <f t="shared" si="6"/>
        <v>313212917.16999996</v>
      </c>
      <c r="H16" s="97">
        <f t="shared" si="1"/>
        <v>0.98188089472499385</v>
      </c>
      <c r="I16" s="91">
        <f t="shared" si="6"/>
        <v>313212917.16999996</v>
      </c>
      <c r="J16" s="180">
        <f t="shared" si="2"/>
        <v>0.98188089472499385</v>
      </c>
      <c r="K16" s="91">
        <f>SUM(K14:K15)</f>
        <v>148301777.84</v>
      </c>
      <c r="L16" s="43">
        <v>0.97963289009595544</v>
      </c>
      <c r="M16" s="252">
        <f t="shared" si="3"/>
        <v>1.1119970490705748</v>
      </c>
    </row>
    <row r="17" spans="1:13" s="6" customFormat="1" ht="19.5" customHeight="1" thickBot="1" x14ac:dyDescent="0.25">
      <c r="A17" s="5"/>
      <c r="B17" s="4" t="s">
        <v>11</v>
      </c>
      <c r="C17" s="173">
        <f>+C10+C13+C16</f>
        <v>839696804.13000011</v>
      </c>
      <c r="D17" s="164">
        <f t="shared" ref="D17:I17" si="7">+D10+D13+D16</f>
        <v>963164695.54999995</v>
      </c>
      <c r="E17" s="165">
        <f t="shared" si="7"/>
        <v>943482727.81000006</v>
      </c>
      <c r="F17" s="191">
        <f t="shared" si="0"/>
        <v>0.979565314394377</v>
      </c>
      <c r="G17" s="165">
        <f t="shared" si="7"/>
        <v>943482727.81000006</v>
      </c>
      <c r="H17" s="191">
        <f t="shared" si="1"/>
        <v>0.979565314394377</v>
      </c>
      <c r="I17" s="165">
        <f t="shared" si="7"/>
        <v>940872603.45999992</v>
      </c>
      <c r="J17" s="183">
        <f t="shared" si="2"/>
        <v>0.97685536835704878</v>
      </c>
      <c r="K17" s="157">
        <f>K10+K13+K16</f>
        <v>896923974.42999995</v>
      </c>
      <c r="L17" s="200">
        <v>0.97049256082786683</v>
      </c>
      <c r="M17" s="197">
        <f t="shared" si="3"/>
        <v>4.8999280076028162E-2</v>
      </c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0"/>
  <dimension ref="A1:M18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2.28515625" style="46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42578125" style="104" bestFit="1" customWidth="1"/>
  </cols>
  <sheetData>
    <row r="1" spans="1:13" ht="15" x14ac:dyDescent="0.25">
      <c r="A1" s="7" t="s">
        <v>127</v>
      </c>
    </row>
    <row r="2" spans="1:13" ht="15" x14ac:dyDescent="0.25">
      <c r="A2" s="7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17" spans="4:13" ht="19.5" customHeight="1" x14ac:dyDescent="0.2">
      <c r="D17"/>
      <c r="E17"/>
      <c r="F17"/>
      <c r="G17"/>
      <c r="H17"/>
      <c r="I17"/>
      <c r="J17"/>
      <c r="K17"/>
      <c r="L17"/>
      <c r="M17"/>
    </row>
    <row r="18" spans="4:13" x14ac:dyDescent="0.2">
      <c r="D18"/>
      <c r="E18"/>
      <c r="F18"/>
      <c r="G18"/>
      <c r="H18"/>
      <c r="I18"/>
      <c r="J18"/>
      <c r="K18"/>
      <c r="L18"/>
      <c r="M18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92D050"/>
  </sheetPr>
  <dimension ref="A1:M21"/>
  <sheetViews>
    <sheetView zoomScaleNormal="100" workbookViewId="0">
      <selection activeCell="C17" sqref="C17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6" bestFit="1" customWidth="1"/>
    <col min="5" max="5" width="11.710937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28515625" style="104" bestFit="1" customWidth="1"/>
  </cols>
  <sheetData>
    <row r="1" spans="1:13" ht="15.75" thickBot="1" x14ac:dyDescent="0.3">
      <c r="A1" s="7" t="s">
        <v>561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5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69">
        <v>348042.97</v>
      </c>
      <c r="D5" s="222">
        <v>6529898.6699999999</v>
      </c>
      <c r="E5" s="34">
        <v>6529086.2400000002</v>
      </c>
      <c r="F5" s="48">
        <f>E5/D5</f>
        <v>0.99987558306168944</v>
      </c>
      <c r="G5" s="34">
        <v>6529086.2400000002</v>
      </c>
      <c r="H5" s="48">
        <f>G5/D5</f>
        <v>0.99987558306168944</v>
      </c>
      <c r="I5" s="34">
        <v>6529086.2400000002</v>
      </c>
      <c r="J5" s="163">
        <f>I5/D5</f>
        <v>0.99987558306168944</v>
      </c>
      <c r="K5" s="30">
        <v>374720.46</v>
      </c>
      <c r="L5" s="52">
        <v>1</v>
      </c>
      <c r="M5" s="228">
        <f>+I5/K5-1</f>
        <v>16.423885100909622</v>
      </c>
    </row>
    <row r="6" spans="1:13" ht="15" customHeight="1" x14ac:dyDescent="0.2">
      <c r="A6" s="22">
        <v>2</v>
      </c>
      <c r="B6" s="22" t="s">
        <v>1</v>
      </c>
      <c r="C6" s="169">
        <v>50</v>
      </c>
      <c r="D6" s="222">
        <v>50</v>
      </c>
      <c r="E6" s="34">
        <v>0</v>
      </c>
      <c r="F6" s="48" t="s">
        <v>129</v>
      </c>
      <c r="G6" s="34">
        <v>0</v>
      </c>
      <c r="H6" s="48" t="s">
        <v>129</v>
      </c>
      <c r="I6" s="34">
        <v>0</v>
      </c>
      <c r="J6" s="163" t="s">
        <v>129</v>
      </c>
      <c r="K6" s="358"/>
      <c r="L6" s="54" t="s">
        <v>129</v>
      </c>
      <c r="M6" s="228" t="s">
        <v>129</v>
      </c>
    </row>
    <row r="7" spans="1:13" ht="15" customHeight="1" x14ac:dyDescent="0.2">
      <c r="A7" s="22">
        <v>3</v>
      </c>
      <c r="B7" s="22" t="s">
        <v>2</v>
      </c>
      <c r="C7" s="169"/>
      <c r="D7" s="222"/>
      <c r="E7" s="34"/>
      <c r="F7" s="26" t="s">
        <v>129</v>
      </c>
      <c r="G7" s="34"/>
      <c r="H7" s="26" t="s">
        <v>129</v>
      </c>
      <c r="I7" s="34"/>
      <c r="J7" s="251" t="s">
        <v>129</v>
      </c>
      <c r="K7" s="358"/>
      <c r="L7" s="54" t="s">
        <v>129</v>
      </c>
      <c r="M7" s="228" t="s">
        <v>129</v>
      </c>
    </row>
    <row r="8" spans="1:13" ht="15" customHeight="1" x14ac:dyDescent="0.2">
      <c r="A8" s="24">
        <v>4</v>
      </c>
      <c r="B8" s="24" t="s">
        <v>3</v>
      </c>
      <c r="C8" s="169">
        <v>209552292.66</v>
      </c>
      <c r="D8" s="222">
        <v>214774641.65000001</v>
      </c>
      <c r="E8" s="34">
        <v>214670644.91</v>
      </c>
      <c r="F8" s="431">
        <f>E8/D8</f>
        <v>0.99951578669063978</v>
      </c>
      <c r="G8" s="34">
        <v>214670644.91</v>
      </c>
      <c r="H8" s="431">
        <f>G8/D8</f>
        <v>0.99951578669063978</v>
      </c>
      <c r="I8" s="34">
        <v>214670644.91</v>
      </c>
      <c r="J8" s="433">
        <f>I8/D8</f>
        <v>0.99951578669063978</v>
      </c>
      <c r="K8" s="34">
        <v>207908100.19999999</v>
      </c>
      <c r="L8" s="354">
        <v>0.99796808289635874</v>
      </c>
      <c r="M8" s="500">
        <f>+I8/K8-1</f>
        <v>3.2526605281346432E-2</v>
      </c>
    </row>
    <row r="9" spans="1:13" ht="15" customHeight="1" x14ac:dyDescent="0.2">
      <c r="A9" s="9"/>
      <c r="B9" s="2" t="s">
        <v>4</v>
      </c>
      <c r="C9" s="172">
        <f>SUM(C5:C8)</f>
        <v>209900385.63</v>
      </c>
      <c r="D9" s="162">
        <f>SUM(D5:D8)</f>
        <v>221304590.31999999</v>
      </c>
      <c r="E9" s="91">
        <f>SUM(E5:E8)</f>
        <v>221199731.15000001</v>
      </c>
      <c r="F9" s="97">
        <f>E9/D9</f>
        <v>0.99952617715769765</v>
      </c>
      <c r="G9" s="91">
        <f t="shared" ref="G9:I9" si="0">SUM(G5:G8)</f>
        <v>221199731.15000001</v>
      </c>
      <c r="H9" s="97">
        <f>G9/D9</f>
        <v>0.99952617715769765</v>
      </c>
      <c r="I9" s="91">
        <f t="shared" si="0"/>
        <v>221199731.15000001</v>
      </c>
      <c r="J9" s="180">
        <f>I9/D9</f>
        <v>0.99952617715769765</v>
      </c>
      <c r="K9" s="91">
        <f>SUM(K5:K8)</f>
        <v>208282820.66</v>
      </c>
      <c r="L9" s="43">
        <v>0.99797173109251602</v>
      </c>
      <c r="M9" s="154">
        <f>+I9/K9-1</f>
        <v>6.2016206853111155E-2</v>
      </c>
    </row>
    <row r="10" spans="1:13" ht="15" customHeight="1" x14ac:dyDescent="0.2">
      <c r="A10" s="20">
        <v>6</v>
      </c>
      <c r="B10" s="20" t="s">
        <v>5</v>
      </c>
      <c r="C10" s="169"/>
      <c r="D10" s="222"/>
      <c r="E10" s="30"/>
      <c r="F10" s="27" t="s">
        <v>129</v>
      </c>
      <c r="G10" s="146"/>
      <c r="H10" s="27" t="s">
        <v>129</v>
      </c>
      <c r="I10" s="146"/>
      <c r="J10" s="433" t="s">
        <v>129</v>
      </c>
      <c r="K10" s="358"/>
      <c r="L10" s="54" t="s">
        <v>129</v>
      </c>
      <c r="M10" s="151" t="s">
        <v>129</v>
      </c>
    </row>
    <row r="11" spans="1:13" ht="15" customHeight="1" x14ac:dyDescent="0.2">
      <c r="A11" s="24">
        <v>7</v>
      </c>
      <c r="B11" s="24" t="s">
        <v>6</v>
      </c>
      <c r="C11" s="169">
        <v>5240773</v>
      </c>
      <c r="D11" s="222">
        <v>5038151.67</v>
      </c>
      <c r="E11" s="30">
        <v>5038151.67</v>
      </c>
      <c r="F11" s="431">
        <f>E11/D11</f>
        <v>1</v>
      </c>
      <c r="G11" s="30">
        <v>5038151.67</v>
      </c>
      <c r="H11" s="431">
        <f>G11/D11</f>
        <v>1</v>
      </c>
      <c r="I11" s="147">
        <v>5038151.67</v>
      </c>
      <c r="J11" s="433">
        <f>I11/D11</f>
        <v>1</v>
      </c>
      <c r="K11" s="147">
        <v>5208108.5999999996</v>
      </c>
      <c r="L11" s="354">
        <v>1</v>
      </c>
      <c r="M11" s="231">
        <f>+I11/K11-1</f>
        <v>-3.2633138640772552E-2</v>
      </c>
    </row>
    <row r="12" spans="1:13" ht="15" customHeight="1" x14ac:dyDescent="0.2">
      <c r="A12" s="9"/>
      <c r="B12" s="2" t="s">
        <v>7</v>
      </c>
      <c r="C12" s="172">
        <f>SUM(C10:C11)</f>
        <v>5240773</v>
      </c>
      <c r="D12" s="162">
        <f t="shared" ref="D12:I12" si="1">SUM(D10:D11)</f>
        <v>5038151.67</v>
      </c>
      <c r="E12" s="91">
        <f t="shared" si="1"/>
        <v>5038151.67</v>
      </c>
      <c r="F12" s="97">
        <f>E12/D12</f>
        <v>1</v>
      </c>
      <c r="G12" s="91">
        <f t="shared" si="1"/>
        <v>5038151.67</v>
      </c>
      <c r="H12" s="97">
        <f>G12/D12</f>
        <v>1</v>
      </c>
      <c r="I12" s="91">
        <f t="shared" si="1"/>
        <v>5038151.67</v>
      </c>
      <c r="J12" s="180">
        <f>I12/D12</f>
        <v>1</v>
      </c>
      <c r="K12" s="91">
        <f>SUM(K10:K11)</f>
        <v>5208108.5999999996</v>
      </c>
      <c r="L12" s="43">
        <v>1</v>
      </c>
      <c r="M12" s="154">
        <f>+I12/K12-1</f>
        <v>-3.2633138640772552E-2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27" t="s">
        <v>129</v>
      </c>
      <c r="G13" s="30"/>
      <c r="H13" s="27" t="s">
        <v>129</v>
      </c>
      <c r="I13" s="30"/>
      <c r="J13" s="246" t="s">
        <v>129</v>
      </c>
      <c r="K13" s="30"/>
      <c r="L13" s="56"/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28" t="s">
        <v>129</v>
      </c>
      <c r="G14" s="34"/>
      <c r="H14" s="28" t="s">
        <v>129</v>
      </c>
      <c r="I14" s="34"/>
      <c r="J14" s="247" t="s">
        <v>129</v>
      </c>
      <c r="K14" s="34"/>
      <c r="L14" s="55"/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2">SUM(D13:D14)</f>
        <v>0</v>
      </c>
      <c r="E15" s="91">
        <f t="shared" si="2"/>
        <v>0</v>
      </c>
      <c r="F15" s="248" t="s">
        <v>129</v>
      </c>
      <c r="G15" s="91">
        <f t="shared" si="2"/>
        <v>0</v>
      </c>
      <c r="H15" s="248" t="s">
        <v>129</v>
      </c>
      <c r="I15" s="91">
        <f t="shared" si="2"/>
        <v>0</v>
      </c>
      <c r="J15" s="249" t="s">
        <v>129</v>
      </c>
      <c r="K15" s="91">
        <f>SUM(K13:K14)</f>
        <v>0</v>
      </c>
      <c r="L15" s="106" t="s">
        <v>129</v>
      </c>
      <c r="M15" s="250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215141158.63</v>
      </c>
      <c r="D16" s="164">
        <f t="shared" ref="D16:I16" si="3">+D9+D12+D15</f>
        <v>226342741.98999998</v>
      </c>
      <c r="E16" s="165">
        <f t="shared" si="3"/>
        <v>226237882.81999999</v>
      </c>
      <c r="F16" s="191">
        <f>E16/D16</f>
        <v>0.99953672395642967</v>
      </c>
      <c r="G16" s="165">
        <f t="shared" si="3"/>
        <v>226237882.81999999</v>
      </c>
      <c r="H16" s="191">
        <f>G16/D16</f>
        <v>0.99953672395642967</v>
      </c>
      <c r="I16" s="165">
        <f t="shared" si="3"/>
        <v>226237882.81999999</v>
      </c>
      <c r="J16" s="183">
        <f>I16/D16</f>
        <v>0.99953672395642967</v>
      </c>
      <c r="K16" s="157">
        <f>K9+K12+K15</f>
        <v>213490929.25999999</v>
      </c>
      <c r="L16" s="200">
        <v>0.99802111277309069</v>
      </c>
      <c r="M16" s="197">
        <f>+I16/K16-1</f>
        <v>5.9707237231030552E-2</v>
      </c>
    </row>
    <row r="21" spans="10:10" x14ac:dyDescent="0.2">
      <c r="J21" s="104" t="s">
        <v>148</v>
      </c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1"/>
  <dimension ref="A1:M20"/>
  <sheetViews>
    <sheetView zoomScaleNormal="100" workbookViewId="0">
      <selection activeCell="O15" sqref="O1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28515625" bestFit="1" customWidth="1"/>
    <col min="4" max="4" width="11.5703125" style="46" bestFit="1" customWidth="1"/>
    <col min="5" max="5" width="11" style="46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104" customWidth="1"/>
    <col min="13" max="13" width="8.28515625" style="104" bestFit="1" customWidth="1"/>
  </cols>
  <sheetData>
    <row r="1" spans="1:13" ht="15" x14ac:dyDescent="0.25">
      <c r="A1" s="7" t="s">
        <v>561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  <row r="16" spans="1:13" ht="15" customHeight="1" x14ac:dyDescent="0.2">
      <c r="D16"/>
      <c r="E16"/>
      <c r="F16"/>
      <c r="G16"/>
      <c r="H16"/>
      <c r="I16"/>
      <c r="J16"/>
      <c r="K16"/>
      <c r="L16"/>
      <c r="M16"/>
    </row>
    <row r="20" spans="1:13" s="46" customFormat="1" x14ac:dyDescent="0.2">
      <c r="A20"/>
      <c r="B20"/>
      <c r="C20"/>
      <c r="F20" s="104"/>
      <c r="H20" s="104"/>
      <c r="J20" s="104" t="s">
        <v>148</v>
      </c>
      <c r="L20" s="104"/>
      <c r="M20" s="104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M16"/>
  <sheetViews>
    <sheetView zoomScaleNormal="100" workbookViewId="0">
      <selection activeCell="K21" sqref="K21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499" bestFit="1" customWidth="1"/>
    <col min="13" max="13" width="9" style="104" bestFit="1" customWidth="1"/>
  </cols>
  <sheetData>
    <row r="1" spans="1:13" ht="15.75" thickBot="1" x14ac:dyDescent="0.3">
      <c r="A1" s="7" t="s">
        <v>128</v>
      </c>
    </row>
    <row r="2" spans="1:13" x14ac:dyDescent="0.2">
      <c r="A2" s="8" t="s">
        <v>20</v>
      </c>
      <c r="C2" s="174" t="s">
        <v>479</v>
      </c>
      <c r="D2" s="613" t="s">
        <v>574</v>
      </c>
      <c r="E2" s="611"/>
      <c r="F2" s="611"/>
      <c r="G2" s="611"/>
      <c r="H2" s="611"/>
      <c r="I2" s="611"/>
      <c r="J2" s="612"/>
      <c r="K2" s="607" t="s">
        <v>575</v>
      </c>
      <c r="L2" s="608"/>
      <c r="M2" s="214"/>
    </row>
    <row r="3" spans="1:13" x14ac:dyDescent="0.2">
      <c r="C3" s="167">
        <v>1</v>
      </c>
      <c r="D3" s="239">
        <v>2</v>
      </c>
      <c r="E3" s="237">
        <v>3</v>
      </c>
      <c r="F3" s="95" t="s">
        <v>36</v>
      </c>
      <c r="G3" s="237">
        <v>4</v>
      </c>
      <c r="H3" s="95" t="s">
        <v>37</v>
      </c>
      <c r="I3" s="237">
        <v>5</v>
      </c>
      <c r="J3" s="159" t="s">
        <v>38</v>
      </c>
      <c r="K3" s="237" t="s">
        <v>39</v>
      </c>
      <c r="L3" s="109" t="s">
        <v>40</v>
      </c>
      <c r="M3" s="149" t="s">
        <v>362</v>
      </c>
    </row>
    <row r="4" spans="1:13" ht="25.5" x14ac:dyDescent="0.2">
      <c r="A4" s="1"/>
      <c r="B4" s="2" t="s">
        <v>12</v>
      </c>
      <c r="C4" s="168" t="s">
        <v>13</v>
      </c>
      <c r="D4" s="240" t="s">
        <v>14</v>
      </c>
      <c r="E4" s="238" t="s">
        <v>15</v>
      </c>
      <c r="F4" s="96" t="s">
        <v>18</v>
      </c>
      <c r="G4" s="238" t="s">
        <v>16</v>
      </c>
      <c r="H4" s="96" t="s">
        <v>18</v>
      </c>
      <c r="I4" s="238" t="s">
        <v>17</v>
      </c>
      <c r="J4" s="121" t="s">
        <v>18</v>
      </c>
      <c r="K4" s="238" t="s">
        <v>17</v>
      </c>
      <c r="L4" s="110" t="s">
        <v>18</v>
      </c>
      <c r="M4" s="150" t="s">
        <v>516</v>
      </c>
    </row>
    <row r="5" spans="1:13" ht="15" customHeight="1" x14ac:dyDescent="0.2">
      <c r="A5" s="20">
        <v>1</v>
      </c>
      <c r="B5" s="20" t="s">
        <v>0</v>
      </c>
      <c r="C5" s="170">
        <v>40871849.880000003</v>
      </c>
      <c r="D5" s="223">
        <v>43479667.939999998</v>
      </c>
      <c r="E5" s="32">
        <v>43466043.799999997</v>
      </c>
      <c r="F5" s="48">
        <f>E5/D5</f>
        <v>0.99968665492066777</v>
      </c>
      <c r="G5" s="32">
        <v>43466043.799999997</v>
      </c>
      <c r="H5" s="48">
        <f>G5/D5</f>
        <v>0.99968665492066777</v>
      </c>
      <c r="I5" s="32">
        <v>43466043.799999997</v>
      </c>
      <c r="J5" s="163">
        <f>I5/D5</f>
        <v>0.99968665492066777</v>
      </c>
      <c r="K5" s="30">
        <v>41940449.609999999</v>
      </c>
      <c r="L5" s="52">
        <v>0.99944351800722486</v>
      </c>
      <c r="M5" s="228">
        <f>+I5/K5-1</f>
        <v>3.6375246431221919E-2</v>
      </c>
    </row>
    <row r="6" spans="1:13" ht="15" customHeight="1" x14ac:dyDescent="0.2">
      <c r="A6" s="22">
        <v>2</v>
      </c>
      <c r="B6" s="22" t="s">
        <v>1</v>
      </c>
      <c r="C6" s="170">
        <v>165307406.81</v>
      </c>
      <c r="D6" s="223">
        <v>169331038.62</v>
      </c>
      <c r="E6" s="32">
        <v>167604136.15000001</v>
      </c>
      <c r="F6" s="48">
        <f>E6/D6</f>
        <v>0.98980161886400886</v>
      </c>
      <c r="G6" s="32">
        <v>166933610.33000001</v>
      </c>
      <c r="H6" s="48">
        <f>G6/D6</f>
        <v>0.98584176705264226</v>
      </c>
      <c r="I6" s="32">
        <v>166165091.34999999</v>
      </c>
      <c r="J6" s="163">
        <f>I6/D6</f>
        <v>0.98130320763516488</v>
      </c>
      <c r="K6" s="32">
        <v>158664577.37</v>
      </c>
      <c r="L6" s="54">
        <v>0.97766364032843756</v>
      </c>
      <c r="M6" s="228">
        <f>+I6/K6-1</f>
        <v>4.7272769412854299E-2</v>
      </c>
    </row>
    <row r="7" spans="1:13" ht="15" customHeight="1" x14ac:dyDescent="0.2">
      <c r="A7" s="22">
        <v>3</v>
      </c>
      <c r="B7" s="22" t="s">
        <v>2</v>
      </c>
      <c r="C7" s="170"/>
      <c r="D7" s="223"/>
      <c r="E7" s="32"/>
      <c r="F7" s="26" t="s">
        <v>129</v>
      </c>
      <c r="G7" s="32"/>
      <c r="H7" s="26" t="s">
        <v>129</v>
      </c>
      <c r="I7" s="32"/>
      <c r="J7" s="251" t="s">
        <v>129</v>
      </c>
      <c r="K7" s="358"/>
      <c r="L7" s="54" t="s">
        <v>129</v>
      </c>
      <c r="M7" s="229" t="s">
        <v>129</v>
      </c>
    </row>
    <row r="8" spans="1:13" ht="15" customHeight="1" x14ac:dyDescent="0.2">
      <c r="A8" s="24">
        <v>4</v>
      </c>
      <c r="B8" s="24" t="s">
        <v>3</v>
      </c>
      <c r="C8" s="170">
        <v>82331024.799999997</v>
      </c>
      <c r="D8" s="223">
        <v>83269407.819999993</v>
      </c>
      <c r="E8" s="32">
        <v>82900969.140000001</v>
      </c>
      <c r="F8" s="431">
        <f>E8/D8</f>
        <v>0.99557534165732953</v>
      </c>
      <c r="G8" s="32">
        <v>82888728.400000006</v>
      </c>
      <c r="H8" s="431">
        <f>G8/D8</f>
        <v>0.99542834001146152</v>
      </c>
      <c r="I8" s="32">
        <v>82758897.879999995</v>
      </c>
      <c r="J8" s="433">
        <f>I8/D8</f>
        <v>0.99386917772846972</v>
      </c>
      <c r="K8" s="34">
        <v>80234432.090000004</v>
      </c>
      <c r="L8" s="354">
        <v>0.99738256929798008</v>
      </c>
      <c r="M8" s="258">
        <f>+I8/K8-1</f>
        <v>3.1463621343617909E-2</v>
      </c>
    </row>
    <row r="9" spans="1:13" ht="15" customHeight="1" x14ac:dyDescent="0.2">
      <c r="A9" s="9"/>
      <c r="B9" s="2" t="s">
        <v>4</v>
      </c>
      <c r="C9" s="172">
        <f>SUM(C5:C8)</f>
        <v>288510281.49000001</v>
      </c>
      <c r="D9" s="162">
        <f t="shared" ref="D9:I9" si="0">SUM(D5:D8)</f>
        <v>296080114.38</v>
      </c>
      <c r="E9" s="91">
        <f t="shared" si="0"/>
        <v>293971149.08999997</v>
      </c>
      <c r="F9" s="97">
        <f>E9/D9</f>
        <v>0.99287704513889341</v>
      </c>
      <c r="G9" s="91">
        <f t="shared" si="0"/>
        <v>293288382.52999997</v>
      </c>
      <c r="H9" s="97">
        <f>G9/D9</f>
        <v>0.99057102549475173</v>
      </c>
      <c r="I9" s="91">
        <f t="shared" si="0"/>
        <v>292390033.02999997</v>
      </c>
      <c r="J9" s="180">
        <f>I9/D9</f>
        <v>0.987536882178909</v>
      </c>
      <c r="K9" s="91">
        <f>SUM(K5:K8)</f>
        <v>280839459.07000005</v>
      </c>
      <c r="L9" s="43">
        <v>0.98644576264254757</v>
      </c>
      <c r="M9" s="232">
        <f>+I9/K9-1</f>
        <v>4.112874308421488E-2</v>
      </c>
    </row>
    <row r="10" spans="1:13" ht="15" customHeight="1" x14ac:dyDescent="0.2">
      <c r="A10" s="20">
        <v>6</v>
      </c>
      <c r="B10" s="20" t="s">
        <v>5</v>
      </c>
      <c r="C10" s="171">
        <v>14967144.689999999</v>
      </c>
      <c r="D10" s="224">
        <v>28561815.710000001</v>
      </c>
      <c r="E10" s="34">
        <v>27606783.960000001</v>
      </c>
      <c r="F10" s="48">
        <f>E10/D10</f>
        <v>0.96656263874479009</v>
      </c>
      <c r="G10" s="147">
        <v>27584353.539999999</v>
      </c>
      <c r="H10" s="48">
        <f>G10/D10</f>
        <v>0.96577730982075571</v>
      </c>
      <c r="I10" s="32">
        <v>27402524.68</v>
      </c>
      <c r="J10" s="163">
        <f>I10/D10</f>
        <v>0.95941115782796282</v>
      </c>
      <c r="K10" s="146">
        <v>46572253.630000003</v>
      </c>
      <c r="L10" s="52">
        <v>0.97987368897719307</v>
      </c>
      <c r="M10" s="228">
        <f t="shared" ref="M10:M11" si="1">+I10/K10-1</f>
        <v>-0.41161265465692698</v>
      </c>
    </row>
    <row r="11" spans="1:13" ht="15" customHeight="1" x14ac:dyDescent="0.2">
      <c r="A11" s="24">
        <v>7</v>
      </c>
      <c r="B11" s="24" t="s">
        <v>6</v>
      </c>
      <c r="C11" s="171">
        <v>0</v>
      </c>
      <c r="D11" s="224">
        <v>544022.68999999994</v>
      </c>
      <c r="E11" s="34">
        <v>544022.68999999994</v>
      </c>
      <c r="F11" s="48">
        <f>E11/D11</f>
        <v>1</v>
      </c>
      <c r="G11" s="147">
        <v>544022.68999999994</v>
      </c>
      <c r="H11" s="48">
        <f>G11/D11</f>
        <v>1</v>
      </c>
      <c r="I11" s="147">
        <v>511335.56</v>
      </c>
      <c r="J11" s="163">
        <f>I11/D11</f>
        <v>0.9399158700531407</v>
      </c>
      <c r="K11" s="147">
        <v>982743.04000000004</v>
      </c>
      <c r="L11" s="354">
        <v>0.98483220394752202</v>
      </c>
      <c r="M11" s="228">
        <f t="shared" si="1"/>
        <v>-0.47968539161569645</v>
      </c>
    </row>
    <row r="12" spans="1:13" ht="15" customHeight="1" x14ac:dyDescent="0.2">
      <c r="A12" s="9"/>
      <c r="B12" s="2" t="s">
        <v>7</v>
      </c>
      <c r="C12" s="172">
        <f>SUM(C10:C11)</f>
        <v>14967144.689999999</v>
      </c>
      <c r="D12" s="162">
        <f t="shared" ref="D12:I12" si="2">SUM(D10:D11)</f>
        <v>29105838.400000002</v>
      </c>
      <c r="E12" s="91">
        <f t="shared" si="2"/>
        <v>28150806.650000002</v>
      </c>
      <c r="F12" s="97">
        <f>E12/D12</f>
        <v>0.96718762274169712</v>
      </c>
      <c r="G12" s="91">
        <f t="shared" si="2"/>
        <v>28128376.23</v>
      </c>
      <c r="H12" s="97">
        <f>G12/D12</f>
        <v>0.96641697254802317</v>
      </c>
      <c r="I12" s="91">
        <f t="shared" si="2"/>
        <v>27913860.239999998</v>
      </c>
      <c r="J12" s="180">
        <f>I12/D12</f>
        <v>0.95904676774402753</v>
      </c>
      <c r="K12" s="91">
        <f>SUM(K10:K11)</f>
        <v>47554996.670000002</v>
      </c>
      <c r="L12" s="43">
        <v>0.97997565335993209</v>
      </c>
      <c r="M12" s="232">
        <f>+I12/K12-1</f>
        <v>-0.41301940501218848</v>
      </c>
    </row>
    <row r="13" spans="1:13" ht="15" customHeight="1" x14ac:dyDescent="0.2">
      <c r="A13" s="20">
        <v>8</v>
      </c>
      <c r="B13" s="20" t="s">
        <v>8</v>
      </c>
      <c r="C13" s="169"/>
      <c r="D13" s="222"/>
      <c r="E13" s="30"/>
      <c r="F13" s="27" t="s">
        <v>129</v>
      </c>
      <c r="G13" s="30"/>
      <c r="H13" s="27" t="s">
        <v>129</v>
      </c>
      <c r="I13" s="30"/>
      <c r="J13" s="246" t="s">
        <v>129</v>
      </c>
      <c r="K13" s="30"/>
      <c r="L13" s="111"/>
      <c r="M13" s="233" t="s">
        <v>129</v>
      </c>
    </row>
    <row r="14" spans="1:13" ht="15" customHeight="1" x14ac:dyDescent="0.2">
      <c r="A14" s="24">
        <v>9</v>
      </c>
      <c r="B14" s="24" t="s">
        <v>9</v>
      </c>
      <c r="C14" s="171"/>
      <c r="D14" s="224"/>
      <c r="E14" s="34"/>
      <c r="F14" s="28" t="s">
        <v>129</v>
      </c>
      <c r="G14" s="34"/>
      <c r="H14" s="28" t="s">
        <v>129</v>
      </c>
      <c r="I14" s="34"/>
      <c r="J14" s="247" t="s">
        <v>129</v>
      </c>
      <c r="K14" s="34"/>
      <c r="L14" s="112"/>
      <c r="M14" s="234" t="s">
        <v>129</v>
      </c>
    </row>
    <row r="15" spans="1:13" ht="15" customHeight="1" thickBot="1" x14ac:dyDescent="0.25">
      <c r="A15" s="9"/>
      <c r="B15" s="2" t="s">
        <v>10</v>
      </c>
      <c r="C15" s="172">
        <f>SUM(C13:C14)</f>
        <v>0</v>
      </c>
      <c r="D15" s="162">
        <f t="shared" ref="D15:I15" si="3">SUM(D13:D14)</f>
        <v>0</v>
      </c>
      <c r="E15" s="91">
        <f t="shared" si="3"/>
        <v>0</v>
      </c>
      <c r="F15" s="248" t="s">
        <v>129</v>
      </c>
      <c r="G15" s="91">
        <f t="shared" si="3"/>
        <v>0</v>
      </c>
      <c r="H15" s="248" t="s">
        <v>129</v>
      </c>
      <c r="I15" s="91">
        <f t="shared" si="3"/>
        <v>0</v>
      </c>
      <c r="J15" s="249" t="s">
        <v>129</v>
      </c>
      <c r="K15" s="91">
        <f>SUM(K13:K14)</f>
        <v>0</v>
      </c>
      <c r="L15" s="113" t="s">
        <v>129</v>
      </c>
      <c r="M15" s="252" t="s">
        <v>129</v>
      </c>
    </row>
    <row r="16" spans="1:13" s="6" customFormat="1" ht="19.5" customHeight="1" thickBot="1" x14ac:dyDescent="0.25">
      <c r="A16" s="5"/>
      <c r="B16" s="4" t="s">
        <v>11</v>
      </c>
      <c r="C16" s="173">
        <f>+C9+C12+C15</f>
        <v>303477426.18000001</v>
      </c>
      <c r="D16" s="164">
        <f t="shared" ref="D16:I16" si="4">+D9+D12+D15</f>
        <v>325185952.77999997</v>
      </c>
      <c r="E16" s="165">
        <f t="shared" si="4"/>
        <v>322121955.73999995</v>
      </c>
      <c r="F16" s="191">
        <f>E16/D16</f>
        <v>0.99057770788127208</v>
      </c>
      <c r="G16" s="165">
        <f t="shared" si="4"/>
        <v>321416758.75999999</v>
      </c>
      <c r="H16" s="191">
        <f>G16/D16</f>
        <v>0.98840911180886715</v>
      </c>
      <c r="I16" s="165">
        <f t="shared" si="4"/>
        <v>320303893.26999998</v>
      </c>
      <c r="J16" s="183">
        <f>I16/D16</f>
        <v>0.98498686838018834</v>
      </c>
      <c r="K16" s="157">
        <f>K9+K12+K15</f>
        <v>328394455.74000007</v>
      </c>
      <c r="L16" s="200">
        <v>0.98550353713610339</v>
      </c>
      <c r="M16" s="197">
        <f>+I16/K16-1</f>
        <v>-2.4636720652816524E-2</v>
      </c>
    </row>
  </sheetData>
  <mergeCells count="2">
    <mergeCell ref="K2:L2"/>
    <mergeCell ref="D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2"/>
  <dimension ref="A1:M15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1.5703125" bestFit="1" customWidth="1"/>
    <col min="4" max="5" width="11.5703125" style="46" bestFit="1" customWidth="1"/>
    <col min="6" max="6" width="6.28515625" style="104" customWidth="1"/>
    <col min="7" max="7" width="11.5703125" style="46" bestFit="1" customWidth="1"/>
    <col min="8" max="8" width="6.28515625" style="104" customWidth="1"/>
    <col min="9" max="9" width="11.5703125" style="46" bestFit="1" customWidth="1"/>
    <col min="10" max="10" width="6.28515625" style="104" customWidth="1"/>
    <col min="11" max="11" width="11.5703125" style="46" bestFit="1" customWidth="1"/>
    <col min="12" max="12" width="6.28515625" style="499" bestFit="1" customWidth="1"/>
    <col min="13" max="13" width="9" style="104" bestFit="1" customWidth="1"/>
  </cols>
  <sheetData>
    <row r="1" spans="1:13" ht="15" x14ac:dyDescent="0.25">
      <c r="A1" s="7" t="s">
        <v>128</v>
      </c>
    </row>
    <row r="2" spans="1:13" x14ac:dyDescent="0.2">
      <c r="D2"/>
      <c r="E2"/>
      <c r="F2"/>
      <c r="G2"/>
      <c r="H2"/>
      <c r="I2"/>
      <c r="J2"/>
      <c r="K2"/>
      <c r="L2"/>
      <c r="M2"/>
    </row>
    <row r="3" spans="1:13" x14ac:dyDescent="0.2">
      <c r="D3"/>
      <c r="E3"/>
      <c r="F3"/>
      <c r="G3"/>
      <c r="H3"/>
      <c r="I3"/>
      <c r="J3"/>
      <c r="K3"/>
      <c r="L3"/>
      <c r="M3"/>
    </row>
    <row r="4" spans="1:13" x14ac:dyDescent="0.2">
      <c r="D4"/>
      <c r="E4"/>
      <c r="F4"/>
      <c r="G4"/>
      <c r="H4"/>
      <c r="I4"/>
      <c r="J4"/>
      <c r="K4"/>
      <c r="L4"/>
      <c r="M4"/>
    </row>
    <row r="5" spans="1:13" ht="15" customHeight="1" x14ac:dyDescent="0.2">
      <c r="D5"/>
      <c r="E5"/>
      <c r="F5"/>
      <c r="G5"/>
      <c r="H5"/>
      <c r="I5"/>
      <c r="J5"/>
      <c r="K5"/>
      <c r="L5"/>
      <c r="M5"/>
    </row>
    <row r="6" spans="1:13" ht="15" customHeight="1" x14ac:dyDescent="0.2">
      <c r="D6"/>
      <c r="E6"/>
      <c r="F6"/>
      <c r="G6"/>
      <c r="H6"/>
      <c r="I6"/>
      <c r="J6"/>
      <c r="K6"/>
      <c r="L6"/>
      <c r="M6"/>
    </row>
    <row r="7" spans="1:13" ht="15" customHeight="1" x14ac:dyDescent="0.2">
      <c r="D7"/>
      <c r="E7"/>
      <c r="F7"/>
      <c r="G7"/>
      <c r="H7"/>
      <c r="I7"/>
      <c r="J7"/>
      <c r="K7"/>
      <c r="L7"/>
      <c r="M7"/>
    </row>
    <row r="8" spans="1:13" ht="15" customHeight="1" x14ac:dyDescent="0.2">
      <c r="D8"/>
      <c r="E8"/>
      <c r="F8"/>
      <c r="G8"/>
      <c r="H8"/>
      <c r="I8"/>
      <c r="J8"/>
      <c r="K8"/>
      <c r="L8"/>
      <c r="M8"/>
    </row>
    <row r="9" spans="1:13" ht="15" customHeight="1" x14ac:dyDescent="0.2">
      <c r="D9"/>
      <c r="E9"/>
      <c r="F9"/>
      <c r="G9"/>
      <c r="H9"/>
      <c r="I9"/>
      <c r="J9"/>
      <c r="K9"/>
      <c r="L9"/>
      <c r="M9"/>
    </row>
    <row r="10" spans="1:13" ht="15" customHeight="1" x14ac:dyDescent="0.2">
      <c r="D10"/>
      <c r="E10"/>
      <c r="F10"/>
      <c r="G10"/>
      <c r="H10"/>
      <c r="I10"/>
      <c r="J10"/>
      <c r="K10"/>
      <c r="L10"/>
      <c r="M10"/>
    </row>
    <row r="11" spans="1:13" ht="15" customHeight="1" x14ac:dyDescent="0.2">
      <c r="D11"/>
      <c r="E11"/>
      <c r="F11"/>
      <c r="G11"/>
      <c r="H11"/>
      <c r="I11"/>
      <c r="J11"/>
      <c r="K11"/>
      <c r="L11"/>
      <c r="M11"/>
    </row>
    <row r="12" spans="1:13" ht="15" customHeight="1" x14ac:dyDescent="0.2">
      <c r="D12"/>
      <c r="E12"/>
      <c r="F12"/>
      <c r="G12"/>
      <c r="H12"/>
      <c r="I12"/>
      <c r="J12"/>
      <c r="K12"/>
      <c r="L12"/>
      <c r="M12"/>
    </row>
    <row r="13" spans="1:13" ht="15" customHeight="1" x14ac:dyDescent="0.2">
      <c r="D13"/>
      <c r="E13"/>
      <c r="F13"/>
      <c r="G13"/>
      <c r="H13"/>
      <c r="I13"/>
      <c r="J13"/>
      <c r="K13"/>
      <c r="L13"/>
      <c r="M13"/>
    </row>
    <row r="14" spans="1:13" ht="15" customHeight="1" x14ac:dyDescent="0.2">
      <c r="D14"/>
      <c r="E14"/>
      <c r="F14"/>
      <c r="G14"/>
      <c r="H14"/>
      <c r="I14"/>
      <c r="J14"/>
      <c r="K14"/>
      <c r="L14"/>
      <c r="M14"/>
    </row>
    <row r="15" spans="1:13" ht="15" customHeight="1" x14ac:dyDescent="0.2">
      <c r="D15"/>
      <c r="E15"/>
      <c r="F15"/>
      <c r="G15"/>
      <c r="H15"/>
      <c r="I15"/>
      <c r="J15"/>
      <c r="K15"/>
      <c r="L15"/>
      <c r="M15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</sheetPr>
  <dimension ref="A1:Q83"/>
  <sheetViews>
    <sheetView tabSelected="1" topLeftCell="A16" zoomScaleNormal="100" workbookViewId="0">
      <selection activeCell="K60" sqref="K60"/>
    </sheetView>
  </sheetViews>
  <sheetFormatPr defaultColWidth="11.42578125" defaultRowHeight="12.75" x14ac:dyDescent="0.2"/>
  <cols>
    <col min="1" max="1" width="2.7109375" customWidth="1"/>
    <col min="2" max="2" width="35.28515625" customWidth="1"/>
    <col min="3" max="3" width="13.28515625" bestFit="1" customWidth="1"/>
    <col min="4" max="4" width="12.7109375" bestFit="1" customWidth="1"/>
    <col min="5" max="5" width="14.140625" bestFit="1" customWidth="1"/>
    <col min="6" max="6" width="10.140625" style="104" bestFit="1" customWidth="1"/>
    <col min="7" max="7" width="14.140625" bestFit="1" customWidth="1"/>
    <col min="8" max="8" width="6.140625" style="104" customWidth="1"/>
    <col min="9" max="9" width="11.28515625" customWidth="1"/>
    <col min="10" max="10" width="10.5703125" style="104" bestFit="1" customWidth="1"/>
    <col min="11" max="11" width="7.140625" style="104" bestFit="1" customWidth="1"/>
    <col min="12" max="12" width="25.85546875" style="63" customWidth="1"/>
    <col min="13" max="14" width="15.42578125" bestFit="1" customWidth="1"/>
    <col min="15" max="15" width="13.85546875" bestFit="1" customWidth="1"/>
    <col min="16" max="16" width="12.42578125" bestFit="1" customWidth="1"/>
  </cols>
  <sheetData>
    <row r="1" spans="1:16" ht="15.75" thickBot="1" x14ac:dyDescent="0.3">
      <c r="A1" s="7" t="s">
        <v>228</v>
      </c>
      <c r="E1" t="s">
        <v>148</v>
      </c>
    </row>
    <row r="2" spans="1:16" x14ac:dyDescent="0.2">
      <c r="A2" s="8" t="s">
        <v>291</v>
      </c>
      <c r="C2" s="174" t="s">
        <v>479</v>
      </c>
      <c r="D2" s="610" t="s">
        <v>574</v>
      </c>
      <c r="E2" s="611"/>
      <c r="F2" s="611"/>
      <c r="G2" s="611"/>
      <c r="H2" s="612"/>
      <c r="I2" s="607" t="s">
        <v>575</v>
      </c>
      <c r="J2" s="608"/>
      <c r="K2" s="214"/>
    </row>
    <row r="3" spans="1:16" x14ac:dyDescent="0.2">
      <c r="C3" s="167">
        <v>1</v>
      </c>
      <c r="D3" s="158">
        <v>2</v>
      </c>
      <c r="E3" s="94">
        <v>3</v>
      </c>
      <c r="F3" s="95" t="s">
        <v>36</v>
      </c>
      <c r="G3" s="94">
        <v>4</v>
      </c>
      <c r="H3" s="159" t="s">
        <v>46</v>
      </c>
      <c r="I3" s="94" t="s">
        <v>47</v>
      </c>
      <c r="J3" s="15" t="s">
        <v>48</v>
      </c>
      <c r="K3" s="149" t="s">
        <v>360</v>
      </c>
      <c r="M3" s="368"/>
      <c r="O3" s="368"/>
    </row>
    <row r="4" spans="1:16" ht="25.5" x14ac:dyDescent="0.2">
      <c r="A4" s="1"/>
      <c r="B4" s="2" t="s">
        <v>150</v>
      </c>
      <c r="C4" s="168" t="s">
        <v>44</v>
      </c>
      <c r="D4" s="120" t="s">
        <v>45</v>
      </c>
      <c r="E4" s="96" t="s">
        <v>133</v>
      </c>
      <c r="F4" s="96" t="s">
        <v>18</v>
      </c>
      <c r="G4" s="238" t="s">
        <v>415</v>
      </c>
      <c r="H4" s="121" t="s">
        <v>18</v>
      </c>
      <c r="I4" s="96" t="s">
        <v>133</v>
      </c>
      <c r="J4" s="11" t="s">
        <v>18</v>
      </c>
      <c r="K4" s="150" t="s">
        <v>516</v>
      </c>
      <c r="L4" s="61" t="s">
        <v>163</v>
      </c>
      <c r="M4" s="368"/>
      <c r="O4" s="368"/>
    </row>
    <row r="5" spans="1:16" s="311" customFormat="1" ht="15" customHeight="1" x14ac:dyDescent="0.2">
      <c r="A5" s="306"/>
      <c r="B5" s="306" t="s">
        <v>151</v>
      </c>
      <c r="C5" s="314">
        <v>623411010</v>
      </c>
      <c r="D5" s="315">
        <v>623411010</v>
      </c>
      <c r="E5" s="142">
        <v>666549794.60000002</v>
      </c>
      <c r="F5" s="413">
        <f>+E5/D5</f>
        <v>1.0691979832053335</v>
      </c>
      <c r="G5" s="142">
        <v>640146522.76000011</v>
      </c>
      <c r="H5" s="405">
        <f>G5/E5</f>
        <v>0.96038814796148175</v>
      </c>
      <c r="I5" s="309">
        <v>626015210.77999997</v>
      </c>
      <c r="J5" s="413">
        <v>1.0577636627809721</v>
      </c>
      <c r="K5" s="310">
        <f>+E5/I5-1</f>
        <v>6.4750158018516801E-2</v>
      </c>
      <c r="L5" s="571" t="s">
        <v>164</v>
      </c>
      <c r="M5" s="368"/>
      <c r="N5"/>
      <c r="O5" s="369"/>
    </row>
    <row r="6" spans="1:16" s="311" customFormat="1" ht="15" customHeight="1" x14ac:dyDescent="0.2">
      <c r="A6" s="312"/>
      <c r="B6" s="312" t="s">
        <v>153</v>
      </c>
      <c r="C6" s="314">
        <v>58620000</v>
      </c>
      <c r="D6" s="315">
        <v>58620000</v>
      </c>
      <c r="E6" s="142">
        <v>61406037.799999997</v>
      </c>
      <c r="F6" s="352">
        <f t="shared" ref="F6:F68" si="0">+E6/D6</f>
        <v>1.0475270863186625</v>
      </c>
      <c r="G6" s="142">
        <v>52259534.579999998</v>
      </c>
      <c r="H6" s="405">
        <f t="shared" ref="H6:H11" si="1">G6/E6</f>
        <v>0.85104879670318023</v>
      </c>
      <c r="I6" s="142">
        <v>62486747.729999997</v>
      </c>
      <c r="J6" s="352">
        <v>1.0659629431934492</v>
      </c>
      <c r="K6" s="316">
        <f t="shared" ref="K6:K68" si="2">+E6/I6-1</f>
        <v>-1.7295026053678719E-2</v>
      </c>
      <c r="L6" s="572">
        <v>115</v>
      </c>
      <c r="M6" s="368"/>
      <c r="N6"/>
      <c r="O6" s="368"/>
    </row>
    <row r="7" spans="1:16" s="311" customFormat="1" ht="15" customHeight="1" x14ac:dyDescent="0.2">
      <c r="A7" s="312"/>
      <c r="B7" s="312" t="s">
        <v>152</v>
      </c>
      <c r="C7" s="314">
        <v>120814000</v>
      </c>
      <c r="D7" s="315">
        <v>120814000</v>
      </c>
      <c r="E7" s="142">
        <v>169737784.78</v>
      </c>
      <c r="F7" s="352">
        <f t="shared" si="0"/>
        <v>1.4049512869369445</v>
      </c>
      <c r="G7" s="142">
        <v>164320265.21000001</v>
      </c>
      <c r="H7" s="405">
        <f t="shared" si="1"/>
        <v>0.96808300769907107</v>
      </c>
      <c r="I7" s="142">
        <v>145779450.91</v>
      </c>
      <c r="J7" s="352">
        <v>1.663256596460803</v>
      </c>
      <c r="K7" s="316">
        <f t="shared" si="2"/>
        <v>0.16434644060218884</v>
      </c>
      <c r="L7" s="572">
        <v>116</v>
      </c>
      <c r="M7" s="368"/>
      <c r="N7" s="514"/>
      <c r="O7" s="515"/>
    </row>
    <row r="8" spans="1:16" s="311" customFormat="1" ht="15" customHeight="1" x14ac:dyDescent="0.2">
      <c r="A8" s="312"/>
      <c r="B8" s="312" t="s">
        <v>154</v>
      </c>
      <c r="C8" s="314">
        <v>89678010</v>
      </c>
      <c r="D8" s="315">
        <v>89678010</v>
      </c>
      <c r="E8" s="142">
        <v>89783974.599999994</v>
      </c>
      <c r="F8" s="352">
        <f t="shared" si="0"/>
        <v>1.001181611857801</v>
      </c>
      <c r="G8" s="142">
        <v>79805547.489999995</v>
      </c>
      <c r="H8" s="405">
        <f t="shared" si="1"/>
        <v>0.88886182468023645</v>
      </c>
      <c r="I8" s="142">
        <v>92856337.079999998</v>
      </c>
      <c r="J8" s="352">
        <v>1.0166899543763461</v>
      </c>
      <c r="K8" s="316">
        <f t="shared" si="2"/>
        <v>-3.3087267671920162E-2</v>
      </c>
      <c r="L8" s="572">
        <v>130</v>
      </c>
      <c r="M8" s="368"/>
      <c r="N8" s="514"/>
      <c r="O8" s="515"/>
    </row>
    <row r="9" spans="1:16" s="311" customFormat="1" ht="15" customHeight="1" x14ac:dyDescent="0.2">
      <c r="A9" s="313"/>
      <c r="B9" s="313" t="s">
        <v>357</v>
      </c>
      <c r="C9" s="314">
        <v>10</v>
      </c>
      <c r="D9" s="315">
        <v>10</v>
      </c>
      <c r="E9" s="142">
        <v>0</v>
      </c>
      <c r="F9" s="352" t="s">
        <v>129</v>
      </c>
      <c r="G9" s="142">
        <v>0</v>
      </c>
      <c r="H9" s="405" t="s">
        <v>129</v>
      </c>
      <c r="I9" s="449">
        <v>-14.77</v>
      </c>
      <c r="J9" s="352" t="s">
        <v>129</v>
      </c>
      <c r="K9" s="316" t="s">
        <v>129</v>
      </c>
      <c r="L9" s="572">
        <v>180</v>
      </c>
      <c r="M9" s="368"/>
      <c r="N9" s="514"/>
      <c r="O9" s="515"/>
    </row>
    <row r="10" spans="1:16" s="311" customFormat="1" ht="15" customHeight="1" x14ac:dyDescent="0.2">
      <c r="A10" s="313"/>
      <c r="B10" s="313" t="s">
        <v>155</v>
      </c>
      <c r="C10" s="314">
        <v>16767000</v>
      </c>
      <c r="D10" s="315">
        <v>16767000</v>
      </c>
      <c r="E10" s="142">
        <v>19917796.300000001</v>
      </c>
      <c r="F10" s="414">
        <f t="shared" si="0"/>
        <v>1.1879165205463114</v>
      </c>
      <c r="G10" s="142">
        <v>18214254.100000001</v>
      </c>
      <c r="H10" s="405">
        <f t="shared" si="1"/>
        <v>0.91447135143158387</v>
      </c>
      <c r="I10" s="317">
        <v>22039580.699999999</v>
      </c>
      <c r="J10" s="414">
        <v>1.4791664899328858</v>
      </c>
      <c r="K10" s="318">
        <f t="shared" si="2"/>
        <v>-9.6271541136896399E-2</v>
      </c>
      <c r="L10" s="572">
        <v>290</v>
      </c>
      <c r="M10" s="368"/>
      <c r="N10" s="514"/>
      <c r="O10" s="515"/>
    </row>
    <row r="11" spans="1:16" ht="15" customHeight="1" x14ac:dyDescent="0.2">
      <c r="A11" s="9"/>
      <c r="B11" s="2" t="s">
        <v>156</v>
      </c>
      <c r="C11" s="172">
        <f>SUM(C5:C10)</f>
        <v>909290030</v>
      </c>
      <c r="D11" s="162">
        <f>SUM(D5:D10)</f>
        <v>909290030</v>
      </c>
      <c r="E11" s="91">
        <f>SUM(E5:E10)</f>
        <v>1007395388.0799999</v>
      </c>
      <c r="F11" s="97">
        <f>E11/D11</f>
        <v>1.1078922619221943</v>
      </c>
      <c r="G11" s="91">
        <f>SUM(G5:G10)</f>
        <v>954746124.14000022</v>
      </c>
      <c r="H11" s="180">
        <f t="shared" si="1"/>
        <v>0.94773723945635269</v>
      </c>
      <c r="I11" s="91">
        <f>SUM(I5:I10)</f>
        <v>949177312.43000007</v>
      </c>
      <c r="J11" s="43">
        <v>1.1241807567040119</v>
      </c>
      <c r="K11" s="154">
        <f>+E11/I11-1</f>
        <v>6.1335300462413089E-2</v>
      </c>
      <c r="L11" s="572"/>
      <c r="M11" s="368"/>
      <c r="N11" s="514"/>
      <c r="O11" s="515"/>
      <c r="P11" s="311"/>
    </row>
    <row r="12" spans="1:16" s="311" customFormat="1" ht="15" customHeight="1" x14ac:dyDescent="0.2">
      <c r="A12" s="306"/>
      <c r="B12" s="306" t="s">
        <v>157</v>
      </c>
      <c r="C12" s="314">
        <v>90227080</v>
      </c>
      <c r="D12" s="315">
        <v>90227080</v>
      </c>
      <c r="E12" s="142">
        <v>90188348.099999994</v>
      </c>
      <c r="F12" s="413">
        <f t="shared" si="0"/>
        <v>0.99957072865485608</v>
      </c>
      <c r="G12" s="309">
        <v>90188348.099999994</v>
      </c>
      <c r="H12" s="390">
        <f t="shared" ref="H12:H68" si="3">+G12/E12</f>
        <v>1</v>
      </c>
      <c r="I12" s="142">
        <v>82305292.25</v>
      </c>
      <c r="J12" s="413">
        <v>0.97630825331310922</v>
      </c>
      <c r="K12" s="310">
        <f t="shared" si="2"/>
        <v>9.5778237759674534E-2</v>
      </c>
      <c r="L12" s="571" t="s">
        <v>165</v>
      </c>
      <c r="M12" s="368"/>
      <c r="N12" s="514"/>
      <c r="O12" s="515"/>
    </row>
    <row r="13" spans="1:16" s="311" customFormat="1" ht="15" customHeight="1" x14ac:dyDescent="0.25">
      <c r="A13" s="313"/>
      <c r="B13" s="313" t="s">
        <v>158</v>
      </c>
      <c r="C13" s="314">
        <v>936468101.54999995</v>
      </c>
      <c r="D13" s="315">
        <v>939282401.54999995</v>
      </c>
      <c r="E13" s="142">
        <v>979054149.72000003</v>
      </c>
      <c r="F13" s="414">
        <f t="shared" si="0"/>
        <v>1.0423426949172783</v>
      </c>
      <c r="G13" s="317">
        <v>979054149.72000003</v>
      </c>
      <c r="H13" s="406">
        <f t="shared" si="3"/>
        <v>1</v>
      </c>
      <c r="I13" s="142">
        <v>939784224.91999996</v>
      </c>
      <c r="J13" s="414">
        <v>0.98360967184475934</v>
      </c>
      <c r="K13" s="318">
        <f t="shared" si="2"/>
        <v>4.1786107660344074E-2</v>
      </c>
      <c r="L13" s="571" t="s">
        <v>186</v>
      </c>
      <c r="M13" s="556"/>
      <c r="N13" s="556"/>
      <c r="O13" s="556"/>
    </row>
    <row r="14" spans="1:16" ht="15" customHeight="1" x14ac:dyDescent="0.25">
      <c r="A14" s="9"/>
      <c r="B14" s="2" t="s">
        <v>159</v>
      </c>
      <c r="C14" s="172">
        <f>SUM(C12:C13)</f>
        <v>1026695181.55</v>
      </c>
      <c r="D14" s="162">
        <f>SUM(D12:D13)</f>
        <v>1029509481.55</v>
      </c>
      <c r="E14" s="91">
        <f>SUM(E12:E13)</f>
        <v>1069242497.8200001</v>
      </c>
      <c r="F14" s="97">
        <f t="shared" si="0"/>
        <v>1.0385941236890595</v>
      </c>
      <c r="G14" s="91">
        <f>SUM(G12:G13)</f>
        <v>1069242497.8200001</v>
      </c>
      <c r="H14" s="181">
        <f t="shared" si="3"/>
        <v>1</v>
      </c>
      <c r="I14" s="91">
        <f>SUM(I12:I13)</f>
        <v>1022089517.17</v>
      </c>
      <c r="J14" s="43">
        <v>0.98301767357635506</v>
      </c>
      <c r="K14" s="154">
        <f t="shared" si="2"/>
        <v>4.613390496417491E-2</v>
      </c>
      <c r="L14" s="572"/>
      <c r="M14" s="556"/>
      <c r="N14" s="556"/>
      <c r="O14" s="556"/>
      <c r="P14" s="311"/>
    </row>
    <row r="15" spans="1:16" s="311" customFormat="1" ht="15" customHeight="1" x14ac:dyDescent="0.2">
      <c r="A15" s="306"/>
      <c r="B15" s="306" t="s">
        <v>160</v>
      </c>
      <c r="C15" s="314">
        <v>16001258</v>
      </c>
      <c r="D15" s="309">
        <v>16001258</v>
      </c>
      <c r="E15" s="309">
        <v>14892875.060000001</v>
      </c>
      <c r="F15" s="415" t="s">
        <v>129</v>
      </c>
      <c r="G15" s="309">
        <v>14892875.060000001</v>
      </c>
      <c r="H15" s="402" t="s">
        <v>129</v>
      </c>
      <c r="I15" s="309">
        <v>15416173.77</v>
      </c>
      <c r="J15" s="364">
        <v>0.92130567491244675</v>
      </c>
      <c r="K15" s="310" t="s">
        <v>129</v>
      </c>
      <c r="L15" s="572">
        <v>32600</v>
      </c>
      <c r="M15" s="558"/>
      <c r="N15" s="558"/>
      <c r="O15" s="558"/>
    </row>
    <row r="16" spans="1:16" s="311" customFormat="1" ht="15" customHeight="1" x14ac:dyDescent="0.2">
      <c r="A16" s="306"/>
      <c r="B16" s="306" t="s">
        <v>166</v>
      </c>
      <c r="C16" s="314">
        <v>35354767</v>
      </c>
      <c r="D16" s="309">
        <v>35354767</v>
      </c>
      <c r="E16" s="309">
        <v>36668014.579999998</v>
      </c>
      <c r="F16" s="415" t="s">
        <v>129</v>
      </c>
      <c r="G16" s="309">
        <v>36668014.579999998</v>
      </c>
      <c r="H16" s="390" t="s">
        <v>129</v>
      </c>
      <c r="I16" s="309">
        <v>35736947.82</v>
      </c>
      <c r="J16" s="364">
        <v>1.040348014196403</v>
      </c>
      <c r="K16" s="318" t="s">
        <v>129</v>
      </c>
      <c r="L16" s="572">
        <v>33000</v>
      </c>
      <c r="M16" s="368"/>
      <c r="N16" s="513"/>
      <c r="O16" s="515"/>
    </row>
    <row r="17" spans="1:16" s="311" customFormat="1" ht="15" customHeight="1" x14ac:dyDescent="0.2">
      <c r="A17" s="306"/>
      <c r="B17" s="306" t="s">
        <v>161</v>
      </c>
      <c r="C17" s="348">
        <v>12029885</v>
      </c>
      <c r="D17" s="350">
        <v>12029885</v>
      </c>
      <c r="E17" s="309">
        <v>12092716.33</v>
      </c>
      <c r="F17" s="415" t="s">
        <v>129</v>
      </c>
      <c r="G17" s="309">
        <v>13689842.390000001</v>
      </c>
      <c r="H17" s="503" t="s">
        <v>129</v>
      </c>
      <c r="I17" s="320">
        <v>11948449.83</v>
      </c>
      <c r="J17" s="364">
        <v>0.99272514977970272</v>
      </c>
      <c r="K17" s="318" t="s">
        <v>129</v>
      </c>
      <c r="L17" s="572">
        <v>30903</v>
      </c>
      <c r="M17" s="368"/>
      <c r="N17" s="513"/>
      <c r="O17" s="515"/>
    </row>
    <row r="18" spans="1:16" s="311" customFormat="1" ht="15" customHeight="1" x14ac:dyDescent="0.2">
      <c r="A18" s="306"/>
      <c r="B18" s="377" t="s">
        <v>162</v>
      </c>
      <c r="C18" s="443">
        <v>15500000</v>
      </c>
      <c r="D18" s="409">
        <v>15500000</v>
      </c>
      <c r="E18" s="370">
        <v>14953230.689999999</v>
      </c>
      <c r="F18" s="416">
        <f t="shared" si="0"/>
        <v>0.96472456064516121</v>
      </c>
      <c r="G18" s="370">
        <v>13689842.390000001</v>
      </c>
      <c r="H18" s="390">
        <f>+G18/E18</f>
        <v>0.91551067951858112</v>
      </c>
      <c r="I18" s="309">
        <v>14565730.960000001</v>
      </c>
      <c r="J18" s="451">
        <v>0.91891558639833459</v>
      </c>
      <c r="K18" s="425">
        <f t="shared" si="2"/>
        <v>2.6603521036063338E-2</v>
      </c>
      <c r="L18" s="572">
        <v>301</v>
      </c>
      <c r="M18" s="368"/>
      <c r="N18" s="513"/>
      <c r="O18" s="515"/>
    </row>
    <row r="19" spans="1:16" s="311" customFormat="1" ht="15" customHeight="1" x14ac:dyDescent="0.2">
      <c r="A19" s="306"/>
      <c r="B19" s="376" t="s">
        <v>167</v>
      </c>
      <c r="C19" s="314">
        <v>6068000</v>
      </c>
      <c r="D19" s="315">
        <v>6068000</v>
      </c>
      <c r="E19" s="309">
        <v>7318023.25</v>
      </c>
      <c r="F19" s="415">
        <f t="shared" si="0"/>
        <v>1.2060025131839156</v>
      </c>
      <c r="G19" s="309">
        <v>7297928.4100000001</v>
      </c>
      <c r="H19" s="390">
        <f t="shared" ref="H19:H23" si="4">+G19/E19</f>
        <v>0.99725406174406461</v>
      </c>
      <c r="I19" s="309">
        <v>7739196.2999999998</v>
      </c>
      <c r="J19" s="364">
        <v>1.5493886486486486</v>
      </c>
      <c r="K19" s="426">
        <f t="shared" si="2"/>
        <v>-5.4420773640280973E-2</v>
      </c>
      <c r="L19" s="572">
        <v>321</v>
      </c>
      <c r="M19" s="368"/>
      <c r="N19" s="514"/>
      <c r="O19" s="515"/>
    </row>
    <row r="20" spans="1:16" s="311" customFormat="1" ht="15" customHeight="1" x14ac:dyDescent="0.2">
      <c r="A20" s="306"/>
      <c r="B20" s="376" t="s">
        <v>168</v>
      </c>
      <c r="C20" s="314">
        <v>16757000.01</v>
      </c>
      <c r="D20" s="315">
        <v>16757000.01</v>
      </c>
      <c r="E20" s="309">
        <v>16060510.880000001</v>
      </c>
      <c r="F20" s="415">
        <f t="shared" si="0"/>
        <v>0.95843592948711831</v>
      </c>
      <c r="G20" s="309">
        <v>15584058.810000001</v>
      </c>
      <c r="H20" s="390">
        <f t="shared" si="4"/>
        <v>0.97033394058508304</v>
      </c>
      <c r="I20" s="309">
        <v>17009729.899999999</v>
      </c>
      <c r="J20" s="364">
        <v>1.0384450488400487</v>
      </c>
      <c r="K20" s="426">
        <f t="shared" si="2"/>
        <v>-5.5804473414948097E-2</v>
      </c>
      <c r="L20" s="572">
        <v>331</v>
      </c>
      <c r="M20" s="502"/>
      <c r="N20" s="514"/>
      <c r="O20" s="515"/>
      <c r="P20" s="502"/>
    </row>
    <row r="21" spans="1:16" s="311" customFormat="1" ht="15" customHeight="1" x14ac:dyDescent="0.2">
      <c r="A21" s="306"/>
      <c r="B21" s="376" t="s">
        <v>169</v>
      </c>
      <c r="C21" s="314">
        <v>30559000</v>
      </c>
      <c r="D21" s="315">
        <v>30559000</v>
      </c>
      <c r="E21" s="309">
        <v>28225589.460000001</v>
      </c>
      <c r="F21" s="415">
        <f t="shared" si="0"/>
        <v>0.92364244445171639</v>
      </c>
      <c r="G21" s="309">
        <v>22073396.799999997</v>
      </c>
      <c r="H21" s="390">
        <f t="shared" si="4"/>
        <v>0.78203492725214452</v>
      </c>
      <c r="I21" s="309">
        <v>28227400.079999998</v>
      </c>
      <c r="J21" s="364">
        <v>0.85475412063953482</v>
      </c>
      <c r="K21" s="426">
        <f t="shared" si="2"/>
        <v>-6.414405842780635E-5</v>
      </c>
      <c r="L21" s="572" t="s">
        <v>170</v>
      </c>
      <c r="M21" s="368"/>
      <c r="N21" s="368"/>
      <c r="O21" s="368"/>
    </row>
    <row r="22" spans="1:16" s="311" customFormat="1" ht="15" customHeight="1" x14ac:dyDescent="0.2">
      <c r="A22" s="306"/>
      <c r="B22" s="376" t="s">
        <v>171</v>
      </c>
      <c r="C22" s="314">
        <v>8526999.9900000002</v>
      </c>
      <c r="D22" s="315">
        <v>8526999.9900000002</v>
      </c>
      <c r="E22" s="309">
        <v>8019097.9800000004</v>
      </c>
      <c r="F22" s="415">
        <f t="shared" si="0"/>
        <v>0.94043602549599625</v>
      </c>
      <c r="G22" s="309">
        <v>7133598.6100000003</v>
      </c>
      <c r="H22" s="390">
        <f t="shared" si="4"/>
        <v>0.8895761877198064</v>
      </c>
      <c r="I22" s="309">
        <v>8515601.3100000005</v>
      </c>
      <c r="J22" s="364">
        <v>1.0625906301472423</v>
      </c>
      <c r="K22" s="426">
        <f t="shared" si="2"/>
        <v>-5.8305140403525968E-2</v>
      </c>
      <c r="L22" s="572">
        <v>335</v>
      </c>
      <c r="M22" s="368"/>
      <c r="N22" s="368"/>
      <c r="O22" s="368"/>
    </row>
    <row r="23" spans="1:16" s="311" customFormat="1" ht="15" customHeight="1" x14ac:dyDescent="0.2">
      <c r="A23" s="339"/>
      <c r="B23" s="521" t="s">
        <v>172</v>
      </c>
      <c r="C23" s="348">
        <v>3029617.1200000066</v>
      </c>
      <c r="D23" s="349">
        <v>3029617.1200000048</v>
      </c>
      <c r="E23" s="350">
        <v>3784088.5300000012</v>
      </c>
      <c r="F23" s="421">
        <f t="shared" si="0"/>
        <v>1.2490319337778217</v>
      </c>
      <c r="G23" s="350">
        <v>132846.17999999225</v>
      </c>
      <c r="H23" s="503">
        <f t="shared" si="4"/>
        <v>3.5106520089790871E-2</v>
      </c>
      <c r="I23" s="309">
        <v>3959828.7299999893</v>
      </c>
      <c r="J23" s="452">
        <v>0.86990033443732107</v>
      </c>
      <c r="K23" s="427">
        <f t="shared" si="2"/>
        <v>-4.4380757851612551E-2</v>
      </c>
      <c r="L23" s="571" t="s">
        <v>173</v>
      </c>
      <c r="M23"/>
      <c r="N23"/>
      <c r="O23"/>
    </row>
    <row r="24" spans="1:16" s="311" customFormat="1" ht="15" customHeight="1" x14ac:dyDescent="0.2">
      <c r="A24" s="306"/>
      <c r="B24" s="306" t="s">
        <v>174</v>
      </c>
      <c r="C24" s="443">
        <v>17635000</v>
      </c>
      <c r="D24" s="409">
        <v>17635000</v>
      </c>
      <c r="E24" s="309">
        <v>20678667.43</v>
      </c>
      <c r="F24" s="415">
        <f t="shared" si="0"/>
        <v>1.1725924258576694</v>
      </c>
      <c r="G24" s="309">
        <v>13728700.43</v>
      </c>
      <c r="H24" s="390">
        <f>+G24/E24</f>
        <v>0.66390643770801239</v>
      </c>
      <c r="I24" s="370">
        <v>21288897.280000001</v>
      </c>
      <c r="J24" s="364">
        <v>1.2064432324606145</v>
      </c>
      <c r="K24" s="310">
        <f t="shared" si="2"/>
        <v>-2.8664230090174048E-2</v>
      </c>
      <c r="L24" s="572">
        <v>34920</v>
      </c>
      <c r="M24"/>
      <c r="N24"/>
      <c r="O24"/>
    </row>
    <row r="25" spans="1:16" s="311" customFormat="1" ht="15" customHeight="1" x14ac:dyDescent="0.2">
      <c r="A25" s="306"/>
      <c r="B25" s="306" t="s">
        <v>175</v>
      </c>
      <c r="C25" s="314">
        <v>6259000</v>
      </c>
      <c r="D25" s="315">
        <v>6259000</v>
      </c>
      <c r="E25" s="309">
        <v>5916463.6200000001</v>
      </c>
      <c r="F25" s="415">
        <f t="shared" si="0"/>
        <v>0.94527298610001598</v>
      </c>
      <c r="G25" s="309">
        <v>5553136.1399999997</v>
      </c>
      <c r="H25" s="390">
        <f>+G25/E25</f>
        <v>0.93859043115353413</v>
      </c>
      <c r="I25" s="309">
        <v>6374771.8499999996</v>
      </c>
      <c r="J25" s="364">
        <v>1.0921315487407914</v>
      </c>
      <c r="K25" s="310">
        <f t="shared" si="2"/>
        <v>-7.1894060020359696E-2</v>
      </c>
      <c r="L25" s="572">
        <v>34921</v>
      </c>
      <c r="M25"/>
      <c r="N25"/>
      <c r="O25"/>
    </row>
    <row r="26" spans="1:16" s="311" customFormat="1" ht="15" customHeight="1" x14ac:dyDescent="0.2">
      <c r="A26" s="306"/>
      <c r="B26" s="306" t="s">
        <v>176</v>
      </c>
      <c r="C26" s="314">
        <v>3873362.8599999994</v>
      </c>
      <c r="D26" s="315">
        <v>3873362.86</v>
      </c>
      <c r="E26" s="309">
        <v>2956885.1799999997</v>
      </c>
      <c r="F26" s="415">
        <f t="shared" si="0"/>
        <v>0.76338966600201252</v>
      </c>
      <c r="G26" s="309">
        <v>2754588.92</v>
      </c>
      <c r="H26" s="390">
        <f t="shared" si="3"/>
        <v>0.93158467519526755</v>
      </c>
      <c r="I26" s="309">
        <f>32494515.85-I24-I25</f>
        <v>4830846.7200000007</v>
      </c>
      <c r="J26" s="364">
        <v>0.59424379800629867</v>
      </c>
      <c r="K26" s="310">
        <f t="shared" si="2"/>
        <v>-0.38791575237560028</v>
      </c>
      <c r="L26" s="572" t="s">
        <v>351</v>
      </c>
      <c r="M26"/>
      <c r="N26"/>
      <c r="O26"/>
    </row>
    <row r="27" spans="1:16" s="311" customFormat="1" ht="15" customHeight="1" x14ac:dyDescent="0.2">
      <c r="A27" s="322"/>
      <c r="B27" s="322" t="s">
        <v>543</v>
      </c>
      <c r="C27" s="323">
        <v>10</v>
      </c>
      <c r="D27" s="324">
        <v>10</v>
      </c>
      <c r="E27" s="325">
        <v>0</v>
      </c>
      <c r="F27" s="396" t="s">
        <v>129</v>
      </c>
      <c r="G27" s="325">
        <v>0</v>
      </c>
      <c r="H27" s="326" t="s">
        <v>129</v>
      </c>
      <c r="I27" s="325">
        <v>90.37</v>
      </c>
      <c r="J27" s="453">
        <v>9.0370000000000008</v>
      </c>
      <c r="K27" s="327" t="s">
        <v>129</v>
      </c>
      <c r="L27" s="572">
        <v>35</v>
      </c>
      <c r="M27"/>
      <c r="N27"/>
      <c r="O27"/>
    </row>
    <row r="28" spans="1:16" s="311" customFormat="1" ht="15" customHeight="1" x14ac:dyDescent="0.2">
      <c r="A28" s="306"/>
      <c r="B28" s="306" t="s">
        <v>177</v>
      </c>
      <c r="C28" s="314">
        <v>6100000</v>
      </c>
      <c r="D28" s="315">
        <v>6100000</v>
      </c>
      <c r="E28" s="309">
        <v>8079597.29</v>
      </c>
      <c r="F28" s="415">
        <f t="shared" si="0"/>
        <v>1.3245241459016392</v>
      </c>
      <c r="G28" s="309">
        <v>6414179.0800000001</v>
      </c>
      <c r="H28" s="390">
        <f>+G28/E28</f>
        <v>0.79387361149035685</v>
      </c>
      <c r="I28" s="581">
        <v>8694166.3200000003</v>
      </c>
      <c r="J28" s="364">
        <v>1.1069730481283422</v>
      </c>
      <c r="K28" s="310">
        <f t="shared" si="2"/>
        <v>-7.0687517052238746E-2</v>
      </c>
      <c r="L28" s="572">
        <v>36500</v>
      </c>
      <c r="M28"/>
      <c r="N28"/>
      <c r="O28"/>
    </row>
    <row r="29" spans="1:16" s="311" customFormat="1" ht="15" customHeight="1" x14ac:dyDescent="0.2">
      <c r="A29" s="319"/>
      <c r="B29" s="319" t="s">
        <v>178</v>
      </c>
      <c r="C29" s="348">
        <v>390340</v>
      </c>
      <c r="D29" s="349">
        <v>390340</v>
      </c>
      <c r="E29" s="350">
        <v>240913.77000000002</v>
      </c>
      <c r="F29" s="379">
        <f t="shared" si="0"/>
        <v>0.6171895526976483</v>
      </c>
      <c r="G29" s="320">
        <v>199857.76</v>
      </c>
      <c r="H29" s="407">
        <f t="shared" si="3"/>
        <v>0.8295821363801662</v>
      </c>
      <c r="I29" s="582">
        <v>228824.73000000045</v>
      </c>
      <c r="J29" s="452">
        <v>0.58621901419275613</v>
      </c>
      <c r="K29" s="321">
        <f t="shared" si="2"/>
        <v>5.2831003012653088E-2</v>
      </c>
      <c r="L29" s="571" t="s">
        <v>180</v>
      </c>
      <c r="M29"/>
      <c r="N29"/>
      <c r="O29"/>
    </row>
    <row r="30" spans="1:16" s="311" customFormat="1" ht="15" customHeight="1" x14ac:dyDescent="0.2">
      <c r="A30" s="306"/>
      <c r="B30" s="306" t="s">
        <v>179</v>
      </c>
      <c r="C30" s="329">
        <v>870323.98</v>
      </c>
      <c r="D30" s="206">
        <v>870323.98</v>
      </c>
      <c r="E30" s="333">
        <v>817903.58</v>
      </c>
      <c r="F30" s="415">
        <f t="shared" si="0"/>
        <v>0.93976909610143111</v>
      </c>
      <c r="G30" s="133">
        <v>811903.58</v>
      </c>
      <c r="H30" s="390">
        <f t="shared" si="3"/>
        <v>0.99266417197978274</v>
      </c>
      <c r="I30" s="370">
        <v>2158641.6800000002</v>
      </c>
      <c r="J30" s="451">
        <v>2.1882309387538292</v>
      </c>
      <c r="K30" s="428">
        <f t="shared" si="2"/>
        <v>-0.62110266489434229</v>
      </c>
      <c r="L30" s="572">
        <v>38</v>
      </c>
      <c r="M30"/>
      <c r="N30"/>
      <c r="O30"/>
    </row>
    <row r="31" spans="1:16" s="311" customFormat="1" ht="15" customHeight="1" x14ac:dyDescent="0.2">
      <c r="A31" s="306"/>
      <c r="B31" s="306" t="s">
        <v>181</v>
      </c>
      <c r="C31" s="329">
        <v>51560750.68</v>
      </c>
      <c r="D31" s="206">
        <v>51560750.68</v>
      </c>
      <c r="E31" s="333">
        <v>90010833.010000005</v>
      </c>
      <c r="F31" s="415">
        <f t="shared" si="0"/>
        <v>1.7457238659815417</v>
      </c>
      <c r="G31" s="133">
        <v>34012150.119999997</v>
      </c>
      <c r="H31" s="390">
        <f t="shared" si="3"/>
        <v>0.37786729644221073</v>
      </c>
      <c r="I31" s="309">
        <v>93344836.609999999</v>
      </c>
      <c r="J31" s="364">
        <v>1.7478576298608344</v>
      </c>
      <c r="K31" s="310">
        <f t="shared" si="2"/>
        <v>-3.5717065036276696E-2</v>
      </c>
      <c r="L31" s="572">
        <v>391</v>
      </c>
      <c r="M31"/>
      <c r="N31"/>
      <c r="O31"/>
    </row>
    <row r="32" spans="1:16" s="311" customFormat="1" ht="15" customHeight="1" x14ac:dyDescent="0.2">
      <c r="A32" s="306"/>
      <c r="B32" s="306" t="s">
        <v>182</v>
      </c>
      <c r="C32" s="329">
        <v>10708000</v>
      </c>
      <c r="D32" s="206">
        <v>10708000</v>
      </c>
      <c r="E32" s="333">
        <v>10397681.01</v>
      </c>
      <c r="F32" s="415">
        <f t="shared" si="0"/>
        <v>0.97101989260366084</v>
      </c>
      <c r="G32" s="133">
        <v>10397681.01</v>
      </c>
      <c r="H32" s="390">
        <f t="shared" si="3"/>
        <v>1</v>
      </c>
      <c r="I32" s="309">
        <v>9107405.7400000002</v>
      </c>
      <c r="J32" s="364">
        <v>0.88275717165842782</v>
      </c>
      <c r="K32" s="310">
        <f t="shared" si="2"/>
        <v>0.14167319507168452</v>
      </c>
      <c r="L32" s="572">
        <v>392</v>
      </c>
      <c r="M32"/>
      <c r="N32"/>
      <c r="O32"/>
    </row>
    <row r="33" spans="1:16" s="311" customFormat="1" ht="15" customHeight="1" x14ac:dyDescent="0.2">
      <c r="A33" s="306"/>
      <c r="B33" s="328" t="s">
        <v>183</v>
      </c>
      <c r="C33" s="329">
        <v>7163000</v>
      </c>
      <c r="D33" s="206">
        <v>7163000</v>
      </c>
      <c r="E33" s="333">
        <v>7966296.0599999996</v>
      </c>
      <c r="F33" s="338">
        <f t="shared" si="0"/>
        <v>1.1121451989389919</v>
      </c>
      <c r="G33" s="133">
        <v>7557538.3200000003</v>
      </c>
      <c r="H33" s="390">
        <f t="shared" si="3"/>
        <v>0.94868911010570711</v>
      </c>
      <c r="I33" s="309">
        <v>8373211.25</v>
      </c>
      <c r="J33" s="364">
        <v>1.3068848525050725</v>
      </c>
      <c r="K33" s="310">
        <f t="shared" si="2"/>
        <v>-4.8597267864226024E-2</v>
      </c>
      <c r="L33" s="572">
        <v>393</v>
      </c>
      <c r="M33"/>
      <c r="N33"/>
      <c r="O33"/>
    </row>
    <row r="34" spans="1:16" s="311" customFormat="1" ht="15" customHeight="1" x14ac:dyDescent="0.2">
      <c r="A34" s="306"/>
      <c r="B34" s="330" t="s">
        <v>361</v>
      </c>
      <c r="C34" s="329">
        <v>10</v>
      </c>
      <c r="D34" s="206">
        <v>10</v>
      </c>
      <c r="E34" s="333">
        <v>248298.69</v>
      </c>
      <c r="F34" s="338" t="s">
        <v>129</v>
      </c>
      <c r="G34" s="133">
        <v>248298.69</v>
      </c>
      <c r="H34" s="390">
        <f t="shared" si="3"/>
        <v>1</v>
      </c>
      <c r="I34" s="309">
        <v>144494.39000000001</v>
      </c>
      <c r="J34" s="364" t="s">
        <v>129</v>
      </c>
      <c r="K34" s="310">
        <f t="shared" si="2"/>
        <v>0.71839674882879523</v>
      </c>
      <c r="L34" s="572">
        <v>396</v>
      </c>
      <c r="M34" s="46"/>
      <c r="N34"/>
      <c r="O34"/>
    </row>
    <row r="35" spans="1:16" s="311" customFormat="1" ht="15" customHeight="1" x14ac:dyDescent="0.2">
      <c r="A35" s="332"/>
      <c r="B35" s="254" t="s">
        <v>417</v>
      </c>
      <c r="C35" s="329">
        <v>10</v>
      </c>
      <c r="D35" s="206">
        <v>10</v>
      </c>
      <c r="E35" s="333">
        <v>1234777.9099999999</v>
      </c>
      <c r="F35" s="338" t="s">
        <v>129</v>
      </c>
      <c r="G35" s="133">
        <v>1234777.9099999999</v>
      </c>
      <c r="H35" s="334">
        <f t="shared" si="3"/>
        <v>1</v>
      </c>
      <c r="I35" s="309">
        <v>595179.34</v>
      </c>
      <c r="J35" s="364" t="s">
        <v>129</v>
      </c>
      <c r="K35" s="310">
        <f t="shared" si="2"/>
        <v>1.0746316732029038</v>
      </c>
      <c r="L35" s="572">
        <v>397</v>
      </c>
      <c r="M35"/>
      <c r="N35"/>
      <c r="O35"/>
    </row>
    <row r="36" spans="1:16" s="311" customFormat="1" ht="15" customHeight="1" x14ac:dyDescent="0.2">
      <c r="A36" s="332"/>
      <c r="B36" s="273" t="s">
        <v>184</v>
      </c>
      <c r="C36" s="329">
        <v>11693727.279999999</v>
      </c>
      <c r="D36" s="206">
        <v>11844382.119999999</v>
      </c>
      <c r="E36" s="333">
        <v>12548695.65</v>
      </c>
      <c r="F36" s="417">
        <f t="shared" si="0"/>
        <v>1.0594639317496117</v>
      </c>
      <c r="G36" s="133">
        <v>10602333.380000001</v>
      </c>
      <c r="H36" s="408">
        <f t="shared" si="3"/>
        <v>0.84489525251973108</v>
      </c>
      <c r="I36" s="309">
        <v>12069403.52</v>
      </c>
      <c r="J36" s="454">
        <v>0.94662063824828901</v>
      </c>
      <c r="K36" s="336">
        <f t="shared" si="2"/>
        <v>3.9711335295549155E-2</v>
      </c>
      <c r="L36" s="572">
        <v>399</v>
      </c>
      <c r="M36"/>
      <c r="N36"/>
      <c r="O36"/>
    </row>
    <row r="37" spans="1:16" ht="15" customHeight="1" thickBot="1" x14ac:dyDescent="0.25">
      <c r="A37" s="9"/>
      <c r="B37" s="2" t="s">
        <v>185</v>
      </c>
      <c r="C37" s="177">
        <f>SUM(C15:C36)</f>
        <v>260080061.92000002</v>
      </c>
      <c r="D37" s="179">
        <f>SUM(D15:D36)</f>
        <v>260230716.76000002</v>
      </c>
      <c r="E37" s="184">
        <f>SUM(E15:E36)</f>
        <v>303111159.96000004</v>
      </c>
      <c r="F37" s="418">
        <f>+E37/D37</f>
        <v>1.1647785616313191</v>
      </c>
      <c r="G37" s="184">
        <f>SUM(G15:G36)</f>
        <v>224677548.56999996</v>
      </c>
      <c r="H37" s="185">
        <f t="shared" si="3"/>
        <v>0.74123812729181415</v>
      </c>
      <c r="I37" s="162">
        <f>+SUM(I15:I36)</f>
        <v>310329828.49999988</v>
      </c>
      <c r="J37" s="43">
        <v>1.1508253050408661</v>
      </c>
      <c r="K37" s="197">
        <f t="shared" si="2"/>
        <v>-2.3261278411075614E-2</v>
      </c>
    </row>
    <row r="38" spans="1:16" s="520" customFormat="1" ht="15" customHeight="1" x14ac:dyDescent="0.2">
      <c r="A38" s="518"/>
      <c r="B38" s="513"/>
      <c r="C38" s="519"/>
      <c r="E38" s="519"/>
      <c r="F38" s="515"/>
      <c r="G38" s="519"/>
      <c r="H38" s="515"/>
      <c r="I38" s="519"/>
      <c r="J38" s="515"/>
      <c r="K38" s="515"/>
      <c r="L38" s="130"/>
      <c r="M38"/>
      <c r="N38"/>
      <c r="O38"/>
    </row>
    <row r="39" spans="1:16" ht="15.75" thickBot="1" x14ac:dyDescent="0.3">
      <c r="A39" s="7" t="s">
        <v>228</v>
      </c>
    </row>
    <row r="40" spans="1:16" x14ac:dyDescent="0.2">
      <c r="A40" s="8" t="s">
        <v>290</v>
      </c>
      <c r="C40" s="174" t="s">
        <v>479</v>
      </c>
      <c r="D40" s="613" t="s">
        <v>574</v>
      </c>
      <c r="E40" s="611"/>
      <c r="F40" s="611"/>
      <c r="G40" s="611"/>
      <c r="H40" s="612"/>
      <c r="I40" s="609" t="s">
        <v>575</v>
      </c>
      <c r="J40" s="608"/>
      <c r="K40" s="214"/>
    </row>
    <row r="41" spans="1:16" x14ac:dyDescent="0.2">
      <c r="C41" s="167">
        <v>1</v>
      </c>
      <c r="D41" s="158">
        <v>2</v>
      </c>
      <c r="E41" s="94">
        <v>3</v>
      </c>
      <c r="F41" s="95" t="s">
        <v>36</v>
      </c>
      <c r="G41" s="94">
        <v>4</v>
      </c>
      <c r="H41" s="159" t="s">
        <v>46</v>
      </c>
      <c r="I41" s="94" t="s">
        <v>47</v>
      </c>
      <c r="J41" s="15" t="s">
        <v>48</v>
      </c>
      <c r="K41" s="149" t="s">
        <v>360</v>
      </c>
    </row>
    <row r="42" spans="1:16" ht="25.5" x14ac:dyDescent="0.2">
      <c r="A42" s="1"/>
      <c r="B42" s="2" t="s">
        <v>150</v>
      </c>
      <c r="C42" s="168" t="s">
        <v>44</v>
      </c>
      <c r="D42" s="240" t="s">
        <v>45</v>
      </c>
      <c r="E42" s="238" t="s">
        <v>133</v>
      </c>
      <c r="F42" s="96" t="s">
        <v>18</v>
      </c>
      <c r="G42" s="238" t="s">
        <v>415</v>
      </c>
      <c r="H42" s="121" t="s">
        <v>18</v>
      </c>
      <c r="I42" s="96" t="s">
        <v>133</v>
      </c>
      <c r="J42" s="11" t="s">
        <v>18</v>
      </c>
      <c r="K42" s="150" t="s">
        <v>516</v>
      </c>
      <c r="L42" s="61" t="s">
        <v>163</v>
      </c>
    </row>
    <row r="43" spans="1:16" s="311" customFormat="1" ht="15" customHeight="1" x14ac:dyDescent="0.2">
      <c r="A43" s="319"/>
      <c r="B43" s="319" t="s">
        <v>187</v>
      </c>
      <c r="C43" s="539">
        <v>6038467.5799999982</v>
      </c>
      <c r="D43" s="320">
        <v>6038467.5799999991</v>
      </c>
      <c r="E43" s="320">
        <v>6991714.3799999999</v>
      </c>
      <c r="F43" s="379">
        <f t="shared" ref="F43:F59" si="5">+E43/D43</f>
        <v>1.1578623694457264</v>
      </c>
      <c r="G43" s="410">
        <v>6991714.3799999999</v>
      </c>
      <c r="H43" s="526">
        <f>G43/E43</f>
        <v>1</v>
      </c>
      <c r="I43" s="320">
        <v>6282664.4800000191</v>
      </c>
      <c r="J43" s="452">
        <v>1.108127501077069</v>
      </c>
      <c r="K43" s="429">
        <f t="shared" ref="K43:K47" si="6">+E43/I43-1</f>
        <v>0.11285815154655188</v>
      </c>
      <c r="L43" s="573" t="s">
        <v>188</v>
      </c>
      <c r="M43"/>
      <c r="N43"/>
      <c r="O43"/>
      <c r="P43"/>
    </row>
    <row r="44" spans="1:16" s="311" customFormat="1" ht="15" customHeight="1" x14ac:dyDescent="0.2">
      <c r="A44" s="319"/>
      <c r="B44" s="319" t="s">
        <v>189</v>
      </c>
      <c r="C44" s="323">
        <v>170</v>
      </c>
      <c r="D44" s="320">
        <v>216186</v>
      </c>
      <c r="E44" s="320">
        <v>471096.28</v>
      </c>
      <c r="F44" s="379">
        <f t="shared" si="5"/>
        <v>2.1791248276946704</v>
      </c>
      <c r="G44" s="320">
        <v>471096.28</v>
      </c>
      <c r="H44" s="341">
        <f>G44/E44</f>
        <v>1</v>
      </c>
      <c r="I44" s="320">
        <v>1027599.26</v>
      </c>
      <c r="J44" s="452">
        <v>2.1277435975184149</v>
      </c>
      <c r="K44" s="429">
        <f t="shared" si="6"/>
        <v>-0.54155642346414301</v>
      </c>
      <c r="L44" s="573" t="s">
        <v>201</v>
      </c>
      <c r="M44"/>
      <c r="N44"/>
      <c r="O44"/>
      <c r="P44"/>
    </row>
    <row r="45" spans="1:16" s="311" customFormat="1" ht="15" customHeight="1" x14ac:dyDescent="0.2">
      <c r="A45" s="306"/>
      <c r="B45" s="306" t="s">
        <v>190</v>
      </c>
      <c r="C45" s="411">
        <v>3390000</v>
      </c>
      <c r="D45" s="309">
        <v>3390000</v>
      </c>
      <c r="E45" s="309">
        <v>7603681.0099999998</v>
      </c>
      <c r="F45" s="415">
        <f t="shared" si="5"/>
        <v>2.242973749262537</v>
      </c>
      <c r="G45" s="309">
        <v>0</v>
      </c>
      <c r="H45" s="337" t="s">
        <v>129</v>
      </c>
      <c r="I45" s="309">
        <v>1933489.06</v>
      </c>
      <c r="J45" s="364">
        <v>0.57035075516224187</v>
      </c>
      <c r="K45" s="429">
        <f t="shared" si="6"/>
        <v>2.9326216875517255</v>
      </c>
      <c r="L45" s="574">
        <v>45010</v>
      </c>
      <c r="M45"/>
      <c r="N45"/>
      <c r="O45"/>
      <c r="P45"/>
    </row>
    <row r="46" spans="1:16" s="311" customFormat="1" ht="15" customHeight="1" x14ac:dyDescent="0.2">
      <c r="A46" s="306"/>
      <c r="B46" s="306" t="s">
        <v>191</v>
      </c>
      <c r="C46" s="329">
        <v>1214040</v>
      </c>
      <c r="D46" s="309">
        <v>1214040</v>
      </c>
      <c r="E46" s="309">
        <v>1505755.85</v>
      </c>
      <c r="F46" s="415">
        <f t="shared" si="5"/>
        <v>1.2402852047708479</v>
      </c>
      <c r="G46" s="309">
        <v>0</v>
      </c>
      <c r="H46" s="337" t="s">
        <v>129</v>
      </c>
      <c r="I46" s="309">
        <v>1200450</v>
      </c>
      <c r="J46" s="364">
        <v>0.15121902982747967</v>
      </c>
      <c r="K46" s="429">
        <f t="shared" si="6"/>
        <v>0.25432616935315933</v>
      </c>
      <c r="L46" s="574">
        <v>45030</v>
      </c>
      <c r="M46" s="351"/>
      <c r="N46"/>
      <c r="O46"/>
      <c r="P46"/>
    </row>
    <row r="47" spans="1:16" s="311" customFormat="1" ht="15" customHeight="1" x14ac:dyDescent="0.2">
      <c r="A47" s="306"/>
      <c r="B47" s="328" t="s">
        <v>192</v>
      </c>
      <c r="C47" s="329">
        <v>2404294</v>
      </c>
      <c r="D47" s="309">
        <v>2404294</v>
      </c>
      <c r="E47" s="133">
        <v>1509349.34</v>
      </c>
      <c r="F47" s="415">
        <f t="shared" si="5"/>
        <v>0.62777236893657773</v>
      </c>
      <c r="G47" s="133">
        <v>0</v>
      </c>
      <c r="H47" s="337" t="s">
        <v>129</v>
      </c>
      <c r="I47" s="133">
        <v>1562036.87</v>
      </c>
      <c r="J47" s="353">
        <v>0.63562795414038731</v>
      </c>
      <c r="K47" s="429">
        <f t="shared" si="6"/>
        <v>-3.3730016884940817E-2</v>
      </c>
      <c r="L47" s="574">
        <v>45043</v>
      </c>
      <c r="M47" s="335"/>
      <c r="N47"/>
      <c r="O47"/>
      <c r="P47"/>
    </row>
    <row r="48" spans="1:16" s="311" customFormat="1" ht="15" customHeight="1" x14ac:dyDescent="0.2">
      <c r="A48" s="306"/>
      <c r="B48" s="328" t="s">
        <v>193</v>
      </c>
      <c r="C48" s="329">
        <v>44997477</v>
      </c>
      <c r="D48" s="309">
        <v>44997477</v>
      </c>
      <c r="E48" s="133">
        <v>67541813.049999997</v>
      </c>
      <c r="F48" s="338">
        <f t="shared" si="5"/>
        <v>1.501013335703244</v>
      </c>
      <c r="G48" s="133">
        <v>35947694.18</v>
      </c>
      <c r="H48" s="337">
        <f t="shared" si="3"/>
        <v>0.53222874182232216</v>
      </c>
      <c r="I48" s="133">
        <v>32722585.100000001</v>
      </c>
      <c r="J48" s="353">
        <v>0.74373773901181983</v>
      </c>
      <c r="K48" s="429">
        <f>+E48/I48-1</f>
        <v>1.0640732644927859</v>
      </c>
      <c r="L48" s="573" t="s">
        <v>428</v>
      </c>
      <c r="M48" s="570"/>
      <c r="N48" s="570"/>
      <c r="O48" s="570"/>
      <c r="P48"/>
    </row>
    <row r="49" spans="1:17" s="311" customFormat="1" ht="15" customHeight="1" x14ac:dyDescent="0.2">
      <c r="A49" s="306"/>
      <c r="B49" s="328" t="s">
        <v>419</v>
      </c>
      <c r="C49" s="329"/>
      <c r="D49" s="309"/>
      <c r="E49" s="133"/>
      <c r="F49" s="338" t="s">
        <v>129</v>
      </c>
      <c r="G49" s="133"/>
      <c r="H49" s="337" t="s">
        <v>129</v>
      </c>
      <c r="I49" s="133">
        <v>0</v>
      </c>
      <c r="J49" s="353">
        <v>0</v>
      </c>
      <c r="K49" s="429" t="s">
        <v>129</v>
      </c>
      <c r="L49" s="573">
        <v>45050</v>
      </c>
      <c r="M49" s="570"/>
      <c r="N49" s="570"/>
      <c r="O49" s="570"/>
      <c r="P49"/>
    </row>
    <row r="50" spans="1:17" s="311" customFormat="1" ht="15" customHeight="1" x14ac:dyDescent="0.2">
      <c r="A50" s="306"/>
      <c r="B50" s="328" t="s">
        <v>202</v>
      </c>
      <c r="C50" s="329">
        <v>20</v>
      </c>
      <c r="D50" s="133">
        <v>20</v>
      </c>
      <c r="E50" s="133">
        <v>0</v>
      </c>
      <c r="F50" s="338" t="s">
        <v>129</v>
      </c>
      <c r="G50" s="133">
        <v>0</v>
      </c>
      <c r="H50" s="337" t="s">
        <v>129</v>
      </c>
      <c r="I50" s="133">
        <v>6610619.5300000003</v>
      </c>
      <c r="J50" s="353">
        <v>1</v>
      </c>
      <c r="K50" s="429">
        <f t="shared" ref="K50:K59" si="7">+E50/I50-1</f>
        <v>-1</v>
      </c>
      <c r="L50" s="573">
        <v>45051</v>
      </c>
      <c r="M50"/>
      <c r="N50"/>
      <c r="O50"/>
      <c r="P50"/>
    </row>
    <row r="51" spans="1:17" s="311" customFormat="1" ht="15" customHeight="1" x14ac:dyDescent="0.2">
      <c r="A51" s="306"/>
      <c r="B51" s="328" t="s">
        <v>194</v>
      </c>
      <c r="C51" s="329">
        <v>550701.15</v>
      </c>
      <c r="D51" s="133">
        <v>983286.98</v>
      </c>
      <c r="E51" s="133">
        <v>1033503.37</v>
      </c>
      <c r="F51" s="338">
        <f t="shared" si="5"/>
        <v>1.051069922638455</v>
      </c>
      <c r="G51" s="133">
        <v>0</v>
      </c>
      <c r="H51" s="337" t="s">
        <v>129</v>
      </c>
      <c r="I51" s="133">
        <v>0</v>
      </c>
      <c r="J51" s="353">
        <v>0</v>
      </c>
      <c r="K51" s="429" t="s">
        <v>129</v>
      </c>
      <c r="L51" s="574">
        <v>45070</v>
      </c>
      <c r="M51"/>
      <c r="N51"/>
      <c r="O51"/>
      <c r="P51"/>
    </row>
    <row r="52" spans="1:17" s="311" customFormat="1" ht="15" customHeight="1" x14ac:dyDescent="0.2">
      <c r="A52" s="339"/>
      <c r="B52" s="450" t="s">
        <v>195</v>
      </c>
      <c r="C52" s="329">
        <v>386494.99999999849</v>
      </c>
      <c r="D52" s="133">
        <v>6489558.4100000039</v>
      </c>
      <c r="E52" s="340">
        <v>12343442.519999996</v>
      </c>
      <c r="F52" s="419">
        <f t="shared" si="5"/>
        <v>1.9020466016577526</v>
      </c>
      <c r="G52" s="133">
        <v>8485286.8899999987</v>
      </c>
      <c r="H52" s="412">
        <f>G52/E52</f>
        <v>0.68743277057849517</v>
      </c>
      <c r="I52" s="340">
        <v>4839927.049999998</v>
      </c>
      <c r="J52" s="353">
        <v>0.78682264360136067</v>
      </c>
      <c r="K52" s="429">
        <f t="shared" si="7"/>
        <v>1.5503364807946851</v>
      </c>
      <c r="L52" s="573" t="s">
        <v>203</v>
      </c>
      <c r="M52"/>
      <c r="N52"/>
      <c r="O52"/>
      <c r="P52"/>
    </row>
    <row r="53" spans="1:17" s="311" customFormat="1" ht="15" customHeight="1" x14ac:dyDescent="0.2">
      <c r="A53" s="322"/>
      <c r="B53" s="322" t="s">
        <v>196</v>
      </c>
      <c r="C53" s="323">
        <v>70</v>
      </c>
      <c r="D53" s="324">
        <v>106601</v>
      </c>
      <c r="E53" s="133">
        <v>103541</v>
      </c>
      <c r="F53" s="419">
        <f t="shared" si="5"/>
        <v>0.97129482837872061</v>
      </c>
      <c r="G53" s="325">
        <v>103541</v>
      </c>
      <c r="H53" s="412">
        <f>G53/E53</f>
        <v>1</v>
      </c>
      <c r="I53" s="325">
        <v>184750</v>
      </c>
      <c r="J53" s="453">
        <v>1.5512044399291358</v>
      </c>
      <c r="K53" s="429">
        <f t="shared" si="7"/>
        <v>-0.43956156968876858</v>
      </c>
      <c r="L53" s="574">
        <v>461</v>
      </c>
      <c r="M53"/>
      <c r="N53"/>
      <c r="O53"/>
      <c r="P53"/>
    </row>
    <row r="54" spans="1:17" s="311" customFormat="1" ht="15" customHeight="1" x14ac:dyDescent="0.2">
      <c r="A54" s="332"/>
      <c r="B54" s="342" t="s">
        <v>410</v>
      </c>
      <c r="C54" s="343">
        <v>10</v>
      </c>
      <c r="D54" s="344">
        <v>10</v>
      </c>
      <c r="E54" s="345">
        <v>0</v>
      </c>
      <c r="F54" s="420" t="s">
        <v>129</v>
      </c>
      <c r="G54" s="345">
        <v>0</v>
      </c>
      <c r="H54" s="346" t="s">
        <v>129</v>
      </c>
      <c r="I54" s="345">
        <v>0</v>
      </c>
      <c r="J54" s="365">
        <v>0</v>
      </c>
      <c r="K54" s="429" t="s">
        <v>129</v>
      </c>
      <c r="L54" s="574">
        <v>462</v>
      </c>
      <c r="M54"/>
      <c r="N54"/>
      <c r="O54"/>
      <c r="P54"/>
    </row>
    <row r="55" spans="1:17" s="311" customFormat="1" ht="15" customHeight="1" x14ac:dyDescent="0.2">
      <c r="A55" s="306"/>
      <c r="B55" s="306" t="s">
        <v>420</v>
      </c>
      <c r="C55" s="307">
        <v>0</v>
      </c>
      <c r="D55" s="308"/>
      <c r="E55" s="309"/>
      <c r="F55" s="415" t="s">
        <v>129</v>
      </c>
      <c r="G55" s="309"/>
      <c r="H55" s="347" t="s">
        <v>129</v>
      </c>
      <c r="I55" s="309">
        <v>0</v>
      </c>
      <c r="J55" s="364">
        <v>0</v>
      </c>
      <c r="K55" s="429" t="s">
        <v>129</v>
      </c>
      <c r="L55" s="574">
        <v>46403</v>
      </c>
      <c r="M55"/>
      <c r="N55"/>
      <c r="O55"/>
      <c r="P55"/>
    </row>
    <row r="56" spans="1:17" s="311" customFormat="1" ht="15" customHeight="1" x14ac:dyDescent="0.2">
      <c r="A56" s="306"/>
      <c r="B56" s="306" t="s">
        <v>199</v>
      </c>
      <c r="C56" s="329">
        <v>56078421</v>
      </c>
      <c r="D56" s="133">
        <v>59766215.310000002</v>
      </c>
      <c r="E56" s="309">
        <v>59766215.310000002</v>
      </c>
      <c r="F56" s="415">
        <f t="shared" si="5"/>
        <v>1</v>
      </c>
      <c r="G56" s="309">
        <v>54535732.280000001</v>
      </c>
      <c r="H56" s="390">
        <f>+G56/E56</f>
        <v>0.91248428559730399</v>
      </c>
      <c r="I56" s="309">
        <v>56505794.509999998</v>
      </c>
      <c r="J56" s="364">
        <v>1</v>
      </c>
      <c r="K56" s="429">
        <f t="shared" si="7"/>
        <v>5.7700645186450794E-2</v>
      </c>
      <c r="L56" s="574">
        <v>46401</v>
      </c>
      <c r="M56" s="570"/>
      <c r="N56" s="570"/>
      <c r="O56" s="570"/>
      <c r="P56"/>
    </row>
    <row r="57" spans="1:17" s="311" customFormat="1" ht="15" customHeight="1" x14ac:dyDescent="0.2">
      <c r="A57" s="339"/>
      <c r="B57" s="339" t="s">
        <v>200</v>
      </c>
      <c r="C57" s="329">
        <v>448000</v>
      </c>
      <c r="D57" s="133">
        <v>448000</v>
      </c>
      <c r="E57" s="350">
        <v>400157.64</v>
      </c>
      <c r="F57" s="421">
        <f t="shared" si="5"/>
        <v>0.89320901785714291</v>
      </c>
      <c r="G57" s="350">
        <v>400157.64</v>
      </c>
      <c r="H57" s="390">
        <f>+G57/E57</f>
        <v>1</v>
      </c>
      <c r="I57" s="350">
        <v>341833</v>
      </c>
      <c r="J57" s="455">
        <v>0.22788866666666666</v>
      </c>
      <c r="K57" s="429">
        <f t="shared" si="7"/>
        <v>0.17062319904748824</v>
      </c>
      <c r="L57" s="574">
        <v>46402</v>
      </c>
      <c r="M57" s="570"/>
      <c r="N57" s="570"/>
      <c r="O57" s="570"/>
    </row>
    <row r="58" spans="1:17" s="311" customFormat="1" ht="15" customHeight="1" x14ac:dyDescent="0.2">
      <c r="A58" s="322"/>
      <c r="B58" s="322" t="s">
        <v>197</v>
      </c>
      <c r="C58" s="323">
        <v>590384</v>
      </c>
      <c r="D58" s="324">
        <v>2323749.1</v>
      </c>
      <c r="E58" s="325">
        <v>1134821.9099999999</v>
      </c>
      <c r="F58" s="396">
        <f t="shared" si="5"/>
        <v>0.48835819237111266</v>
      </c>
      <c r="G58" s="325">
        <v>1134821.9099999999</v>
      </c>
      <c r="H58" s="391">
        <f>+G58/E58</f>
        <v>1</v>
      </c>
      <c r="I58" s="325">
        <v>1224260.8400000001</v>
      </c>
      <c r="J58" s="453">
        <v>0.32144047537638759</v>
      </c>
      <c r="K58" s="429">
        <f t="shared" si="7"/>
        <v>-7.3055452790599884E-2</v>
      </c>
      <c r="L58" s="574">
        <v>49</v>
      </c>
      <c r="M58"/>
      <c r="N58"/>
      <c r="O58"/>
    </row>
    <row r="59" spans="1:17" s="311" customFormat="1" ht="15" customHeight="1" x14ac:dyDescent="0.2">
      <c r="A59" s="332"/>
      <c r="B59" s="332" t="s">
        <v>198</v>
      </c>
      <c r="C59" s="444">
        <v>110048.3</v>
      </c>
      <c r="D59" s="444">
        <v>378600.69</v>
      </c>
      <c r="E59" s="351">
        <v>459283.17</v>
      </c>
      <c r="F59" s="422">
        <f t="shared" si="5"/>
        <v>1.2131070601059919</v>
      </c>
      <c r="G59" s="351">
        <v>459283.17</v>
      </c>
      <c r="H59" s="392">
        <f>G59/E59</f>
        <v>1</v>
      </c>
      <c r="I59" s="351">
        <v>550817.06000000006</v>
      </c>
      <c r="J59" s="454">
        <v>1.2485709428368068</v>
      </c>
      <c r="K59" s="429">
        <f t="shared" si="7"/>
        <v>-0.16617838597809598</v>
      </c>
      <c r="L59" s="574" t="s">
        <v>550</v>
      </c>
      <c r="M59"/>
      <c r="N59"/>
      <c r="O59"/>
    </row>
    <row r="60" spans="1:17" ht="15" customHeight="1" x14ac:dyDescent="0.2">
      <c r="A60" s="9"/>
      <c r="B60" s="2" t="s">
        <v>204</v>
      </c>
      <c r="C60" s="172">
        <f>SUM(C43:C59)</f>
        <v>116208598.02999999</v>
      </c>
      <c r="D60" s="162">
        <f>SUM(D43:D59)</f>
        <v>128756506.06999999</v>
      </c>
      <c r="E60" s="91">
        <f>SUM(E43:E59)</f>
        <v>160864374.82999998</v>
      </c>
      <c r="F60" s="97">
        <f t="shared" si="0"/>
        <v>1.2493689036773348</v>
      </c>
      <c r="G60" s="91">
        <f>SUM(G43:G59)</f>
        <v>108529327.73</v>
      </c>
      <c r="H60" s="180">
        <f t="shared" si="3"/>
        <v>0.67466353469929441</v>
      </c>
      <c r="I60" s="91">
        <f>SUM(I43:I59)</f>
        <v>114986826.76000002</v>
      </c>
      <c r="J60" s="43">
        <v>0.82059988147022167</v>
      </c>
      <c r="K60" s="154">
        <f t="shared" si="2"/>
        <v>0.39898090383653573</v>
      </c>
      <c r="L60" s="574"/>
    </row>
    <row r="61" spans="1:17" s="311" customFormat="1" ht="15" customHeight="1" x14ac:dyDescent="0.2">
      <c r="A61" s="306"/>
      <c r="B61" s="306" t="s">
        <v>206</v>
      </c>
      <c r="C61" s="307">
        <v>3700000</v>
      </c>
      <c r="D61" s="308">
        <v>3700000</v>
      </c>
      <c r="E61" s="309">
        <v>7743347.0599999996</v>
      </c>
      <c r="F61" s="415">
        <f t="shared" ref="F61:F65" si="8">+E61/D61</f>
        <v>2.0927965027027025</v>
      </c>
      <c r="G61" s="309">
        <v>7743347.0599999996</v>
      </c>
      <c r="H61" s="390">
        <f t="shared" ref="H61:H65" si="9">+G61/E61</f>
        <v>1</v>
      </c>
      <c r="I61" s="309">
        <v>5731926.7700000005</v>
      </c>
      <c r="J61" s="364">
        <v>2.6561168715622268</v>
      </c>
      <c r="K61" s="310">
        <f t="shared" si="2"/>
        <v>0.35091521066309772</v>
      </c>
      <c r="L61" s="574" t="s">
        <v>207</v>
      </c>
      <c r="M61"/>
      <c r="N61"/>
      <c r="O61"/>
      <c r="P61"/>
      <c r="Q61"/>
    </row>
    <row r="62" spans="1:17" s="311" customFormat="1" ht="15" customHeight="1" x14ac:dyDescent="0.2">
      <c r="A62" s="306"/>
      <c r="B62" s="306" t="s">
        <v>208</v>
      </c>
      <c r="C62" s="307">
        <v>2021540</v>
      </c>
      <c r="D62" s="308">
        <v>2021540</v>
      </c>
      <c r="E62" s="309">
        <v>2124410.98</v>
      </c>
      <c r="F62" s="415">
        <f t="shared" si="8"/>
        <v>1.0508874323535522</v>
      </c>
      <c r="G62" s="309">
        <v>1596228.54</v>
      </c>
      <c r="H62" s="390">
        <f t="shared" si="9"/>
        <v>0.75137464220788397</v>
      </c>
      <c r="I62" s="309">
        <v>3144908.04</v>
      </c>
      <c r="J62" s="364">
        <v>1.4002137291742727</v>
      </c>
      <c r="K62" s="310">
        <f t="shared" si="2"/>
        <v>-0.32449186018170506</v>
      </c>
      <c r="L62" s="574">
        <v>54</v>
      </c>
      <c r="M62"/>
      <c r="N62"/>
      <c r="O62"/>
      <c r="P62"/>
      <c r="Q62"/>
    </row>
    <row r="63" spans="1:17" s="311" customFormat="1" ht="15" customHeight="1" x14ac:dyDescent="0.2">
      <c r="A63" s="306"/>
      <c r="B63" s="306" t="s">
        <v>209</v>
      </c>
      <c r="C63" s="307">
        <v>3056000</v>
      </c>
      <c r="D63" s="308">
        <v>3056000</v>
      </c>
      <c r="E63" s="309">
        <v>2303144.77</v>
      </c>
      <c r="F63" s="415">
        <f t="shared" si="8"/>
        <v>0.75364684882198951</v>
      </c>
      <c r="G63" s="309">
        <v>2183391.0099999998</v>
      </c>
      <c r="H63" s="390">
        <f t="shared" si="9"/>
        <v>0.94800424117499127</v>
      </c>
      <c r="I63" s="309">
        <v>3730975.65</v>
      </c>
      <c r="J63" s="364">
        <v>0.97312875586854453</v>
      </c>
      <c r="K63" s="310">
        <f t="shared" si="2"/>
        <v>-0.38269638130712536</v>
      </c>
      <c r="L63" s="574">
        <v>55000</v>
      </c>
      <c r="M63"/>
      <c r="N63"/>
      <c r="O63"/>
      <c r="P63"/>
      <c r="Q63"/>
    </row>
    <row r="64" spans="1:17" s="311" customFormat="1" ht="15" customHeight="1" x14ac:dyDescent="0.2">
      <c r="A64" s="306"/>
      <c r="B64" s="306" t="s">
        <v>210</v>
      </c>
      <c r="C64" s="307">
        <v>30692029</v>
      </c>
      <c r="D64" s="308">
        <v>30692029</v>
      </c>
      <c r="E64" s="309">
        <v>27768130.52</v>
      </c>
      <c r="F64" s="415">
        <f t="shared" si="8"/>
        <v>0.90473427221119851</v>
      </c>
      <c r="G64" s="309">
        <v>26946588.109999999</v>
      </c>
      <c r="H64" s="390">
        <f t="shared" si="9"/>
        <v>0.97041419805311402</v>
      </c>
      <c r="I64" s="309">
        <v>198512150.28999999</v>
      </c>
      <c r="J64" s="364">
        <v>9.809515818593276</v>
      </c>
      <c r="K64" s="310">
        <f t="shared" si="2"/>
        <v>-0.86011873590893839</v>
      </c>
      <c r="L64" s="574" t="s">
        <v>418</v>
      </c>
      <c r="M64"/>
      <c r="N64"/>
      <c r="O64"/>
    </row>
    <row r="65" spans="1:15" s="311" customFormat="1" ht="15" customHeight="1" x14ac:dyDescent="0.2">
      <c r="A65" s="306"/>
      <c r="B65" s="306" t="s">
        <v>211</v>
      </c>
      <c r="C65" s="307">
        <v>2666040</v>
      </c>
      <c r="D65" s="308">
        <v>2666040</v>
      </c>
      <c r="E65" s="309">
        <v>11063851.4</v>
      </c>
      <c r="F65" s="415">
        <f t="shared" si="8"/>
        <v>4.14991950608393</v>
      </c>
      <c r="G65" s="309">
        <v>10794758.18</v>
      </c>
      <c r="H65" s="390">
        <f t="shared" si="9"/>
        <v>0.97567816031947063</v>
      </c>
      <c r="I65" s="309">
        <v>2554204.33</v>
      </c>
      <c r="J65" s="364">
        <v>0.96822781100977251</v>
      </c>
      <c r="K65" s="310">
        <f t="shared" si="2"/>
        <v>3.3316234609938196</v>
      </c>
      <c r="L65" s="574" t="s">
        <v>212</v>
      </c>
      <c r="M65"/>
      <c r="N65"/>
      <c r="O65"/>
    </row>
    <row r="66" spans="1:15" s="311" customFormat="1" ht="15" customHeight="1" x14ac:dyDescent="0.2">
      <c r="A66" s="306"/>
      <c r="B66" s="306" t="s">
        <v>213</v>
      </c>
      <c r="C66" s="307">
        <v>20</v>
      </c>
      <c r="D66" s="308">
        <v>20</v>
      </c>
      <c r="E66" s="309">
        <v>186769.24</v>
      </c>
      <c r="F66" s="415" t="s">
        <v>129</v>
      </c>
      <c r="G66" s="309">
        <v>0</v>
      </c>
      <c r="H66" s="390" t="s">
        <v>129</v>
      </c>
      <c r="I66" s="309">
        <v>657991.67000000004</v>
      </c>
      <c r="J66" s="364" t="s">
        <v>129</v>
      </c>
      <c r="K66" s="310" t="s">
        <v>129</v>
      </c>
      <c r="L66" s="573" t="s">
        <v>214</v>
      </c>
      <c r="M66"/>
      <c r="N66"/>
      <c r="O66"/>
    </row>
    <row r="67" spans="1:15" ht="15" customHeight="1" thickBot="1" x14ac:dyDescent="0.25">
      <c r="A67" s="9"/>
      <c r="B67" s="2" t="s">
        <v>42</v>
      </c>
      <c r="C67" s="172">
        <f>SUM(C61:C66)</f>
        <v>42135629</v>
      </c>
      <c r="D67" s="162">
        <f>SUM(D61:D66)</f>
        <v>42135629</v>
      </c>
      <c r="E67" s="91">
        <f>SUM(E61:E66)</f>
        <v>51189653.969999999</v>
      </c>
      <c r="F67" s="97">
        <f t="shared" si="0"/>
        <v>1.2148781253508758</v>
      </c>
      <c r="G67" s="91">
        <f>SUM(G61:G66)</f>
        <v>49264312.899999999</v>
      </c>
      <c r="H67" s="180">
        <f t="shared" si="3"/>
        <v>0.9623880819524907</v>
      </c>
      <c r="I67" s="91">
        <f>SUM(I61:I66)</f>
        <v>214332156.75</v>
      </c>
      <c r="J67" s="43">
        <v>6.8888823419148713</v>
      </c>
      <c r="K67" s="154">
        <f>+E67/I67-1</f>
        <v>-0.76116671083701026</v>
      </c>
    </row>
    <row r="68" spans="1:15" s="6" customFormat="1" ht="19.5" customHeight="1" thickBot="1" x14ac:dyDescent="0.25">
      <c r="A68" s="5"/>
      <c r="B68" s="4" t="s">
        <v>205</v>
      </c>
      <c r="C68" s="173">
        <f>+C11+C14+C37+C60+C67</f>
        <v>2354409500.5</v>
      </c>
      <c r="D68" s="164">
        <f>+D11+D14+D37+D60+D67</f>
        <v>2369922363.3800001</v>
      </c>
      <c r="E68" s="165">
        <f>+E11+E14+E37+E60+E67</f>
        <v>2591803074.6599998</v>
      </c>
      <c r="F68" s="191">
        <f t="shared" si="0"/>
        <v>1.0936236202115717</v>
      </c>
      <c r="G68" s="165">
        <f>+G11+G14+G37+G60+G67</f>
        <v>2406459811.1600003</v>
      </c>
      <c r="H68" s="183">
        <f t="shared" si="3"/>
        <v>0.92848867828266102</v>
      </c>
      <c r="I68" s="157">
        <f>I11+I14+I37+I60+I67</f>
        <v>2610915641.6100001</v>
      </c>
      <c r="J68" s="200">
        <v>1.122988259810338</v>
      </c>
      <c r="K68" s="156">
        <f t="shared" si="2"/>
        <v>-7.3202544905720535E-3</v>
      </c>
      <c r="L68" s="13"/>
      <c r="M68"/>
      <c r="N68"/>
      <c r="O68"/>
    </row>
    <row r="69" spans="1:15" x14ac:dyDescent="0.2">
      <c r="D69" s="46"/>
      <c r="F69" s="423"/>
    </row>
    <row r="70" spans="1:15" x14ac:dyDescent="0.2">
      <c r="D70" s="46"/>
    </row>
    <row r="71" spans="1:15" x14ac:dyDescent="0.2">
      <c r="F71"/>
    </row>
    <row r="72" spans="1:15" x14ac:dyDescent="0.2">
      <c r="B72" s="280"/>
      <c r="F72"/>
    </row>
    <row r="73" spans="1:15" x14ac:dyDescent="0.2">
      <c r="F73"/>
      <c r="H73"/>
      <c r="J73"/>
    </row>
    <row r="74" spans="1:15" x14ac:dyDescent="0.2">
      <c r="F74"/>
      <c r="H74"/>
      <c r="J74"/>
    </row>
    <row r="75" spans="1:15" x14ac:dyDescent="0.2">
      <c r="F75"/>
    </row>
    <row r="76" spans="1:15" x14ac:dyDescent="0.2">
      <c r="F76"/>
    </row>
    <row r="77" spans="1:15" x14ac:dyDescent="0.2">
      <c r="F77"/>
      <c r="H77"/>
      <c r="J77"/>
    </row>
    <row r="78" spans="1:15" x14ac:dyDescent="0.2">
      <c r="F78"/>
      <c r="H78"/>
      <c r="J78"/>
    </row>
    <row r="80" spans="1:15" x14ac:dyDescent="0.2">
      <c r="C80" s="280"/>
      <c r="E80" s="46"/>
    </row>
    <row r="81" spans="5:5" x14ac:dyDescent="0.2">
      <c r="E81" s="46"/>
    </row>
    <row r="82" spans="5:5" x14ac:dyDescent="0.2">
      <c r="E82" s="46"/>
    </row>
    <row r="83" spans="5:5" x14ac:dyDescent="0.2">
      <c r="E83" s="280"/>
    </row>
  </sheetData>
  <mergeCells count="4">
    <mergeCell ref="I2:J2"/>
    <mergeCell ref="I40:J40"/>
    <mergeCell ref="D2:H2"/>
    <mergeCell ref="D40:H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rowBreaks count="1" manualBreakCount="1">
    <brk id="38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M15"/>
  <sheetViews>
    <sheetView workbookViewId="0">
      <selection activeCell="H24" sqref="H24"/>
    </sheetView>
  </sheetViews>
  <sheetFormatPr defaultColWidth="11.42578125" defaultRowHeight="12.75" x14ac:dyDescent="0.2"/>
  <cols>
    <col min="1" max="1" width="23" customWidth="1"/>
    <col min="2" max="2" width="11.42578125" style="46" bestFit="1" customWidth="1"/>
    <col min="3" max="3" width="13.28515625" style="46" bestFit="1" customWidth="1"/>
    <col min="5" max="5" width="2.42578125" bestFit="1" customWidth="1"/>
    <col min="7" max="7" width="2.42578125" bestFit="1" customWidth="1"/>
    <col min="9" max="9" width="2.42578125" bestFit="1" customWidth="1"/>
  </cols>
  <sheetData>
    <row r="1" spans="1:13" ht="15" x14ac:dyDescent="0.25">
      <c r="A1" s="7" t="s">
        <v>134</v>
      </c>
    </row>
    <row r="3" spans="1:13" ht="25.5" x14ac:dyDescent="0.2">
      <c r="A3" s="2" t="s">
        <v>147</v>
      </c>
      <c r="B3" s="47" t="s">
        <v>13</v>
      </c>
      <c r="C3" s="47" t="s">
        <v>14</v>
      </c>
      <c r="D3" s="47" t="s">
        <v>15</v>
      </c>
      <c r="E3" s="47" t="s">
        <v>18</v>
      </c>
      <c r="F3" s="47" t="s">
        <v>16</v>
      </c>
      <c r="G3" s="47" t="s">
        <v>18</v>
      </c>
      <c r="H3" s="47" t="s">
        <v>17</v>
      </c>
      <c r="I3" s="47" t="s">
        <v>18</v>
      </c>
    </row>
    <row r="4" spans="1:13" s="51" customFormat="1" x14ac:dyDescent="0.2">
      <c r="A4" s="50" t="s">
        <v>135</v>
      </c>
      <c r="B4" s="57">
        <f>+DCap!C17-'ICap '!C18</f>
        <v>0</v>
      </c>
      <c r="C4" s="57">
        <f>+DCap!E17-'ICap '!E18</f>
        <v>0</v>
      </c>
      <c r="D4" s="57"/>
      <c r="E4" s="57"/>
      <c r="F4" s="57"/>
      <c r="G4" s="57"/>
      <c r="H4" s="57"/>
      <c r="I4" s="57"/>
    </row>
    <row r="5" spans="1:13" s="51" customFormat="1" x14ac:dyDescent="0.2">
      <c r="A5" s="50" t="s">
        <v>136</v>
      </c>
      <c r="B5" s="57">
        <f>+DProg!C77-DCap!C17</f>
        <v>0</v>
      </c>
      <c r="C5" s="57">
        <f>+DProg!D77-DCap!E17</f>
        <v>0</v>
      </c>
      <c r="D5" s="57">
        <f>+DProg!E77-DCap!G17</f>
        <v>0</v>
      </c>
      <c r="E5" s="57"/>
      <c r="F5" s="57">
        <f>+DProg!G77-DCap!I17</f>
        <v>0</v>
      </c>
      <c r="G5" s="57"/>
      <c r="H5" s="57">
        <f>+DProg!I77-DCap!K17</f>
        <v>0</v>
      </c>
      <c r="I5" s="57"/>
    </row>
    <row r="6" spans="1:13" s="51" customFormat="1" x14ac:dyDescent="0.2">
      <c r="A6" s="50" t="s">
        <v>137</v>
      </c>
      <c r="B6" s="57">
        <f>+DOrg!C28-DCap!C17</f>
        <v>0</v>
      </c>
      <c r="C6" s="57">
        <f>+DOrg!D28-DCap!E17</f>
        <v>0</v>
      </c>
      <c r="D6" s="57">
        <f>+DOrg!E28-DCap!G17</f>
        <v>0</v>
      </c>
      <c r="E6" s="57"/>
      <c r="F6" s="57">
        <f>+DOrg!G28-DCap!I17</f>
        <v>0</v>
      </c>
      <c r="G6" s="57"/>
      <c r="H6" s="57">
        <f>+DOrg!I28-DCap!K17</f>
        <v>0</v>
      </c>
      <c r="I6" s="57"/>
    </row>
    <row r="7" spans="1:13" x14ac:dyDescent="0.2">
      <c r="A7" s="40" t="s">
        <v>138</v>
      </c>
      <c r="B7" s="32">
        <f>+DOrg!C5-'DCap 01'!C16</f>
        <v>0</v>
      </c>
      <c r="C7" s="32">
        <f>+DOrg!D5-'DCap 01'!D16</f>
        <v>0</v>
      </c>
      <c r="D7" s="32">
        <f>+DOrg!E5-'DCap 01'!E16</f>
        <v>0</v>
      </c>
      <c r="E7" s="32"/>
      <c r="F7" s="32">
        <f>+DOrg!G5-'DCap 01'!G16</f>
        <v>0</v>
      </c>
      <c r="G7" s="32"/>
      <c r="H7" s="32">
        <f>+DOrg!I5-'DCap 01'!I16</f>
        <v>0</v>
      </c>
      <c r="I7" s="57"/>
    </row>
    <row r="8" spans="1:13" x14ac:dyDescent="0.2">
      <c r="A8" s="40" t="s">
        <v>139</v>
      </c>
      <c r="B8" s="32">
        <f>+DOrg!C6-'DCap 02'!C17</f>
        <v>0</v>
      </c>
      <c r="C8" s="32">
        <f>+DOrg!D6-'DCap 02'!D17</f>
        <v>0</v>
      </c>
      <c r="D8" s="32">
        <f>+DOrg!E6-'DCap 02'!E17</f>
        <v>0</v>
      </c>
      <c r="E8" s="32"/>
      <c r="F8" s="32">
        <f>+DOrg!G6-'DCap 02'!G17</f>
        <v>0</v>
      </c>
      <c r="G8" s="32"/>
      <c r="H8" s="32">
        <f>+DOrg!I6-'DCap 02'!I17</f>
        <v>0</v>
      </c>
      <c r="I8" s="57"/>
      <c r="M8" s="369"/>
    </row>
    <row r="9" spans="1:13" x14ac:dyDescent="0.2">
      <c r="A9" s="40" t="s">
        <v>140</v>
      </c>
      <c r="B9" s="32">
        <f>+DOrg!C9-'DCap 0502'!C16</f>
        <v>0</v>
      </c>
      <c r="C9" s="32">
        <f>+DOrg!D9-'DCap 0502'!D16</f>
        <v>0</v>
      </c>
      <c r="D9" s="32">
        <f>+DOrg!E9-'DCap 0502'!E16</f>
        <v>0</v>
      </c>
      <c r="E9" s="32"/>
      <c r="F9" s="32">
        <f>+DOrg!G9-'DCap 0502'!G16</f>
        <v>0</v>
      </c>
      <c r="G9" s="32"/>
      <c r="H9" s="32">
        <f>+DOrg!I9-'DCap 0502'!I16</f>
        <v>0</v>
      </c>
      <c r="I9" s="57"/>
    </row>
    <row r="10" spans="1:13" x14ac:dyDescent="0.2">
      <c r="A10" s="40" t="s">
        <v>141</v>
      </c>
      <c r="B10" s="32">
        <f>+DOrg!C7-'DCap 04'!C16</f>
        <v>0</v>
      </c>
      <c r="C10" s="32">
        <f>+DOrg!D7-'DCap 04'!D16</f>
        <v>0</v>
      </c>
      <c r="D10" s="32">
        <f>+DOrg!E7-'DCap 04'!E16</f>
        <v>0</v>
      </c>
      <c r="E10" s="32"/>
      <c r="F10" s="32">
        <f>+DOrg!G7-'DCap 04'!G16</f>
        <v>0</v>
      </c>
      <c r="G10" s="32"/>
      <c r="H10" s="32">
        <f>+DOrg!I7-'DCap 04'!I16</f>
        <v>0</v>
      </c>
      <c r="I10" s="57"/>
    </row>
    <row r="11" spans="1:13" x14ac:dyDescent="0.2">
      <c r="A11" s="40" t="s">
        <v>142</v>
      </c>
      <c r="B11" s="32">
        <f>+DOrg!C8-'DCap 0501'!C16</f>
        <v>0</v>
      </c>
      <c r="C11" s="32">
        <f>+DOrg!D8-'DCap 0501'!D16</f>
        <v>0</v>
      </c>
      <c r="D11" s="32">
        <f>+DOrg!E8-'DCap 0501'!E16</f>
        <v>0</v>
      </c>
      <c r="E11" s="32"/>
      <c r="F11" s="32">
        <f>+DOrg!G8-'DCap 0501'!G16</f>
        <v>0</v>
      </c>
      <c r="G11" s="32"/>
      <c r="H11" s="32">
        <f>+DOrg!I8-'DCap 0501'!I16</f>
        <v>0</v>
      </c>
      <c r="I11" s="57"/>
    </row>
    <row r="12" spans="1:13" x14ac:dyDescent="0.2">
      <c r="A12" s="40" t="s">
        <v>143</v>
      </c>
      <c r="B12" s="32">
        <f>+DOrg!C12-'DCap 0701'!C16</f>
        <v>0</v>
      </c>
      <c r="C12" s="32">
        <f>+DOrg!D12-'DCap 0701'!D16</f>
        <v>0</v>
      </c>
      <c r="D12" s="32">
        <f>+DOrg!E12-'DCap 0701'!E16</f>
        <v>0</v>
      </c>
      <c r="E12" s="32"/>
      <c r="F12" s="32">
        <f>+DOrg!G12-'DCap 0701'!G16</f>
        <v>0</v>
      </c>
      <c r="G12" s="32"/>
      <c r="H12" s="32">
        <f>+DOrg!I12-'DCap 0701'!I16</f>
        <v>0</v>
      </c>
      <c r="I12" s="57"/>
    </row>
    <row r="13" spans="1:13" x14ac:dyDescent="0.2">
      <c r="A13" s="40" t="s">
        <v>144</v>
      </c>
      <c r="B13" s="32">
        <f>+DOrg!C15-'DCap 08'!C16</f>
        <v>0</v>
      </c>
      <c r="C13" s="32">
        <f>+DOrg!D15-'DCap 08'!D16</f>
        <v>0</v>
      </c>
      <c r="D13" s="32">
        <f>+DOrg!E15-'DCap 08'!E16</f>
        <v>0</v>
      </c>
      <c r="E13" s="32"/>
      <c r="F13" s="32">
        <f>+DOrg!G15-'DCap 08'!G16</f>
        <v>0</v>
      </c>
      <c r="G13" s="32"/>
      <c r="H13" s="32">
        <f>+DOrg!I15-'DCap 08'!I16</f>
        <v>0</v>
      </c>
      <c r="I13" s="57"/>
    </row>
    <row r="14" spans="1:13" x14ac:dyDescent="0.2">
      <c r="A14" s="40" t="s">
        <v>145</v>
      </c>
      <c r="B14" s="32">
        <f>+DOrg!C14-'DCap 0703'!C17</f>
        <v>0</v>
      </c>
      <c r="C14" s="32">
        <f>+DOrg!D14-'DCap 0703'!D17</f>
        <v>0</v>
      </c>
      <c r="D14" s="32">
        <f>+DOrg!E14-'DCap 0703'!E17</f>
        <v>0</v>
      </c>
      <c r="E14" s="32"/>
      <c r="F14" s="32">
        <f>+DOrg!G14-'DCap 0703'!G17</f>
        <v>0</v>
      </c>
      <c r="G14" s="32"/>
      <c r="H14" s="32">
        <f>+DOrg!I14-'DCap 0703'!I17</f>
        <v>0</v>
      </c>
      <c r="I14" s="57"/>
    </row>
    <row r="15" spans="1:13" x14ac:dyDescent="0.2">
      <c r="A15" s="40" t="s">
        <v>146</v>
      </c>
      <c r="B15" s="32">
        <f>+DOrg!C27-'DCap 06'!C16</f>
        <v>0</v>
      </c>
      <c r="C15" s="32">
        <f>+DOrg!D27-'DCap 06'!D16</f>
        <v>0</v>
      </c>
      <c r="D15" s="32">
        <f>+DOrg!E27-'DCap 06'!E16</f>
        <v>0</v>
      </c>
      <c r="E15" s="32"/>
      <c r="F15" s="32">
        <f>+DOrg!G27-'DCap 06'!G16</f>
        <v>0</v>
      </c>
      <c r="G15" s="32"/>
      <c r="H15" s="32">
        <f>+DOrg!I27-'DCap 06'!I16</f>
        <v>0</v>
      </c>
      <c r="I15" s="57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>
    <pageSetUpPr fitToPage="1"/>
  </sheetPr>
  <dimension ref="A1:O33"/>
  <sheetViews>
    <sheetView topLeftCell="A8" zoomScaleNormal="100" workbookViewId="0">
      <selection activeCell="I30" sqref="I30"/>
    </sheetView>
  </sheetViews>
  <sheetFormatPr defaultColWidth="11.42578125" defaultRowHeight="12.75" x14ac:dyDescent="0.2"/>
  <cols>
    <col min="1" max="1" width="2.7109375" customWidth="1"/>
    <col min="2" max="2" width="60" customWidth="1"/>
    <col min="3" max="3" width="13.28515625" bestFit="1" customWidth="1"/>
    <col min="4" max="4" width="11.5703125" bestFit="1" customWidth="1"/>
    <col min="5" max="5" width="10.85546875" customWidth="1"/>
    <col min="6" max="6" width="8" style="104" customWidth="1"/>
    <col min="7" max="7" width="11.140625" bestFit="1" customWidth="1"/>
    <col min="8" max="8" width="6.140625" style="104" customWidth="1"/>
    <col min="9" max="9" width="11.28515625" customWidth="1"/>
    <col min="10" max="10" width="21.7109375" style="63" bestFit="1" customWidth="1"/>
    <col min="12" max="12" width="12.7109375" bestFit="1" customWidth="1"/>
    <col min="14" max="14" width="12.7109375" bestFit="1" customWidth="1"/>
  </cols>
  <sheetData>
    <row r="1" spans="1:15" x14ac:dyDescent="0.2">
      <c r="E1" t="s">
        <v>148</v>
      </c>
    </row>
    <row r="2" spans="1:15" ht="15" x14ac:dyDescent="0.25">
      <c r="B2" s="7" t="s">
        <v>228</v>
      </c>
      <c r="F2"/>
      <c r="H2"/>
      <c r="J2"/>
      <c r="M2" s="368"/>
    </row>
    <row r="3" spans="1:15" x14ac:dyDescent="0.2">
      <c r="F3"/>
      <c r="H3"/>
      <c r="J3"/>
      <c r="M3" s="368"/>
    </row>
    <row r="4" spans="1:15" s="311" customFormat="1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 s="369"/>
    </row>
    <row r="5" spans="1:15" s="311" customFormat="1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 s="368"/>
    </row>
    <row r="6" spans="1:15" s="311" customFormat="1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 s="515"/>
    </row>
    <row r="7" spans="1:15" s="311" customFormat="1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 s="515"/>
    </row>
    <row r="8" spans="1:15" s="311" customFormat="1" ht="15" customHeight="1" x14ac:dyDescent="0.2">
      <c r="A8"/>
      <c r="B8"/>
      <c r="C8"/>
      <c r="D8"/>
      <c r="E8"/>
      <c r="F8"/>
      <c r="G8"/>
      <c r="H8"/>
      <c r="I8"/>
      <c r="J8"/>
      <c r="K8"/>
      <c r="L8"/>
      <c r="M8" s="515"/>
    </row>
    <row r="9" spans="1:15" s="311" customFormat="1" ht="15" customHeight="1" x14ac:dyDescent="0.2">
      <c r="A9"/>
      <c r="B9"/>
      <c r="C9"/>
      <c r="D9"/>
      <c r="E9"/>
      <c r="F9"/>
      <c r="G9"/>
      <c r="H9"/>
      <c r="I9"/>
      <c r="J9"/>
      <c r="K9"/>
      <c r="L9"/>
      <c r="M9" s="515"/>
    </row>
    <row r="10" spans="1:15" ht="15" customHeight="1" x14ac:dyDescent="0.2">
      <c r="F10"/>
      <c r="H10"/>
      <c r="J10"/>
      <c r="M10" s="515"/>
      <c r="N10" s="311"/>
      <c r="O10" s="311"/>
    </row>
    <row r="11" spans="1:15" s="311" customFormat="1" ht="1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 s="515"/>
    </row>
    <row r="12" spans="1:15" s="311" customFormat="1" ht="15" customHeight="1" x14ac:dyDescent="0.2">
      <c r="A12"/>
      <c r="B12"/>
      <c r="C12"/>
      <c r="D12"/>
      <c r="E12"/>
      <c r="F12"/>
      <c r="G12"/>
      <c r="H12"/>
      <c r="I12"/>
      <c r="J12"/>
      <c r="K12"/>
      <c r="L12"/>
      <c r="M12" s="368"/>
    </row>
    <row r="13" spans="1:15" ht="15" customHeight="1" x14ac:dyDescent="0.2">
      <c r="F13"/>
      <c r="H13"/>
      <c r="J13"/>
      <c r="M13" s="368"/>
      <c r="N13" s="311"/>
      <c r="O13" s="311"/>
    </row>
    <row r="14" spans="1:15" s="311" customFormat="1" ht="15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 s="515"/>
    </row>
    <row r="15" spans="1:15" s="311" customFormat="1" ht="15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 s="515"/>
    </row>
    <row r="16" spans="1:15" s="311" customFormat="1" ht="1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 s="515"/>
    </row>
    <row r="17" spans="1:15" s="311" customFormat="1" ht="15" customHeight="1" x14ac:dyDescent="0.2">
      <c r="A17"/>
      <c r="B17"/>
      <c r="C17"/>
      <c r="D17"/>
      <c r="E17"/>
      <c r="F17"/>
      <c r="G17"/>
      <c r="H17"/>
      <c r="I17"/>
      <c r="J17"/>
      <c r="K17"/>
      <c r="L17"/>
      <c r="M17" s="515"/>
    </row>
    <row r="18" spans="1:15" s="311" customFormat="1" ht="1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 s="515"/>
    </row>
    <row r="19" spans="1:15" s="311" customFormat="1" ht="1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 s="515"/>
      <c r="N19" s="502"/>
      <c r="O19" s="502"/>
    </row>
    <row r="20" spans="1:15" s="311" customFormat="1" ht="1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 s="368"/>
    </row>
    <row r="21" spans="1:15" s="311" customFormat="1" ht="1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 s="368"/>
    </row>
    <row r="22" spans="1:15" s="311" customFormat="1" ht="1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368"/>
    </row>
    <row r="23" spans="1:15" s="311" customFormat="1" ht="1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 s="368"/>
    </row>
    <row r="24" spans="1:15" s="311" customFormat="1" ht="1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368"/>
    </row>
    <row r="25" spans="1:15" s="311" customFormat="1" ht="15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 s="368"/>
    </row>
    <row r="26" spans="1:15" s="311" customFormat="1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 s="368"/>
    </row>
    <row r="27" spans="1:15" s="311" customFormat="1" ht="1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 s="368"/>
    </row>
    <row r="28" spans="1:15" s="311" customFormat="1" ht="15" customHeight="1" x14ac:dyDescent="0.2">
      <c r="A28"/>
      <c r="B28"/>
      <c r="C28"/>
      <c r="D28"/>
      <c r="E28"/>
      <c r="F28"/>
      <c r="G28"/>
      <c r="H28"/>
      <c r="I28"/>
      <c r="J28"/>
      <c r="K28"/>
      <c r="L28"/>
    </row>
    <row r="29" spans="1:15" s="311" customFormat="1" ht="15" customHeight="1" x14ac:dyDescent="0.2">
      <c r="A29"/>
      <c r="B29"/>
      <c r="C29"/>
      <c r="D29"/>
      <c r="E29"/>
      <c r="F29"/>
      <c r="G29"/>
      <c r="H29"/>
      <c r="I29"/>
      <c r="J29"/>
      <c r="K29"/>
      <c r="L29"/>
    </row>
    <row r="30" spans="1:15" s="311" customFormat="1" ht="15" customHeight="1" x14ac:dyDescent="0.2">
      <c r="A30"/>
      <c r="B30"/>
      <c r="C30"/>
      <c r="D30"/>
      <c r="E30"/>
      <c r="F30"/>
      <c r="G30"/>
      <c r="H30"/>
      <c r="I30"/>
      <c r="J30"/>
      <c r="K30"/>
      <c r="L30"/>
    </row>
    <row r="31" spans="1:15" s="311" customFormat="1" ht="15" customHeight="1" x14ac:dyDescent="0.2">
      <c r="A31"/>
      <c r="B31"/>
      <c r="C31"/>
      <c r="D31"/>
      <c r="E31"/>
      <c r="F31"/>
      <c r="G31"/>
      <c r="H31"/>
      <c r="I31"/>
      <c r="J31"/>
      <c r="K31"/>
      <c r="L31"/>
    </row>
    <row r="32" spans="1:15" s="311" customFormat="1" ht="15" customHeight="1" x14ac:dyDescent="0.2">
      <c r="A32"/>
      <c r="B32"/>
      <c r="C32"/>
      <c r="D32"/>
      <c r="E32"/>
      <c r="F32"/>
      <c r="G32"/>
      <c r="H32"/>
      <c r="I32"/>
      <c r="J32"/>
      <c r="K32"/>
      <c r="L32"/>
    </row>
    <row r="33" spans="1:12" s="311" customFormat="1" ht="15" customHeight="1" x14ac:dyDescent="0.2">
      <c r="A33"/>
      <c r="B33"/>
      <c r="C33"/>
      <c r="D33"/>
      <c r="E33"/>
      <c r="F33"/>
      <c r="G33"/>
      <c r="H33"/>
      <c r="I33"/>
      <c r="J33"/>
      <c r="K33"/>
      <c r="L33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9" fitToWidth="0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</sheetPr>
  <dimension ref="A1:Q37"/>
  <sheetViews>
    <sheetView zoomScaleNormal="100" workbookViewId="0">
      <selection activeCell="O24" sqref="O24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12.5703125" style="104" bestFit="1" customWidth="1"/>
    <col min="7" max="7" width="12.5703125" bestFit="1" customWidth="1"/>
    <col min="8" max="8" width="12.5703125" style="104" bestFit="1" customWidth="1"/>
    <col min="9" max="9" width="10.42578125" bestFit="1" customWidth="1"/>
    <col min="10" max="10" width="10.5703125" style="104" bestFit="1" customWidth="1"/>
    <col min="11" max="11" width="6.85546875" style="104" customWidth="1"/>
    <col min="12" max="12" width="14.5703125" style="63" bestFit="1" customWidth="1"/>
  </cols>
  <sheetData>
    <row r="1" spans="1:12" ht="15.75" thickBot="1" x14ac:dyDescent="0.3">
      <c r="A1" s="7" t="s">
        <v>229</v>
      </c>
    </row>
    <row r="2" spans="1:12" x14ac:dyDescent="0.2">
      <c r="A2" s="8" t="s">
        <v>149</v>
      </c>
      <c r="C2" s="174" t="s">
        <v>479</v>
      </c>
      <c r="D2" s="613" t="s">
        <v>574</v>
      </c>
      <c r="E2" s="611"/>
      <c r="F2" s="611"/>
      <c r="G2" s="611"/>
      <c r="H2" s="612"/>
      <c r="I2" s="607" t="s">
        <v>576</v>
      </c>
      <c r="J2" s="608"/>
      <c r="K2" s="214"/>
    </row>
    <row r="3" spans="1:12" x14ac:dyDescent="0.2">
      <c r="C3" s="167">
        <v>1</v>
      </c>
      <c r="D3" s="158">
        <v>2</v>
      </c>
      <c r="E3" s="94">
        <v>3</v>
      </c>
      <c r="F3" s="95" t="s">
        <v>36</v>
      </c>
      <c r="G3" s="94">
        <v>4</v>
      </c>
      <c r="H3" s="159" t="s">
        <v>46</v>
      </c>
      <c r="I3" s="94" t="s">
        <v>47</v>
      </c>
      <c r="J3" s="15" t="s">
        <v>48</v>
      </c>
      <c r="K3" s="149" t="s">
        <v>360</v>
      </c>
    </row>
    <row r="4" spans="1:12" ht="25.5" x14ac:dyDescent="0.2">
      <c r="A4" s="1"/>
      <c r="B4" s="2" t="s">
        <v>150</v>
      </c>
      <c r="C4" s="168" t="s">
        <v>44</v>
      </c>
      <c r="D4" s="120" t="s">
        <v>45</v>
      </c>
      <c r="E4" s="96" t="s">
        <v>133</v>
      </c>
      <c r="F4" s="96" t="s">
        <v>18</v>
      </c>
      <c r="G4" s="96" t="s">
        <v>415</v>
      </c>
      <c r="H4" s="121" t="s">
        <v>18</v>
      </c>
      <c r="I4" s="96" t="s">
        <v>133</v>
      </c>
      <c r="J4" s="11" t="s">
        <v>18</v>
      </c>
      <c r="K4" s="150" t="s">
        <v>516</v>
      </c>
      <c r="L4" s="61" t="s">
        <v>163</v>
      </c>
    </row>
    <row r="5" spans="1:12" ht="15" customHeight="1" x14ac:dyDescent="0.2">
      <c r="A5" s="20"/>
      <c r="B5" s="20" t="s">
        <v>215</v>
      </c>
      <c r="C5" s="170">
        <v>500020</v>
      </c>
      <c r="D5" s="161">
        <v>500020</v>
      </c>
      <c r="E5" s="146">
        <v>4277997.37</v>
      </c>
      <c r="F5" s="305">
        <f t="shared" ref="F5:F12" si="0">+E5/D5</f>
        <v>8.5556525138994441</v>
      </c>
      <c r="G5" s="146">
        <v>4277997.37</v>
      </c>
      <c r="H5" s="163">
        <f t="shared" ref="H5" si="1">+G5/E5</f>
        <v>1</v>
      </c>
      <c r="I5" s="30">
        <v>4122959.29</v>
      </c>
      <c r="J5" s="52">
        <v>2.7088198745113496</v>
      </c>
      <c r="K5" s="151">
        <f>+E5/I5-1</f>
        <v>3.7603592248906192E-2</v>
      </c>
      <c r="L5" s="62">
        <v>60</v>
      </c>
    </row>
    <row r="6" spans="1:12" ht="15" customHeight="1" x14ac:dyDescent="0.2">
      <c r="A6" s="22"/>
      <c r="B6" s="22" t="s">
        <v>216</v>
      </c>
      <c r="C6" s="170">
        <v>10</v>
      </c>
      <c r="D6" s="161">
        <v>10</v>
      </c>
      <c r="E6" s="143">
        <v>111356</v>
      </c>
      <c r="F6" s="305" t="s">
        <v>129</v>
      </c>
      <c r="G6" s="143">
        <v>111356</v>
      </c>
      <c r="H6" s="163">
        <f>+G6/E6</f>
        <v>1</v>
      </c>
      <c r="I6" s="32">
        <v>0</v>
      </c>
      <c r="J6" s="52" t="s">
        <v>129</v>
      </c>
      <c r="K6" s="151" t="s">
        <v>129</v>
      </c>
      <c r="L6" s="63">
        <v>61901</v>
      </c>
    </row>
    <row r="7" spans="1:12" ht="15" customHeight="1" x14ac:dyDescent="0.2">
      <c r="A7" s="22"/>
      <c r="B7" s="22" t="s">
        <v>217</v>
      </c>
      <c r="C7" s="170">
        <v>50</v>
      </c>
      <c r="D7" s="161">
        <v>50</v>
      </c>
      <c r="E7" s="143">
        <v>1038804.2999999998</v>
      </c>
      <c r="F7" s="305" t="s">
        <v>129</v>
      </c>
      <c r="G7" s="143">
        <v>1038804.2999999998</v>
      </c>
      <c r="H7" s="163">
        <f>+G7/E7</f>
        <v>1</v>
      </c>
      <c r="I7" s="32">
        <v>7014361.5699999994</v>
      </c>
      <c r="J7" s="52">
        <v>1.1690524679835466</v>
      </c>
      <c r="K7" s="151" t="s">
        <v>129</v>
      </c>
      <c r="L7" s="63" t="s">
        <v>225</v>
      </c>
    </row>
    <row r="8" spans="1:12" ht="15" customHeight="1" thickBot="1" x14ac:dyDescent="0.25">
      <c r="A8" s="9"/>
      <c r="B8" s="2" t="s">
        <v>218</v>
      </c>
      <c r="C8" s="172">
        <f>SUM(C5:C7)</f>
        <v>500080</v>
      </c>
      <c r="D8" s="162">
        <f t="shared" ref="D8:G8" si="2">SUM(D5:D7)</f>
        <v>500080</v>
      </c>
      <c r="E8" s="91">
        <f t="shared" si="2"/>
        <v>5428157.6699999999</v>
      </c>
      <c r="F8" s="97">
        <f>+E8/D8</f>
        <v>10.854578607422813</v>
      </c>
      <c r="G8" s="91">
        <f t="shared" si="2"/>
        <v>5428157.6699999999</v>
      </c>
      <c r="H8" s="403">
        <f>+G8/E8</f>
        <v>1</v>
      </c>
      <c r="I8" s="91">
        <f>SUM(I5:I7)</f>
        <v>11137320.859999999</v>
      </c>
      <c r="J8" s="43">
        <v>1.480613240983236</v>
      </c>
      <c r="K8" s="359">
        <f t="shared" ref="K8" si="3">+E8/I8-1</f>
        <v>-0.51261549000573559</v>
      </c>
    </row>
    <row r="9" spans="1:12" ht="15" customHeight="1" x14ac:dyDescent="0.2">
      <c r="A9" s="20"/>
      <c r="B9" s="20" t="s">
        <v>219</v>
      </c>
      <c r="C9" s="169">
        <v>0</v>
      </c>
      <c r="D9" s="160">
        <v>1187000</v>
      </c>
      <c r="E9" s="103">
        <v>845400</v>
      </c>
      <c r="F9" s="48">
        <f t="shared" si="0"/>
        <v>0.71221566975568662</v>
      </c>
      <c r="G9" s="103">
        <v>845400</v>
      </c>
      <c r="H9" s="163">
        <f>+G9/E9</f>
        <v>1</v>
      </c>
      <c r="I9" s="146">
        <v>37335.599999999999</v>
      </c>
      <c r="J9" s="52">
        <v>2.5413073045207599E-2</v>
      </c>
      <c r="K9" s="151" t="s">
        <v>129</v>
      </c>
      <c r="L9" s="62">
        <v>72</v>
      </c>
    </row>
    <row r="10" spans="1:12" ht="15" customHeight="1" x14ac:dyDescent="0.2">
      <c r="A10" s="20"/>
      <c r="B10" s="20" t="s">
        <v>220</v>
      </c>
      <c r="C10" s="169"/>
      <c r="D10" s="160"/>
      <c r="E10" s="146"/>
      <c r="F10" s="48" t="s">
        <v>129</v>
      </c>
      <c r="G10" s="146"/>
      <c r="H10" s="163" t="s">
        <v>129</v>
      </c>
      <c r="I10" s="146">
        <v>4714000</v>
      </c>
      <c r="J10" s="52" t="s">
        <v>129</v>
      </c>
      <c r="K10" s="151">
        <f>+E10/I10-1</f>
        <v>-1</v>
      </c>
      <c r="L10" s="62">
        <v>75031</v>
      </c>
    </row>
    <row r="11" spans="1:12" ht="15" customHeight="1" x14ac:dyDescent="0.2">
      <c r="A11" s="20"/>
      <c r="B11" s="20" t="s">
        <v>221</v>
      </c>
      <c r="C11" s="169">
        <v>1939869</v>
      </c>
      <c r="D11" s="160">
        <v>2106900.56</v>
      </c>
      <c r="E11" s="146">
        <v>8689494.6300000008</v>
      </c>
      <c r="F11" s="48">
        <f t="shared" si="0"/>
        <v>4.1243022072195004</v>
      </c>
      <c r="G11" s="146">
        <v>0</v>
      </c>
      <c r="H11" s="163" t="s">
        <v>129</v>
      </c>
      <c r="I11" s="146">
        <v>1.0900000000000001</v>
      </c>
      <c r="J11" s="52" t="s">
        <v>129</v>
      </c>
      <c r="K11" s="151" t="s">
        <v>129</v>
      </c>
      <c r="L11" s="62">
        <v>75070</v>
      </c>
    </row>
    <row r="12" spans="1:12" ht="15" customHeight="1" x14ac:dyDescent="0.2">
      <c r="A12" s="20"/>
      <c r="B12" s="20" t="s">
        <v>222</v>
      </c>
      <c r="C12" s="169">
        <v>11973956</v>
      </c>
      <c r="D12" s="367">
        <v>12073956</v>
      </c>
      <c r="E12" s="367">
        <v>12607092.639999999</v>
      </c>
      <c r="F12" s="48">
        <f t="shared" si="0"/>
        <v>1.0441559203959332</v>
      </c>
      <c r="G12" s="146">
        <v>525788.9</v>
      </c>
      <c r="H12" s="163">
        <f>+G12/E12</f>
        <v>4.1705801251255031E-2</v>
      </c>
      <c r="I12" s="146">
        <v>13318885.859999999</v>
      </c>
      <c r="J12" s="52" t="s">
        <v>129</v>
      </c>
      <c r="K12" s="151">
        <f>+E12/I12-1</f>
        <v>-5.3442399573202737E-2</v>
      </c>
      <c r="L12" s="63" t="s">
        <v>226</v>
      </c>
    </row>
    <row r="13" spans="1:12" ht="15" customHeight="1" x14ac:dyDescent="0.2">
      <c r="A13" s="20"/>
      <c r="B13" s="20" t="s">
        <v>223</v>
      </c>
      <c r="C13" s="169">
        <v>14388310</v>
      </c>
      <c r="D13" s="160">
        <v>30479345.359999999</v>
      </c>
      <c r="E13" s="146">
        <v>8062967.8300000001</v>
      </c>
      <c r="F13" s="48">
        <f>+E13/D13</f>
        <v>0.26453874696999069</v>
      </c>
      <c r="G13" s="146">
        <v>8062967.8300000001</v>
      </c>
      <c r="H13" s="163">
        <f t="shared" ref="H13:H17" si="4">+G13/E13</f>
        <v>1</v>
      </c>
      <c r="I13" s="146">
        <v>10575940.949999999</v>
      </c>
      <c r="J13" s="52">
        <v>0.64375004842913119</v>
      </c>
      <c r="K13" s="151">
        <f t="shared" ref="K13:K14" si="5">+E13/I13-1</f>
        <v>-0.23761224952754667</v>
      </c>
      <c r="L13" s="62">
        <v>761</v>
      </c>
    </row>
    <row r="14" spans="1:12" ht="15" customHeight="1" x14ac:dyDescent="0.2">
      <c r="A14" s="20"/>
      <c r="B14" s="20" t="s">
        <v>197</v>
      </c>
      <c r="C14" s="169">
        <v>804514</v>
      </c>
      <c r="D14" s="160">
        <v>1028552.64</v>
      </c>
      <c r="E14" s="146">
        <v>2317125.6</v>
      </c>
      <c r="F14" s="48">
        <f>+E14/D14</f>
        <v>2.2528021511859619</v>
      </c>
      <c r="G14" s="146">
        <v>2317125.6</v>
      </c>
      <c r="H14" s="163">
        <f t="shared" si="4"/>
        <v>1</v>
      </c>
      <c r="I14" s="146">
        <v>2969961.33</v>
      </c>
      <c r="J14" s="52">
        <v>1.8460686232298427</v>
      </c>
      <c r="K14" s="151">
        <f t="shared" si="5"/>
        <v>-0.21981287210901157</v>
      </c>
      <c r="L14" s="62">
        <v>79</v>
      </c>
    </row>
    <row r="15" spans="1:12" ht="15" customHeight="1" x14ac:dyDescent="0.2">
      <c r="A15" s="20"/>
      <c r="B15" s="20" t="s">
        <v>224</v>
      </c>
      <c r="C15" s="169">
        <v>0</v>
      </c>
      <c r="D15" s="160">
        <v>67555.94999999553</v>
      </c>
      <c r="E15" s="146">
        <v>42555.959999997169</v>
      </c>
      <c r="F15" s="48">
        <f>+E15/D15</f>
        <v>0.62993651928512562</v>
      </c>
      <c r="G15" s="146">
        <v>42555.959999999031</v>
      </c>
      <c r="H15" s="163">
        <f t="shared" si="4"/>
        <v>1.0000000000000437</v>
      </c>
      <c r="I15" s="146">
        <v>5858460.3900000006</v>
      </c>
      <c r="J15" s="52">
        <v>0.89034352431610952</v>
      </c>
      <c r="K15" s="151">
        <f>+E15/I15-1</f>
        <v>-0.99273598229448856</v>
      </c>
      <c r="L15" s="63" t="s">
        <v>227</v>
      </c>
    </row>
    <row r="16" spans="1:12" ht="15" customHeight="1" thickBot="1" x14ac:dyDescent="0.25">
      <c r="A16" s="9"/>
      <c r="B16" s="2" t="s">
        <v>6</v>
      </c>
      <c r="C16" s="172">
        <f>SUM(C9:C15)</f>
        <v>29106649</v>
      </c>
      <c r="D16" s="162">
        <f>SUM(D9:D15)</f>
        <v>46943310.509999998</v>
      </c>
      <c r="E16" s="91">
        <f>SUM(E9:E15)</f>
        <v>32564636.66</v>
      </c>
      <c r="F16" s="97">
        <f>+E16/D16</f>
        <v>0.69370132413356289</v>
      </c>
      <c r="G16" s="91">
        <f>SUM(G9:G15)</f>
        <v>11793838.289999999</v>
      </c>
      <c r="H16" s="403">
        <f t="shared" si="4"/>
        <v>0.36216704682250245</v>
      </c>
      <c r="I16" s="91">
        <f>SUM(I9:I15)</f>
        <v>37474585.219999999</v>
      </c>
      <c r="J16" s="43">
        <v>1.3875888088189137</v>
      </c>
      <c r="K16" s="359">
        <f t="shared" ref="K16:K17" si="6">+E16/I16-1</f>
        <v>-0.13102075796637724</v>
      </c>
    </row>
    <row r="17" spans="1:17" s="6" customFormat="1" ht="19.5" customHeight="1" thickBot="1" x14ac:dyDescent="0.25">
      <c r="A17" s="5"/>
      <c r="B17" s="4" t="s">
        <v>352</v>
      </c>
      <c r="C17" s="173">
        <f>+C8+C16</f>
        <v>29606729</v>
      </c>
      <c r="D17" s="164">
        <f>+D8+D16</f>
        <v>47443390.509999998</v>
      </c>
      <c r="E17" s="165">
        <f t="shared" ref="E17:G17" si="7">+E8+E16</f>
        <v>37992794.329999998</v>
      </c>
      <c r="F17" s="191">
        <f t="shared" ref="F17" si="8">+E17/D17</f>
        <v>0.80080268129218068</v>
      </c>
      <c r="G17" s="165">
        <f t="shared" si="7"/>
        <v>17221995.960000001</v>
      </c>
      <c r="H17" s="183">
        <f t="shared" si="4"/>
        <v>0.45329637537087158</v>
      </c>
      <c r="I17" s="157">
        <f>I8+I16</f>
        <v>48611906.079999998</v>
      </c>
      <c r="J17" s="200">
        <v>1.4078540186593929</v>
      </c>
      <c r="K17" s="156">
        <f t="shared" si="6"/>
        <v>-0.21844672645677099</v>
      </c>
      <c r="L17" s="13"/>
      <c r="M17"/>
      <c r="N17"/>
      <c r="O17"/>
      <c r="P17"/>
      <c r="Q17"/>
    </row>
    <row r="19" spans="1:17" ht="15.75" thickBot="1" x14ac:dyDescent="0.3">
      <c r="A19" s="7" t="s">
        <v>232</v>
      </c>
    </row>
    <row r="20" spans="1:17" x14ac:dyDescent="0.2">
      <c r="A20" s="8" t="s">
        <v>149</v>
      </c>
      <c r="C20" s="174" t="s">
        <v>479</v>
      </c>
      <c r="D20" s="610" t="s">
        <v>574</v>
      </c>
      <c r="E20" s="611"/>
      <c r="F20" s="611"/>
      <c r="G20" s="611"/>
      <c r="H20" s="612"/>
      <c r="I20" s="614" t="s">
        <v>575</v>
      </c>
      <c r="J20" s="615"/>
      <c r="K20" s="457"/>
    </row>
    <row r="21" spans="1:17" x14ac:dyDescent="0.2">
      <c r="C21" s="167">
        <v>1</v>
      </c>
      <c r="D21" s="158">
        <v>2</v>
      </c>
      <c r="E21" s="94">
        <v>3</v>
      </c>
      <c r="F21" s="95" t="s">
        <v>36</v>
      </c>
      <c r="G21" s="94">
        <v>4</v>
      </c>
      <c r="H21" s="159" t="s">
        <v>46</v>
      </c>
      <c r="I21" s="94" t="s">
        <v>47</v>
      </c>
      <c r="J21" s="15" t="s">
        <v>48</v>
      </c>
      <c r="K21" s="99" t="s">
        <v>360</v>
      </c>
    </row>
    <row r="22" spans="1:17" ht="25.5" x14ac:dyDescent="0.2">
      <c r="A22" s="1"/>
      <c r="B22" s="2" t="s">
        <v>150</v>
      </c>
      <c r="C22" s="168" t="s">
        <v>44</v>
      </c>
      <c r="D22" s="120" t="s">
        <v>45</v>
      </c>
      <c r="E22" s="96" t="s">
        <v>133</v>
      </c>
      <c r="F22" s="96" t="s">
        <v>18</v>
      </c>
      <c r="G22" s="96" t="s">
        <v>414</v>
      </c>
      <c r="H22" s="121" t="s">
        <v>18</v>
      </c>
      <c r="I22" s="96" t="s">
        <v>133</v>
      </c>
      <c r="J22" s="11" t="s">
        <v>18</v>
      </c>
      <c r="K22" s="100" t="s">
        <v>516</v>
      </c>
      <c r="L22" s="61" t="s">
        <v>163</v>
      </c>
    </row>
    <row r="23" spans="1:17" s="98" customFormat="1" x14ac:dyDescent="0.2">
      <c r="A23" s="20"/>
      <c r="B23" s="255" t="s">
        <v>462</v>
      </c>
      <c r="C23" s="169">
        <v>5000000</v>
      </c>
      <c r="D23" s="178">
        <v>5000000</v>
      </c>
      <c r="E23" s="146">
        <v>5000000</v>
      </c>
      <c r="F23" s="48">
        <f t="shared" ref="F23" si="9">+E23/D23</f>
        <v>1</v>
      </c>
      <c r="G23" s="146">
        <v>5000000</v>
      </c>
      <c r="H23" s="163">
        <f>+G23/E23</f>
        <v>1</v>
      </c>
      <c r="I23" s="146">
        <v>0</v>
      </c>
      <c r="J23" s="52" t="s">
        <v>129</v>
      </c>
      <c r="K23" s="271" t="s">
        <v>129</v>
      </c>
      <c r="L23" s="62" t="s">
        <v>463</v>
      </c>
      <c r="N23"/>
      <c r="O23"/>
      <c r="P23"/>
      <c r="Q23"/>
    </row>
    <row r="24" spans="1:17" s="98" customFormat="1" x14ac:dyDescent="0.2">
      <c r="A24" s="20"/>
      <c r="B24" s="371" t="s">
        <v>461</v>
      </c>
      <c r="C24" s="169"/>
      <c r="D24" s="178"/>
      <c r="E24" s="146"/>
      <c r="F24" s="48" t="s">
        <v>129</v>
      </c>
      <c r="G24" s="146"/>
      <c r="H24" s="163" t="s">
        <v>129</v>
      </c>
      <c r="I24" s="146">
        <v>0</v>
      </c>
      <c r="J24" s="52" t="s">
        <v>129</v>
      </c>
      <c r="K24" s="271" t="s">
        <v>129</v>
      </c>
      <c r="L24" s="62">
        <v>85000</v>
      </c>
      <c r="N24"/>
      <c r="O24"/>
      <c r="P24"/>
      <c r="Q24"/>
    </row>
    <row r="25" spans="1:17" s="98" customFormat="1" x14ac:dyDescent="0.2">
      <c r="A25" s="20"/>
      <c r="B25" s="371" t="s">
        <v>424</v>
      </c>
      <c r="C25" s="169">
        <v>0</v>
      </c>
      <c r="D25" s="178">
        <v>0</v>
      </c>
      <c r="E25" s="146">
        <v>241101</v>
      </c>
      <c r="F25" s="48" t="s">
        <v>129</v>
      </c>
      <c r="G25" s="146">
        <v>241101</v>
      </c>
      <c r="H25" s="163">
        <f t="shared" ref="H25:H30" si="10">+G25/E25</f>
        <v>1</v>
      </c>
      <c r="I25" s="146">
        <v>0</v>
      </c>
      <c r="J25" s="52" t="s">
        <v>129</v>
      </c>
      <c r="K25" s="271" t="s">
        <v>129</v>
      </c>
      <c r="L25" s="62">
        <v>85005</v>
      </c>
      <c r="M25"/>
      <c r="N25"/>
      <c r="O25"/>
      <c r="P25"/>
      <c r="Q25"/>
    </row>
    <row r="26" spans="1:17" s="98" customFormat="1" x14ac:dyDescent="0.2">
      <c r="A26" s="20"/>
      <c r="B26" s="20" t="s">
        <v>523</v>
      </c>
      <c r="C26" s="169">
        <v>0</v>
      </c>
      <c r="D26" s="178">
        <v>251960500.87</v>
      </c>
      <c r="E26" s="146">
        <v>0</v>
      </c>
      <c r="F26" s="48" t="s">
        <v>129</v>
      </c>
      <c r="G26" s="146">
        <v>0</v>
      </c>
      <c r="H26" s="163" t="s">
        <v>129</v>
      </c>
      <c r="I26" s="146">
        <v>0</v>
      </c>
      <c r="J26" s="52" t="s">
        <v>129</v>
      </c>
      <c r="K26" s="101" t="s">
        <v>129</v>
      </c>
      <c r="L26" s="62" t="s">
        <v>358</v>
      </c>
      <c r="M26"/>
      <c r="N26"/>
      <c r="O26"/>
      <c r="P26"/>
      <c r="Q26"/>
    </row>
    <row r="27" spans="1:17" s="98" customFormat="1" x14ac:dyDescent="0.2">
      <c r="A27" s="20"/>
      <c r="B27" s="20" t="s">
        <v>412</v>
      </c>
      <c r="C27" s="169">
        <v>0</v>
      </c>
      <c r="D27" s="178">
        <v>3040193.63</v>
      </c>
      <c r="E27" s="146">
        <v>0</v>
      </c>
      <c r="F27" s="48" t="s">
        <v>129</v>
      </c>
      <c r="G27" s="146">
        <v>0</v>
      </c>
      <c r="H27" s="163" t="s">
        <v>129</v>
      </c>
      <c r="I27" s="146">
        <v>0</v>
      </c>
      <c r="J27" s="52" t="s">
        <v>129</v>
      </c>
      <c r="K27" s="101" t="s">
        <v>129</v>
      </c>
      <c r="L27" s="62" t="s">
        <v>359</v>
      </c>
      <c r="M27"/>
      <c r="N27"/>
      <c r="O27"/>
      <c r="P27"/>
      <c r="Q27"/>
    </row>
    <row r="28" spans="1:17" ht="15" customHeight="1" x14ac:dyDescent="0.2">
      <c r="A28" s="20"/>
      <c r="B28" s="20" t="s">
        <v>230</v>
      </c>
      <c r="C28" s="169">
        <v>150000</v>
      </c>
      <c r="D28" s="178">
        <v>150000</v>
      </c>
      <c r="E28" s="146">
        <v>-248.52</v>
      </c>
      <c r="F28" s="48">
        <f>+E28/D28</f>
        <v>-1.6568000000000002E-3</v>
      </c>
      <c r="G28" s="146">
        <v>-248.52</v>
      </c>
      <c r="H28" s="163">
        <f t="shared" si="10"/>
        <v>1</v>
      </c>
      <c r="I28" s="30">
        <v>479415.98</v>
      </c>
      <c r="J28" s="52">
        <v>3.1961065333333334</v>
      </c>
      <c r="K28" s="271">
        <f>+E28/I28-1</f>
        <v>-1.0005183807181397</v>
      </c>
      <c r="L28" s="62">
        <v>94101</v>
      </c>
    </row>
    <row r="29" spans="1:17" ht="15" customHeight="1" x14ac:dyDescent="0.2">
      <c r="A29" s="69"/>
      <c r="B29" s="69" t="s">
        <v>231</v>
      </c>
      <c r="C29" s="187">
        <v>1400000</v>
      </c>
      <c r="D29" s="430">
        <v>1400000</v>
      </c>
      <c r="E29" s="70">
        <v>1517406.85</v>
      </c>
      <c r="F29" s="424">
        <f>+E29/D29</f>
        <v>1.0838620357142859</v>
      </c>
      <c r="G29" s="70">
        <v>1517406.85</v>
      </c>
      <c r="H29" s="456">
        <f t="shared" si="10"/>
        <v>1</v>
      </c>
      <c r="I29" s="189">
        <v>1274468.6100000001</v>
      </c>
      <c r="J29" s="71">
        <v>0.77240521818181829</v>
      </c>
      <c r="K29" s="105">
        <f>+E29/I29-1</f>
        <v>0.19061924169321043</v>
      </c>
      <c r="L29" s="63">
        <v>94102</v>
      </c>
    </row>
    <row r="30" spans="1:17" ht="15" customHeight="1" thickBot="1" x14ac:dyDescent="0.25">
      <c r="A30" s="58"/>
      <c r="B30" s="58" t="s">
        <v>241</v>
      </c>
      <c r="C30" s="169">
        <v>160000000</v>
      </c>
      <c r="D30" s="178">
        <v>160000000</v>
      </c>
      <c r="E30" s="59">
        <v>160000000</v>
      </c>
      <c r="F30" s="48">
        <f>+E30/D30</f>
        <v>1</v>
      </c>
      <c r="G30" s="59">
        <v>160000000</v>
      </c>
      <c r="H30" s="163">
        <f t="shared" si="10"/>
        <v>1</v>
      </c>
      <c r="I30" s="190">
        <v>0</v>
      </c>
      <c r="J30" s="60">
        <v>0</v>
      </c>
      <c r="K30" s="105" t="s">
        <v>129</v>
      </c>
      <c r="L30" s="63" t="s">
        <v>242</v>
      </c>
    </row>
    <row r="31" spans="1:17" s="6" customFormat="1" ht="19.5" customHeight="1" thickBot="1" x14ac:dyDescent="0.25">
      <c r="A31" s="5"/>
      <c r="B31" s="4" t="s">
        <v>206</v>
      </c>
      <c r="C31" s="173">
        <f>SUM(C23:C30)</f>
        <v>166550000</v>
      </c>
      <c r="D31" s="164">
        <f>SUM(D23:D30)</f>
        <v>421550694.5</v>
      </c>
      <c r="E31" s="165">
        <f>SUM(E23:E30)</f>
        <v>166758259.33000001</v>
      </c>
      <c r="F31" s="191">
        <f>+E31/(D31-D27-D26)</f>
        <v>1.0012504312818975</v>
      </c>
      <c r="G31" s="165">
        <f>SUM(G23:G30)</f>
        <v>166758259.33000001</v>
      </c>
      <c r="H31" s="183">
        <f>+G31/E31</f>
        <v>1</v>
      </c>
      <c r="I31" s="389">
        <f>SUM(I23:I30)</f>
        <v>1753884.59</v>
      </c>
      <c r="J31" s="191">
        <v>7.3910009106194314E-3</v>
      </c>
      <c r="K31" s="102">
        <f>+E31/I31-1</f>
        <v>94.079379955097281</v>
      </c>
      <c r="L31" s="13"/>
      <c r="M31"/>
      <c r="N31"/>
      <c r="O31"/>
      <c r="P31"/>
      <c r="Q31"/>
    </row>
    <row r="32" spans="1:17" x14ac:dyDescent="0.2">
      <c r="B32" s="273"/>
      <c r="L32" s="63" t="s">
        <v>148</v>
      </c>
    </row>
    <row r="35" spans="2:8" x14ac:dyDescent="0.2">
      <c r="F35"/>
      <c r="H35"/>
    </row>
    <row r="36" spans="2:8" x14ac:dyDescent="0.2">
      <c r="B36" s="46"/>
      <c r="F36"/>
      <c r="H36"/>
    </row>
    <row r="37" spans="2:8" x14ac:dyDescent="0.2">
      <c r="F37"/>
      <c r="H37"/>
    </row>
  </sheetData>
  <sortState ref="B23:L29">
    <sortCondition ref="L23:L29"/>
  </sortState>
  <mergeCells count="4">
    <mergeCell ref="I2:J2"/>
    <mergeCell ref="I20:J20"/>
    <mergeCell ref="D2:H2"/>
    <mergeCell ref="D20:H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  <rowBreaks count="2" manualBreakCount="2">
    <brk id="18" max="16383" man="1"/>
    <brk id="31" max="16383" man="1"/>
  </rowBreaks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2:Q35"/>
  <sheetViews>
    <sheetView zoomScaleNormal="100" workbookViewId="0">
      <selection activeCell="K20" sqref="K20"/>
    </sheetView>
  </sheetViews>
  <sheetFormatPr defaultColWidth="11.42578125" defaultRowHeight="12.75" x14ac:dyDescent="0.2"/>
  <cols>
    <col min="1" max="1" width="2.7109375" customWidth="1"/>
    <col min="2" max="2" width="45.85546875" customWidth="1"/>
    <col min="3" max="3" width="11.7109375" customWidth="1"/>
    <col min="4" max="4" width="9.5703125" bestFit="1" customWidth="1"/>
    <col min="5" max="5" width="10.140625" bestFit="1" customWidth="1"/>
    <col min="6" max="6" width="9.5703125" style="104" bestFit="1" customWidth="1"/>
    <col min="7" max="7" width="11.140625" bestFit="1" customWidth="1"/>
    <col min="8" max="8" width="7.42578125" style="104" bestFit="1" customWidth="1"/>
    <col min="9" max="9" width="10.42578125" bestFit="1" customWidth="1"/>
    <col min="10" max="10" width="10.5703125" style="104" bestFit="1" customWidth="1"/>
    <col min="11" max="11" width="6.85546875" style="104" customWidth="1"/>
    <col min="12" max="12" width="14.5703125" style="63" bestFit="1" customWidth="1"/>
  </cols>
  <sheetData>
    <row r="2" spans="1:17" x14ac:dyDescent="0.2">
      <c r="F2"/>
      <c r="H2"/>
      <c r="J2"/>
      <c r="K2"/>
      <c r="L2"/>
    </row>
    <row r="3" spans="1:17" ht="15" x14ac:dyDescent="0.25">
      <c r="B3" s="7" t="s">
        <v>229</v>
      </c>
      <c r="F3"/>
      <c r="H3"/>
      <c r="J3"/>
      <c r="K3"/>
      <c r="L3"/>
    </row>
    <row r="4" spans="1:17" ht="15" customHeight="1" x14ac:dyDescent="0.2">
      <c r="F4"/>
      <c r="H4"/>
      <c r="J4"/>
      <c r="K4"/>
      <c r="L4"/>
    </row>
    <row r="5" spans="1:17" ht="15" customHeight="1" x14ac:dyDescent="0.2">
      <c r="F5"/>
      <c r="H5"/>
      <c r="J5"/>
      <c r="K5"/>
      <c r="L5"/>
    </row>
    <row r="6" spans="1:17" ht="15" customHeight="1" x14ac:dyDescent="0.2">
      <c r="F6"/>
      <c r="H6"/>
      <c r="J6"/>
      <c r="K6"/>
      <c r="L6"/>
    </row>
    <row r="7" spans="1:17" ht="15" customHeight="1" x14ac:dyDescent="0.2">
      <c r="F7"/>
      <c r="H7"/>
      <c r="J7"/>
      <c r="K7"/>
      <c r="L7"/>
    </row>
    <row r="8" spans="1:17" ht="15" customHeight="1" x14ac:dyDescent="0.2">
      <c r="F8"/>
      <c r="H8"/>
      <c r="J8"/>
      <c r="K8"/>
      <c r="L8"/>
    </row>
    <row r="9" spans="1:17" ht="15" customHeight="1" x14ac:dyDescent="0.2">
      <c r="F9"/>
      <c r="H9"/>
      <c r="J9"/>
      <c r="K9"/>
      <c r="L9"/>
    </row>
    <row r="10" spans="1:17" ht="15" customHeight="1" x14ac:dyDescent="0.2">
      <c r="F10"/>
      <c r="H10"/>
      <c r="J10"/>
      <c r="K10"/>
      <c r="L10"/>
    </row>
    <row r="11" spans="1:17" ht="15" customHeight="1" x14ac:dyDescent="0.2">
      <c r="F11"/>
      <c r="H11"/>
      <c r="J11"/>
      <c r="K11"/>
      <c r="L11"/>
    </row>
    <row r="12" spans="1:17" ht="15" customHeight="1" x14ac:dyDescent="0.2">
      <c r="F12"/>
      <c r="H12"/>
      <c r="J12"/>
      <c r="K12"/>
      <c r="L12"/>
    </row>
    <row r="13" spans="1:17" ht="15" customHeight="1" x14ac:dyDescent="0.2">
      <c r="F13"/>
      <c r="H13"/>
      <c r="J13"/>
      <c r="K13"/>
      <c r="L13"/>
    </row>
    <row r="14" spans="1:17" ht="15" customHeight="1" x14ac:dyDescent="0.2">
      <c r="F14"/>
      <c r="H14"/>
      <c r="J14"/>
      <c r="K14"/>
      <c r="L14"/>
    </row>
    <row r="15" spans="1:17" ht="15" customHeight="1" x14ac:dyDescent="0.2">
      <c r="F15"/>
      <c r="H15"/>
      <c r="J15"/>
      <c r="K15"/>
      <c r="L15"/>
    </row>
    <row r="16" spans="1:17" s="6" customFormat="1" ht="19.5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2">
      <c r="F17"/>
      <c r="H17"/>
      <c r="J17"/>
      <c r="K17"/>
      <c r="L17"/>
    </row>
    <row r="18" spans="1:17" x14ac:dyDescent="0.2">
      <c r="F18"/>
      <c r="H18"/>
      <c r="J18"/>
      <c r="K18"/>
      <c r="L18"/>
    </row>
    <row r="19" spans="1:17" x14ac:dyDescent="0.2">
      <c r="F19"/>
      <c r="H19"/>
      <c r="J19"/>
      <c r="K19"/>
      <c r="L19"/>
    </row>
    <row r="20" spans="1:17" x14ac:dyDescent="0.2">
      <c r="F20"/>
      <c r="H20"/>
      <c r="J20"/>
      <c r="K20"/>
      <c r="L20"/>
    </row>
    <row r="21" spans="1:17" x14ac:dyDescent="0.2">
      <c r="F21"/>
      <c r="H21"/>
      <c r="J21"/>
      <c r="K21"/>
      <c r="L21"/>
    </row>
    <row r="22" spans="1:17" s="98" customForma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98" customForma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98" customFormat="1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98" customForma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98" customForma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">
      <c r="F27"/>
      <c r="H27"/>
      <c r="J27"/>
      <c r="K27"/>
      <c r="L27"/>
    </row>
    <row r="28" spans="1:17" ht="15" customHeight="1" x14ac:dyDescent="0.2">
      <c r="F28"/>
      <c r="H28"/>
      <c r="J28"/>
      <c r="K28"/>
      <c r="L28"/>
    </row>
    <row r="29" spans="1:17" ht="15" customHeight="1" x14ac:dyDescent="0.2">
      <c r="F29"/>
      <c r="H29"/>
      <c r="J29"/>
      <c r="K29"/>
      <c r="L29"/>
    </row>
    <row r="30" spans="1:17" s="6" customFormat="1" ht="19.5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2">
      <c r="F31"/>
      <c r="H31"/>
      <c r="J31"/>
      <c r="K31"/>
      <c r="L31"/>
    </row>
    <row r="32" spans="1:17" x14ac:dyDescent="0.2">
      <c r="F32"/>
      <c r="H32"/>
      <c r="J32"/>
      <c r="K32"/>
      <c r="L32"/>
    </row>
    <row r="33" spans="2:12" x14ac:dyDescent="0.2">
      <c r="F33"/>
      <c r="H33"/>
      <c r="J33"/>
      <c r="K33"/>
      <c r="L33"/>
    </row>
    <row r="35" spans="2:12" x14ac:dyDescent="0.2">
      <c r="B35" s="4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P36"/>
  <sheetViews>
    <sheetView zoomScaleNormal="100" workbookViewId="0">
      <selection activeCell="K5" sqref="K5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28515625" customWidth="1"/>
    <col min="4" max="4" width="13.5703125" style="104" customWidth="1"/>
    <col min="5" max="5" width="13.28515625" customWidth="1"/>
    <col min="6" max="6" width="7.7109375" style="104" customWidth="1"/>
    <col min="7" max="7" width="13.28515625" customWidth="1"/>
    <col min="8" max="8" width="6.28515625" style="104" customWidth="1"/>
    <col min="9" max="9" width="13.140625" customWidth="1"/>
    <col min="10" max="10" width="6.28515625" style="104" customWidth="1"/>
    <col min="11" max="11" width="13.140625" customWidth="1"/>
    <col min="12" max="12" width="10.7109375" style="104" customWidth="1"/>
    <col min="13" max="13" width="9.5703125" style="104" bestFit="1" customWidth="1"/>
    <col min="14" max="14" width="11.28515625" customWidth="1"/>
    <col min="15" max="15" width="11.42578125" style="104"/>
    <col min="16" max="16" width="10.5703125" style="104" bestFit="1" customWidth="1"/>
  </cols>
  <sheetData>
    <row r="1" spans="1:16" ht="15.75" thickBot="1" x14ac:dyDescent="0.3">
      <c r="A1" s="7" t="s">
        <v>19</v>
      </c>
    </row>
    <row r="2" spans="1:16" x14ac:dyDescent="0.2">
      <c r="A2" s="8" t="s">
        <v>20</v>
      </c>
      <c r="C2" s="174" t="s">
        <v>479</v>
      </c>
      <c r="D2" s="291" t="s">
        <v>148</v>
      </c>
      <c r="E2" s="619" t="s">
        <v>574</v>
      </c>
      <c r="F2" s="620"/>
      <c r="G2" s="620"/>
      <c r="H2" s="620"/>
      <c r="I2" s="620"/>
      <c r="J2" s="620"/>
      <c r="K2" s="620"/>
      <c r="L2" s="620"/>
      <c r="M2" s="621"/>
      <c r="N2" s="617" t="s">
        <v>575</v>
      </c>
      <c r="O2" s="618"/>
      <c r="P2" s="462"/>
    </row>
    <row r="3" spans="1:16" x14ac:dyDescent="0.2">
      <c r="C3" s="167">
        <v>1</v>
      </c>
      <c r="D3" s="167"/>
      <c r="E3" s="94">
        <v>2</v>
      </c>
      <c r="F3" s="94"/>
      <c r="G3" s="94">
        <v>3</v>
      </c>
      <c r="H3" s="95" t="s">
        <v>36</v>
      </c>
      <c r="I3" s="94">
        <v>4</v>
      </c>
      <c r="J3" s="95" t="s">
        <v>37</v>
      </c>
      <c r="K3" s="94">
        <v>5</v>
      </c>
      <c r="L3" s="94"/>
      <c r="M3" s="159" t="s">
        <v>38</v>
      </c>
      <c r="N3" s="280"/>
      <c r="O3" s="95" t="s">
        <v>40</v>
      </c>
      <c r="P3" s="292" t="s">
        <v>362</v>
      </c>
    </row>
    <row r="4" spans="1:16" ht="25.5" x14ac:dyDescent="0.2">
      <c r="A4" s="1"/>
      <c r="B4" s="2" t="s">
        <v>12</v>
      </c>
      <c r="C4" s="168" t="s">
        <v>13</v>
      </c>
      <c r="D4" s="168" t="s">
        <v>444</v>
      </c>
      <c r="E4" s="96" t="s">
        <v>14</v>
      </c>
      <c r="F4" s="96" t="s">
        <v>445</v>
      </c>
      <c r="G4" s="96" t="s">
        <v>15</v>
      </c>
      <c r="H4" s="96" t="s">
        <v>18</v>
      </c>
      <c r="I4" s="96" t="s">
        <v>16</v>
      </c>
      <c r="J4" s="96" t="s">
        <v>18</v>
      </c>
      <c r="K4" s="96" t="s">
        <v>17</v>
      </c>
      <c r="L4" s="96" t="s">
        <v>446</v>
      </c>
      <c r="M4" s="121" t="s">
        <v>18</v>
      </c>
      <c r="N4" s="96" t="s">
        <v>17</v>
      </c>
      <c r="O4" s="11" t="s">
        <v>18</v>
      </c>
      <c r="P4" s="150" t="s">
        <v>516</v>
      </c>
    </row>
    <row r="5" spans="1:16" ht="15" customHeight="1" x14ac:dyDescent="0.2">
      <c r="A5" s="20">
        <v>1</v>
      </c>
      <c r="B5" s="20" t="s">
        <v>0</v>
      </c>
      <c r="C5" s="169">
        <v>355786464.55000001</v>
      </c>
      <c r="D5" s="545">
        <f>C5/C17</f>
        <v>0.13949312918635584</v>
      </c>
      <c r="E5" s="583">
        <v>358653610.94999999</v>
      </c>
      <c r="F5" s="286">
        <f>E5/E17</f>
        <v>0.12633468348580629</v>
      </c>
      <c r="G5" s="146">
        <v>357525290.29000002</v>
      </c>
      <c r="H5" s="48">
        <f t="shared" ref="H5:H8" si="0">+G5/E5</f>
        <v>0.99685401003767593</v>
      </c>
      <c r="I5" s="146">
        <v>357319649.69999999</v>
      </c>
      <c r="J5" s="48">
        <f t="shared" ref="J5:J17" si="1">+I5/E5</f>
        <v>0.99628064179678377</v>
      </c>
      <c r="K5" s="146">
        <v>357311906.08999997</v>
      </c>
      <c r="L5" s="286">
        <f>K5/K17</f>
        <v>0.12805752024423281</v>
      </c>
      <c r="M5" s="163">
        <f t="shared" ref="M5:M17" si="2">+K5/E5</f>
        <v>0.9962590510201581</v>
      </c>
      <c r="N5" s="146">
        <v>344311821.45999998</v>
      </c>
      <c r="O5" s="163">
        <v>0.99331070106573083</v>
      </c>
      <c r="P5" s="151">
        <f>+K5/N5-1</f>
        <v>3.7756718822128166E-2</v>
      </c>
    </row>
    <row r="6" spans="1:16" ht="15" customHeight="1" x14ac:dyDescent="0.2">
      <c r="A6" s="22">
        <v>2</v>
      </c>
      <c r="B6" s="22" t="s">
        <v>1</v>
      </c>
      <c r="C6" s="169">
        <v>603468828.02999997</v>
      </c>
      <c r="D6" s="545">
        <f>C6/C17</f>
        <v>0.2366019047261913</v>
      </c>
      <c r="E6" s="146">
        <v>596449219.5</v>
      </c>
      <c r="F6" s="286">
        <f>E6/E17</f>
        <v>0.2100974897793336</v>
      </c>
      <c r="G6" s="146">
        <v>589161386.42999995</v>
      </c>
      <c r="H6" s="305">
        <f t="shared" si="0"/>
        <v>0.98778130169051204</v>
      </c>
      <c r="I6" s="146">
        <v>584992217.30999994</v>
      </c>
      <c r="J6" s="305">
        <f t="shared" si="1"/>
        <v>0.98079132000607794</v>
      </c>
      <c r="K6" s="146">
        <v>575950621.64999998</v>
      </c>
      <c r="L6" s="459">
        <f>K6/K17</f>
        <v>0.20641575926956637</v>
      </c>
      <c r="M6" s="188">
        <f t="shared" si="2"/>
        <v>0.96563228321904104</v>
      </c>
      <c r="N6" s="143">
        <v>545821509.76999998</v>
      </c>
      <c r="O6" s="188">
        <v>0.9696078978172018</v>
      </c>
      <c r="P6" s="152">
        <f t="shared" ref="P6:P15" si="3">+K6/N6-1</f>
        <v>5.519956861483144E-2</v>
      </c>
    </row>
    <row r="7" spans="1:16" ht="15" customHeight="1" x14ac:dyDescent="0.2">
      <c r="A7" s="22">
        <v>3</v>
      </c>
      <c r="B7" s="22" t="s">
        <v>2</v>
      </c>
      <c r="C7" s="169">
        <v>34707752.200000003</v>
      </c>
      <c r="D7" s="545">
        <f>C7/C17</f>
        <v>1.3607861579349748E-2</v>
      </c>
      <c r="E7" s="146">
        <v>24898176.73</v>
      </c>
      <c r="F7" s="286">
        <f>E7/E17</f>
        <v>8.770309793414385E-3</v>
      </c>
      <c r="G7" s="146">
        <v>23425776.050000001</v>
      </c>
      <c r="H7" s="305">
        <f t="shared" si="0"/>
        <v>0.94086311234886955</v>
      </c>
      <c r="I7" s="146">
        <v>23425776.050000001</v>
      </c>
      <c r="J7" s="305">
        <f t="shared" si="1"/>
        <v>0.94086311234886955</v>
      </c>
      <c r="K7" s="146">
        <v>23425776.050000001</v>
      </c>
      <c r="L7" s="459">
        <f>K7/K17</f>
        <v>8.3955970669618157E-3</v>
      </c>
      <c r="M7" s="188">
        <f t="shared" si="2"/>
        <v>0.94086311234886955</v>
      </c>
      <c r="N7" s="143">
        <v>29699297.559999999</v>
      </c>
      <c r="O7" s="188">
        <v>0.75600836361847823</v>
      </c>
      <c r="P7" s="152">
        <f t="shared" si="3"/>
        <v>-0.2112346764204075</v>
      </c>
    </row>
    <row r="8" spans="1:16" ht="15" customHeight="1" x14ac:dyDescent="0.2">
      <c r="A8" s="22">
        <v>4</v>
      </c>
      <c r="B8" s="22" t="s">
        <v>3</v>
      </c>
      <c r="C8" s="169">
        <v>995669824.77999997</v>
      </c>
      <c r="D8" s="546">
        <f>C8/C17</f>
        <v>0.39037207239083771</v>
      </c>
      <c r="E8" s="146">
        <v>1074869111.1400001</v>
      </c>
      <c r="F8" s="459">
        <f>E8/E17</f>
        <v>0.37861949468416994</v>
      </c>
      <c r="G8" s="146">
        <v>1072128976.54</v>
      </c>
      <c r="H8" s="305">
        <f t="shared" si="0"/>
        <v>0.99745072718938399</v>
      </c>
      <c r="I8" s="146">
        <v>1071909679.24</v>
      </c>
      <c r="J8" s="305">
        <f t="shared" si="1"/>
        <v>0.99724670485984912</v>
      </c>
      <c r="K8" s="146">
        <v>1071441547.5700001</v>
      </c>
      <c r="L8" s="459">
        <f>K8/K17</f>
        <v>0.38399545419541053</v>
      </c>
      <c r="M8" s="479">
        <f t="shared" si="2"/>
        <v>0.99681118051074624</v>
      </c>
      <c r="N8" s="143">
        <v>965665830.50999999</v>
      </c>
      <c r="O8" s="188">
        <v>0.99535132387037883</v>
      </c>
      <c r="P8" s="152">
        <f t="shared" si="3"/>
        <v>0.1095365640142163</v>
      </c>
    </row>
    <row r="9" spans="1:16" ht="15" customHeight="1" x14ac:dyDescent="0.2">
      <c r="A9" s="58">
        <v>5</v>
      </c>
      <c r="B9" s="58" t="s">
        <v>464</v>
      </c>
      <c r="C9" s="169">
        <v>6477736.8899999997</v>
      </c>
      <c r="D9" s="395">
        <f>C9/C17</f>
        <v>2.5397250285360603E-3</v>
      </c>
      <c r="E9" s="146">
        <v>107259</v>
      </c>
      <c r="F9" s="290" t="s">
        <v>129</v>
      </c>
      <c r="G9" s="146">
        <v>0</v>
      </c>
      <c r="H9" s="549" t="s">
        <v>129</v>
      </c>
      <c r="I9" s="146">
        <v>0</v>
      </c>
      <c r="J9" s="549" t="s">
        <v>129</v>
      </c>
      <c r="K9" s="146">
        <v>0</v>
      </c>
      <c r="L9" s="290" t="s">
        <v>129</v>
      </c>
      <c r="M9" s="182" t="s">
        <v>129</v>
      </c>
      <c r="N9" s="59">
        <v>0</v>
      </c>
      <c r="O9" s="182">
        <v>0</v>
      </c>
      <c r="P9" s="176" t="s">
        <v>129</v>
      </c>
    </row>
    <row r="10" spans="1:16" ht="15" customHeight="1" x14ac:dyDescent="0.2">
      <c r="A10" s="9"/>
      <c r="B10" s="2" t="s">
        <v>4</v>
      </c>
      <c r="C10" s="172">
        <f>SUM(C5:C9)</f>
        <v>1996110606.45</v>
      </c>
      <c r="D10" s="547">
        <f>C10/C17</f>
        <v>0.78261469291127073</v>
      </c>
      <c r="E10" s="91">
        <f>SUM(E5:E9)</f>
        <v>2054977377.3200002</v>
      </c>
      <c r="F10" s="287">
        <f>E10/E17</f>
        <v>0.72385975941117053</v>
      </c>
      <c r="G10" s="91">
        <f>SUM(G5:G9)</f>
        <v>2042241429.3099999</v>
      </c>
      <c r="H10" s="97">
        <f>+G10/E10</f>
        <v>0.99380239016226557</v>
      </c>
      <c r="I10" s="91">
        <f>SUM(I5:I9)</f>
        <v>2037647322.3</v>
      </c>
      <c r="J10" s="97">
        <f t="shared" si="1"/>
        <v>0.99156679036408601</v>
      </c>
      <c r="K10" s="91">
        <f>SUM(K5:K9)</f>
        <v>2028129851.3600001</v>
      </c>
      <c r="L10" s="287">
        <f>K10/K17</f>
        <v>0.72686433077617163</v>
      </c>
      <c r="M10" s="180">
        <f t="shared" si="2"/>
        <v>0.98693536665838466</v>
      </c>
      <c r="N10" s="91">
        <f>SUM(N5:N9)</f>
        <v>1885498459.3</v>
      </c>
      <c r="O10" s="97">
        <v>0.98221042377432755</v>
      </c>
      <c r="P10" s="154">
        <f t="shared" si="3"/>
        <v>7.5646517426990023E-2</v>
      </c>
    </row>
    <row r="11" spans="1:16" ht="15" customHeight="1" x14ac:dyDescent="0.2">
      <c r="A11" s="20">
        <v>6</v>
      </c>
      <c r="B11" s="20" t="s">
        <v>5</v>
      </c>
      <c r="C11" s="169">
        <v>352109003.55000001</v>
      </c>
      <c r="D11" s="545">
        <f>C11/C17</f>
        <v>0.13805130777530356</v>
      </c>
      <c r="E11" s="146">
        <v>412265621.92000002</v>
      </c>
      <c r="F11" s="286">
        <f>E11/E17</f>
        <v>0.14521935724941931</v>
      </c>
      <c r="G11" s="146">
        <v>400845985.13999999</v>
      </c>
      <c r="H11" s="48">
        <f t="shared" ref="H11:H17" si="4">+G11/E11</f>
        <v>0.97230029337198531</v>
      </c>
      <c r="I11" s="146">
        <v>400728762.06</v>
      </c>
      <c r="J11" s="48">
        <f t="shared" si="1"/>
        <v>0.97201595465013391</v>
      </c>
      <c r="K11" s="146">
        <v>396839669.64999998</v>
      </c>
      <c r="L11" s="286">
        <f>K11/K17</f>
        <v>0.14222393142734904</v>
      </c>
      <c r="M11" s="163">
        <f t="shared" si="2"/>
        <v>0.96258249184552802</v>
      </c>
      <c r="N11" s="146">
        <v>454767110.56</v>
      </c>
      <c r="O11" s="163">
        <v>0.9742648030584049</v>
      </c>
      <c r="P11" s="151">
        <f t="shared" si="3"/>
        <v>-0.12737825485811449</v>
      </c>
    </row>
    <row r="12" spans="1:16" ht="15" customHeight="1" x14ac:dyDescent="0.2">
      <c r="A12" s="24">
        <v>7</v>
      </c>
      <c r="B12" s="24" t="s">
        <v>6</v>
      </c>
      <c r="C12" s="169">
        <v>21741338.550000001</v>
      </c>
      <c r="D12" s="395">
        <f>C12/C17</f>
        <v>8.5241223295981858E-3</v>
      </c>
      <c r="E12" s="146">
        <v>52680668.200000003</v>
      </c>
      <c r="F12" s="288">
        <f>E12/E17</f>
        <v>1.8556611002016686E-2</v>
      </c>
      <c r="G12" s="146">
        <v>52151730.289999999</v>
      </c>
      <c r="H12" s="431">
        <f t="shared" si="4"/>
        <v>0.98995954440076739</v>
      </c>
      <c r="I12" s="146">
        <v>52150267.960000001</v>
      </c>
      <c r="J12" s="431">
        <f t="shared" si="1"/>
        <v>0.98993178602089182</v>
      </c>
      <c r="K12" s="146">
        <v>52062956.299999997</v>
      </c>
      <c r="L12" s="288">
        <f>K12/K17</f>
        <v>1.8658916668403868E-2</v>
      </c>
      <c r="M12" s="433">
        <f t="shared" si="2"/>
        <v>0.98827441030825791</v>
      </c>
      <c r="N12" s="147">
        <v>158424075.80000001</v>
      </c>
      <c r="O12" s="433">
        <v>0.96417250823120071</v>
      </c>
      <c r="P12" s="151">
        <f t="shared" si="3"/>
        <v>-0.67136967006374682</v>
      </c>
    </row>
    <row r="13" spans="1:16" ht="15" customHeight="1" x14ac:dyDescent="0.2">
      <c r="A13" s="9"/>
      <c r="B13" s="2" t="s">
        <v>7</v>
      </c>
      <c r="C13" s="172">
        <f>SUM(C11:C12)</f>
        <v>373850342.10000002</v>
      </c>
      <c r="D13" s="547">
        <f>C13/C17</f>
        <v>0.14657543010490173</v>
      </c>
      <c r="E13" s="91">
        <f>SUM(E11:E12)</f>
        <v>464946290.12</v>
      </c>
      <c r="F13" s="287">
        <f>E13/E17</f>
        <v>0.16377596825143598</v>
      </c>
      <c r="G13" s="91">
        <f>SUM(G11:G12)</f>
        <v>452997715.43000001</v>
      </c>
      <c r="H13" s="97">
        <f t="shared" si="4"/>
        <v>0.9743011721054573</v>
      </c>
      <c r="I13" s="91">
        <f>SUM(I11:I12)</f>
        <v>452879030.01999998</v>
      </c>
      <c r="J13" s="97">
        <f t="shared" si="1"/>
        <v>0.97404590517996059</v>
      </c>
      <c r="K13" s="91">
        <f>SUM(K11:K12)</f>
        <v>448902625.94999999</v>
      </c>
      <c r="L13" s="287">
        <f>K13/K17</f>
        <v>0.1608828480957529</v>
      </c>
      <c r="M13" s="180">
        <f t="shared" si="2"/>
        <v>0.96549351073247791</v>
      </c>
      <c r="N13" s="91">
        <f>SUM(N11:N12)</f>
        <v>613191186.36000001</v>
      </c>
      <c r="O13" s="97">
        <v>0.97163717080509582</v>
      </c>
      <c r="P13" s="154">
        <f>+K13/N13-1</f>
        <v>-0.26792387768200476</v>
      </c>
    </row>
    <row r="14" spans="1:16" ht="15" customHeight="1" x14ac:dyDescent="0.2">
      <c r="A14" s="20">
        <v>8</v>
      </c>
      <c r="B14" s="20" t="s">
        <v>8</v>
      </c>
      <c r="C14" s="169">
        <v>21421544.140000001</v>
      </c>
      <c r="D14" s="545">
        <f>C14/C17</f>
        <v>8.3987405981609704E-3</v>
      </c>
      <c r="E14" s="146">
        <v>21421544.140000001</v>
      </c>
      <c r="F14" s="286">
        <f>E14/E17</f>
        <v>7.5456761512472624E-3</v>
      </c>
      <c r="G14" s="146">
        <v>16323489.08</v>
      </c>
      <c r="H14" s="48">
        <f t="shared" si="4"/>
        <v>0.76201271828576966</v>
      </c>
      <c r="I14" s="146">
        <v>16323489.08</v>
      </c>
      <c r="J14" s="48">
        <f t="shared" si="1"/>
        <v>0.76201271828576966</v>
      </c>
      <c r="K14" s="146">
        <v>16323489.08</v>
      </c>
      <c r="L14" s="286">
        <f>K14/K17</f>
        <v>5.850198377638431E-3</v>
      </c>
      <c r="M14" s="163">
        <f t="shared" si="2"/>
        <v>0.76201271828576966</v>
      </c>
      <c r="N14" s="146">
        <v>17446777.620000001</v>
      </c>
      <c r="O14" s="163">
        <v>0.87721545064078343</v>
      </c>
      <c r="P14" s="151">
        <f>+K14/N14-1</f>
        <v>-6.4383725434336125E-2</v>
      </c>
    </row>
    <row r="15" spans="1:16" ht="15" customHeight="1" x14ac:dyDescent="0.2">
      <c r="A15" s="24">
        <v>9</v>
      </c>
      <c r="B15" s="24" t="s">
        <v>9</v>
      </c>
      <c r="C15" s="169">
        <v>159183736.81</v>
      </c>
      <c r="D15" s="395">
        <f>C15/C17</f>
        <v>6.2411136385666637E-2</v>
      </c>
      <c r="E15" s="146">
        <v>297571236.81</v>
      </c>
      <c r="F15" s="288">
        <f>E15/E17</f>
        <v>0.10481859618614629</v>
      </c>
      <c r="G15" s="146">
        <v>296889428.08999997</v>
      </c>
      <c r="H15" s="431">
        <f t="shared" si="4"/>
        <v>0.99770875462524844</v>
      </c>
      <c r="I15" s="146">
        <v>296889428.08999997</v>
      </c>
      <c r="J15" s="431">
        <f t="shared" si="1"/>
        <v>0.99770875462524844</v>
      </c>
      <c r="K15" s="146">
        <v>296889428.08999997</v>
      </c>
      <c r="L15" s="288">
        <f>K15/K17</f>
        <v>0.10640262275043709</v>
      </c>
      <c r="M15" s="433">
        <f t="shared" si="2"/>
        <v>0.99770875462524844</v>
      </c>
      <c r="N15" s="147">
        <v>130855000.22</v>
      </c>
      <c r="O15" s="433">
        <v>0.99512353656989794</v>
      </c>
      <c r="P15" s="153">
        <f t="shared" si="3"/>
        <v>1.2688428229021018</v>
      </c>
    </row>
    <row r="16" spans="1:16" ht="15" customHeight="1" thickBot="1" x14ac:dyDescent="0.25">
      <c r="A16" s="9"/>
      <c r="B16" s="2" t="s">
        <v>10</v>
      </c>
      <c r="C16" s="172">
        <f>SUM(C14:C15)</f>
        <v>180605280.94999999</v>
      </c>
      <c r="D16" s="547">
        <f>C16/C17</f>
        <v>7.0809876983827597E-2</v>
      </c>
      <c r="E16" s="91">
        <f>SUM(E14:E15)</f>
        <v>318992780.94999999</v>
      </c>
      <c r="F16" s="287">
        <f>E16/E17</f>
        <v>0.11236427233739354</v>
      </c>
      <c r="G16" s="91">
        <f>SUM(G14:G15)</f>
        <v>313212917.16999996</v>
      </c>
      <c r="H16" s="97">
        <f t="shared" si="4"/>
        <v>0.98188089472499385</v>
      </c>
      <c r="I16" s="91">
        <f>SUM(I14:I15)</f>
        <v>313212917.16999996</v>
      </c>
      <c r="J16" s="97">
        <f t="shared" si="1"/>
        <v>0.98188089472499385</v>
      </c>
      <c r="K16" s="91">
        <f>SUM(K14:K15)</f>
        <v>313212917.16999996</v>
      </c>
      <c r="L16" s="287">
        <f>K16/K17</f>
        <v>0.11225282112807553</v>
      </c>
      <c r="M16" s="180">
        <f t="shared" si="2"/>
        <v>0.98188089472499385</v>
      </c>
      <c r="N16" s="91">
        <f>SUM(N14:N15)</f>
        <v>148301777.84</v>
      </c>
      <c r="O16" s="97">
        <v>0.97963289009595544</v>
      </c>
      <c r="P16" s="154">
        <f>+K16/N16-1</f>
        <v>1.1119970490705748</v>
      </c>
    </row>
    <row r="17" spans="1:16" s="6" customFormat="1" ht="19.5" customHeight="1" thickBot="1" x14ac:dyDescent="0.25">
      <c r="A17" s="5"/>
      <c r="B17" s="4" t="s">
        <v>11</v>
      </c>
      <c r="C17" s="173">
        <f>+C10+C13+C16</f>
        <v>2550566229.5</v>
      </c>
      <c r="D17" s="548"/>
      <c r="E17" s="165">
        <f>+E10+E13+E16</f>
        <v>2838916448.3899999</v>
      </c>
      <c r="F17" s="289"/>
      <c r="G17" s="165">
        <f>+G10+G13+G16</f>
        <v>2808452061.9099998</v>
      </c>
      <c r="H17" s="191">
        <f t="shared" si="4"/>
        <v>0.98926900913294691</v>
      </c>
      <c r="I17" s="165">
        <f>+I10+I13+I16</f>
        <v>2803739269.4899998</v>
      </c>
      <c r="J17" s="191">
        <f t="shared" si="1"/>
        <v>0.98760894181301118</v>
      </c>
      <c r="K17" s="165">
        <f>+K10+K13+K16</f>
        <v>2790245394.48</v>
      </c>
      <c r="L17" s="289"/>
      <c r="M17" s="183">
        <f t="shared" si="2"/>
        <v>0.98285576388216633</v>
      </c>
      <c r="N17" s="157">
        <f>N10+N13+N16</f>
        <v>2646991423.5</v>
      </c>
      <c r="O17" s="461">
        <v>0.97959659780619435</v>
      </c>
      <c r="P17" s="156">
        <f>+K17/N17-1</f>
        <v>5.4119544819144716E-2</v>
      </c>
    </row>
    <row r="18" spans="1:16" x14ac:dyDescent="0.2">
      <c r="E18" s="46"/>
      <c r="G18" s="46"/>
      <c r="I18" s="46"/>
      <c r="K18" s="46"/>
    </row>
    <row r="19" spans="1:16" x14ac:dyDescent="0.2">
      <c r="A19" s="8" t="s">
        <v>577</v>
      </c>
      <c r="E19" s="280"/>
      <c r="F19" s="460"/>
      <c r="G19" s="280"/>
      <c r="H19" s="460"/>
      <c r="K19" s="616"/>
      <c r="L19" s="616"/>
    </row>
    <row r="20" spans="1:16" x14ac:dyDescent="0.2">
      <c r="C20" s="13"/>
      <c r="D20" s="13"/>
      <c r="E20" s="13"/>
      <c r="F20" s="14"/>
      <c r="G20" s="13"/>
      <c r="H20" s="14"/>
      <c r="I20" s="13"/>
      <c r="J20" s="14"/>
      <c r="N20" s="94"/>
      <c r="O20" s="95"/>
    </row>
    <row r="21" spans="1:16" ht="38.25" x14ac:dyDescent="0.2">
      <c r="A21" s="1"/>
      <c r="B21" s="2" t="s">
        <v>12</v>
      </c>
      <c r="C21" s="3" t="s">
        <v>544</v>
      </c>
      <c r="D21" s="3" t="s">
        <v>453</v>
      </c>
      <c r="E21" s="3" t="s">
        <v>353</v>
      </c>
      <c r="F21" s="3"/>
      <c r="G21" s="3" t="s">
        <v>354</v>
      </c>
      <c r="H21" s="3"/>
      <c r="I21" s="3" t="s">
        <v>355</v>
      </c>
      <c r="J21" s="3"/>
      <c r="K21" s="96" t="s">
        <v>425</v>
      </c>
      <c r="L21" s="96" t="s">
        <v>449</v>
      </c>
      <c r="M21" s="96" t="s">
        <v>411</v>
      </c>
      <c r="N21" s="61"/>
      <c r="O21" s="96" t="s">
        <v>356</v>
      </c>
      <c r="P21" s="96" t="s">
        <v>18</v>
      </c>
    </row>
    <row r="22" spans="1:16" x14ac:dyDescent="0.2">
      <c r="A22" s="20">
        <v>1</v>
      </c>
      <c r="B22" s="20" t="s">
        <v>0</v>
      </c>
      <c r="C22" s="21">
        <v>91000</v>
      </c>
      <c r="D22" s="146">
        <v>0</v>
      </c>
      <c r="E22" s="143">
        <v>67092491.109999999</v>
      </c>
      <c r="F22" s="48"/>
      <c r="G22" s="143">
        <v>68216344.709999993</v>
      </c>
      <c r="H22" s="48"/>
      <c r="I22" s="21">
        <v>0</v>
      </c>
      <c r="J22" s="48"/>
      <c r="K22" s="30">
        <v>3900000</v>
      </c>
      <c r="L22" s="30">
        <v>0</v>
      </c>
      <c r="M22" s="30">
        <v>0</v>
      </c>
      <c r="N22" s="366"/>
      <c r="O22" s="143">
        <v>2867146.4</v>
      </c>
      <c r="P22" s="48">
        <f t="shared" ref="P22:P34" si="5">O22/C5</f>
        <v>8.0586157307203261E-3</v>
      </c>
    </row>
    <row r="23" spans="1:16" x14ac:dyDescent="0.2">
      <c r="A23" s="22">
        <v>2</v>
      </c>
      <c r="B23" s="22" t="s">
        <v>1</v>
      </c>
      <c r="C23" s="23">
        <v>1785865.27</v>
      </c>
      <c r="D23" s="143">
        <v>0</v>
      </c>
      <c r="E23" s="23">
        <v>5902144.1200000001</v>
      </c>
      <c r="F23" s="305"/>
      <c r="G23" s="143">
        <v>21154367.41</v>
      </c>
      <c r="H23" s="305"/>
      <c r="I23" s="23">
        <v>2229550.44</v>
      </c>
      <c r="J23" s="305"/>
      <c r="K23" s="32">
        <v>4217199.05</v>
      </c>
      <c r="L23" s="32">
        <v>0</v>
      </c>
      <c r="M23" s="32">
        <v>0</v>
      </c>
      <c r="N23" s="143"/>
      <c r="O23" s="143">
        <v>-7019608.5300000003</v>
      </c>
      <c r="P23" s="48">
        <f t="shared" si="5"/>
        <v>-1.1632097970851674E-2</v>
      </c>
    </row>
    <row r="24" spans="1:16" x14ac:dyDescent="0.2">
      <c r="A24" s="22">
        <v>3</v>
      </c>
      <c r="B24" s="22" t="s">
        <v>2</v>
      </c>
      <c r="C24" s="23">
        <v>0</v>
      </c>
      <c r="D24" s="143">
        <v>0</v>
      </c>
      <c r="E24" s="143">
        <v>0</v>
      </c>
      <c r="F24" s="305"/>
      <c r="G24" s="23">
        <v>10500000</v>
      </c>
      <c r="H24" s="305"/>
      <c r="I24" s="23">
        <v>0</v>
      </c>
      <c r="J24" s="305"/>
      <c r="K24" s="32">
        <v>690424.53</v>
      </c>
      <c r="L24" s="32">
        <v>0</v>
      </c>
      <c r="M24" s="32">
        <v>0</v>
      </c>
      <c r="N24" s="143"/>
      <c r="O24" s="143">
        <v>-9809575.4700000007</v>
      </c>
      <c r="P24" s="48">
        <f t="shared" si="5"/>
        <v>-0.28263355729501838</v>
      </c>
    </row>
    <row r="25" spans="1:16" x14ac:dyDescent="0.2">
      <c r="A25" s="22">
        <v>4</v>
      </c>
      <c r="B25" s="22" t="s">
        <v>3</v>
      </c>
      <c r="C25" s="143">
        <v>11827049.710000001</v>
      </c>
      <c r="D25" s="143">
        <v>0</v>
      </c>
      <c r="E25" s="143">
        <v>81647063.430000007</v>
      </c>
      <c r="F25" s="305"/>
      <c r="G25" s="143">
        <v>39993941.119999997</v>
      </c>
      <c r="H25" s="305"/>
      <c r="I25" s="143">
        <v>2130077.14</v>
      </c>
      <c r="J25" s="305"/>
      <c r="K25" s="32">
        <v>18461037.199999999</v>
      </c>
      <c r="L25" s="32">
        <v>5128000</v>
      </c>
      <c r="M25" s="529">
        <v>0</v>
      </c>
      <c r="N25" s="504"/>
      <c r="O25" s="143">
        <v>79199286.359999999</v>
      </c>
      <c r="P25" s="305">
        <f t="shared" si="5"/>
        <v>7.9543724625278894E-2</v>
      </c>
    </row>
    <row r="26" spans="1:16" x14ac:dyDescent="0.2">
      <c r="A26" s="58">
        <v>5</v>
      </c>
      <c r="B26" s="58" t="s">
        <v>464</v>
      </c>
      <c r="C26" s="59">
        <v>0</v>
      </c>
      <c r="D26" s="59">
        <v>0</v>
      </c>
      <c r="E26" s="143">
        <v>0</v>
      </c>
      <c r="F26" s="85"/>
      <c r="G26" s="146">
        <v>6370477.8899999997</v>
      </c>
      <c r="H26" s="85"/>
      <c r="I26" s="59">
        <v>0</v>
      </c>
      <c r="J26" s="85"/>
      <c r="K26" s="190">
        <v>0</v>
      </c>
      <c r="L26" s="190">
        <v>0</v>
      </c>
      <c r="M26" s="530">
        <v>0</v>
      </c>
      <c r="N26" s="367"/>
      <c r="O26" s="146">
        <v>-6370477.8899999997</v>
      </c>
      <c r="P26" s="85">
        <f t="shared" si="5"/>
        <v>-0.98344190234623752</v>
      </c>
    </row>
    <row r="27" spans="1:16" x14ac:dyDescent="0.2">
      <c r="A27" s="9"/>
      <c r="B27" s="2" t="s">
        <v>4</v>
      </c>
      <c r="C27" s="18">
        <f>SUM(C22:C26)</f>
        <v>13703914.98</v>
      </c>
      <c r="D27" s="18">
        <f>SUM(D22:D26)</f>
        <v>0</v>
      </c>
      <c r="E27" s="18">
        <f>SUM(E22:E26)</f>
        <v>154641698.66000003</v>
      </c>
      <c r="F27" s="44"/>
      <c r="G27" s="18">
        <f>SUM(G22:G26)</f>
        <v>146235131.12999997</v>
      </c>
      <c r="H27" s="44"/>
      <c r="I27" s="18">
        <f>SUM(I22:I26)</f>
        <v>4359627.58</v>
      </c>
      <c r="J27" s="44"/>
      <c r="K27" s="531">
        <f>SUM(K22:K26)</f>
        <v>27268660.780000001</v>
      </c>
      <c r="L27" s="531">
        <f>SUM(L22:L26)</f>
        <v>5128000</v>
      </c>
      <c r="M27" s="531">
        <f>SUM(M22:M26)</f>
        <v>0</v>
      </c>
      <c r="N27" s="132"/>
      <c r="O27" s="91">
        <f>+C27+D27+E27-G27+I27+K27-M27+L27</f>
        <v>58866770.870000049</v>
      </c>
      <c r="P27" s="97">
        <f t="shared" si="5"/>
        <v>2.9490735974141313E-2</v>
      </c>
    </row>
    <row r="28" spans="1:16" x14ac:dyDescent="0.2">
      <c r="A28" s="20">
        <v>6</v>
      </c>
      <c r="B28" s="20" t="s">
        <v>5</v>
      </c>
      <c r="C28" s="21">
        <v>14651829.25</v>
      </c>
      <c r="D28" s="146">
        <v>0</v>
      </c>
      <c r="E28" s="143">
        <v>95663043.189999998</v>
      </c>
      <c r="F28" s="48"/>
      <c r="G28" s="143">
        <v>129723117.06</v>
      </c>
      <c r="H28" s="48"/>
      <c r="I28" s="21">
        <v>5039515.04</v>
      </c>
      <c r="J28" s="48"/>
      <c r="K28" s="190">
        <v>33429266.600000001</v>
      </c>
      <c r="L28" s="190">
        <v>41096081.350000001</v>
      </c>
      <c r="M28" s="30">
        <v>0</v>
      </c>
      <c r="N28" s="146"/>
      <c r="O28" s="143">
        <v>60156618.369999997</v>
      </c>
      <c r="P28" s="48">
        <f t="shared" si="5"/>
        <v>0.1708465780866</v>
      </c>
    </row>
    <row r="29" spans="1:16" x14ac:dyDescent="0.2">
      <c r="A29" s="24">
        <v>7</v>
      </c>
      <c r="B29" s="24" t="s">
        <v>6</v>
      </c>
      <c r="C29" s="25">
        <v>0</v>
      </c>
      <c r="D29" s="147">
        <v>0</v>
      </c>
      <c r="E29" s="59">
        <v>36477986.460000001</v>
      </c>
      <c r="F29" s="431"/>
      <c r="G29" s="59">
        <v>10824480.119999999</v>
      </c>
      <c r="H29" s="431"/>
      <c r="I29" s="25">
        <v>1285823.31</v>
      </c>
      <c r="J29" s="431"/>
      <c r="K29" s="34">
        <v>0</v>
      </c>
      <c r="L29" s="34">
        <v>4000000</v>
      </c>
      <c r="M29" s="530">
        <v>0</v>
      </c>
      <c r="N29" s="367"/>
      <c r="O29" s="143">
        <v>30939329.649999999</v>
      </c>
      <c r="P29" s="288">
        <f t="shared" si="5"/>
        <v>1.4230646185305824</v>
      </c>
    </row>
    <row r="30" spans="1:16" x14ac:dyDescent="0.2">
      <c r="A30" s="9"/>
      <c r="B30" s="2" t="s">
        <v>7</v>
      </c>
      <c r="C30" s="18">
        <f>SUM(C28:C29)</f>
        <v>14651829.25</v>
      </c>
      <c r="D30" s="18">
        <f>SUM(D28:D29)</f>
        <v>0</v>
      </c>
      <c r="E30" s="18">
        <f>SUM(E28:E29)</f>
        <v>132141029.65000001</v>
      </c>
      <c r="F30" s="44"/>
      <c r="G30" s="18">
        <f>SUM(G28:G29)</f>
        <v>140547597.18000001</v>
      </c>
      <c r="H30" s="44"/>
      <c r="I30" s="18">
        <f>SUM(I28:I29)</f>
        <v>6325338.3499999996</v>
      </c>
      <c r="J30" s="44"/>
      <c r="K30" s="531">
        <f>SUM(K28:K29)</f>
        <v>33429266.600000001</v>
      </c>
      <c r="L30" s="531">
        <f>SUM(L28:L29)</f>
        <v>45096081.350000001</v>
      </c>
      <c r="M30" s="531">
        <f>SUM(M28:M29)</f>
        <v>0</v>
      </c>
      <c r="N30" s="132"/>
      <c r="O30" s="91">
        <f>+C30+D30+E30-G30+I30+K30-M30+L30</f>
        <v>91095948.020000011</v>
      </c>
      <c r="P30" s="97">
        <f t="shared" si="5"/>
        <v>0.24366955907621732</v>
      </c>
    </row>
    <row r="31" spans="1:16" x14ac:dyDescent="0.2">
      <c r="A31" s="20">
        <v>8</v>
      </c>
      <c r="B31" s="20" t="s">
        <v>8</v>
      </c>
      <c r="C31" s="21"/>
      <c r="D31" s="146"/>
      <c r="E31" s="21"/>
      <c r="F31" s="48"/>
      <c r="G31" s="21"/>
      <c r="H31" s="48"/>
      <c r="I31" s="21"/>
      <c r="J31" s="48"/>
      <c r="K31" s="30"/>
      <c r="L31" s="30"/>
      <c r="M31" s="30"/>
      <c r="N31" s="146"/>
      <c r="O31" s="372"/>
      <c r="P31" s="48">
        <f t="shared" si="5"/>
        <v>0</v>
      </c>
    </row>
    <row r="32" spans="1:16" x14ac:dyDescent="0.2">
      <c r="A32" s="24">
        <v>9</v>
      </c>
      <c r="B32" s="24" t="s">
        <v>9</v>
      </c>
      <c r="C32" s="25">
        <v>0</v>
      </c>
      <c r="D32" s="147">
        <v>0</v>
      </c>
      <c r="E32" s="25">
        <v>0</v>
      </c>
      <c r="F32" s="431"/>
      <c r="G32" s="25">
        <v>0</v>
      </c>
      <c r="H32" s="431"/>
      <c r="I32" s="25">
        <v>0</v>
      </c>
      <c r="J32" s="431"/>
      <c r="K32" s="530">
        <v>48387500</v>
      </c>
      <c r="L32" s="530">
        <v>90000000</v>
      </c>
      <c r="M32" s="530">
        <v>0</v>
      </c>
      <c r="N32" s="34"/>
      <c r="O32" s="458">
        <v>138387500</v>
      </c>
      <c r="P32" s="431">
        <f t="shared" si="5"/>
        <v>0.86935702586990926</v>
      </c>
    </row>
    <row r="33" spans="1:16" ht="13.5" thickBot="1" x14ac:dyDescent="0.25">
      <c r="A33" s="9"/>
      <c r="B33" s="2" t="s">
        <v>10</v>
      </c>
      <c r="C33" s="18">
        <f>SUM(C31:C32)</f>
        <v>0</v>
      </c>
      <c r="D33" s="18">
        <f>SUM(D31:D32)</f>
        <v>0</v>
      </c>
      <c r="E33" s="532">
        <f>SUM(E31:E32)</f>
        <v>0</v>
      </c>
      <c r="F33" s="533"/>
      <c r="G33" s="532">
        <f>SUM(G31:G32)</f>
        <v>0</v>
      </c>
      <c r="H33" s="533"/>
      <c r="I33" s="532">
        <f>SUM(I31:I32)</f>
        <v>0</v>
      </c>
      <c r="J33" s="533"/>
      <c r="K33" s="531">
        <f>SUM(K31:K32)</f>
        <v>48387500</v>
      </c>
      <c r="L33" s="531">
        <f>SUM(L31:L32)</f>
        <v>90000000</v>
      </c>
      <c r="M33" s="531">
        <f>SUM(M31:M32)</f>
        <v>0</v>
      </c>
      <c r="N33" s="531"/>
      <c r="O33" s="534">
        <f>+C33+D33+E33-G33+I33+K33-M33+N33+L33</f>
        <v>138387500</v>
      </c>
      <c r="P33" s="97">
        <f t="shared" si="5"/>
        <v>0.76624282120693998</v>
      </c>
    </row>
    <row r="34" spans="1:16" ht="13.5" thickBot="1" x14ac:dyDescent="0.25">
      <c r="A34" s="5"/>
      <c r="B34" s="4" t="s">
        <v>11</v>
      </c>
      <c r="C34" s="19">
        <f>+C27+C30+C33</f>
        <v>28355744.23</v>
      </c>
      <c r="D34" s="19">
        <f>+D27+D30+D33</f>
        <v>0</v>
      </c>
      <c r="E34" s="19">
        <f>+E27+E30+E33</f>
        <v>286782728.31000006</v>
      </c>
      <c r="F34" s="45"/>
      <c r="G34" s="19">
        <f>+G27+G30+G33</f>
        <v>286782728.30999994</v>
      </c>
      <c r="H34" s="45"/>
      <c r="I34" s="19">
        <f>+I27+I30+I33</f>
        <v>10684965.93</v>
      </c>
      <c r="J34" s="45"/>
      <c r="K34" s="535">
        <f>+K27+K30+K33</f>
        <v>109085427.38</v>
      </c>
      <c r="L34" s="535">
        <f>+L27+L30+L33</f>
        <v>140224081.34999999</v>
      </c>
      <c r="M34" s="535">
        <f>+M27+M30+M33</f>
        <v>0</v>
      </c>
      <c r="N34" s="535"/>
      <c r="O34" s="19">
        <f>O27+O30+O33</f>
        <v>288350218.89000005</v>
      </c>
      <c r="P34" s="45">
        <f t="shared" si="5"/>
        <v>0.1130534136126027</v>
      </c>
    </row>
    <row r="36" spans="1:16" x14ac:dyDescent="0.2">
      <c r="N36" s="46"/>
    </row>
  </sheetData>
  <mergeCells count="3">
    <mergeCell ref="K19:L19"/>
    <mergeCell ref="N2:O2"/>
    <mergeCell ref="E2:M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&amp;L&amp;"Arial,Negreta"&amp;8&amp;K03+000Ajuntament de Barcelona&amp;C&amp;"Arial,Negreta"&amp;8&amp;K03+000Pressupost 2015
Execució Pressupostària a desembre&amp;R&amp;"Arial,Negreta"&amp;8&amp;K03+000Direcció de Pressupostos i Política Fiscal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4"/>
  <dimension ref="B2:P56"/>
  <sheetViews>
    <sheetView topLeftCell="A11" zoomScaleNormal="100" workbookViewId="0">
      <selection activeCell="M30" sqref="M30"/>
    </sheetView>
  </sheetViews>
  <sheetFormatPr defaultColWidth="11.42578125" defaultRowHeight="12.75" x14ac:dyDescent="0.2"/>
  <cols>
    <col min="1" max="1" width="2.7109375" customWidth="1"/>
    <col min="2" max="2" width="32.7109375" customWidth="1"/>
    <col min="3" max="3" width="13.42578125" bestFit="1" customWidth="1"/>
    <col min="4" max="4" width="13.5703125" style="104" customWidth="1"/>
    <col min="5" max="5" width="13.28515625" bestFit="1" customWidth="1"/>
    <col min="6" max="6" width="7.7109375" style="104" customWidth="1"/>
    <col min="7" max="7" width="13.28515625" bestFit="1" customWidth="1"/>
    <col min="8" max="8" width="6.28515625" style="104" customWidth="1"/>
    <col min="9" max="9" width="10.85546875" bestFit="1" customWidth="1"/>
    <col min="10" max="10" width="6.28515625" style="104" customWidth="1"/>
    <col min="11" max="11" width="13.140625" customWidth="1"/>
    <col min="12" max="12" width="10.7109375" style="104" customWidth="1"/>
    <col min="13" max="13" width="9.5703125" style="104" bestFit="1" customWidth="1"/>
    <col min="14" max="14" width="11.28515625" customWidth="1"/>
    <col min="15" max="15" width="11.42578125" style="104"/>
    <col min="16" max="16" width="10.5703125" style="104" bestFit="1" customWidth="1"/>
  </cols>
  <sheetData>
    <row r="2" spans="2:16" ht="15" x14ac:dyDescent="0.25">
      <c r="B2" s="7" t="s">
        <v>19</v>
      </c>
      <c r="D2"/>
      <c r="F2"/>
      <c r="H2"/>
      <c r="J2"/>
      <c r="L2"/>
      <c r="M2"/>
      <c r="O2"/>
      <c r="P2"/>
    </row>
    <row r="3" spans="2:16" x14ac:dyDescent="0.2">
      <c r="D3"/>
      <c r="F3"/>
      <c r="H3"/>
      <c r="J3"/>
      <c r="L3"/>
      <c r="M3"/>
      <c r="O3"/>
      <c r="P3"/>
    </row>
    <row r="4" spans="2:16" x14ac:dyDescent="0.2">
      <c r="D4"/>
      <c r="F4"/>
      <c r="H4"/>
      <c r="J4"/>
      <c r="L4"/>
      <c r="M4"/>
      <c r="O4"/>
      <c r="P4"/>
    </row>
    <row r="5" spans="2:16" ht="15" customHeight="1" x14ac:dyDescent="0.2">
      <c r="D5"/>
      <c r="F5"/>
      <c r="H5"/>
      <c r="J5"/>
      <c r="L5"/>
      <c r="M5"/>
      <c r="O5"/>
      <c r="P5"/>
    </row>
    <row r="6" spans="2:16" ht="15" customHeight="1" x14ac:dyDescent="0.2">
      <c r="D6"/>
      <c r="F6"/>
      <c r="H6"/>
      <c r="J6"/>
      <c r="L6"/>
      <c r="M6"/>
      <c r="O6"/>
      <c r="P6"/>
    </row>
    <row r="7" spans="2:16" ht="15" customHeight="1" x14ac:dyDescent="0.2">
      <c r="D7"/>
      <c r="F7"/>
      <c r="H7"/>
      <c r="J7"/>
      <c r="L7"/>
      <c r="M7"/>
      <c r="O7"/>
      <c r="P7"/>
    </row>
    <row r="8" spans="2:16" ht="15" customHeight="1" x14ac:dyDescent="0.2">
      <c r="D8"/>
      <c r="F8"/>
      <c r="H8"/>
      <c r="J8"/>
      <c r="L8"/>
      <c r="M8"/>
      <c r="O8"/>
      <c r="P8"/>
    </row>
    <row r="9" spans="2:16" ht="15" customHeight="1" x14ac:dyDescent="0.2">
      <c r="D9"/>
      <c r="F9"/>
      <c r="H9"/>
      <c r="J9"/>
      <c r="L9"/>
      <c r="M9"/>
      <c r="O9"/>
      <c r="P9"/>
    </row>
    <row r="10" spans="2:16" ht="15" customHeight="1" x14ac:dyDescent="0.2">
      <c r="D10"/>
      <c r="F10"/>
      <c r="H10"/>
      <c r="J10"/>
      <c r="L10"/>
      <c r="M10"/>
      <c r="O10"/>
      <c r="P10"/>
    </row>
    <row r="11" spans="2:16" ht="15" customHeight="1" x14ac:dyDescent="0.2">
      <c r="D11"/>
      <c r="F11"/>
      <c r="H11"/>
      <c r="J11"/>
      <c r="L11"/>
      <c r="M11"/>
      <c r="O11"/>
      <c r="P11"/>
    </row>
    <row r="12" spans="2:16" ht="15" customHeight="1" x14ac:dyDescent="0.2">
      <c r="D12"/>
      <c r="F12"/>
      <c r="H12"/>
      <c r="J12"/>
      <c r="L12"/>
      <c r="M12"/>
      <c r="O12"/>
      <c r="P12"/>
    </row>
    <row r="13" spans="2:16" ht="15" customHeight="1" x14ac:dyDescent="0.2">
      <c r="D13"/>
      <c r="F13"/>
      <c r="H13"/>
      <c r="J13"/>
      <c r="L13"/>
      <c r="M13"/>
      <c r="O13"/>
      <c r="P13"/>
    </row>
    <row r="14" spans="2:16" ht="15" customHeight="1" x14ac:dyDescent="0.2">
      <c r="D14"/>
      <c r="F14"/>
      <c r="H14"/>
      <c r="J14"/>
      <c r="L14"/>
      <c r="M14"/>
      <c r="O14"/>
      <c r="P14"/>
    </row>
    <row r="15" spans="2:16" ht="15" customHeight="1" x14ac:dyDescent="0.2">
      <c r="D15"/>
      <c r="F15"/>
      <c r="H15"/>
      <c r="J15"/>
      <c r="L15"/>
      <c r="M15"/>
      <c r="O15"/>
      <c r="P15"/>
    </row>
    <row r="16" spans="2:16" ht="15" customHeight="1" x14ac:dyDescent="0.2">
      <c r="D16"/>
      <c r="F16"/>
      <c r="H16"/>
      <c r="J16"/>
      <c r="L16"/>
      <c r="M16"/>
      <c r="O16"/>
      <c r="P16"/>
    </row>
    <row r="17" spans="4:16" ht="19.5" customHeight="1" x14ac:dyDescent="0.2">
      <c r="D17"/>
      <c r="F17"/>
      <c r="H17"/>
      <c r="J17"/>
      <c r="L17"/>
      <c r="M17"/>
      <c r="O17"/>
      <c r="P17"/>
    </row>
    <row r="18" spans="4:16" x14ac:dyDescent="0.2">
      <c r="D18"/>
      <c r="F18"/>
      <c r="H18"/>
      <c r="J18"/>
      <c r="L18"/>
      <c r="M18"/>
      <c r="O18"/>
      <c r="P18"/>
    </row>
    <row r="19" spans="4:16" x14ac:dyDescent="0.2">
      <c r="D19"/>
      <c r="F19"/>
      <c r="H19"/>
      <c r="J19"/>
      <c r="L19"/>
      <c r="M19"/>
      <c r="O19"/>
      <c r="P19"/>
    </row>
    <row r="20" spans="4:16" x14ac:dyDescent="0.2">
      <c r="D20"/>
      <c r="F20"/>
      <c r="H20"/>
      <c r="J20"/>
      <c r="L20"/>
      <c r="M20"/>
      <c r="O20"/>
      <c r="P20"/>
    </row>
    <row r="21" spans="4:16" x14ac:dyDescent="0.2">
      <c r="D21"/>
      <c r="F21"/>
      <c r="H21"/>
      <c r="J21"/>
      <c r="L21"/>
      <c r="M21"/>
      <c r="O21"/>
      <c r="P21"/>
    </row>
    <row r="22" spans="4:16" x14ac:dyDescent="0.2">
      <c r="D22"/>
      <c r="F22"/>
      <c r="H22"/>
      <c r="J22"/>
      <c r="L22"/>
      <c r="M22"/>
      <c r="O22"/>
      <c r="P22"/>
    </row>
    <row r="23" spans="4:16" x14ac:dyDescent="0.2">
      <c r="D23"/>
      <c r="F23"/>
      <c r="H23"/>
      <c r="J23"/>
      <c r="L23"/>
      <c r="M23"/>
      <c r="O23"/>
      <c r="P23"/>
    </row>
    <row r="24" spans="4:16" x14ac:dyDescent="0.2">
      <c r="D24"/>
      <c r="F24"/>
      <c r="H24"/>
      <c r="J24"/>
      <c r="L24"/>
      <c r="M24"/>
      <c r="O24"/>
      <c r="P24"/>
    </row>
    <row r="25" spans="4:16" x14ac:dyDescent="0.2">
      <c r="D25"/>
      <c r="F25"/>
      <c r="H25"/>
      <c r="J25"/>
      <c r="L25"/>
      <c r="M25"/>
      <c r="O25"/>
      <c r="P25"/>
    </row>
    <row r="26" spans="4:16" x14ac:dyDescent="0.2">
      <c r="D26"/>
      <c r="F26"/>
      <c r="H26"/>
      <c r="J26"/>
      <c r="L26"/>
      <c r="M26"/>
      <c r="O26"/>
      <c r="P26"/>
    </row>
    <row r="27" spans="4:16" x14ac:dyDescent="0.2">
      <c r="D27"/>
      <c r="F27"/>
      <c r="H27"/>
      <c r="J27"/>
      <c r="L27"/>
      <c r="M27"/>
      <c r="O27"/>
      <c r="P27"/>
    </row>
    <row r="28" spans="4:16" x14ac:dyDescent="0.2">
      <c r="D28"/>
      <c r="F28"/>
      <c r="H28"/>
      <c r="J28"/>
      <c r="L28"/>
      <c r="M28"/>
      <c r="O28"/>
      <c r="P28"/>
    </row>
    <row r="29" spans="4:16" x14ac:dyDescent="0.2">
      <c r="D29"/>
      <c r="F29"/>
      <c r="H29"/>
      <c r="J29"/>
      <c r="L29"/>
      <c r="M29"/>
      <c r="O29"/>
      <c r="P29"/>
    </row>
    <row r="30" spans="4:16" x14ac:dyDescent="0.2">
      <c r="D30"/>
      <c r="F30"/>
      <c r="H30"/>
      <c r="J30"/>
      <c r="L30"/>
      <c r="M30"/>
      <c r="O30"/>
      <c r="P30"/>
    </row>
    <row r="31" spans="4:16" x14ac:dyDescent="0.2">
      <c r="D31"/>
      <c r="F31"/>
      <c r="H31"/>
      <c r="J31"/>
      <c r="L31"/>
      <c r="M31"/>
      <c r="O31"/>
      <c r="P31"/>
    </row>
    <row r="32" spans="4:16" x14ac:dyDescent="0.2">
      <c r="D32"/>
      <c r="F32"/>
      <c r="H32"/>
      <c r="J32"/>
      <c r="L32"/>
      <c r="M32"/>
      <c r="O32"/>
      <c r="P32"/>
    </row>
    <row r="33" spans="4:16" x14ac:dyDescent="0.2">
      <c r="D33"/>
      <c r="F33"/>
      <c r="H33"/>
      <c r="J33"/>
      <c r="L33"/>
      <c r="M33"/>
      <c r="O33"/>
      <c r="P33"/>
    </row>
    <row r="34" spans="4:16" x14ac:dyDescent="0.2">
      <c r="D34"/>
      <c r="F34"/>
      <c r="H34"/>
      <c r="J34"/>
      <c r="L34"/>
      <c r="M34"/>
      <c r="O34"/>
      <c r="P34"/>
    </row>
    <row r="35" spans="4:16" x14ac:dyDescent="0.2">
      <c r="D35"/>
      <c r="F35"/>
      <c r="H35"/>
      <c r="J35"/>
      <c r="L35"/>
      <c r="M35"/>
      <c r="O35"/>
      <c r="P35"/>
    </row>
    <row r="36" spans="4:16" x14ac:dyDescent="0.2">
      <c r="D36"/>
      <c r="F36"/>
      <c r="H36"/>
      <c r="J36"/>
      <c r="L36"/>
      <c r="M36"/>
      <c r="O36"/>
      <c r="P36"/>
    </row>
    <row r="37" spans="4:16" x14ac:dyDescent="0.2">
      <c r="D37"/>
      <c r="F37"/>
      <c r="H37"/>
      <c r="J37"/>
      <c r="L37"/>
      <c r="M37"/>
      <c r="O37"/>
      <c r="P37"/>
    </row>
    <row r="38" spans="4:16" x14ac:dyDescent="0.2">
      <c r="D38"/>
      <c r="F38"/>
      <c r="H38"/>
      <c r="J38"/>
      <c r="L38"/>
      <c r="M38"/>
      <c r="O38"/>
      <c r="P38"/>
    </row>
    <row r="39" spans="4:16" x14ac:dyDescent="0.2">
      <c r="D39"/>
      <c r="F39"/>
      <c r="H39"/>
      <c r="J39"/>
      <c r="L39"/>
      <c r="M39"/>
      <c r="O39"/>
      <c r="P39"/>
    </row>
    <row r="40" spans="4:16" x14ac:dyDescent="0.2">
      <c r="D40"/>
      <c r="F40"/>
      <c r="H40"/>
      <c r="J40"/>
      <c r="L40"/>
      <c r="M40"/>
      <c r="O40"/>
      <c r="P40"/>
    </row>
    <row r="41" spans="4:16" x14ac:dyDescent="0.2">
      <c r="D41"/>
      <c r="F41"/>
      <c r="H41"/>
      <c r="J41"/>
      <c r="L41"/>
      <c r="M41"/>
      <c r="O41"/>
      <c r="P41"/>
    </row>
    <row r="42" spans="4:16" x14ac:dyDescent="0.2">
      <c r="D42"/>
      <c r="F42"/>
      <c r="H42"/>
      <c r="J42"/>
      <c r="L42"/>
      <c r="M42"/>
      <c r="O42"/>
      <c r="P42"/>
    </row>
    <row r="43" spans="4:16" x14ac:dyDescent="0.2">
      <c r="D43"/>
      <c r="F43"/>
      <c r="H43"/>
      <c r="J43"/>
      <c r="L43"/>
      <c r="M43"/>
      <c r="O43"/>
      <c r="P43"/>
    </row>
    <row r="44" spans="4:16" x14ac:dyDescent="0.2">
      <c r="D44"/>
      <c r="F44"/>
      <c r="H44"/>
      <c r="J44"/>
      <c r="L44"/>
      <c r="M44"/>
      <c r="O44"/>
      <c r="P44"/>
    </row>
    <row r="45" spans="4:16" x14ac:dyDescent="0.2">
      <c r="D45"/>
      <c r="F45"/>
      <c r="H45"/>
      <c r="J45"/>
      <c r="L45"/>
      <c r="M45"/>
      <c r="O45"/>
      <c r="P45"/>
    </row>
    <row r="46" spans="4:16" x14ac:dyDescent="0.2">
      <c r="D46"/>
      <c r="F46"/>
      <c r="H46"/>
      <c r="J46"/>
      <c r="L46"/>
      <c r="M46"/>
      <c r="O46"/>
      <c r="P46"/>
    </row>
    <row r="47" spans="4:16" x14ac:dyDescent="0.2">
      <c r="D47"/>
      <c r="F47"/>
      <c r="H47"/>
      <c r="J47"/>
      <c r="L47"/>
      <c r="M47"/>
      <c r="O47"/>
      <c r="P47"/>
    </row>
    <row r="48" spans="4:16" x14ac:dyDescent="0.2">
      <c r="D48"/>
      <c r="F48"/>
      <c r="H48"/>
      <c r="J48"/>
      <c r="L48"/>
      <c r="M48"/>
      <c r="O48"/>
      <c r="P48"/>
    </row>
    <row r="49" spans="4:16" x14ac:dyDescent="0.2">
      <c r="D49"/>
      <c r="F49"/>
      <c r="H49"/>
      <c r="J49"/>
      <c r="L49"/>
      <c r="M49"/>
      <c r="O49"/>
      <c r="P49"/>
    </row>
    <row r="50" spans="4:16" x14ac:dyDescent="0.2">
      <c r="D50"/>
      <c r="F50"/>
      <c r="H50"/>
      <c r="J50"/>
      <c r="L50"/>
      <c r="M50"/>
      <c r="O50"/>
      <c r="P50"/>
    </row>
    <row r="51" spans="4:16" x14ac:dyDescent="0.2">
      <c r="D51"/>
      <c r="F51"/>
      <c r="H51"/>
      <c r="J51"/>
      <c r="L51"/>
      <c r="M51"/>
      <c r="O51"/>
      <c r="P51"/>
    </row>
    <row r="52" spans="4:16" x14ac:dyDescent="0.2">
      <c r="D52"/>
      <c r="F52"/>
      <c r="H52"/>
      <c r="J52"/>
      <c r="L52"/>
      <c r="M52"/>
      <c r="O52"/>
      <c r="P52"/>
    </row>
    <row r="53" spans="4:16" x14ac:dyDescent="0.2">
      <c r="D53"/>
      <c r="F53"/>
      <c r="H53"/>
      <c r="J53"/>
      <c r="L53"/>
      <c r="M53"/>
      <c r="O53"/>
      <c r="P53"/>
    </row>
    <row r="54" spans="4:16" x14ac:dyDescent="0.2">
      <c r="D54"/>
      <c r="F54"/>
      <c r="H54"/>
      <c r="J54"/>
      <c r="L54"/>
      <c r="M54"/>
      <c r="O54"/>
      <c r="P54"/>
    </row>
    <row r="55" spans="4:16" x14ac:dyDescent="0.2">
      <c r="D55"/>
      <c r="F55"/>
      <c r="H55"/>
      <c r="J55"/>
      <c r="L55"/>
      <c r="M55"/>
      <c r="O55"/>
      <c r="P55"/>
    </row>
    <row r="56" spans="4:16" x14ac:dyDescent="0.2">
      <c r="D56"/>
      <c r="F56"/>
      <c r="H56"/>
      <c r="J56"/>
      <c r="L56"/>
      <c r="M56"/>
      <c r="O56"/>
      <c r="P56"/>
    </row>
  </sheetData>
  <printOptions horizontalCentered="1"/>
  <pageMargins left="0.51181102362204722" right="0.51181102362204722" top="0.94488188976377963" bottom="0.74803149606299213" header="0.31496062992125984" footer="0.31496062992125984"/>
  <pageSetup paperSize="9" scale="95" orientation="landscape" r:id="rId1"/>
  <headerFooter>
    <oddHeader>&amp;L&amp;"Arial,Negreta"&amp;8&amp;K03+000Ajuntament de Barcelona&amp;C&amp;"Arial,Negreta"&amp;8&amp;K03+000Pressupost 2015
Execució Pressupostària a Novembre&amp;R&amp;"Arial,Negreta"&amp;8&amp;K03+000Direcció de Pressupostos i Política Fiscal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40</vt:i4>
      </vt:variant>
      <vt:variant>
        <vt:lpstr>Intervals amb nom</vt:lpstr>
      </vt:variant>
      <vt:variant>
        <vt:i4>34</vt:i4>
      </vt:variant>
    </vt:vector>
  </HeadingPairs>
  <TitlesOfParts>
    <vt:vector size="74" baseType="lpstr">
      <vt:lpstr>Indicadors</vt:lpstr>
      <vt:lpstr>ICap </vt:lpstr>
      <vt:lpstr>Gràfics 1</vt:lpstr>
      <vt:lpstr>IDetallCorrent</vt:lpstr>
      <vt:lpstr>Gràfics 2</vt:lpstr>
      <vt:lpstr>IDetallCapital</vt:lpstr>
      <vt:lpstr>Gràfics 3</vt:lpstr>
      <vt:lpstr>DCap</vt:lpstr>
      <vt:lpstr>Gràfics 4</vt:lpstr>
      <vt:lpstr>DDetallCorrent</vt:lpstr>
      <vt:lpstr>Gràfics 5</vt:lpstr>
      <vt:lpstr>DProg</vt:lpstr>
      <vt:lpstr>Gràfics 6</vt:lpstr>
      <vt:lpstr>DOrg</vt:lpstr>
      <vt:lpstr>Gràfics 7</vt:lpstr>
      <vt:lpstr>DCap 01</vt:lpstr>
      <vt:lpstr>Gràfics 8</vt:lpstr>
      <vt:lpstr>DCap 02</vt:lpstr>
      <vt:lpstr>Gràfics 9</vt:lpstr>
      <vt:lpstr>DCap 04</vt:lpstr>
      <vt:lpstr>Gràfics 10</vt:lpstr>
      <vt:lpstr>DCap 0501</vt:lpstr>
      <vt:lpstr>Gràfics 11</vt:lpstr>
      <vt:lpstr>DCap 0502</vt:lpstr>
      <vt:lpstr>Gràfics 12</vt:lpstr>
      <vt:lpstr>DCap 0503</vt:lpstr>
      <vt:lpstr>Gràfics 13</vt:lpstr>
      <vt:lpstr>DCap 0504</vt:lpstr>
      <vt:lpstr>Gràfics 14</vt:lpstr>
      <vt:lpstr>DCap 0701</vt:lpstr>
      <vt:lpstr>Gràfics 15</vt:lpstr>
      <vt:lpstr>DCap 0702</vt:lpstr>
      <vt:lpstr>Gràfics 16</vt:lpstr>
      <vt:lpstr>DCap 0703</vt:lpstr>
      <vt:lpstr>Gràfics 17</vt:lpstr>
      <vt:lpstr>DCap 08</vt:lpstr>
      <vt:lpstr>Gràfics 18</vt:lpstr>
      <vt:lpstr>DCap 06</vt:lpstr>
      <vt:lpstr>Gràfics 19</vt:lpstr>
      <vt:lpstr>Full de control</vt:lpstr>
      <vt:lpstr>DCap!Àrea_d'impressió</vt:lpstr>
      <vt:lpstr>'DCap 01'!Àrea_d'impressió</vt:lpstr>
      <vt:lpstr>'DCap 02'!Àrea_d'impressió</vt:lpstr>
      <vt:lpstr>'DCap 04'!Àrea_d'impressió</vt:lpstr>
      <vt:lpstr>DDetallCorrent!Àrea_d'impressió</vt:lpstr>
      <vt:lpstr>DOrg!Àrea_d'impressió</vt:lpstr>
      <vt:lpstr>DProg!Àrea_d'impressió</vt:lpstr>
      <vt:lpstr>'Gràfics 16'!Àrea_d'impressió</vt:lpstr>
      <vt:lpstr>'Gràfics 2'!Àrea_d'impressió</vt:lpstr>
      <vt:lpstr>'Gràfics 3'!Àrea_d'impressió</vt:lpstr>
      <vt:lpstr>'Gràfics 5'!Àrea_d'impressió</vt:lpstr>
      <vt:lpstr>'Gràfics 6'!Àrea_d'impressió</vt:lpstr>
      <vt:lpstr>'Gràfics 7'!Àrea_d'impressió</vt:lpstr>
      <vt:lpstr>'ICap '!Àrea_d'impressió</vt:lpstr>
      <vt:lpstr>IDetallCapital!Àrea_d'impressió</vt:lpstr>
      <vt:lpstr>IDetallCorrent!Àrea_d'impressió</vt:lpstr>
      <vt:lpstr>Indicadors!Àrea_d'impressió</vt:lpstr>
      <vt:lpstr>DCap!Print_Area</vt:lpstr>
      <vt:lpstr>'DCap 0503'!Print_Area</vt:lpstr>
      <vt:lpstr>'DCap 0504'!Print_Area</vt:lpstr>
      <vt:lpstr>DDetallCorrent!Print_Area</vt:lpstr>
      <vt:lpstr>DProg!Print_Area</vt:lpstr>
      <vt:lpstr>'Gràfics 1'!Print_Area</vt:lpstr>
      <vt:lpstr>'Gràfics 13'!Print_Area</vt:lpstr>
      <vt:lpstr>'Gràfics 14'!Print_Area</vt:lpstr>
      <vt:lpstr>'Gràfics 2'!Print_Area</vt:lpstr>
      <vt:lpstr>'Gràfics 3'!Print_Area</vt:lpstr>
      <vt:lpstr>'Gràfics 4'!Print_Area</vt:lpstr>
      <vt:lpstr>'Gràfics 5'!Print_Area</vt:lpstr>
      <vt:lpstr>'Gràfics 6'!Print_Area</vt:lpstr>
      <vt:lpstr>'ICap '!Print_Area</vt:lpstr>
      <vt:lpstr>IDetallCapital!Print_Area</vt:lpstr>
      <vt:lpstr>IDetallCorrent!Print_Area</vt:lpstr>
      <vt:lpstr>Indicadors!Print_Area</vt:lpstr>
    </vt:vector>
  </TitlesOfParts>
  <Company>Ajuntament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PBR</dc:creator>
  <cp:lastModifiedBy>Ajuntament de Barcelona</cp:lastModifiedBy>
  <cp:lastPrinted>2016-02-29T10:55:31Z</cp:lastPrinted>
  <dcterms:created xsi:type="dcterms:W3CDTF">2011-01-04T08:57:13Z</dcterms:created>
  <dcterms:modified xsi:type="dcterms:W3CDTF">2016-02-29T10:55:33Z</dcterms:modified>
</cp:coreProperties>
</file>