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I13" i="6" l="1"/>
  <c r="O20" i="6" l="1"/>
  <c r="O19" i="6"/>
  <c r="O18" i="6"/>
  <c r="O14" i="6"/>
  <c r="O13" i="6"/>
  <c r="J24" i="6"/>
  <c r="J20" i="6"/>
  <c r="J19" i="6"/>
  <c r="J18" i="6"/>
  <c r="J14" i="6"/>
  <c r="E14" i="6"/>
  <c r="E13" i="6"/>
  <c r="D20" i="5" l="1"/>
  <c r="I20" i="5"/>
  <c r="N20" i="5"/>
  <c r="J19" i="5" l="1"/>
  <c r="O19" i="5"/>
  <c r="O13" i="5"/>
  <c r="J23" i="5"/>
  <c r="J14" i="5"/>
  <c r="J13" i="5"/>
  <c r="E14" i="5"/>
  <c r="E13" i="5"/>
  <c r="I20" i="4" l="1"/>
  <c r="J18" i="4" l="1"/>
  <c r="J15" i="4"/>
  <c r="J14" i="4"/>
  <c r="J13" i="4"/>
  <c r="D20" i="4" l="1"/>
  <c r="N13" i="4"/>
  <c r="N15" i="4"/>
  <c r="N18" i="4"/>
  <c r="N20" i="4"/>
  <c r="D14" i="4" l="1"/>
  <c r="D13" i="4"/>
  <c r="O18" i="1" l="1"/>
  <c r="O15" i="1"/>
  <c r="O14" i="1"/>
  <c r="O13" i="1"/>
  <c r="J18" i="1"/>
  <c r="J15" i="1"/>
  <c r="J14" i="1"/>
  <c r="J13" i="1"/>
  <c r="E14" i="1"/>
  <c r="O20" i="1" l="1"/>
  <c r="J20" i="1"/>
  <c r="E20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D44" i="5"/>
  <c r="B44" i="5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E22" i="7"/>
  <c r="F22" i="7" s="1"/>
  <c r="D22" i="7"/>
  <c r="B22" i="7"/>
  <c r="C22" i="7" s="1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C1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AD13" i="7"/>
  <c r="AE13" i="7" s="1"/>
  <c r="E20" i="7"/>
  <c r="J20" i="7"/>
  <c r="O20" i="7"/>
  <c r="AD20" i="7"/>
  <c r="T20" i="7"/>
  <c r="U20" i="7" s="1"/>
  <c r="Y20" i="7"/>
  <c r="Z20" i="7" s="1"/>
  <c r="E21" i="7"/>
  <c r="F21" i="7" s="1"/>
  <c r="J21" i="7"/>
  <c r="K21" i="7" s="1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Y14" i="7"/>
  <c r="Z14" i="7" s="1"/>
  <c r="AD14" i="7"/>
  <c r="AE14" i="7" s="1"/>
  <c r="J15" i="7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T16" i="7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AE18" i="7" s="1"/>
  <c r="E18" i="7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 s="1"/>
  <c r="AA16" i="7"/>
  <c r="AB16" i="7" s="1"/>
  <c r="B13" i="7"/>
  <c r="G13" i="7"/>
  <c r="L13" i="7"/>
  <c r="Q13" i="7"/>
  <c r="R13" i="7" s="1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AB17" i="7" s="1"/>
  <c r="G18" i="7"/>
  <c r="L18" i="7"/>
  <c r="AA18" i="7"/>
  <c r="B18" i="7"/>
  <c r="C18" i="7" s="1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O35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F36" i="6" s="1"/>
  <c r="E37" i="6"/>
  <c r="F37" i="6" s="1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20" i="6"/>
  <c r="P21" i="6"/>
  <c r="P2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C39" i="5" s="1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3" i="4" s="1"/>
  <c r="P17" i="4"/>
  <c r="P24" i="4"/>
  <c r="N25" i="4"/>
  <c r="N36" i="4" s="1"/>
  <c r="L25" i="4"/>
  <c r="L36" i="4" s="1"/>
  <c r="M16" i="4"/>
  <c r="M17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7" i="1"/>
  <c r="M16" i="1"/>
  <c r="K24" i="1"/>
  <c r="K18" i="1"/>
  <c r="K17" i="1"/>
  <c r="K16" i="1"/>
  <c r="H21" i="1"/>
  <c r="H17" i="1"/>
  <c r="C24" i="1"/>
  <c r="C21" i="1"/>
  <c r="C20" i="1"/>
  <c r="C19" i="1"/>
  <c r="C18" i="1"/>
  <c r="C17" i="1"/>
  <c r="C16" i="1"/>
  <c r="C15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F15" i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F22" i="6"/>
  <c r="C22" i="6"/>
  <c r="F45" i="1"/>
  <c r="P19" i="6"/>
  <c r="Z21" i="6"/>
  <c r="H22" i="6"/>
  <c r="K22" i="6"/>
  <c r="L35" i="5"/>
  <c r="H22" i="5"/>
  <c r="K22" i="5"/>
  <c r="M14" i="4"/>
  <c r="P21" i="4"/>
  <c r="H22" i="4"/>
  <c r="K13" i="4"/>
  <c r="K22" i="4"/>
  <c r="Z21" i="4"/>
  <c r="L34" i="1"/>
  <c r="F13" i="1"/>
  <c r="C13" i="1"/>
  <c r="K21" i="1"/>
  <c r="H16" i="1"/>
  <c r="H18" i="1"/>
  <c r="H24" i="1"/>
  <c r="Z18" i="6"/>
  <c r="C20" i="6"/>
  <c r="C13" i="6"/>
  <c r="F14" i="6"/>
  <c r="K15" i="6"/>
  <c r="R16" i="6"/>
  <c r="U16" i="6"/>
  <c r="U13" i="6"/>
  <c r="H24" i="6"/>
  <c r="K19" i="6"/>
  <c r="K18" i="6"/>
  <c r="K21" i="6"/>
  <c r="F13" i="6"/>
  <c r="W19" i="6"/>
  <c r="W18" i="6"/>
  <c r="K24" i="6"/>
  <c r="H24" i="5"/>
  <c r="H18" i="5"/>
  <c r="K15" i="5"/>
  <c r="K18" i="5"/>
  <c r="K21" i="5"/>
  <c r="P15" i="5"/>
  <c r="P18" i="5"/>
  <c r="P14" i="5"/>
  <c r="H15" i="5"/>
  <c r="W18" i="5"/>
  <c r="R16" i="5"/>
  <c r="H20" i="5"/>
  <c r="K19" i="5"/>
  <c r="AE21" i="5"/>
  <c r="AE20" i="5"/>
  <c r="F21" i="5"/>
  <c r="F20" i="5"/>
  <c r="P21" i="5"/>
  <c r="C43" i="6"/>
  <c r="K18" i="4"/>
  <c r="C15" i="4"/>
  <c r="F15" i="4"/>
  <c r="P14" i="4"/>
  <c r="H24" i="4"/>
  <c r="K24" i="4"/>
  <c r="K21" i="4"/>
  <c r="W17" i="4"/>
  <c r="O38" i="4"/>
  <c r="P38" i="4" s="1"/>
  <c r="Z17" i="4"/>
  <c r="C18" i="4"/>
  <c r="W20" i="4"/>
  <c r="C24" i="7"/>
  <c r="R17" i="7"/>
  <c r="H21" i="7"/>
  <c r="P17" i="7"/>
  <c r="P16" i="7"/>
  <c r="F37" i="1"/>
  <c r="F24" i="7"/>
  <c r="C44" i="1"/>
  <c r="C43" i="5"/>
  <c r="C37" i="6"/>
  <c r="F42" i="6"/>
  <c r="U13" i="7"/>
  <c r="U16" i="7"/>
  <c r="AB18" i="7"/>
  <c r="AB19" i="7"/>
  <c r="C45" i="5"/>
  <c r="AE20" i="7"/>
  <c r="R16" i="7"/>
  <c r="C37" i="5"/>
  <c r="F36" i="5"/>
  <c r="F37" i="5"/>
  <c r="F18" i="7"/>
  <c r="F42" i="5"/>
  <c r="C38" i="4"/>
  <c r="F38" i="4"/>
  <c r="F42" i="4"/>
  <c r="K16" i="7"/>
  <c r="AB20" i="7"/>
  <c r="M13" i="6" l="1"/>
  <c r="M19" i="6"/>
  <c r="P18" i="6"/>
  <c r="P14" i="6"/>
  <c r="P13" i="6"/>
  <c r="K20" i="6"/>
  <c r="K14" i="6"/>
  <c r="K13" i="6"/>
  <c r="M18" i="6"/>
  <c r="M20" i="6"/>
  <c r="M14" i="6"/>
  <c r="M25" i="6" s="1"/>
  <c r="H20" i="6"/>
  <c r="H13" i="6"/>
  <c r="H19" i="6"/>
  <c r="H18" i="6"/>
  <c r="H14" i="6"/>
  <c r="AB25" i="5"/>
  <c r="R25" i="1"/>
  <c r="P19" i="5"/>
  <c r="K20" i="5"/>
  <c r="C13" i="5"/>
  <c r="C20" i="5"/>
  <c r="C14" i="5"/>
  <c r="C25" i="5" s="1"/>
  <c r="P13" i="5"/>
  <c r="M13" i="5"/>
  <c r="M25" i="5" s="1"/>
  <c r="K14" i="5"/>
  <c r="K23" i="5"/>
  <c r="K13" i="5"/>
  <c r="H23" i="5"/>
  <c r="H14" i="5"/>
  <c r="H25" i="5" s="1"/>
  <c r="F13" i="5"/>
  <c r="E46" i="5"/>
  <c r="F34" i="5" s="1"/>
  <c r="E37" i="7"/>
  <c r="F37" i="7" s="1"/>
  <c r="C14" i="4"/>
  <c r="K14" i="4"/>
  <c r="K15" i="4"/>
  <c r="H19" i="4"/>
  <c r="F14" i="1"/>
  <c r="B44" i="7"/>
  <c r="W25" i="5"/>
  <c r="C20" i="4"/>
  <c r="K19" i="4"/>
  <c r="H18" i="4"/>
  <c r="M13" i="1"/>
  <c r="X25" i="7"/>
  <c r="N39" i="7" s="1"/>
  <c r="D45" i="7"/>
  <c r="F16" i="7"/>
  <c r="E45" i="7"/>
  <c r="C25" i="1"/>
  <c r="E44" i="7"/>
  <c r="P19" i="4"/>
  <c r="K20" i="4"/>
  <c r="H20" i="4"/>
  <c r="H15" i="4"/>
  <c r="H14" i="4"/>
  <c r="H13" i="4"/>
  <c r="M20" i="4"/>
  <c r="P20" i="4"/>
  <c r="P18" i="4"/>
  <c r="P15" i="4"/>
  <c r="M18" i="4"/>
  <c r="F20" i="4"/>
  <c r="B41" i="7"/>
  <c r="M13" i="4"/>
  <c r="M19" i="4"/>
  <c r="O36" i="4"/>
  <c r="O40" i="4" s="1"/>
  <c r="P36" i="4" s="1"/>
  <c r="M15" i="4"/>
  <c r="F13" i="4"/>
  <c r="F14" i="4"/>
  <c r="C13" i="4"/>
  <c r="U25" i="4"/>
  <c r="F25" i="5"/>
  <c r="D37" i="7"/>
  <c r="Y25" i="7"/>
  <c r="O39" i="7" s="1"/>
  <c r="P39" i="7" s="1"/>
  <c r="M14" i="1"/>
  <c r="M18" i="1"/>
  <c r="P25" i="5"/>
  <c r="U25" i="5"/>
  <c r="Z25" i="5"/>
  <c r="S25" i="7"/>
  <c r="N37" i="7" s="1"/>
  <c r="E42" i="7"/>
  <c r="F42" i="7" s="1"/>
  <c r="F23" i="7"/>
  <c r="K15" i="1"/>
  <c r="E38" i="7"/>
  <c r="F38" i="7" s="1"/>
  <c r="F25" i="1"/>
  <c r="U25" i="1"/>
  <c r="M15" i="1"/>
  <c r="M19" i="1"/>
  <c r="M25" i="1" s="1"/>
  <c r="T25" i="7"/>
  <c r="O37" i="7" s="1"/>
  <c r="P37" i="7" s="1"/>
  <c r="D44" i="7"/>
  <c r="K19" i="1"/>
  <c r="K14" i="1"/>
  <c r="K13" i="1"/>
  <c r="W25" i="4"/>
  <c r="Z25" i="4"/>
  <c r="B46" i="4"/>
  <c r="C41" i="4" s="1"/>
  <c r="AE25" i="5"/>
  <c r="E46" i="6"/>
  <c r="F34" i="6" s="1"/>
  <c r="D43" i="7"/>
  <c r="B37" i="7"/>
  <c r="C37" i="7" s="1"/>
  <c r="U25" i="6"/>
  <c r="E40" i="7"/>
  <c r="U14" i="7"/>
  <c r="Z13" i="7"/>
  <c r="Z25" i="7" s="1"/>
  <c r="B43" i="7"/>
  <c r="C43" i="7" s="1"/>
  <c r="AE25" i="4"/>
  <c r="Q25" i="7"/>
  <c r="L37" i="7" s="1"/>
  <c r="M37" i="7" s="1"/>
  <c r="D46" i="4"/>
  <c r="W25" i="6"/>
  <c r="AE25" i="6"/>
  <c r="B46" i="6"/>
  <c r="C34" i="6" s="1"/>
  <c r="D46" i="6"/>
  <c r="AC25" i="7"/>
  <c r="N38" i="7" s="1"/>
  <c r="D38" i="7"/>
  <c r="D42" i="7"/>
  <c r="R25" i="4"/>
  <c r="K25" i="4"/>
  <c r="AB25" i="1"/>
  <c r="B46" i="5"/>
  <c r="C34" i="5" s="1"/>
  <c r="D46" i="5"/>
  <c r="B39" i="7"/>
  <c r="E34" i="7"/>
  <c r="E35" i="7"/>
  <c r="E25" i="7"/>
  <c r="O34" i="7" s="1"/>
  <c r="O34" i="1"/>
  <c r="O40" i="1" s="1"/>
  <c r="P19" i="1"/>
  <c r="E41" i="7"/>
  <c r="P20" i="1"/>
  <c r="J25" i="7"/>
  <c r="K23" i="7" s="1"/>
  <c r="K20" i="1"/>
  <c r="D41" i="7"/>
  <c r="H13" i="1"/>
  <c r="H20" i="1"/>
  <c r="H19" i="1"/>
  <c r="D40" i="7"/>
  <c r="B40" i="7"/>
  <c r="N25" i="7"/>
  <c r="N36" i="7" s="1"/>
  <c r="B34" i="7"/>
  <c r="D46" i="1"/>
  <c r="B46" i="1"/>
  <c r="C40" i="1" s="1"/>
  <c r="H15" i="1"/>
  <c r="H14" i="1"/>
  <c r="I25" i="7"/>
  <c r="N35" i="7" s="1"/>
  <c r="D25" i="7"/>
  <c r="N34" i="7" s="1"/>
  <c r="B25" i="7"/>
  <c r="C13" i="7" s="1"/>
  <c r="AE25" i="7"/>
  <c r="H22" i="7"/>
  <c r="B38" i="7"/>
  <c r="C38" i="7" s="1"/>
  <c r="E36" i="7"/>
  <c r="AA25" i="7"/>
  <c r="L38" i="7" s="1"/>
  <c r="M38" i="7" s="1"/>
  <c r="E39" i="7"/>
  <c r="L25" i="7"/>
  <c r="M20" i="7" s="1"/>
  <c r="D34" i="7"/>
  <c r="B35" i="7"/>
  <c r="O25" i="7"/>
  <c r="P14" i="7" s="1"/>
  <c r="AD25" i="7"/>
  <c r="O38" i="7" s="1"/>
  <c r="P38" i="7" s="1"/>
  <c r="B36" i="7"/>
  <c r="C25" i="6"/>
  <c r="W25" i="1"/>
  <c r="E43" i="7"/>
  <c r="F43" i="7" s="1"/>
  <c r="C23" i="7"/>
  <c r="G25" i="7"/>
  <c r="D36" i="7"/>
  <c r="B42" i="7"/>
  <c r="C42" i="7" s="1"/>
  <c r="E46" i="4"/>
  <c r="F34" i="4" s="1"/>
  <c r="D39" i="7"/>
  <c r="D35" i="7"/>
  <c r="R25" i="6"/>
  <c r="Z25" i="1"/>
  <c r="AB25" i="4"/>
  <c r="Z25" i="6"/>
  <c r="AB25" i="6"/>
  <c r="B45" i="7"/>
  <c r="V25" i="7"/>
  <c r="L39" i="7" s="1"/>
  <c r="M39" i="7" s="1"/>
  <c r="R25" i="5"/>
  <c r="F25" i="6"/>
  <c r="AE25" i="1"/>
  <c r="E46" i="1"/>
  <c r="F40" i="1" s="1"/>
  <c r="O40" i="6"/>
  <c r="P34" i="6" s="1"/>
  <c r="P37" i="6"/>
  <c r="N40" i="6"/>
  <c r="L40" i="6"/>
  <c r="M34" i="6" s="1"/>
  <c r="M37" i="6"/>
  <c r="W25" i="7"/>
  <c r="O40" i="5"/>
  <c r="P34" i="5" s="1"/>
  <c r="N40" i="5"/>
  <c r="L40" i="5"/>
  <c r="M35" i="5" s="1"/>
  <c r="AB25" i="7"/>
  <c r="L40" i="4"/>
  <c r="M34" i="4" s="1"/>
  <c r="M38" i="4"/>
  <c r="N40" i="4"/>
  <c r="U25" i="7"/>
  <c r="N40" i="1"/>
  <c r="R25" i="7"/>
  <c r="L40" i="1"/>
  <c r="M34" i="1" s="1"/>
  <c r="F42" i="1"/>
  <c r="F19" i="7" l="1"/>
  <c r="P25" i="6"/>
  <c r="P36" i="6"/>
  <c r="F45" i="6"/>
  <c r="K25" i="6"/>
  <c r="K24" i="7"/>
  <c r="F40" i="6"/>
  <c r="F39" i="6"/>
  <c r="P35" i="6"/>
  <c r="F41" i="6"/>
  <c r="F35" i="6"/>
  <c r="M36" i="6"/>
  <c r="H19" i="7"/>
  <c r="H24" i="7"/>
  <c r="C40" i="6"/>
  <c r="C45" i="6"/>
  <c r="H25" i="6"/>
  <c r="C39" i="6"/>
  <c r="C36" i="6"/>
  <c r="M35" i="6"/>
  <c r="M40" i="6" s="1"/>
  <c r="C41" i="6"/>
  <c r="C35" i="6"/>
  <c r="K25" i="5"/>
  <c r="F41" i="5"/>
  <c r="M34" i="5"/>
  <c r="C41" i="5"/>
  <c r="F40" i="5"/>
  <c r="C40" i="5"/>
  <c r="P36" i="5"/>
  <c r="M36" i="5"/>
  <c r="M40" i="5" s="1"/>
  <c r="F44" i="5"/>
  <c r="F35" i="5"/>
  <c r="P35" i="5"/>
  <c r="P40" i="5" s="1"/>
  <c r="C44" i="5"/>
  <c r="H23" i="7"/>
  <c r="C35" i="5"/>
  <c r="F25" i="4"/>
  <c r="C25" i="4"/>
  <c r="P25" i="4"/>
  <c r="M25" i="4"/>
  <c r="H25" i="4"/>
  <c r="F39" i="4"/>
  <c r="P35" i="4"/>
  <c r="M35" i="4"/>
  <c r="F40" i="4"/>
  <c r="F41" i="4"/>
  <c r="C34" i="4"/>
  <c r="C40" i="4"/>
  <c r="C39" i="4"/>
  <c r="F36" i="4"/>
  <c r="C36" i="4"/>
  <c r="P34" i="4"/>
  <c r="M36" i="4"/>
  <c r="C35" i="4"/>
  <c r="F35" i="4"/>
  <c r="F13" i="7"/>
  <c r="H13" i="7"/>
  <c r="P25" i="1"/>
  <c r="P18" i="7"/>
  <c r="F39" i="1"/>
  <c r="F36" i="1"/>
  <c r="P15" i="7"/>
  <c r="F35" i="1"/>
  <c r="O36" i="7"/>
  <c r="P13" i="7"/>
  <c r="F34" i="1"/>
  <c r="O35" i="7"/>
  <c r="K18" i="7"/>
  <c r="K20" i="7"/>
  <c r="K15" i="7"/>
  <c r="K13" i="7"/>
  <c r="K19" i="7"/>
  <c r="K14" i="7"/>
  <c r="K25" i="1"/>
  <c r="F20" i="7"/>
  <c r="F14" i="7"/>
  <c r="P20" i="7"/>
  <c r="P19" i="7"/>
  <c r="F41" i="1"/>
  <c r="N40" i="7"/>
  <c r="C35" i="1"/>
  <c r="H14" i="7"/>
  <c r="H20" i="7"/>
  <c r="P35" i="1"/>
  <c r="P34" i="1"/>
  <c r="L34" i="7"/>
  <c r="C20" i="7"/>
  <c r="C41" i="1"/>
  <c r="P36" i="1"/>
  <c r="M14" i="7"/>
  <c r="M19" i="7"/>
  <c r="H18" i="7"/>
  <c r="M18" i="7"/>
  <c r="M15" i="7"/>
  <c r="M36" i="1"/>
  <c r="L36" i="7"/>
  <c r="M13" i="7"/>
  <c r="C34" i="1"/>
  <c r="C39" i="1"/>
  <c r="L35" i="7"/>
  <c r="H15" i="7"/>
  <c r="H25" i="1"/>
  <c r="C36" i="1"/>
  <c r="M35" i="1"/>
  <c r="C14" i="7"/>
  <c r="B46" i="7"/>
  <c r="C44" i="7" s="1"/>
  <c r="D46" i="7"/>
  <c r="E46" i="7"/>
  <c r="F34" i="7" s="1"/>
  <c r="P40" i="6" l="1"/>
  <c r="F45" i="7"/>
  <c r="F46" i="6"/>
  <c r="C45" i="7"/>
  <c r="C46" i="6"/>
  <c r="F46" i="5"/>
  <c r="C46" i="5"/>
  <c r="F44" i="7"/>
  <c r="L40" i="7"/>
  <c r="M34" i="7" s="1"/>
  <c r="M40" i="4"/>
  <c r="O40" i="7"/>
  <c r="P35" i="7" s="1"/>
  <c r="P40" i="4"/>
  <c r="C46" i="4"/>
  <c r="F46" i="4"/>
  <c r="F25" i="7"/>
  <c r="P25" i="7"/>
  <c r="F39" i="7"/>
  <c r="F36" i="7"/>
  <c r="F35" i="7"/>
  <c r="F46" i="1"/>
  <c r="K25" i="7"/>
  <c r="H25" i="7"/>
  <c r="F40" i="7"/>
  <c r="F41" i="7"/>
  <c r="P40" i="1"/>
  <c r="C40" i="7"/>
  <c r="C41" i="7"/>
  <c r="C25" i="7"/>
  <c r="M25" i="7"/>
  <c r="M40" i="1"/>
  <c r="C34" i="7"/>
  <c r="C39" i="7"/>
  <c r="C46" i="1"/>
  <c r="C35" i="7"/>
  <c r="C36" i="7"/>
  <c r="P34" i="7" l="1"/>
  <c r="M36" i="7"/>
  <c r="M35" i="7"/>
  <c r="P36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<sst xmlns="http://schemas.openxmlformats.org/spreadsheetml/2006/main" count="457" uniqueCount="62">
  <si>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</si>
  <si>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</si>
  <si>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</si>
  <si>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</si>
  <si>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</si>
  <si>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</si>
  <si>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</si>
  <si>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</si>
  <si>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</si>
  <si>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</si>
  <si>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</si>
  <si>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</si>
  <si>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</si>
  <si>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</si>
  <si>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</si>
  <si>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</si>
  <si>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</si>
  <si>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</si>
  <si>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</si>
  <si>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</si>
  <si>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</si>
  <si>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</si>
  <si>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</si>
  <si>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</si>
  <si>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</si>
  <si>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</si>
  <si>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</si>
  <si>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</si>
  <si>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</si>
  <si>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</si>
  <si>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</si>
  <si>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</si>
  <si>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</si>
  <si>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</si>
  <si>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</si>
  <si>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</si>
  <si>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</si>
  <si>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</si>
  <si>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</si>
  <si>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</si>
  <si>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</si>
  <si>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</si>
  <si>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</si>
  <si>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</si>
  <si>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</si>
  <si>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</si>
  <si>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</si>
  <si>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</si>
  <si>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</si>
  <si>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</si>
  <si>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</si>
  <si>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</si>
  <si>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</si>
  <si>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</si>
  <si>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</si>
  <si>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</si>
  <si>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</si>
  <si>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</si>
  <si>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</si>
  <si>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</si>
  <si>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</si>
  <si>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BARCELONA DE SERVEIS MUNICIPALS SA (BSM)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</si>
</sst>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AE-4842-9A32-CD7AFEC8BE4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E-4842-9A32-CD7AFEC8BE4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AE-4842-9A32-CD7AFEC8BE4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E-4842-9A32-CD7AFEC8BE4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AE-4842-9A32-CD7AFEC8BE4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AE-4842-9A32-CD7AFEC8BE4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AE-4842-9A32-CD7AFEC8BE4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AE-4842-9A32-CD7AFEC8BE4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AE-4842-9A32-CD7AFEC8BE4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E-4842-9A32-CD7AFEC8BE4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215</c:v>
                </c:pt>
                <c:pt idx="1">
                  <c:v>52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110</c:v>
                </c:pt>
                <c:pt idx="7">
                  <c:v>289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E-4842-9A32-CD7AFEC8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F-4C17-BC24-FFD433DA926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AF-4C17-BC24-FFD433DA926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F-4C17-BC24-FFD433DA926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F-4C17-BC24-FFD433DA926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AF-4C17-BC24-FFD433DA926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AF-4C17-BC24-FFD433DA926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AF-4C17-BC24-FFD433DA926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AF-4C17-BC24-FFD433DA926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AF-4C17-BC24-FFD433DA926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AF-4C17-BC24-FFD433DA926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62231343.736999981</c:v>
                </c:pt>
                <c:pt idx="1">
                  <c:v>5591236.6146</c:v>
                </c:pt>
                <c:pt idx="2">
                  <c:v>205501</c:v>
                </c:pt>
                <c:pt idx="3">
                  <c:v>0</c:v>
                </c:pt>
                <c:pt idx="4">
                  <c:v>0</c:v>
                </c:pt>
                <c:pt idx="5">
                  <c:v>1515278.5127000001</c:v>
                </c:pt>
                <c:pt idx="6">
                  <c:v>9408517.2289000005</c:v>
                </c:pt>
                <c:pt idx="7">
                  <c:v>3327771.8777000001</c:v>
                </c:pt>
                <c:pt idx="8">
                  <c:v>0</c:v>
                </c:pt>
                <c:pt idx="9">
                  <c:v>18609.8</c:v>
                </c:pt>
                <c:pt idx="10">
                  <c:v>318216.69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AF-4C17-BC24-FFD433DA92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3-4D4D-86D9-880DB0815AA7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3-4D4D-86D9-880DB0815AA7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3-4D4D-86D9-880DB0815AA7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3-4D4D-86D9-880DB0815A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51</c:v>
                </c:pt>
                <c:pt idx="1">
                  <c:v>481</c:v>
                </c:pt>
                <c:pt idx="2">
                  <c:v>170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73-4D4D-86D9-880DB0815A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75-4E69-A3A4-2646405CFBD7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5-4E69-A3A4-2646405CFBD7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5-4E69-A3A4-2646405CFBD7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5-4E69-A3A4-2646405CFBD7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75-4E69-A3A4-2646405CFBD7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5-4E69-A3A4-2646405CFBD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11735478.8705</c:v>
                </c:pt>
                <c:pt idx="1">
                  <c:v>60705988.20389998</c:v>
                </c:pt>
                <c:pt idx="2">
                  <c:v>10175008.386499999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75-4E69-A3A4-2646405CFB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5" zoomScaleNormal="85" workbookViewId="0">
      <selection activeCell="J40" sqref="J40:P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44467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27</v>
      </c>
      <c r="H13" s="20">
        <f t="shared" ref="H13:H24" si="2">IF(G13,G13/$G$25,"")</f>
        <v>0.24770642201834864</v>
      </c>
      <c r="I13" s="4">
        <v>9085658.1199999992</v>
      </c>
      <c r="J13" s="7">
        <f>I13*1.21</f>
        <v>10993646.325199999</v>
      </c>
      <c r="K13" s="21">
        <f t="shared" ref="K13:K24" si="3">IF(J13,J13/$J$25,"")</f>
        <v>0.7987426753965301</v>
      </c>
      <c r="L13" s="1">
        <v>11</v>
      </c>
      <c r="M13" s="20">
        <f t="shared" ref="M13:M24" si="4">IF(L13,L13/$L$25,"")</f>
        <v>0.29729729729729731</v>
      </c>
      <c r="N13" s="4">
        <v>594637.71</v>
      </c>
      <c r="O13" s="7">
        <f>N13*1.21</f>
        <v>719511.6290999999</v>
      </c>
      <c r="P13" s="21">
        <f t="shared" ref="P13:P24" si="5">IF(O13,O13/$O$25,"")</f>
        <v>0.35965681697906549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0.18181818181818182</v>
      </c>
      <c r="D14" s="6">
        <v>239006.4</v>
      </c>
      <c r="E14" s="7">
        <f>D14*1.21</f>
        <v>289197.74400000001</v>
      </c>
      <c r="F14" s="21">
        <f t="shared" si="1"/>
        <v>0.54096261833381865</v>
      </c>
      <c r="G14" s="2">
        <v>9</v>
      </c>
      <c r="H14" s="20">
        <f t="shared" si="2"/>
        <v>8.2568807339449546E-2</v>
      </c>
      <c r="I14" s="6">
        <v>279771.09999999998</v>
      </c>
      <c r="J14" s="7">
        <f>I14*1.21</f>
        <v>338523.03099999996</v>
      </c>
      <c r="K14" s="21">
        <f t="shared" si="3"/>
        <v>2.4595369312952992E-2</v>
      </c>
      <c r="L14" s="2">
        <v>4</v>
      </c>
      <c r="M14" s="20">
        <f t="shared" si="4"/>
        <v>0.10810810810810811</v>
      </c>
      <c r="N14" s="6">
        <v>175514.35</v>
      </c>
      <c r="O14" s="7">
        <f>N14*1.21</f>
        <v>212372.36350000001</v>
      </c>
      <c r="P14" s="21">
        <f t="shared" si="5"/>
        <v>0.10615696144657501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9.1743119266055051E-3</v>
      </c>
      <c r="I15" s="6">
        <v>32080</v>
      </c>
      <c r="J15" s="7">
        <f>I15*1.21</f>
        <v>38816.799999999996</v>
      </c>
      <c r="K15" s="21">
        <f t="shared" si="3"/>
        <v>2.8202321381998784E-3</v>
      </c>
      <c r="L15" s="2">
        <v>2</v>
      </c>
      <c r="M15" s="20">
        <f t="shared" si="4"/>
        <v>5.4054054054054057E-2</v>
      </c>
      <c r="N15" s="6">
        <v>46760</v>
      </c>
      <c r="O15" s="7">
        <f>N15*1.21</f>
        <v>56579.6</v>
      </c>
      <c r="P15" s="21">
        <f t="shared" si="5"/>
        <v>2.8282015215518545E-2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7</v>
      </c>
      <c r="H18" s="66">
        <f t="shared" si="2"/>
        <v>6.4220183486238536E-2</v>
      </c>
      <c r="I18" s="69">
        <v>134646.84</v>
      </c>
      <c r="J18" s="7">
        <f>I18*1.21</f>
        <v>162922.6764</v>
      </c>
      <c r="K18" s="67">
        <f t="shared" si="3"/>
        <v>1.1837136704334693E-2</v>
      </c>
      <c r="L18" s="71">
        <v>2</v>
      </c>
      <c r="M18" s="66">
        <f t="shared" si="4"/>
        <v>5.4054054054054057E-2</v>
      </c>
      <c r="N18" s="69">
        <v>57636</v>
      </c>
      <c r="O18" s="7">
        <f>N18*1.21</f>
        <v>69739.56</v>
      </c>
      <c r="P18" s="67">
        <f t="shared" si="5"/>
        <v>3.4860184537246083E-2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13</v>
      </c>
      <c r="H19" s="20">
        <f t="shared" si="2"/>
        <v>0.11926605504587157</v>
      </c>
      <c r="I19" s="6">
        <v>1441084.5</v>
      </c>
      <c r="J19" s="7">
        <v>1743712.24</v>
      </c>
      <c r="K19" s="21">
        <f t="shared" si="3"/>
        <v>0.12668930202954648</v>
      </c>
      <c r="L19" s="2">
        <v>3</v>
      </c>
      <c r="M19" s="20">
        <f t="shared" si="4"/>
        <v>8.1081081081081086E-2</v>
      </c>
      <c r="N19" s="6">
        <v>681482</v>
      </c>
      <c r="O19" s="7">
        <v>824593.22</v>
      </c>
      <c r="P19" s="21">
        <f t="shared" si="5"/>
        <v>0.41218315425795571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9</v>
      </c>
      <c r="C20" s="66">
        <f t="shared" si="0"/>
        <v>0.81818181818181823</v>
      </c>
      <c r="D20" s="69">
        <v>202810.45</v>
      </c>
      <c r="E20" s="70">
        <f>D20*1.21</f>
        <v>245400.64449999999</v>
      </c>
      <c r="F20" s="21">
        <f t="shared" si="1"/>
        <v>0.45903738166618135</v>
      </c>
      <c r="G20" s="68">
        <v>52</v>
      </c>
      <c r="H20" s="66">
        <f t="shared" si="2"/>
        <v>0.47706422018348627</v>
      </c>
      <c r="I20" s="69">
        <v>401709.6</v>
      </c>
      <c r="J20" s="70">
        <f>I20*1.21</f>
        <v>486068.61599999998</v>
      </c>
      <c r="K20" s="67">
        <f t="shared" si="3"/>
        <v>3.5315284418435719E-2</v>
      </c>
      <c r="L20" s="68">
        <v>15</v>
      </c>
      <c r="M20" s="66">
        <f t="shared" si="4"/>
        <v>0.40540540540540543</v>
      </c>
      <c r="N20" s="69">
        <v>97317.47</v>
      </c>
      <c r="O20" s="70">
        <f>N20*1.21</f>
        <v>117754.1387</v>
      </c>
      <c r="P20" s="67">
        <f t="shared" si="5"/>
        <v>5.8860867563639209E-2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11</v>
      </c>
      <c r="C25" s="17">
        <f t="shared" si="12"/>
        <v>1</v>
      </c>
      <c r="D25" s="18">
        <f t="shared" si="12"/>
        <v>441816.85</v>
      </c>
      <c r="E25" s="18">
        <f t="shared" si="12"/>
        <v>534598.3885</v>
      </c>
      <c r="F25" s="19">
        <f t="shared" si="12"/>
        <v>1</v>
      </c>
      <c r="G25" s="16">
        <f t="shared" si="12"/>
        <v>109</v>
      </c>
      <c r="H25" s="17">
        <f t="shared" si="12"/>
        <v>1</v>
      </c>
      <c r="I25" s="18">
        <f t="shared" si="12"/>
        <v>11374950.159999998</v>
      </c>
      <c r="J25" s="18">
        <f t="shared" si="12"/>
        <v>13763689.6886</v>
      </c>
      <c r="K25" s="19">
        <f t="shared" si="12"/>
        <v>1</v>
      </c>
      <c r="L25" s="16">
        <f t="shared" si="12"/>
        <v>37</v>
      </c>
      <c r="M25" s="17">
        <f t="shared" si="12"/>
        <v>1.0000000000000002</v>
      </c>
      <c r="N25" s="18">
        <f t="shared" si="12"/>
        <v>1653347.53</v>
      </c>
      <c r="O25" s="18">
        <f t="shared" si="12"/>
        <v>2000550.5112999999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38</v>
      </c>
      <c r="C34" s="8">
        <f t="shared" ref="C34:C43" si="14">IF(B34,B34/$B$46,"")</f>
        <v>0.24203821656050956</v>
      </c>
      <c r="D34" s="10">
        <f t="shared" ref="D34:D45" si="15">D13+I13+N13+S13+AC13+X13</f>
        <v>9680295.8299999982</v>
      </c>
      <c r="E34" s="11">
        <f t="shared" ref="E34:E45" si="16">E13+J13+O13+T13+AD13+Y13</f>
        <v>11713157.954299999</v>
      </c>
      <c r="F34" s="21">
        <f t="shared" ref="F34:F43" si="17">IF(E34,E34/$E$46,"")</f>
        <v>0.7186498529187435</v>
      </c>
      <c r="J34" s="106" t="s">
        <v>3</v>
      </c>
      <c r="K34" s="107"/>
      <c r="L34" s="57">
        <f>B25</f>
        <v>11</v>
      </c>
      <c r="M34" s="8">
        <f t="shared" ref="M34:M39" si="18">IF(L34,L34/$L$40,"")</f>
        <v>7.0063694267515922E-2</v>
      </c>
      <c r="N34" s="58">
        <f>D25</f>
        <v>441816.85</v>
      </c>
      <c r="O34" s="58">
        <f>E25</f>
        <v>534598.3885</v>
      </c>
      <c r="P34" s="59">
        <f t="shared" ref="P34:P39" si="19">IF(O34,O34/$O$40,"")</f>
        <v>3.2799784205512501E-2</v>
      </c>
    </row>
    <row r="35" spans="1:33" s="25" customFormat="1" ht="30" customHeight="1" x14ac:dyDescent="0.3">
      <c r="A35" s="43" t="s">
        <v>18</v>
      </c>
      <c r="B35" s="12">
        <f t="shared" si="13"/>
        <v>15</v>
      </c>
      <c r="C35" s="8">
        <f t="shared" si="14"/>
        <v>9.5541401273885357E-2</v>
      </c>
      <c r="D35" s="13">
        <f t="shared" si="15"/>
        <v>694291.85</v>
      </c>
      <c r="E35" s="14">
        <f t="shared" si="16"/>
        <v>840093.13849999988</v>
      </c>
      <c r="F35" s="21">
        <f t="shared" si="17"/>
        <v>5.1543128913363205E-2</v>
      </c>
      <c r="J35" s="102" t="s">
        <v>1</v>
      </c>
      <c r="K35" s="103"/>
      <c r="L35" s="60">
        <f>G25</f>
        <v>109</v>
      </c>
      <c r="M35" s="8">
        <f t="shared" si="18"/>
        <v>0.69426751592356684</v>
      </c>
      <c r="N35" s="61">
        <f>I25</f>
        <v>11374950.159999998</v>
      </c>
      <c r="O35" s="61">
        <f>J25</f>
        <v>13763689.6886</v>
      </c>
      <c r="P35" s="59">
        <f t="shared" si="19"/>
        <v>0.84445830995563798</v>
      </c>
    </row>
    <row r="36" spans="1:33" ht="30" customHeight="1" x14ac:dyDescent="0.3">
      <c r="A36" s="43" t="s">
        <v>19</v>
      </c>
      <c r="B36" s="12">
        <f t="shared" si="13"/>
        <v>3</v>
      </c>
      <c r="C36" s="8">
        <f t="shared" si="14"/>
        <v>1.9108280254777069E-2</v>
      </c>
      <c r="D36" s="13">
        <f t="shared" si="15"/>
        <v>78840</v>
      </c>
      <c r="E36" s="14">
        <f t="shared" si="16"/>
        <v>95396.4</v>
      </c>
      <c r="F36" s="21">
        <f t="shared" si="17"/>
        <v>5.8529569136229311E-3</v>
      </c>
      <c r="G36" s="25"/>
      <c r="J36" s="102" t="s">
        <v>2</v>
      </c>
      <c r="K36" s="103"/>
      <c r="L36" s="60">
        <f>L25</f>
        <v>37</v>
      </c>
      <c r="M36" s="8">
        <f t="shared" si="18"/>
        <v>0.2356687898089172</v>
      </c>
      <c r="N36" s="61">
        <f>N25</f>
        <v>1653347.53</v>
      </c>
      <c r="O36" s="61">
        <f>O25</f>
        <v>2000550.5112999999</v>
      </c>
      <c r="P36" s="59">
        <f t="shared" si="19"/>
        <v>0.12274190583884953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9</v>
      </c>
      <c r="C39" s="8">
        <f t="shared" si="14"/>
        <v>5.7324840764331211E-2</v>
      </c>
      <c r="D39" s="13">
        <f t="shared" si="15"/>
        <v>192282.84</v>
      </c>
      <c r="E39" s="22">
        <f t="shared" si="16"/>
        <v>232662.23639999999</v>
      </c>
      <c r="F39" s="21">
        <f t="shared" si="17"/>
        <v>1.4274773944051902E-2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16</v>
      </c>
      <c r="C40" s="8">
        <f t="shared" si="14"/>
        <v>0.10191082802547771</v>
      </c>
      <c r="D40" s="13">
        <f t="shared" si="15"/>
        <v>2122566.5</v>
      </c>
      <c r="E40" s="23">
        <f t="shared" si="16"/>
        <v>2568305.46</v>
      </c>
      <c r="F40" s="21">
        <f t="shared" si="17"/>
        <v>0.15757597978962021</v>
      </c>
      <c r="G40" s="25"/>
      <c r="J40" s="104" t="s">
        <v>0</v>
      </c>
      <c r="K40" s="105"/>
      <c r="L40" s="83">
        <f>SUM(L34:L39)</f>
        <v>157</v>
      </c>
      <c r="M40" s="17">
        <f>SUM(M34:M39)</f>
        <v>1</v>
      </c>
      <c r="N40" s="84">
        <f>SUM(N34:N39)</f>
        <v>13470114.539999997</v>
      </c>
      <c r="O40" s="85">
        <f>SUM(O34:O39)</f>
        <v>16298838.588399999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76</v>
      </c>
      <c r="C41" s="8">
        <f t="shared" si="14"/>
        <v>0.48407643312101911</v>
      </c>
      <c r="D41" s="13">
        <f t="shared" si="15"/>
        <v>701837.52</v>
      </c>
      <c r="E41" s="23">
        <f t="shared" si="16"/>
        <v>849223.39919999999</v>
      </c>
      <c r="F41" s="21">
        <f t="shared" si="17"/>
        <v>5.2103307520598337E-2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157</v>
      </c>
      <c r="C46" s="17">
        <f>SUM(C34:C45)</f>
        <v>1</v>
      </c>
      <c r="D46" s="18">
        <f>SUM(D34:D45)</f>
        <v>13470114.539999997</v>
      </c>
      <c r="E46" s="18">
        <f>SUM(E34:E45)</f>
        <v>16298838.588399999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J40" sqref="J40:P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44520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1" si="0">IF(B13,B13/$B$25,"")</f>
        <v>0.125</v>
      </c>
      <c r="D13" s="4">
        <f>E13/1.21</f>
        <v>1225909.9008264462</v>
      </c>
      <c r="E13" s="5">
        <v>1483350.98</v>
      </c>
      <c r="F13" s="21">
        <f t="shared" ref="F13:F24" si="1">IF(E13,E13/$E$25,"")</f>
        <v>0.70375492942438911</v>
      </c>
      <c r="G13" s="1">
        <v>58</v>
      </c>
      <c r="H13" s="20">
        <f t="shared" ref="H13:H21" si="2">IF(G13,G13/$G$25,"")</f>
        <v>0.44274809160305345</v>
      </c>
      <c r="I13" s="4">
        <v>7953363.3499999996</v>
      </c>
      <c r="J13" s="5">
        <f>I13*1.21</f>
        <v>9623569.6535</v>
      </c>
      <c r="K13" s="21">
        <f t="shared" ref="K13:K21" si="3">IF(J13,J13/$J$25,"")</f>
        <v>0.75711494541129709</v>
      </c>
      <c r="L13" s="1">
        <v>6</v>
      </c>
      <c r="M13" s="20">
        <f t="shared" ref="M13:M21" si="4">IF(L13,L13/$L$25,"")</f>
        <v>8.2191780821917804E-2</v>
      </c>
      <c r="N13" s="4">
        <f>O13/1.21</f>
        <v>847346.71074380167</v>
      </c>
      <c r="O13" s="5">
        <v>1025289.52</v>
      </c>
      <c r="P13" s="21">
        <f t="shared" ref="P13:P21" si="5">IF(O13,O13/$O$25,"")</f>
        <v>0.24457424162890123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>
        <v>3</v>
      </c>
      <c r="C14" s="20">
        <f t="shared" si="0"/>
        <v>0.1875</v>
      </c>
      <c r="D14" s="6">
        <f>E14/1.21</f>
        <v>331800.44628099172</v>
      </c>
      <c r="E14" s="7">
        <v>401478.54</v>
      </c>
      <c r="F14" s="21">
        <f t="shared" si="1"/>
        <v>0.19047582493464005</v>
      </c>
      <c r="G14" s="2">
        <v>6</v>
      </c>
      <c r="H14" s="20">
        <f t="shared" si="2"/>
        <v>4.5801526717557252E-2</v>
      </c>
      <c r="I14" s="6">
        <v>130232.81</v>
      </c>
      <c r="J14" s="7">
        <f>I14*1.21</f>
        <v>157581.70009999999</v>
      </c>
      <c r="K14" s="21">
        <f t="shared" si="3"/>
        <v>1.2397422636790487E-2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1.5267175572519083E-2</v>
      </c>
      <c r="I15" s="6">
        <v>69400</v>
      </c>
      <c r="J15" s="7">
        <f>I15*1.21</f>
        <v>83974</v>
      </c>
      <c r="K15" s="21">
        <f t="shared" si="3"/>
        <v>6.606485193656344E-3</v>
      </c>
      <c r="L15" s="2">
        <v>2</v>
      </c>
      <c r="M15" s="20">
        <f t="shared" si="4"/>
        <v>2.7397260273972601E-2</v>
      </c>
      <c r="N15" s="6">
        <f>O15/1.21</f>
        <v>21595.537190082643</v>
      </c>
      <c r="O15" s="7">
        <v>26130.6</v>
      </c>
      <c r="P15" s="21">
        <f t="shared" si="5"/>
        <v>6.2332361285699729E-3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3.8167938931297711E-2</v>
      </c>
      <c r="I18" s="69">
        <v>206553</v>
      </c>
      <c r="J18" s="70">
        <f>I18*1.21</f>
        <v>249929.13</v>
      </c>
      <c r="K18" s="67">
        <f t="shared" si="3"/>
        <v>1.9662670550508628E-2</v>
      </c>
      <c r="L18" s="71">
        <v>2</v>
      </c>
      <c r="M18" s="66">
        <f t="shared" si="4"/>
        <v>2.7397260273972601E-2</v>
      </c>
      <c r="N18" s="69">
        <f>O18/1.21</f>
        <v>117689.42148760332</v>
      </c>
      <c r="O18" s="70">
        <v>142404.20000000001</v>
      </c>
      <c r="P18" s="67">
        <f t="shared" si="5"/>
        <v>3.3969331140505932E-2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</v>
      </c>
      <c r="H19" s="20">
        <f t="shared" si="2"/>
        <v>0.13740458015267176</v>
      </c>
      <c r="I19" s="6">
        <v>1793540.19</v>
      </c>
      <c r="J19" s="7">
        <v>2170183.63</v>
      </c>
      <c r="K19" s="21">
        <f t="shared" si="3"/>
        <v>0.1707348229107864</v>
      </c>
      <c r="L19" s="2">
        <v>36</v>
      </c>
      <c r="M19" s="20">
        <f t="shared" si="4"/>
        <v>0.49315068493150682</v>
      </c>
      <c r="N19" s="6">
        <v>2286007.0299999998</v>
      </c>
      <c r="O19" s="7">
        <v>2760936.01</v>
      </c>
      <c r="P19" s="21">
        <f t="shared" si="5"/>
        <v>0.65859819851828227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11</v>
      </c>
      <c r="C20" s="66">
        <f t="shared" si="0"/>
        <v>0.6875</v>
      </c>
      <c r="D20" s="69">
        <f>E20/1.21</f>
        <v>184245.33884297521</v>
      </c>
      <c r="E20" s="70">
        <v>222936.86</v>
      </c>
      <c r="F20" s="21">
        <f t="shared" si="1"/>
        <v>0.1057692456409709</v>
      </c>
      <c r="G20" s="68">
        <v>42</v>
      </c>
      <c r="H20" s="66">
        <f t="shared" si="2"/>
        <v>0.32061068702290074</v>
      </c>
      <c r="I20" s="69">
        <f>J20/1.21</f>
        <v>351740.0661157025</v>
      </c>
      <c r="J20" s="70">
        <v>425605.48</v>
      </c>
      <c r="K20" s="21">
        <f t="shared" si="3"/>
        <v>3.3483653296960979E-2</v>
      </c>
      <c r="L20" s="68">
        <v>27</v>
      </c>
      <c r="M20" s="66">
        <f t="shared" si="4"/>
        <v>0.36986301369863012</v>
      </c>
      <c r="N20" s="69">
        <f>O20/1.21</f>
        <v>196181.74380165289</v>
      </c>
      <c r="O20" s="70">
        <v>237379.91</v>
      </c>
      <c r="P20" s="67">
        <f t="shared" si="5"/>
        <v>5.6624992583740472E-2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16</v>
      </c>
      <c r="C25" s="17">
        <f t="shared" si="32"/>
        <v>1</v>
      </c>
      <c r="D25" s="18">
        <f t="shared" si="32"/>
        <v>1741955.6859504131</v>
      </c>
      <c r="E25" s="18">
        <f t="shared" si="32"/>
        <v>2107766.38</v>
      </c>
      <c r="F25" s="19">
        <f t="shared" si="32"/>
        <v>1</v>
      </c>
      <c r="G25" s="16">
        <f t="shared" si="32"/>
        <v>131</v>
      </c>
      <c r="H25" s="17">
        <f t="shared" si="32"/>
        <v>1</v>
      </c>
      <c r="I25" s="18">
        <f t="shared" si="32"/>
        <v>10504829.416115701</v>
      </c>
      <c r="J25" s="18">
        <f t="shared" si="32"/>
        <v>12710843.593600001</v>
      </c>
      <c r="K25" s="19">
        <f t="shared" si="32"/>
        <v>0.99999999999999989</v>
      </c>
      <c r="L25" s="16">
        <f t="shared" si="32"/>
        <v>73</v>
      </c>
      <c r="M25" s="17">
        <f t="shared" si="32"/>
        <v>1</v>
      </c>
      <c r="N25" s="18">
        <f t="shared" si="32"/>
        <v>3468820.4432231402</v>
      </c>
      <c r="O25" s="18">
        <f t="shared" si="32"/>
        <v>4192140.24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66</v>
      </c>
      <c r="C34" s="8">
        <f t="shared" ref="C34:C45" si="34">IF(B34,B34/$B$46,"")</f>
        <v>0.3</v>
      </c>
      <c r="D34" s="10">
        <f t="shared" ref="D34:D45" si="35">D13+I13+N13+S13+AC13+X13</f>
        <v>10026619.961570248</v>
      </c>
      <c r="E34" s="11">
        <f t="shared" ref="E34:E45" si="36">E13+J13+O13+T13+AD13+Y13</f>
        <v>12132210.1535</v>
      </c>
      <c r="F34" s="21">
        <f t="shared" ref="F34:F42" si="37">IF(E34,E34/$E$46,"")</f>
        <v>0.63817629589498281</v>
      </c>
      <c r="J34" s="106" t="s">
        <v>3</v>
      </c>
      <c r="K34" s="107"/>
      <c r="L34" s="57">
        <f>B25</f>
        <v>16</v>
      </c>
      <c r="M34" s="8">
        <f t="shared" ref="M34:M39" si="38">IF(L34,L34/$L$40,"")</f>
        <v>7.2727272727272724E-2</v>
      </c>
      <c r="N34" s="58">
        <f>D25</f>
        <v>1741955.6859504131</v>
      </c>
      <c r="O34" s="58">
        <f>E25</f>
        <v>2107766.38</v>
      </c>
      <c r="P34" s="59">
        <f t="shared" ref="P34:P39" si="39">IF(O34,O34/$O$40,"")</f>
        <v>0.11087234098169023</v>
      </c>
    </row>
    <row r="35" spans="1:33" s="25" customFormat="1" ht="30" customHeight="1" x14ac:dyDescent="0.3">
      <c r="A35" s="43" t="s">
        <v>18</v>
      </c>
      <c r="B35" s="12">
        <f t="shared" si="33"/>
        <v>9</v>
      </c>
      <c r="C35" s="8">
        <f t="shared" si="34"/>
        <v>4.0909090909090909E-2</v>
      </c>
      <c r="D35" s="13">
        <f t="shared" si="35"/>
        <v>462033.25628099171</v>
      </c>
      <c r="E35" s="14">
        <f t="shared" si="36"/>
        <v>559060.24009999994</v>
      </c>
      <c r="F35" s="21">
        <f t="shared" si="37"/>
        <v>2.9407584330893834E-2</v>
      </c>
      <c r="J35" s="102" t="s">
        <v>1</v>
      </c>
      <c r="K35" s="103"/>
      <c r="L35" s="60">
        <f>G25</f>
        <v>131</v>
      </c>
      <c r="M35" s="8">
        <f t="shared" si="38"/>
        <v>0.59545454545454546</v>
      </c>
      <c r="N35" s="61">
        <f>I25</f>
        <v>10504829.416115701</v>
      </c>
      <c r="O35" s="61">
        <f>J25</f>
        <v>12710843.593600001</v>
      </c>
      <c r="P35" s="59">
        <f t="shared" si="39"/>
        <v>0.66861346610650096</v>
      </c>
    </row>
    <row r="36" spans="1:33" ht="30" customHeight="1" x14ac:dyDescent="0.3">
      <c r="A36" s="43" t="s">
        <v>19</v>
      </c>
      <c r="B36" s="12">
        <f t="shared" si="33"/>
        <v>4</v>
      </c>
      <c r="C36" s="8">
        <f t="shared" si="34"/>
        <v>1.8181818181818181E-2</v>
      </c>
      <c r="D36" s="13">
        <f t="shared" si="35"/>
        <v>90995.537190082643</v>
      </c>
      <c r="E36" s="14">
        <f t="shared" si="36"/>
        <v>110104.6</v>
      </c>
      <c r="F36" s="21">
        <f t="shared" si="37"/>
        <v>5.7917019982321825E-3</v>
      </c>
      <c r="G36" s="25"/>
      <c r="J36" s="102" t="s">
        <v>2</v>
      </c>
      <c r="K36" s="103"/>
      <c r="L36" s="60">
        <f>L25</f>
        <v>73</v>
      </c>
      <c r="M36" s="8">
        <f t="shared" si="38"/>
        <v>0.33181818181818185</v>
      </c>
      <c r="N36" s="61">
        <f>N25</f>
        <v>3468820.4432231402</v>
      </c>
      <c r="O36" s="61">
        <f>O25</f>
        <v>4192140.24</v>
      </c>
      <c r="P36" s="59">
        <f t="shared" si="39"/>
        <v>0.22051419291180874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7</v>
      </c>
      <c r="C39" s="8">
        <f t="shared" si="34"/>
        <v>3.1818181818181815E-2</v>
      </c>
      <c r="D39" s="13">
        <f t="shared" si="35"/>
        <v>324242.42148760334</v>
      </c>
      <c r="E39" s="22">
        <f t="shared" si="36"/>
        <v>392333.33</v>
      </c>
      <c r="F39" s="21">
        <f t="shared" si="37"/>
        <v>2.0637445949888436E-2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54</v>
      </c>
      <c r="C40" s="8">
        <f t="shared" si="34"/>
        <v>0.24545454545454545</v>
      </c>
      <c r="D40" s="13">
        <f t="shared" si="35"/>
        <v>4079547.2199999997</v>
      </c>
      <c r="E40" s="23">
        <f t="shared" si="36"/>
        <v>4931119.6399999997</v>
      </c>
      <c r="F40" s="21">
        <f t="shared" si="37"/>
        <v>0.25938585193089081</v>
      </c>
      <c r="G40" s="25"/>
      <c r="J40" s="104" t="s">
        <v>0</v>
      </c>
      <c r="K40" s="105"/>
      <c r="L40" s="83">
        <f>SUM(L34:L39)</f>
        <v>220</v>
      </c>
      <c r="M40" s="17">
        <f>SUM(M34:M39)</f>
        <v>1</v>
      </c>
      <c r="N40" s="84">
        <f>SUM(N34:N39)</f>
        <v>15715605.545289256</v>
      </c>
      <c r="O40" s="85">
        <f>SUM(O34:O39)</f>
        <v>19010750.213600002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80</v>
      </c>
      <c r="C41" s="8">
        <f t="shared" si="34"/>
        <v>0.36363636363636365</v>
      </c>
      <c r="D41" s="13">
        <f t="shared" si="35"/>
        <v>732167.14876033063</v>
      </c>
      <c r="E41" s="23">
        <f t="shared" si="36"/>
        <v>885922.25</v>
      </c>
      <c r="F41" s="21">
        <f t="shared" si="37"/>
        <v>4.6601119895112023E-2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220</v>
      </c>
      <c r="C46" s="17">
        <f>SUM(C34:C45)</f>
        <v>1</v>
      </c>
      <c r="D46" s="18">
        <f>SUM(D34:D45)</f>
        <v>15715605.545289256</v>
      </c>
      <c r="E46" s="18">
        <f>SUM(E34:E45)</f>
        <v>19010750.213599999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ht="14.45" x14ac:dyDescent="0.3">
      <c r="B62" s="26"/>
      <c r="H62" s="26"/>
      <c r="N62" s="26"/>
    </row>
    <row r="63" spans="2:14" s="25" customFormat="1" ht="14.45" x14ac:dyDescent="0.3">
      <c r="B63" s="26"/>
      <c r="H63" s="26"/>
      <c r="N63" s="26"/>
    </row>
    <row r="64" spans="2:14" s="25" customFormat="1" ht="14.45" x14ac:dyDescent="0.3">
      <c r="B64" s="26"/>
      <c r="H64" s="26"/>
      <c r="N64" s="26"/>
    </row>
    <row r="65" spans="2:14" s="25" customFormat="1" ht="14.45" x14ac:dyDescent="0.3">
      <c r="B65" s="26"/>
      <c r="H65" s="26"/>
      <c r="N65" s="26"/>
    </row>
    <row r="66" spans="2:14" s="25" customFormat="1" ht="14.45" x14ac:dyDescent="0.3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J40" sqref="J40:P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44546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3" si="0">IF(B13,B13/$B$25,"")</f>
        <v>0.15384615384615385</v>
      </c>
      <c r="D13" s="4">
        <v>4386600</v>
      </c>
      <c r="E13" s="5">
        <f>D13*1.21</f>
        <v>5307786</v>
      </c>
      <c r="F13" s="21">
        <f t="shared" ref="F13:F24" si="1">IF(E13,E13/$E$25,"")</f>
        <v>0.76898538652511927</v>
      </c>
      <c r="G13" s="1">
        <v>6</v>
      </c>
      <c r="H13" s="20">
        <f t="shared" ref="H13:H23" si="2">IF(G13,G13/$G$25,"")</f>
        <v>0.1</v>
      </c>
      <c r="I13" s="4">
        <v>470603.13</v>
      </c>
      <c r="J13" s="5">
        <f>I13*1.21</f>
        <v>569429.78729999997</v>
      </c>
      <c r="K13" s="21">
        <f t="shared" ref="K13:K23" si="3">IF(J13,J13/$J$25,"")</f>
        <v>0.3310338842887009</v>
      </c>
      <c r="L13" s="1">
        <v>1</v>
      </c>
      <c r="M13" s="20">
        <f t="shared" ref="M13:M23" si="4">IF(L13,L13/$L$25,"")</f>
        <v>5.2631578947368418E-2</v>
      </c>
      <c r="N13" s="4">
        <v>1150671.1399999999</v>
      </c>
      <c r="O13" s="5">
        <f>N13*1.21</f>
        <v>1392312.0793999999</v>
      </c>
      <c r="P13" s="21">
        <f t="shared" ref="P13:P23" si="5">IF(O13,O13/$O$25,"")</f>
        <v>0.89298989586927724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0.15384615384615385</v>
      </c>
      <c r="D14" s="6">
        <v>1066384.21</v>
      </c>
      <c r="E14" s="7">
        <f>D14*1.21</f>
        <v>1290324.8940999999</v>
      </c>
      <c r="F14" s="21">
        <f t="shared" si="1"/>
        <v>0.18694065424500383</v>
      </c>
      <c r="G14" s="2">
        <v>2</v>
      </c>
      <c r="H14" s="20">
        <f t="shared" si="2"/>
        <v>3.3333333333333333E-2</v>
      </c>
      <c r="I14" s="6">
        <v>44889.41</v>
      </c>
      <c r="J14" s="7">
        <f>I14*1.21</f>
        <v>54316.186100000006</v>
      </c>
      <c r="K14" s="21">
        <f t="shared" si="3"/>
        <v>3.1576321550874628E-2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0.13333333333333333</v>
      </c>
      <c r="I19" s="6">
        <v>518332.09</v>
      </c>
      <c r="J19" s="7">
        <f>I19*1.21</f>
        <v>627181.82889999996</v>
      </c>
      <c r="K19" s="21">
        <f t="shared" si="3"/>
        <v>0.36460761555959154</v>
      </c>
      <c r="L19" s="2">
        <v>8</v>
      </c>
      <c r="M19" s="20">
        <f t="shared" si="4"/>
        <v>0.42105263157894735</v>
      </c>
      <c r="N19" s="6">
        <v>82711.47</v>
      </c>
      <c r="O19" s="7">
        <f>N19*1.21</f>
        <v>100080.8787</v>
      </c>
      <c r="P19" s="21">
        <f t="shared" si="5"/>
        <v>6.418906707132227E-2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9</v>
      </c>
      <c r="C20" s="66">
        <f t="shared" si="0"/>
        <v>0.69230769230769229</v>
      </c>
      <c r="D20" s="69">
        <f>E20/1.21</f>
        <v>251415.47933884297</v>
      </c>
      <c r="E20" s="70">
        <v>304212.73</v>
      </c>
      <c r="F20" s="21">
        <f t="shared" si="1"/>
        <v>4.4073959229876961E-2</v>
      </c>
      <c r="G20" s="68">
        <v>41</v>
      </c>
      <c r="H20" s="66">
        <f t="shared" si="2"/>
        <v>0.68333333333333335</v>
      </c>
      <c r="I20" s="69">
        <f>J20/1.21</f>
        <v>372411.5619834711</v>
      </c>
      <c r="J20" s="70">
        <v>450617.99</v>
      </c>
      <c r="K20" s="67">
        <f t="shared" si="3"/>
        <v>0.26196350610207525</v>
      </c>
      <c r="L20" s="68">
        <v>10</v>
      </c>
      <c r="M20" s="66">
        <f t="shared" si="4"/>
        <v>0.52631578947368418</v>
      </c>
      <c r="N20" s="69">
        <f>O20/1.21</f>
        <v>55177.479338842975</v>
      </c>
      <c r="O20" s="70">
        <v>66764.75</v>
      </c>
      <c r="P20" s="67">
        <f t="shared" si="5"/>
        <v>4.282103705940047E-2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0.05</v>
      </c>
      <c r="I23" s="6">
        <v>15380</v>
      </c>
      <c r="J23" s="7">
        <f>I23*1.21</f>
        <v>18609.8</v>
      </c>
      <c r="K23" s="21">
        <f t="shared" si="3"/>
        <v>1.081867249875754E-2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13</v>
      </c>
      <c r="C25" s="17">
        <f t="shared" si="22"/>
        <v>1</v>
      </c>
      <c r="D25" s="18">
        <f t="shared" si="22"/>
        <v>5704399.6893388433</v>
      </c>
      <c r="E25" s="18">
        <f t="shared" si="22"/>
        <v>6902323.6240999997</v>
      </c>
      <c r="F25" s="19">
        <f t="shared" si="22"/>
        <v>1</v>
      </c>
      <c r="G25" s="16">
        <f t="shared" si="22"/>
        <v>60</v>
      </c>
      <c r="H25" s="17">
        <f t="shared" si="22"/>
        <v>1</v>
      </c>
      <c r="I25" s="18">
        <f t="shared" si="22"/>
        <v>1421616.1919834712</v>
      </c>
      <c r="J25" s="18">
        <f t="shared" si="22"/>
        <v>1720155.5923000001</v>
      </c>
      <c r="K25" s="19">
        <f t="shared" si="22"/>
        <v>1</v>
      </c>
      <c r="L25" s="16">
        <f t="shared" si="22"/>
        <v>19</v>
      </c>
      <c r="M25" s="17">
        <f t="shared" si="22"/>
        <v>1</v>
      </c>
      <c r="N25" s="18">
        <f t="shared" si="22"/>
        <v>1288560.0893388428</v>
      </c>
      <c r="O25" s="18">
        <f t="shared" si="22"/>
        <v>1559157.7080999999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9</v>
      </c>
      <c r="C34" s="8">
        <f t="shared" ref="C34:C42" si="24">IF(B34,B34/$B$46,"")</f>
        <v>9.7826086956521743E-2</v>
      </c>
      <c r="D34" s="10">
        <f t="shared" ref="D34:D45" si="25">D13+I13+N13+S13+AC13+X13</f>
        <v>6007874.2699999996</v>
      </c>
      <c r="E34" s="11">
        <f t="shared" ref="E34:E45" si="26">E13+J13+O13+T13+AD13+Y13</f>
        <v>7269527.8667000001</v>
      </c>
      <c r="F34" s="21">
        <f t="shared" ref="F34:F43" si="27">IF(E34,E34/$E$46,"")</f>
        <v>0.71398419729615248</v>
      </c>
      <c r="J34" s="106" t="s">
        <v>3</v>
      </c>
      <c r="K34" s="107"/>
      <c r="L34" s="57">
        <f>B25</f>
        <v>13</v>
      </c>
      <c r="M34" s="8">
        <f>IF(L34,L34/$L$40,"")</f>
        <v>0.14130434782608695</v>
      </c>
      <c r="N34" s="58">
        <f>D25</f>
        <v>5704399.6893388433</v>
      </c>
      <c r="O34" s="58">
        <f>E25</f>
        <v>6902323.6240999997</v>
      </c>
      <c r="P34" s="59">
        <f>IF(O34,O34/$O$40,"")</f>
        <v>0.67791885286058351</v>
      </c>
    </row>
    <row r="35" spans="1:33" s="25" customFormat="1" ht="30" customHeight="1" x14ac:dyDescent="0.3">
      <c r="A35" s="43" t="s">
        <v>18</v>
      </c>
      <c r="B35" s="12">
        <f t="shared" si="23"/>
        <v>4</v>
      </c>
      <c r="C35" s="8">
        <f t="shared" si="24"/>
        <v>4.3478260869565216E-2</v>
      </c>
      <c r="D35" s="13">
        <f t="shared" si="25"/>
        <v>1111273.6199999999</v>
      </c>
      <c r="E35" s="14">
        <f t="shared" si="26"/>
        <v>1344641.0802</v>
      </c>
      <c r="F35" s="21">
        <f t="shared" si="27"/>
        <v>0.13206531426831766</v>
      </c>
      <c r="J35" s="102" t="s">
        <v>1</v>
      </c>
      <c r="K35" s="103"/>
      <c r="L35" s="60">
        <f>G25</f>
        <v>60</v>
      </c>
      <c r="M35" s="8">
        <f>IF(L35,L35/$L$40,"")</f>
        <v>0.65217391304347827</v>
      </c>
      <c r="N35" s="61">
        <f>I25</f>
        <v>1421616.1919834712</v>
      </c>
      <c r="O35" s="61">
        <f>J25</f>
        <v>1720155.5923000001</v>
      </c>
      <c r="P35" s="59">
        <f>IF(O35,O35/$O$40,"")</f>
        <v>0.16894686041699269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19</v>
      </c>
      <c r="M36" s="8">
        <f>IF(L36,L36/$L$40,"")</f>
        <v>0.20652173913043478</v>
      </c>
      <c r="N36" s="61">
        <f>N25</f>
        <v>1288560.0893388428</v>
      </c>
      <c r="O36" s="61">
        <f>O25</f>
        <v>1559157.7080999999</v>
      </c>
      <c r="P36" s="59">
        <f>IF(O36,O36/$O$40,"")</f>
        <v>0.15313428672242377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16</v>
      </c>
      <c r="C40" s="8">
        <f t="shared" si="24"/>
        <v>0.17391304347826086</v>
      </c>
      <c r="D40" s="13">
        <f t="shared" si="25"/>
        <v>601043.56000000006</v>
      </c>
      <c r="E40" s="23">
        <f t="shared" si="26"/>
        <v>727262.70759999997</v>
      </c>
      <c r="F40" s="21">
        <f t="shared" si="27"/>
        <v>7.1428858934263581E-2</v>
      </c>
      <c r="G40" s="25"/>
      <c r="J40" s="104" t="s">
        <v>0</v>
      </c>
      <c r="K40" s="105"/>
      <c r="L40" s="83">
        <f>SUM(L34:L39)</f>
        <v>92</v>
      </c>
      <c r="M40" s="17">
        <f>SUM(M34:M39)</f>
        <v>1</v>
      </c>
      <c r="N40" s="84">
        <f>SUM(N34:N39)</f>
        <v>8414575.9706611577</v>
      </c>
      <c r="O40" s="85">
        <f>SUM(O34:O39)</f>
        <v>10181636.9245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60</v>
      </c>
      <c r="C41" s="8">
        <f t="shared" si="24"/>
        <v>0.65217391304347827</v>
      </c>
      <c r="D41" s="13">
        <f t="shared" si="25"/>
        <v>679004.52066115709</v>
      </c>
      <c r="E41" s="23">
        <f t="shared" si="26"/>
        <v>821595.47</v>
      </c>
      <c r="F41" s="21">
        <f t="shared" si="27"/>
        <v>8.0693848748721389E-2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3</v>
      </c>
      <c r="C44" s="8">
        <f t="shared" si="30"/>
        <v>3.2608695652173912E-2</v>
      </c>
      <c r="D44" s="13">
        <f t="shared" si="25"/>
        <v>15380</v>
      </c>
      <c r="E44" s="14">
        <f t="shared" si="26"/>
        <v>18609.8</v>
      </c>
      <c r="F44" s="21">
        <f t="shared" ref="F44" si="31">IF(E44,E44/$E$46,"")</f>
        <v>1.8277807525447472E-3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92</v>
      </c>
      <c r="C46" s="17">
        <f>SUM(C34:C45)</f>
        <v>1</v>
      </c>
      <c r="D46" s="18">
        <f>SUM(D34:D45)</f>
        <v>8414575.9706611559</v>
      </c>
      <c r="E46" s="18">
        <f>SUM(E34:E45)</f>
        <v>10181636.924500002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T5" sqref="T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44719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9.0909090909090912E-2</v>
      </c>
      <c r="D13" s="4">
        <v>180998.96</v>
      </c>
      <c r="E13" s="5">
        <f>D13*1.21</f>
        <v>219008.74159999998</v>
      </c>
      <c r="F13" s="21">
        <f t="shared" ref="F13:F24" si="1">IF(E13,E13/$E$25,"")</f>
        <v>9.9967908300355859E-2</v>
      </c>
      <c r="G13" s="1">
        <v>88</v>
      </c>
      <c r="H13" s="20">
        <f t="shared" ref="H13:H21" si="2">IF(G13,G13/$G$25,"")</f>
        <v>0.48618784530386738</v>
      </c>
      <c r="I13" s="4">
        <f>J13/1.21</f>
        <v>24607155.340991728</v>
      </c>
      <c r="J13" s="5">
        <v>29774657.962599989</v>
      </c>
      <c r="K13" s="21">
        <f t="shared" ref="K13:K21" si="3">IF(J13,J13/$J$25,"")</f>
        <v>0.91582491554481638</v>
      </c>
      <c r="L13" s="1">
        <v>13</v>
      </c>
      <c r="M13" s="20">
        <f>IF(L13,L13/$L$25,"")</f>
        <v>0.31707317073170732</v>
      </c>
      <c r="N13" s="4">
        <v>927918.23</v>
      </c>
      <c r="O13" s="5">
        <f>N13*1.21</f>
        <v>1122781.0582999999</v>
      </c>
      <c r="P13" s="21">
        <f>IF(O13,O13/$O$25,"")</f>
        <v>0.4633540880827155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6</v>
      </c>
      <c r="C14" s="20">
        <f t="shared" si="0"/>
        <v>0.54545454545454541</v>
      </c>
      <c r="D14" s="6">
        <v>1527167.03</v>
      </c>
      <c r="E14" s="7">
        <f>D14*1.21</f>
        <v>1847872.1062999999</v>
      </c>
      <c r="F14" s="21">
        <f t="shared" si="1"/>
        <v>0.84347276699472096</v>
      </c>
      <c r="G14" s="2">
        <v>12</v>
      </c>
      <c r="H14" s="20">
        <f t="shared" si="2"/>
        <v>6.6298342541436461E-2</v>
      </c>
      <c r="I14" s="6">
        <v>335135.68</v>
      </c>
      <c r="J14" s="7">
        <f>I14*1.21</f>
        <v>405514.1728</v>
      </c>
      <c r="K14" s="21">
        <f t="shared" si="3"/>
        <v>1.2473022646415527E-2</v>
      </c>
      <c r="L14" s="2">
        <v>6</v>
      </c>
      <c r="M14" s="20">
        <f>IF(L14,L14/$L$25,"")</f>
        <v>0.14634146341463414</v>
      </c>
      <c r="N14" s="6">
        <v>490955.27</v>
      </c>
      <c r="O14" s="7">
        <f>N14*1.21</f>
        <v>594055.87670000002</v>
      </c>
      <c r="P14" s="21">
        <f>IF(O14,O14/$O$25,"")</f>
        <v>0.24515751934332985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1.6574585635359115E-2</v>
      </c>
      <c r="I18" s="69">
        <v>686071.03</v>
      </c>
      <c r="J18" s="70">
        <f>I18*1.21</f>
        <v>830145.94629999995</v>
      </c>
      <c r="K18" s="67">
        <f t="shared" si="3"/>
        <v>2.5534074719348373E-2</v>
      </c>
      <c r="L18" s="71">
        <v>2</v>
      </c>
      <c r="M18" s="66">
        <f>IF(L18,L18/$L$25,"")</f>
        <v>4.878048780487805E-2</v>
      </c>
      <c r="N18" s="69">
        <v>49700</v>
      </c>
      <c r="O18" s="70">
        <f>N18*1.21</f>
        <v>60137</v>
      </c>
      <c r="P18" s="67">
        <f>IF(O18,O18/$O$25,"")</f>
        <v>2.4817594302151993E-2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9.3922651933701654E-2</v>
      </c>
      <c r="I19" s="6">
        <v>544497.43999999994</v>
      </c>
      <c r="J19" s="7">
        <f>I19*1.21</f>
        <v>658841.9023999999</v>
      </c>
      <c r="K19" s="21">
        <f t="shared" si="3"/>
        <v>2.0265012964406772E-2</v>
      </c>
      <c r="L19" s="2">
        <v>7</v>
      </c>
      <c r="M19" s="20">
        <f>IF(L19,L19/$L$25,"")</f>
        <v>0.17073170731707318</v>
      </c>
      <c r="N19" s="6">
        <v>432221.09</v>
      </c>
      <c r="O19" s="7">
        <f>N19*1.21</f>
        <v>522987.51890000002</v>
      </c>
      <c r="P19" s="21">
        <f>IF(O19,O19/$O$25,"")</f>
        <v>0.21582872556245322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4</v>
      </c>
      <c r="C20" s="66">
        <f t="shared" si="0"/>
        <v>0.36363636363636365</v>
      </c>
      <c r="D20" s="69">
        <v>102404.66</v>
      </c>
      <c r="E20" s="70">
        <v>123909.63</v>
      </c>
      <c r="F20" s="21">
        <f t="shared" si="1"/>
        <v>5.6559324704923218E-2</v>
      </c>
      <c r="G20" s="68">
        <v>56</v>
      </c>
      <c r="H20" s="66">
        <f t="shared" si="2"/>
        <v>0.30939226519337015</v>
      </c>
      <c r="I20" s="69">
        <v>432993.93</v>
      </c>
      <c r="J20" s="70">
        <f>I20*1.21</f>
        <v>523922.65529999998</v>
      </c>
      <c r="K20" s="67">
        <f t="shared" si="3"/>
        <v>1.6115094324335923E-2</v>
      </c>
      <c r="L20" s="68">
        <v>13</v>
      </c>
      <c r="M20" s="66">
        <f>IF(L20,L20/$L$25,"")</f>
        <v>0.31707317073170732</v>
      </c>
      <c r="N20" s="69">
        <v>101816.92</v>
      </c>
      <c r="O20" s="70">
        <f>N20*1.21</f>
        <v>123198.47319999999</v>
      </c>
      <c r="P20" s="67">
        <f>IF(O20,O20/$O$25,"")</f>
        <v>5.0842072709349401E-2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5</v>
      </c>
      <c r="H24" s="66">
        <f t="shared" ref="H24" si="21">IF(G24,G24/$G$25,"")</f>
        <v>2.7624309392265192E-2</v>
      </c>
      <c r="I24" s="69">
        <v>262989</v>
      </c>
      <c r="J24" s="70">
        <f>I24*1.21</f>
        <v>318216.69</v>
      </c>
      <c r="K24" s="67">
        <f t="shared" ref="K24" si="22">IF(J24,J24/$J$25,"")</f>
        <v>9.7878798006770674E-3</v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11</v>
      </c>
      <c r="C25" s="17">
        <f t="shared" si="30"/>
        <v>1</v>
      </c>
      <c r="D25" s="18">
        <f t="shared" si="30"/>
        <v>1810570.65</v>
      </c>
      <c r="E25" s="18">
        <f t="shared" si="30"/>
        <v>2190790.4778999998</v>
      </c>
      <c r="F25" s="19">
        <f t="shared" si="30"/>
        <v>1</v>
      </c>
      <c r="G25" s="16">
        <f t="shared" si="30"/>
        <v>181</v>
      </c>
      <c r="H25" s="17">
        <f t="shared" si="30"/>
        <v>0.99999999999999989</v>
      </c>
      <c r="I25" s="18">
        <f t="shared" si="30"/>
        <v>26868842.42099173</v>
      </c>
      <c r="J25" s="18">
        <f t="shared" si="30"/>
        <v>32511299.329399988</v>
      </c>
      <c r="K25" s="19">
        <f t="shared" si="30"/>
        <v>0.99999999999999989</v>
      </c>
      <c r="L25" s="16">
        <f t="shared" si="30"/>
        <v>41</v>
      </c>
      <c r="M25" s="17">
        <f t="shared" si="30"/>
        <v>1</v>
      </c>
      <c r="N25" s="18">
        <f t="shared" si="30"/>
        <v>2002611.51</v>
      </c>
      <c r="O25" s="18">
        <f t="shared" si="30"/>
        <v>2423159.9271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102</v>
      </c>
      <c r="C34" s="8">
        <f t="shared" ref="C34:C45" si="32">IF(B34,B34/$B$46,"")</f>
        <v>0.43776824034334766</v>
      </c>
      <c r="D34" s="10">
        <f t="shared" ref="D34:D42" si="33">D13+I13+N13+S13+AC13+X13</f>
        <v>25716072.530991729</v>
      </c>
      <c r="E34" s="11">
        <f t="shared" ref="E34:E42" si="34">E13+J13+O13+T13+AD13+Y13</f>
        <v>31116447.762499988</v>
      </c>
      <c r="F34" s="21">
        <f t="shared" ref="F34:F42" si="35">IF(E34,E34/$E$46,"")</f>
        <v>0.83814783698728124</v>
      </c>
      <c r="J34" s="106" t="s">
        <v>3</v>
      </c>
      <c r="K34" s="107"/>
      <c r="L34" s="57">
        <f>B25</f>
        <v>11</v>
      </c>
      <c r="M34" s="8">
        <f t="shared" ref="M34:M39" si="36">IF(L34,L34/$L$40,"")</f>
        <v>4.7210300429184553E-2</v>
      </c>
      <c r="N34" s="58">
        <f>D25</f>
        <v>1810570.65</v>
      </c>
      <c r="O34" s="58">
        <f>E25</f>
        <v>2190790.4778999998</v>
      </c>
      <c r="P34" s="59">
        <f t="shared" ref="P34:P39" si="37">IF(O34,O34/$O$40,"")</f>
        <v>5.9010794366994634E-2</v>
      </c>
    </row>
    <row r="35" spans="1:33" s="25" customFormat="1" ht="30" customHeight="1" x14ac:dyDescent="0.3">
      <c r="A35" s="43" t="s">
        <v>18</v>
      </c>
      <c r="B35" s="12">
        <f t="shared" si="31"/>
        <v>24</v>
      </c>
      <c r="C35" s="8">
        <f t="shared" si="32"/>
        <v>0.10300429184549356</v>
      </c>
      <c r="D35" s="13">
        <f t="shared" si="33"/>
        <v>2353257.98</v>
      </c>
      <c r="E35" s="14">
        <f t="shared" si="34"/>
        <v>2847442.1557999998</v>
      </c>
      <c r="F35" s="21">
        <f t="shared" si="35"/>
        <v>7.669826266950551E-2</v>
      </c>
      <c r="J35" s="102" t="s">
        <v>1</v>
      </c>
      <c r="K35" s="103"/>
      <c r="L35" s="60">
        <f>G25</f>
        <v>181</v>
      </c>
      <c r="M35" s="8">
        <f t="shared" si="36"/>
        <v>0.77682403433476399</v>
      </c>
      <c r="N35" s="61">
        <f>I25</f>
        <v>26868842.42099173</v>
      </c>
      <c r="O35" s="61">
        <f>J25</f>
        <v>32511299.329399988</v>
      </c>
      <c r="P35" s="59">
        <f t="shared" si="37"/>
        <v>0.87571934362707471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41</v>
      </c>
      <c r="M36" s="8">
        <f t="shared" si="36"/>
        <v>0.17596566523605151</v>
      </c>
      <c r="N36" s="61">
        <f>N25</f>
        <v>2002611.51</v>
      </c>
      <c r="O36" s="61">
        <f>O25</f>
        <v>2423159.9271</v>
      </c>
      <c r="P36" s="59">
        <f t="shared" si="37"/>
        <v>6.5269862005930629E-2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5</v>
      </c>
      <c r="C39" s="8">
        <f t="shared" si="32"/>
        <v>2.1459227467811159E-2</v>
      </c>
      <c r="D39" s="13">
        <f t="shared" si="33"/>
        <v>735771.03</v>
      </c>
      <c r="E39" s="22">
        <f t="shared" si="34"/>
        <v>890282.94629999995</v>
      </c>
      <c r="F39" s="21">
        <f t="shared" si="35"/>
        <v>2.398052410877307E-2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24</v>
      </c>
      <c r="C40" s="8">
        <f t="shared" si="32"/>
        <v>0.10300429184549356</v>
      </c>
      <c r="D40" s="13">
        <f t="shared" si="33"/>
        <v>976718.53</v>
      </c>
      <c r="E40" s="23">
        <f t="shared" si="34"/>
        <v>1181829.4213</v>
      </c>
      <c r="F40" s="21">
        <f t="shared" si="35"/>
        <v>3.1833574986161656E-2</v>
      </c>
      <c r="G40" s="25"/>
      <c r="J40" s="104" t="s">
        <v>0</v>
      </c>
      <c r="K40" s="105"/>
      <c r="L40" s="83">
        <f>SUM(L34:L39)</f>
        <v>233</v>
      </c>
      <c r="M40" s="17">
        <f>SUM(M34:M39)</f>
        <v>1</v>
      </c>
      <c r="N40" s="84">
        <f>SUM(N34:N39)</f>
        <v>30682024.58099173</v>
      </c>
      <c r="O40" s="85">
        <f>SUM(O34:O39)</f>
        <v>37125249.734399989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73</v>
      </c>
      <c r="C41" s="8">
        <f t="shared" si="32"/>
        <v>0.31330472103004292</v>
      </c>
      <c r="D41" s="13">
        <f t="shared" si="33"/>
        <v>637215.51</v>
      </c>
      <c r="E41" s="23">
        <f t="shared" si="34"/>
        <v>771030.7585</v>
      </c>
      <c r="F41" s="21">
        <f t="shared" si="35"/>
        <v>2.0768365573728881E-2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5</v>
      </c>
      <c r="C45" s="8">
        <f t="shared" si="32"/>
        <v>2.1459227467811159E-2</v>
      </c>
      <c r="D45" s="13">
        <f t="shared" ref="D45" si="43">D24+I24+N24+S24+AC24+X24</f>
        <v>262989</v>
      </c>
      <c r="E45" s="14">
        <f t="shared" ref="E45" si="44">E24+J24+O24+T24+AD24+Y24</f>
        <v>318216.69</v>
      </c>
      <c r="F45" s="21">
        <f>IF(E45,E45/$E$46,"")</f>
        <v>8.5714356745496233E-3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233</v>
      </c>
      <c r="C46" s="17">
        <f>SUM(C34:C45)</f>
        <v>1</v>
      </c>
      <c r="D46" s="18">
        <f>SUM(D34:D45)</f>
        <v>30682024.580991734</v>
      </c>
      <c r="E46" s="18">
        <f>SUM(E34:E45)</f>
        <v>37125249.734399989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ht="14.45" x14ac:dyDescent="0.3">
      <c r="B62" s="26"/>
      <c r="H62" s="26"/>
      <c r="N62" s="26"/>
    </row>
    <row r="63" spans="2:14" s="25" customFormat="1" ht="14.45" x14ac:dyDescent="0.3">
      <c r="B63" s="26"/>
      <c r="H63" s="26"/>
      <c r="N63" s="26"/>
    </row>
    <row r="64" spans="2:14" s="25" customFormat="1" ht="14.45" x14ac:dyDescent="0.3">
      <c r="B64" s="26"/>
      <c r="H64" s="26"/>
      <c r="N64" s="26"/>
    </row>
    <row r="65" spans="2:14" s="25" customFormat="1" ht="14.45" x14ac:dyDescent="0.3">
      <c r="B65" s="26"/>
      <c r="H65" s="26"/>
      <c r="N65" s="26"/>
    </row>
    <row r="66" spans="2:14" s="25" customFormat="1" ht="14.45" x14ac:dyDescent="0.3">
      <c r="B66" s="26"/>
      <c r="H66" s="26"/>
      <c r="N66" s="26"/>
    </row>
    <row r="67" spans="2:14" s="25" customFormat="1" ht="14.45" x14ac:dyDescent="0.3">
      <c r="B67" s="26"/>
      <c r="H67" s="26"/>
      <c r="N67" s="26"/>
    </row>
    <row r="68" spans="2:14" s="25" customFormat="1" ht="14.45" x14ac:dyDescent="0.3">
      <c r="B68" s="26"/>
      <c r="H68" s="26"/>
      <c r="N68" s="26"/>
    </row>
    <row r="69" spans="2:14" s="25" customFormat="1" ht="14.45" x14ac:dyDescent="0.3">
      <c r="B69" s="26"/>
      <c r="H69" s="26"/>
      <c r="N69" s="26"/>
    </row>
    <row r="70" spans="2:14" s="25" customFormat="1" ht="14.45" x14ac:dyDescent="0.3">
      <c r="B70" s="26"/>
      <c r="H70" s="26"/>
      <c r="N70" s="26"/>
    </row>
    <row r="71" spans="2:14" s="25" customFormat="1" ht="14.45" x14ac:dyDescent="0.3">
      <c r="B71" s="26"/>
      <c r="H71" s="26"/>
      <c r="N71" s="26"/>
    </row>
    <row r="72" spans="2:14" s="25" customFormat="1" ht="14.45" x14ac:dyDescent="0.3">
      <c r="B72" s="26"/>
      <c r="H72" s="26"/>
      <c r="N72" s="26"/>
    </row>
    <row r="73" spans="2:14" s="25" customFormat="1" ht="14.45" x14ac:dyDescent="0.3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B41" sqref="B41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5</v>
      </c>
      <c r="C13" s="20">
        <f t="shared" ref="C13:C24" si="0">IF(B13,B13/$B$25,"")</f>
        <v>9.8039215686274508E-2</v>
      </c>
      <c r="D13" s="10">
        <f>'CONTRACTACIO 1r TR 2021'!D13+'CONTRACTACIO 2n TR 2021'!D13+'CONTRACTACIO 3r TR 2021'!D13+'CONTRACTACIO 4t TR 2021'!D13</f>
        <v>5793508.8608264467</v>
      </c>
      <c r="E13" s="10">
        <f>'CONTRACTACIO 1r TR 2021'!E13+'CONTRACTACIO 2n TR 2021'!E13+'CONTRACTACIO 3r TR 2021'!E13+'CONTRACTACIO 4t TR 2021'!E13</f>
        <v>7010145.7216000007</v>
      </c>
      <c r="F13" s="21">
        <f t="shared" ref="F13:F24" si="1">IF(E13,E13/$E$25,"")</f>
        <v>0.59734637154191628</v>
      </c>
      <c r="G13" s="9">
        <f>'CONTRACTACIO 1r TR 2021'!G13+'CONTRACTACIO 2n TR 2021'!G13+'CONTRACTACIO 3r TR 2021'!G13+'CONTRACTACIO 4t TR 2021'!G13</f>
        <v>179</v>
      </c>
      <c r="H13" s="20">
        <f t="shared" ref="H13:H24" si="2">IF(G13,G13/$G$25,"")</f>
        <v>0.37214137214137216</v>
      </c>
      <c r="I13" s="10">
        <f>'CONTRACTACIO 1r TR 2021'!I13+'CONTRACTACIO 2n TR 2021'!I13+'CONTRACTACIO 3r TR 2021'!I13+'CONTRACTACIO 4t TR 2021'!I13</f>
        <v>42116779.940991729</v>
      </c>
      <c r="J13" s="10">
        <f>'CONTRACTACIO 1r TR 2021'!J13+'CONTRACTACIO 2n TR 2021'!J13+'CONTRACTACIO 3r TR 2021'!J13+'CONTRACTACIO 4t TR 2021'!J13</f>
        <v>50961303.72859998</v>
      </c>
      <c r="K13" s="21">
        <f t="shared" ref="K13:K24" si="3">IF(J13,J13/$J$25,"")</f>
        <v>0.83947737671991374</v>
      </c>
      <c r="L13" s="9">
        <f>'CONTRACTACIO 1r TR 2021'!L13+'CONTRACTACIO 2n TR 2021'!L13+'CONTRACTACIO 3r TR 2021'!L13+'CONTRACTACIO 4t TR 2021'!L13</f>
        <v>31</v>
      </c>
      <c r="M13" s="20">
        <f t="shared" ref="M13:M24" si="4">IF(L13,L13/$L$25,"")</f>
        <v>0.18235294117647058</v>
      </c>
      <c r="N13" s="10">
        <f>'CONTRACTACIO 1r TR 2021'!N13+'CONTRACTACIO 2n TR 2021'!N13+'CONTRACTACIO 3r TR 2021'!N13+'CONTRACTACIO 4t TR 2021'!N13</f>
        <v>3520573.7907438013</v>
      </c>
      <c r="O13" s="10">
        <f>'CONTRACTACIO 1r TR 2021'!O13+'CONTRACTACIO 2n TR 2021'!O13+'CONTRACTACIO 3r TR 2021'!O13+'CONTRACTACIO 4t TR 2021'!O13</f>
        <v>4259894.2867999999</v>
      </c>
      <c r="P13" s="21">
        <f t="shared" ref="P13:P24" si="5">IF(O13,O13/$O$25,"")</f>
        <v>0.41866248409701007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13</v>
      </c>
      <c r="C14" s="20">
        <f t="shared" si="0"/>
        <v>0.25490196078431371</v>
      </c>
      <c r="D14" s="13">
        <f>'CONTRACTACIO 1r TR 2021'!D14+'CONTRACTACIO 2n TR 2021'!D14+'CONTRACTACIO 3r TR 2021'!D14+'CONTRACTACIO 4t TR 2021'!D14</f>
        <v>3164358.0862809913</v>
      </c>
      <c r="E14" s="13">
        <f>'CONTRACTACIO 1r TR 2021'!E14+'CONTRACTACIO 2n TR 2021'!E14+'CONTRACTACIO 3r TR 2021'!E14+'CONTRACTACIO 4t TR 2021'!E14</f>
        <v>3828873.2843999998</v>
      </c>
      <c r="F14" s="21">
        <f t="shared" si="1"/>
        <v>0.32626476743312199</v>
      </c>
      <c r="G14" s="9">
        <f>'CONTRACTACIO 1r TR 2021'!G14+'CONTRACTACIO 2n TR 2021'!G14+'CONTRACTACIO 3r TR 2021'!G14+'CONTRACTACIO 4t TR 2021'!G14</f>
        <v>29</v>
      </c>
      <c r="H14" s="20">
        <f t="shared" si="2"/>
        <v>6.0291060291060294E-2</v>
      </c>
      <c r="I14" s="13">
        <f>'CONTRACTACIO 1r TR 2021'!I14+'CONTRACTACIO 2n TR 2021'!I14+'CONTRACTACIO 3r TR 2021'!I14+'CONTRACTACIO 4t TR 2021'!I14</f>
        <v>790029</v>
      </c>
      <c r="J14" s="13">
        <f>'CONTRACTACIO 1r TR 2021'!J14+'CONTRACTACIO 2n TR 2021'!J14+'CONTRACTACIO 3r TR 2021'!J14+'CONTRACTACIO 4t TR 2021'!J14</f>
        <v>955935.09000000008</v>
      </c>
      <c r="K14" s="21">
        <f t="shared" si="3"/>
        <v>1.5746965304134317E-2</v>
      </c>
      <c r="L14" s="9">
        <f>'CONTRACTACIO 1r TR 2021'!L14+'CONTRACTACIO 2n TR 2021'!L14+'CONTRACTACIO 3r TR 2021'!L14+'CONTRACTACIO 4t TR 2021'!L14</f>
        <v>10</v>
      </c>
      <c r="M14" s="20">
        <f t="shared" si="4"/>
        <v>5.8823529411764705E-2</v>
      </c>
      <c r="N14" s="13">
        <f>'CONTRACTACIO 1r TR 2021'!N14+'CONTRACTACIO 2n TR 2021'!N14+'CONTRACTACIO 3r TR 2021'!N14+'CONTRACTACIO 4t TR 2021'!N14</f>
        <v>666469.62</v>
      </c>
      <c r="O14" s="13">
        <f>'CONTRACTACIO 1r TR 2021'!O14+'CONTRACTACIO 2n TR 2021'!O14+'CONTRACTACIO 3r TR 2021'!O14+'CONTRACTACIO 4t TR 2021'!O14</f>
        <v>806428.2402</v>
      </c>
      <c r="P14" s="21">
        <f t="shared" si="5"/>
        <v>7.925578137802354E-2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3</v>
      </c>
      <c r="H15" s="20">
        <f t="shared" si="2"/>
        <v>6.2370062370062374E-3</v>
      </c>
      <c r="I15" s="13">
        <f>'CONTRACTACIO 1r TR 2021'!I15+'CONTRACTACIO 2n TR 2021'!I15+'CONTRACTACIO 3r TR 2021'!I15+'CONTRACTACIO 4t TR 2021'!I15</f>
        <v>101480</v>
      </c>
      <c r="J15" s="13">
        <f>'CONTRACTACIO 1r TR 2021'!J15+'CONTRACTACIO 2n TR 2021'!J15+'CONTRACTACIO 3r TR 2021'!J15+'CONTRACTACIO 4t TR 2021'!J15</f>
        <v>122790.79999999999</v>
      </c>
      <c r="K15" s="21">
        <f t="shared" si="3"/>
        <v>2.0227131397246812E-3</v>
      </c>
      <c r="L15" s="9">
        <f>'CONTRACTACIO 1r TR 2021'!L15+'CONTRACTACIO 2n TR 2021'!L15+'CONTRACTACIO 3r TR 2021'!L15+'CONTRACTACIO 4t TR 2021'!L15</f>
        <v>4</v>
      </c>
      <c r="M15" s="20">
        <f t="shared" si="4"/>
        <v>2.3529411764705882E-2</v>
      </c>
      <c r="N15" s="13">
        <f>'CONTRACTACIO 1r TR 2021'!N15+'CONTRACTACIO 2n TR 2021'!N15+'CONTRACTACIO 3r TR 2021'!N15+'CONTRACTACIO 4t TR 2021'!N15</f>
        <v>68355.537190082643</v>
      </c>
      <c r="O15" s="13">
        <f>'CONTRACTACIO 1r TR 2021'!O15+'CONTRACTACIO 2n TR 2021'!O15+'CONTRACTACIO 3r TR 2021'!O15+'CONTRACTACIO 4t TR 2021'!O15</f>
        <v>82710.2</v>
      </c>
      <c r="P15" s="21">
        <f t="shared" si="5"/>
        <v>8.1287598848309803E-3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15</v>
      </c>
      <c r="H18" s="20">
        <f t="shared" si="2"/>
        <v>3.1185031185031187E-2</v>
      </c>
      <c r="I18" s="13">
        <f>'CONTRACTACIO 1r TR 2021'!I18+'CONTRACTACIO 2n TR 2021'!I18+'CONTRACTACIO 3r TR 2021'!I18+'CONTRACTACIO 4t TR 2021'!I18</f>
        <v>1027270.87</v>
      </c>
      <c r="J18" s="13">
        <f>'CONTRACTACIO 1r TR 2021'!J18+'CONTRACTACIO 2n TR 2021'!J18+'CONTRACTACIO 3r TR 2021'!J18+'CONTRACTACIO 4t TR 2021'!J18</f>
        <v>1242997.7527000001</v>
      </c>
      <c r="K18" s="21">
        <f t="shared" si="3"/>
        <v>2.0475702471476204E-2</v>
      </c>
      <c r="L18" s="9">
        <f>'CONTRACTACIO 1r TR 2021'!L18+'CONTRACTACIO 2n TR 2021'!L18+'CONTRACTACIO 3r TR 2021'!L18+'CONTRACTACIO 4t TR 2021'!L18</f>
        <v>6</v>
      </c>
      <c r="M18" s="20">
        <f t="shared" si="4"/>
        <v>3.5294117647058823E-2</v>
      </c>
      <c r="N18" s="13">
        <f>'CONTRACTACIO 1r TR 2021'!N18+'CONTRACTACIO 2n TR 2021'!N18+'CONTRACTACIO 3r TR 2021'!N18+'CONTRACTACIO 4t TR 2021'!N18</f>
        <v>225025.42148760334</v>
      </c>
      <c r="O18" s="13">
        <f>'CONTRACTACIO 1r TR 2021'!O18+'CONTRACTACIO 2n TR 2021'!O18+'CONTRACTACIO 3r TR 2021'!O18+'CONTRACTACIO 4t TR 2021'!O18</f>
        <v>272280.76</v>
      </c>
      <c r="P18" s="21">
        <f t="shared" si="5"/>
        <v>2.6759757796490542E-2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56</v>
      </c>
      <c r="H19" s="20">
        <f t="shared" si="2"/>
        <v>0.11642411642411643</v>
      </c>
      <c r="I19" s="13">
        <f>'CONTRACTACIO 1r TR 2021'!I19+'CONTRACTACIO 2n TR 2021'!I19+'CONTRACTACIO 3r TR 2021'!I19+'CONTRACTACIO 4t TR 2021'!I19</f>
        <v>4297454.22</v>
      </c>
      <c r="J19" s="13">
        <f>'CONTRACTACIO 1r TR 2021'!J19+'CONTRACTACIO 2n TR 2021'!J19+'CONTRACTACIO 3r TR 2021'!J19+'CONTRACTACIO 4t TR 2021'!J19</f>
        <v>5199919.6013000002</v>
      </c>
      <c r="K19" s="21">
        <f t="shared" si="3"/>
        <v>8.5657440973276794E-2</v>
      </c>
      <c r="L19" s="9">
        <f>'CONTRACTACIO 1r TR 2021'!L19+'CONTRACTACIO 2n TR 2021'!L19+'CONTRACTACIO 3r TR 2021'!L19+'CONTRACTACIO 4t TR 2021'!L19</f>
        <v>54</v>
      </c>
      <c r="M19" s="20">
        <f t="shared" si="4"/>
        <v>0.31764705882352939</v>
      </c>
      <c r="N19" s="13">
        <f>'CONTRACTACIO 1r TR 2021'!N19+'CONTRACTACIO 2n TR 2021'!N19+'CONTRACTACIO 3r TR 2021'!N19+'CONTRACTACIO 4t TR 2021'!N19</f>
        <v>3482421.59</v>
      </c>
      <c r="O19" s="13">
        <f>'CONTRACTACIO 1r TR 2021'!O19+'CONTRACTACIO 2n TR 2021'!O19+'CONTRACTACIO 3r TR 2021'!O19+'CONTRACTACIO 4t TR 2021'!O19</f>
        <v>4208597.6275999993</v>
      </c>
      <c r="P19" s="21">
        <f t="shared" si="5"/>
        <v>0.4136210475446766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33</v>
      </c>
      <c r="C20" s="20">
        <f t="shared" si="0"/>
        <v>0.6470588235294118</v>
      </c>
      <c r="D20" s="13">
        <f>'CONTRACTACIO 1r TR 2021'!D20+'CONTRACTACIO 2n TR 2021'!D20+'CONTRACTACIO 3r TR 2021'!D20+'CONTRACTACIO 4t TR 2021'!D20</f>
        <v>740875.92818181822</v>
      </c>
      <c r="E20" s="13">
        <f>'CONTRACTACIO 1r TR 2021'!E20+'CONTRACTACIO 2n TR 2021'!E20+'CONTRACTACIO 3r TR 2021'!E20+'CONTRACTACIO 4t TR 2021'!E20</f>
        <v>896459.86450000003</v>
      </c>
      <c r="F20" s="21">
        <f t="shared" si="1"/>
        <v>7.6388861024961785E-2</v>
      </c>
      <c r="G20" s="9">
        <f>'CONTRACTACIO 1r TR 2021'!G20+'CONTRACTACIO 2n TR 2021'!G20+'CONTRACTACIO 3r TR 2021'!G20+'CONTRACTACIO 4t TR 2021'!G20</f>
        <v>191</v>
      </c>
      <c r="H20" s="20">
        <f t="shared" si="2"/>
        <v>0.39708939708939711</v>
      </c>
      <c r="I20" s="13">
        <f>'CONTRACTACIO 1r TR 2021'!I20+'CONTRACTACIO 2n TR 2021'!I20+'CONTRACTACIO 3r TR 2021'!I20+'CONTRACTACIO 4t TR 2021'!I20</f>
        <v>1558855.1580991736</v>
      </c>
      <c r="J20" s="13">
        <f>'CONTRACTACIO 1r TR 2021'!J20+'CONTRACTACIO 2n TR 2021'!J20+'CONTRACTACIO 3r TR 2021'!J20+'CONTRACTACIO 4t TR 2021'!J20</f>
        <v>1886214.7412999999</v>
      </c>
      <c r="K20" s="21">
        <f t="shared" si="3"/>
        <v>3.1071312684418543E-2</v>
      </c>
      <c r="L20" s="9">
        <f>'CONTRACTACIO 1r TR 2021'!L20+'CONTRACTACIO 2n TR 2021'!L20+'CONTRACTACIO 3r TR 2021'!L20+'CONTRACTACIO 4t TR 2021'!L20</f>
        <v>65</v>
      </c>
      <c r="M20" s="20">
        <f t="shared" si="4"/>
        <v>0.38235294117647056</v>
      </c>
      <c r="N20" s="13">
        <f>'CONTRACTACIO 1r TR 2021'!N20+'CONTRACTACIO 2n TR 2021'!N20+'CONTRACTACIO 3r TR 2021'!N20+'CONTRACTACIO 4t TR 2021'!N20</f>
        <v>450493.61314049584</v>
      </c>
      <c r="O20" s="13">
        <f>'CONTRACTACIO 1r TR 2021'!O20+'CONTRACTACIO 2n TR 2021'!O20+'CONTRACTACIO 3r TR 2021'!O20+'CONTRACTACIO 4t TR 2021'!O20</f>
        <v>545097.27189999993</v>
      </c>
      <c r="P20" s="21">
        <f t="shared" si="5"/>
        <v>5.357216929896827E-2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3</v>
      </c>
      <c r="H23" s="66">
        <f t="shared" si="2"/>
        <v>6.2370062370062374E-3</v>
      </c>
      <c r="I23" s="77">
        <f>'CONTRACTACIO 1r TR 2021'!I23+'CONTRACTACIO 2n TR 2021'!I23+'CONTRACTACIO 3r TR 2021'!I23+'CONTRACTACIO 4t TR 2021'!I23</f>
        <v>15380</v>
      </c>
      <c r="J23" s="78">
        <f>'CONTRACTACIO 1r TR 2021'!J23+'CONTRACTACIO 2n TR 2021'!J23+'CONTRACTACIO 3r TR 2021'!J23+'CONTRACTACIO 4t TR 2021'!J23</f>
        <v>18609.8</v>
      </c>
      <c r="K23" s="67">
        <f t="shared" si="3"/>
        <v>3.0655624841314149E-4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5</v>
      </c>
      <c r="H24" s="66">
        <f t="shared" si="2"/>
        <v>1.0395010395010396E-2</v>
      </c>
      <c r="I24" s="77">
        <f>'CONTRACTACIO 1r TR 2021'!I24+'CONTRACTACIO 2n TR 2021'!I24+'CONTRACTACIO 3r TR 2021'!I24+'CONTRACTACIO 4t TR 2021'!I24</f>
        <v>262989</v>
      </c>
      <c r="J24" s="78">
        <f>'CONTRACTACIO 1r TR 2021'!J24+'CONTRACTACIO 2n TR 2021'!J24+'CONTRACTACIO 3r TR 2021'!J24+'CONTRACTACIO 4t TR 2021'!J24</f>
        <v>318216.69</v>
      </c>
      <c r="K24" s="67">
        <f t="shared" si="3"/>
        <v>5.2419324586426312E-3</v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51</v>
      </c>
      <c r="C25" s="17">
        <f t="shared" si="12"/>
        <v>1</v>
      </c>
      <c r="D25" s="18">
        <f t="shared" si="12"/>
        <v>9698742.8752892558</v>
      </c>
      <c r="E25" s="18">
        <f t="shared" si="12"/>
        <v>11735478.8705</v>
      </c>
      <c r="F25" s="19">
        <f t="shared" si="12"/>
        <v>1</v>
      </c>
      <c r="G25" s="16">
        <f t="shared" si="12"/>
        <v>481</v>
      </c>
      <c r="H25" s="17">
        <f t="shared" si="12"/>
        <v>1</v>
      </c>
      <c r="I25" s="18">
        <f t="shared" si="12"/>
        <v>50170238.1890909</v>
      </c>
      <c r="J25" s="18">
        <f t="shared" si="12"/>
        <v>60705988.20389998</v>
      </c>
      <c r="K25" s="19">
        <f t="shared" si="12"/>
        <v>1</v>
      </c>
      <c r="L25" s="16">
        <f t="shared" si="12"/>
        <v>170</v>
      </c>
      <c r="M25" s="17">
        <f t="shared" si="12"/>
        <v>0.99999999999999989</v>
      </c>
      <c r="N25" s="18">
        <f t="shared" si="12"/>
        <v>8413339.572561983</v>
      </c>
      <c r="O25" s="18">
        <f t="shared" si="12"/>
        <v>10175008.386499999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215</v>
      </c>
      <c r="C34" s="8">
        <f t="shared" ref="C34:C40" si="14">IF(B34,B34/$B$46,"")</f>
        <v>0.30626780626780625</v>
      </c>
      <c r="D34" s="10">
        <f t="shared" ref="D34:D43" si="15">D13+I13+N13+S13+X13+AC13</f>
        <v>51430862.592561975</v>
      </c>
      <c r="E34" s="11">
        <f t="shared" ref="E34:E43" si="16">E13+J13+O13+T13+Y13+AD13</f>
        <v>62231343.736999981</v>
      </c>
      <c r="F34" s="21">
        <f t="shared" ref="F34:F40" si="17">IF(E34,E34/$E$46,"")</f>
        <v>0.75325585350651159</v>
      </c>
      <c r="J34" s="106" t="s">
        <v>3</v>
      </c>
      <c r="K34" s="107"/>
      <c r="L34" s="57">
        <f>B25</f>
        <v>51</v>
      </c>
      <c r="M34" s="8">
        <f t="shared" ref="M34:M39" si="18">IF(L34,L34/$L$40,"")</f>
        <v>7.2649572649572655E-2</v>
      </c>
      <c r="N34" s="58">
        <f>D25</f>
        <v>9698742.8752892558</v>
      </c>
      <c r="O34" s="58">
        <f>E25</f>
        <v>11735478.8705</v>
      </c>
      <c r="P34" s="59">
        <f t="shared" ref="P34:P39" si="19">IF(O34,O34/$O$40,"")</f>
        <v>0.14204768243900778</v>
      </c>
    </row>
    <row r="35" spans="1:33" s="25" customFormat="1" ht="30" customHeight="1" x14ac:dyDescent="0.3">
      <c r="A35" s="43" t="s">
        <v>18</v>
      </c>
      <c r="B35" s="12">
        <f t="shared" si="13"/>
        <v>52</v>
      </c>
      <c r="C35" s="8">
        <f t="shared" si="14"/>
        <v>7.407407407407407E-2</v>
      </c>
      <c r="D35" s="13">
        <f t="shared" si="15"/>
        <v>4620856.7062809914</v>
      </c>
      <c r="E35" s="14">
        <f t="shared" si="16"/>
        <v>5591236.6146</v>
      </c>
      <c r="F35" s="21">
        <f t="shared" si="17"/>
        <v>6.7677017004267787E-2</v>
      </c>
      <c r="J35" s="102" t="s">
        <v>1</v>
      </c>
      <c r="K35" s="103"/>
      <c r="L35" s="60">
        <f>G25</f>
        <v>481</v>
      </c>
      <c r="M35" s="8">
        <f t="shared" si="18"/>
        <v>0.68518518518518523</v>
      </c>
      <c r="N35" s="61">
        <f>I25</f>
        <v>50170238.1890909</v>
      </c>
      <c r="O35" s="61">
        <f>J25</f>
        <v>60705988.20389998</v>
      </c>
      <c r="P35" s="59">
        <f t="shared" si="19"/>
        <v>0.73479276216074352</v>
      </c>
    </row>
    <row r="36" spans="1:33" s="25" customFormat="1" ht="30" customHeight="1" x14ac:dyDescent="0.3">
      <c r="A36" s="43" t="s">
        <v>19</v>
      </c>
      <c r="B36" s="12">
        <f t="shared" si="13"/>
        <v>7</v>
      </c>
      <c r="C36" s="8">
        <f t="shared" si="14"/>
        <v>9.9715099715099714E-3</v>
      </c>
      <c r="D36" s="13">
        <f t="shared" si="15"/>
        <v>169835.53719008266</v>
      </c>
      <c r="E36" s="14">
        <f t="shared" si="16"/>
        <v>205501</v>
      </c>
      <c r="F36" s="21">
        <f t="shared" si="17"/>
        <v>2.4874094283682891E-3</v>
      </c>
      <c r="J36" s="102" t="s">
        <v>2</v>
      </c>
      <c r="K36" s="103"/>
      <c r="L36" s="60">
        <f>L25</f>
        <v>170</v>
      </c>
      <c r="M36" s="8">
        <f t="shared" si="18"/>
        <v>0.24216524216524216</v>
      </c>
      <c r="N36" s="61">
        <f>N25</f>
        <v>8413339.572561983</v>
      </c>
      <c r="O36" s="61">
        <f>O25</f>
        <v>10175008.386499999</v>
      </c>
      <c r="P36" s="59">
        <f t="shared" si="19"/>
        <v>0.12315955540024871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21</v>
      </c>
      <c r="C39" s="8">
        <f t="shared" si="14"/>
        <v>2.9914529914529916E-2</v>
      </c>
      <c r="D39" s="13">
        <f t="shared" si="15"/>
        <v>1252296.2914876034</v>
      </c>
      <c r="E39" s="22">
        <f t="shared" si="16"/>
        <v>1515278.5127000001</v>
      </c>
      <c r="F39" s="21">
        <f t="shared" si="17"/>
        <v>1.8341117849031675E-2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110</v>
      </c>
      <c r="C40" s="8">
        <f t="shared" si="14"/>
        <v>0.15669515669515668</v>
      </c>
      <c r="D40" s="13">
        <f t="shared" si="15"/>
        <v>7779875.8099999996</v>
      </c>
      <c r="E40" s="23">
        <f t="shared" si="16"/>
        <v>9408517.2289000005</v>
      </c>
      <c r="F40" s="21">
        <f t="shared" si="17"/>
        <v>0.11388185197216243</v>
      </c>
      <c r="G40" s="25"/>
      <c r="H40" s="25"/>
      <c r="I40" s="25"/>
      <c r="J40" s="104" t="s">
        <v>0</v>
      </c>
      <c r="K40" s="105"/>
      <c r="L40" s="83">
        <f>SUM(L34:L39)</f>
        <v>702</v>
      </c>
      <c r="M40" s="17">
        <f>SUM(M34:M39)</f>
        <v>1</v>
      </c>
      <c r="N40" s="84">
        <f>SUM(N34:N39)</f>
        <v>68282320.636942133</v>
      </c>
      <c r="O40" s="85">
        <f>SUM(O34:O39)</f>
        <v>82616475.460899979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289</v>
      </c>
      <c r="C41" s="8">
        <f>IF(B41,B41/$B$46,"")</f>
        <v>0.4116809116809117</v>
      </c>
      <c r="D41" s="13">
        <f t="shared" si="15"/>
        <v>2750224.6994214877</v>
      </c>
      <c r="E41" s="23">
        <f t="shared" si="16"/>
        <v>3327771.8777000001</v>
      </c>
      <c r="F41" s="21">
        <f>IF(E41,E41/$E$46,"")</f>
        <v>4.0279760896783104E-2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3</v>
      </c>
      <c r="C44" s="8">
        <f>IF(B44,B44/$B$46,"")</f>
        <v>4.2735042735042739E-3</v>
      </c>
      <c r="D44" s="13">
        <f t="shared" ref="D44" si="21">D23+I23+N23+S23+X23+AC23</f>
        <v>15380</v>
      </c>
      <c r="E44" s="14">
        <f t="shared" ref="E44" si="22">E23+J23+O23+T23+Y23+AD23</f>
        <v>18609.8</v>
      </c>
      <c r="F44" s="21">
        <f>IF(E44,E44/$E$46,"")</f>
        <v>2.2525531252912728E-4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5</v>
      </c>
      <c r="C45" s="8">
        <f>IF(B45,B45/$B$46,"")</f>
        <v>7.1225071225071226E-3</v>
      </c>
      <c r="D45" s="13">
        <f t="shared" ref="D45" si="24">D24+I24+N24+S24+X24+AC24</f>
        <v>262989</v>
      </c>
      <c r="E45" s="14">
        <f t="shared" ref="E45" si="25">E24+J24+O24+T24+Y24+AD24</f>
        <v>318216.69</v>
      </c>
      <c r="F45" s="21">
        <f>IF(E45,E45/$E$46,"")</f>
        <v>3.8517340303460767E-3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702</v>
      </c>
      <c r="C46" s="17">
        <f>SUM(C34:C45)</f>
        <v>1</v>
      </c>
      <c r="D46" s="18">
        <f>SUM(D34:D45)</f>
        <v>68282320.636942148</v>
      </c>
      <c r="E46" s="18">
        <f>SUM(E34:E45)</f>
        <v>82616475.460899979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ht="14.45" x14ac:dyDescent="0.3">
      <c r="B62" s="26"/>
      <c r="H62" s="26"/>
      <c r="N62" s="26"/>
    </row>
    <row r="63" spans="2:14" s="25" customFormat="1" ht="14.45" x14ac:dyDescent="0.3">
      <c r="B63" s="26"/>
      <c r="H63" s="26"/>
      <c r="N63" s="26"/>
    </row>
    <row r="64" spans="2:14" s="25" customFormat="1" ht="14.45" x14ac:dyDescent="0.3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2022-06-07T08:17:58Z</dcterms:modified>
</cp:coreProperties>
</file>