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E42" i="7" s="1"/>
  <c r="O21" i="7"/>
  <c r="AD21" i="7"/>
  <c r="T21" i="7"/>
  <c r="U21" i="7"/>
  <c r="Y21" i="7"/>
  <c r="J14" i="7"/>
  <c r="O14" i="7"/>
  <c r="O25" i="7" s="1"/>
  <c r="P20" i="7" s="1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35" i="7" s="1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H20" i="6" s="1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6" i="6" s="1"/>
  <c r="F41" i="6" s="1"/>
  <c r="E42" i="6"/>
  <c r="D45" i="6"/>
  <c r="D34" i="6"/>
  <c r="D35" i="6"/>
  <c r="D36" i="6"/>
  <c r="D37" i="6"/>
  <c r="D38" i="6"/>
  <c r="D39" i="6"/>
  <c r="D40" i="6"/>
  <c r="D46" i="6" s="1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P20" i="5" s="1"/>
  <c r="O36" i="5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19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6" i="5" s="1"/>
  <c r="D42" i="5"/>
  <c r="D39" i="5"/>
  <c r="D40" i="5"/>
  <c r="D45" i="5"/>
  <c r="D37" i="5"/>
  <c r="D38" i="5"/>
  <c r="B34" i="5"/>
  <c r="B35" i="5"/>
  <c r="B36" i="5"/>
  <c r="B41" i="5"/>
  <c r="B42" i="5"/>
  <c r="B46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B46" i="4" s="1"/>
  <c r="C42" i="4" s="1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4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4" i="4"/>
  <c r="J25" i="4"/>
  <c r="K13" i="4" s="1"/>
  <c r="K16" i="4"/>
  <c r="K17" i="4"/>
  <c r="I25" i="4"/>
  <c r="N35" i="4" s="1"/>
  <c r="G25" i="4"/>
  <c r="H13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/>
  <c r="E25" i="1"/>
  <c r="Y25" i="1"/>
  <c r="O38" i="1"/>
  <c r="I25" i="1"/>
  <c r="N35" i="1" s="1"/>
  <c r="N25" i="1"/>
  <c r="N36" i="1"/>
  <c r="D25" i="1"/>
  <c r="N34" i="1"/>
  <c r="X25" i="1"/>
  <c r="N38" i="1"/>
  <c r="G25" i="1"/>
  <c r="H19" i="1" s="1"/>
  <c r="H22" i="1"/>
  <c r="L25" i="1"/>
  <c r="M21" i="1" s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H25" i="1" s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46" i="1" s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F45" i="1"/>
  <c r="M18" i="6"/>
  <c r="M13" i="6"/>
  <c r="P19" i="6"/>
  <c r="P14" i="6"/>
  <c r="Z21" i="6"/>
  <c r="L35" i="6"/>
  <c r="H22" i="6"/>
  <c r="K22" i="6"/>
  <c r="AB25" i="6"/>
  <c r="AE25" i="6"/>
  <c r="M13" i="5"/>
  <c r="AB25" i="5"/>
  <c r="L35" i="5"/>
  <c r="M39" i="5"/>
  <c r="H22" i="5"/>
  <c r="O38" i="5"/>
  <c r="O35" i="5"/>
  <c r="K22" i="5"/>
  <c r="U25" i="5"/>
  <c r="P21" i="4"/>
  <c r="AE25" i="4"/>
  <c r="H22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L35" i="1"/>
  <c r="L40" i="1" s="1"/>
  <c r="M36" i="1" s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K14" i="6"/>
  <c r="K18" i="6"/>
  <c r="K21" i="6"/>
  <c r="K13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K19" i="5"/>
  <c r="K20" i="5"/>
  <c r="C14" i="5"/>
  <c r="C13" i="5"/>
  <c r="E25" i="7"/>
  <c r="F23" i="7"/>
  <c r="F43" i="5"/>
  <c r="AE21" i="5"/>
  <c r="AE20" i="5"/>
  <c r="C20" i="5"/>
  <c r="F21" i="5"/>
  <c r="F20" i="5"/>
  <c r="C43" i="6"/>
  <c r="B36" i="7"/>
  <c r="S25" i="7"/>
  <c r="N37" i="7"/>
  <c r="V25" i="7"/>
  <c r="D39" i="7"/>
  <c r="Y25" i="7"/>
  <c r="Z20" i="7"/>
  <c r="P15" i="4"/>
  <c r="H15" i="4"/>
  <c r="H18" i="4"/>
  <c r="H14" i="4"/>
  <c r="K15" i="4"/>
  <c r="K14" i="4"/>
  <c r="K18" i="4"/>
  <c r="C15" i="4"/>
  <c r="F15" i="4"/>
  <c r="P13" i="4"/>
  <c r="P18" i="4"/>
  <c r="H24" i="4"/>
  <c r="K24" i="4"/>
  <c r="C14" i="4"/>
  <c r="F14" i="4"/>
  <c r="F20" i="4"/>
  <c r="K21" i="4"/>
  <c r="D42" i="7"/>
  <c r="AD25" i="7"/>
  <c r="O38" i="7"/>
  <c r="W17" i="4"/>
  <c r="O38" i="4"/>
  <c r="E38" i="7"/>
  <c r="Z17" i="4"/>
  <c r="C18" i="4"/>
  <c r="C20" i="4"/>
  <c r="O34" i="4"/>
  <c r="M13" i="4"/>
  <c r="W20" i="4"/>
  <c r="M20" i="4"/>
  <c r="O36" i="4"/>
  <c r="P20" i="4"/>
  <c r="P18" i="7"/>
  <c r="F43" i="4"/>
  <c r="K22" i="7"/>
  <c r="Z14" i="7"/>
  <c r="B40" i="7"/>
  <c r="Q25" i="7"/>
  <c r="B25" i="7"/>
  <c r="C24" i="7"/>
  <c r="B35" i="7"/>
  <c r="B37" i="7"/>
  <c r="AC25" i="7"/>
  <c r="N38" i="7"/>
  <c r="D34" i="7"/>
  <c r="E37" i="7"/>
  <c r="E34" i="7"/>
  <c r="B39" i="7"/>
  <c r="M15" i="7"/>
  <c r="D40" i="7"/>
  <c r="D38" i="7"/>
  <c r="E39" i="7"/>
  <c r="E35" i="7"/>
  <c r="E41" i="7"/>
  <c r="D45" i="7"/>
  <c r="E45" i="7"/>
  <c r="AA25" i="7"/>
  <c r="B45" i="7"/>
  <c r="D36" i="7"/>
  <c r="E36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F34" i="1"/>
  <c r="F36" i="1"/>
  <c r="F35" i="1"/>
  <c r="F39" i="1"/>
  <c r="C34" i="1"/>
  <c r="C36" i="6"/>
  <c r="C25" i="6"/>
  <c r="C39" i="5"/>
  <c r="C43" i="5"/>
  <c r="P39" i="5"/>
  <c r="P37" i="5"/>
  <c r="C25" i="5"/>
  <c r="AE25" i="5"/>
  <c r="C36" i="4"/>
  <c r="C43" i="4"/>
  <c r="W25" i="4"/>
  <c r="C45" i="1"/>
  <c r="C37" i="1"/>
  <c r="P38" i="1"/>
  <c r="C39" i="1"/>
  <c r="C15" i="7"/>
  <c r="K24" i="7"/>
  <c r="W25" i="6"/>
  <c r="F37" i="6"/>
  <c r="C39" i="6"/>
  <c r="C37" i="6"/>
  <c r="F40" i="6"/>
  <c r="F36" i="6"/>
  <c r="C35" i="6"/>
  <c r="F35" i="6"/>
  <c r="M37" i="6"/>
  <c r="P37" i="6"/>
  <c r="U13" i="7"/>
  <c r="U16" i="7"/>
  <c r="F45" i="6"/>
  <c r="M34" i="6"/>
  <c r="M38" i="6"/>
  <c r="P34" i="6"/>
  <c r="O34" i="7"/>
  <c r="F34" i="6"/>
  <c r="P38" i="6"/>
  <c r="F39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35" i="5"/>
  <c r="F18" i="7"/>
  <c r="F35" i="5"/>
  <c r="F21" i="7"/>
  <c r="F13" i="7"/>
  <c r="F14" i="7"/>
  <c r="F20" i="7"/>
  <c r="F25" i="5"/>
  <c r="M34" i="5"/>
  <c r="L39" i="7"/>
  <c r="W20" i="7"/>
  <c r="W25" i="7"/>
  <c r="P34" i="5"/>
  <c r="O39" i="7"/>
  <c r="Z21" i="7"/>
  <c r="Z25" i="7"/>
  <c r="AE18" i="7"/>
  <c r="AE21" i="7"/>
  <c r="AE17" i="7"/>
  <c r="F36" i="4"/>
  <c r="F25" i="4"/>
  <c r="K18" i="7"/>
  <c r="C38" i="4"/>
  <c r="C25" i="4"/>
  <c r="F38" i="4"/>
  <c r="F45" i="4"/>
  <c r="C45" i="4"/>
  <c r="K15" i="7"/>
  <c r="K14" i="7"/>
  <c r="K16" i="7"/>
  <c r="AB20" i="7"/>
  <c r="AB17" i="7"/>
  <c r="P34" i="4"/>
  <c r="C20" i="7"/>
  <c r="C18" i="7"/>
  <c r="C14" i="7"/>
  <c r="C39" i="4"/>
  <c r="C13" i="7"/>
  <c r="F39" i="4"/>
  <c r="R13" i="7"/>
  <c r="M19" i="7"/>
  <c r="M18" i="7"/>
  <c r="M13" i="7"/>
  <c r="P13" i="7"/>
  <c r="P15" i="7"/>
  <c r="P19" i="7"/>
  <c r="L34" i="7"/>
  <c r="L38" i="7"/>
  <c r="H15" i="7"/>
  <c r="H16" i="7"/>
  <c r="H14" i="7"/>
  <c r="H18" i="7"/>
  <c r="H24" i="7"/>
  <c r="P34" i="1"/>
  <c r="P37" i="1"/>
  <c r="M38" i="1"/>
  <c r="M34" i="1"/>
  <c r="F43" i="7"/>
  <c r="C38" i="7"/>
  <c r="C43" i="7"/>
  <c r="R25" i="7"/>
  <c r="U25" i="7"/>
  <c r="AE25" i="7"/>
  <c r="F25" i="7"/>
  <c r="AB25" i="7"/>
  <c r="P37" i="4"/>
  <c r="C25" i="7"/>
  <c r="P38" i="4"/>
  <c r="F38" i="7"/>
  <c r="M37" i="4"/>
  <c r="M38" i="4"/>
  <c r="M34" i="4"/>
  <c r="F39" i="7"/>
  <c r="F45" i="7"/>
  <c r="F37" i="7"/>
  <c r="F36" i="7"/>
  <c r="C37" i="7"/>
  <c r="C39" i="7"/>
  <c r="C36" i="7"/>
  <c r="C45" i="7"/>
  <c r="M37" i="7"/>
  <c r="M39" i="7"/>
  <c r="P39" i="7"/>
  <c r="P38" i="7"/>
  <c r="P37" i="7"/>
  <c r="P34" i="7"/>
  <c r="M38" i="7"/>
  <c r="M34" i="7"/>
  <c r="H19" i="6" l="1"/>
  <c r="K19" i="6"/>
  <c r="K20" i="6"/>
  <c r="B46" i="6"/>
  <c r="C34" i="6" s="1"/>
  <c r="M25" i="6"/>
  <c r="B42" i="7"/>
  <c r="B46" i="7" s="1"/>
  <c r="F42" i="6"/>
  <c r="F46" i="6" s="1"/>
  <c r="C42" i="6"/>
  <c r="H25" i="6"/>
  <c r="P25" i="6"/>
  <c r="O40" i="6"/>
  <c r="P35" i="6" s="1"/>
  <c r="P20" i="6"/>
  <c r="N40" i="6"/>
  <c r="L40" i="6"/>
  <c r="M35" i="6" s="1"/>
  <c r="H13" i="5"/>
  <c r="M21" i="5"/>
  <c r="P21" i="5"/>
  <c r="P25" i="5" s="1"/>
  <c r="M20" i="5"/>
  <c r="M25" i="5" s="1"/>
  <c r="O40" i="5"/>
  <c r="P36" i="5" s="1"/>
  <c r="C34" i="5"/>
  <c r="C42" i="5"/>
  <c r="C40" i="5"/>
  <c r="D41" i="7"/>
  <c r="D46" i="7" s="1"/>
  <c r="N40" i="5"/>
  <c r="L40" i="5"/>
  <c r="M35" i="5" s="1"/>
  <c r="C41" i="5"/>
  <c r="B41" i="7"/>
  <c r="P35" i="5"/>
  <c r="P40" i="5" s="1"/>
  <c r="H20" i="5"/>
  <c r="H25" i="5" s="1"/>
  <c r="K25" i="5"/>
  <c r="E46" i="5"/>
  <c r="F42" i="5" s="1"/>
  <c r="P25" i="4"/>
  <c r="M14" i="4"/>
  <c r="M21" i="4"/>
  <c r="H20" i="4"/>
  <c r="H21" i="4"/>
  <c r="H25" i="4" s="1"/>
  <c r="L35" i="4"/>
  <c r="L40" i="4" s="1"/>
  <c r="M36" i="4" s="1"/>
  <c r="C40" i="4"/>
  <c r="H19" i="4"/>
  <c r="K19" i="4"/>
  <c r="K20" i="4"/>
  <c r="K25" i="4" s="1"/>
  <c r="N40" i="4"/>
  <c r="O35" i="4"/>
  <c r="O40" i="4" s="1"/>
  <c r="P36" i="4" s="1"/>
  <c r="C34" i="4"/>
  <c r="C41" i="4"/>
  <c r="C35" i="4"/>
  <c r="O36" i="7"/>
  <c r="P21" i="7"/>
  <c r="P14" i="7"/>
  <c r="E46" i="4"/>
  <c r="N25" i="7"/>
  <c r="N36" i="7" s="1"/>
  <c r="D46" i="4"/>
  <c r="G25" i="7"/>
  <c r="H13" i="7" s="1"/>
  <c r="N40" i="1"/>
  <c r="D46" i="1"/>
  <c r="M25" i="1"/>
  <c r="L25" i="7"/>
  <c r="M20" i="7" s="1"/>
  <c r="F42" i="1"/>
  <c r="J25" i="7"/>
  <c r="K19" i="7" s="1"/>
  <c r="E46" i="1"/>
  <c r="C42" i="1"/>
  <c r="C41" i="1"/>
  <c r="C40" i="1"/>
  <c r="F40" i="1"/>
  <c r="F41" i="1"/>
  <c r="K20" i="1"/>
  <c r="I25" i="7"/>
  <c r="N35" i="7" s="1"/>
  <c r="M35" i="1"/>
  <c r="M40" i="1" s="1"/>
  <c r="O40" i="1"/>
  <c r="E46" i="7"/>
  <c r="F35" i="7" s="1"/>
  <c r="K19" i="1"/>
  <c r="K25" i="6" l="1"/>
  <c r="C41" i="6"/>
  <c r="C40" i="6"/>
  <c r="C46" i="6" s="1"/>
  <c r="P36" i="6"/>
  <c r="P40" i="6" s="1"/>
  <c r="M36" i="6"/>
  <c r="M40" i="6"/>
  <c r="C46" i="5"/>
  <c r="N40" i="7"/>
  <c r="P25" i="7"/>
  <c r="M21" i="7"/>
  <c r="M36" i="5"/>
  <c r="M40" i="5" s="1"/>
  <c r="F40" i="5"/>
  <c r="F41" i="5"/>
  <c r="F34" i="5"/>
  <c r="M25" i="4"/>
  <c r="F41" i="4"/>
  <c r="F42" i="4"/>
  <c r="H20" i="7"/>
  <c r="C46" i="4"/>
  <c r="F40" i="4"/>
  <c r="P35" i="4"/>
  <c r="P40" i="4" s="1"/>
  <c r="F34" i="4"/>
  <c r="F35" i="4"/>
  <c r="L36" i="7"/>
  <c r="M14" i="7"/>
  <c r="M35" i="4"/>
  <c r="M40" i="4" s="1"/>
  <c r="C34" i="7"/>
  <c r="C35" i="7"/>
  <c r="O35" i="7"/>
  <c r="O40" i="7" s="1"/>
  <c r="P36" i="7" s="1"/>
  <c r="K13" i="7"/>
  <c r="F42" i="7"/>
  <c r="F34" i="7"/>
  <c r="K20" i="7"/>
  <c r="K21" i="7"/>
  <c r="H19" i="7"/>
  <c r="H21" i="7"/>
  <c r="L35" i="7"/>
  <c r="P35" i="1"/>
  <c r="P36" i="1"/>
  <c r="F46" i="1"/>
  <c r="C46" i="1"/>
  <c r="K25" i="1"/>
  <c r="C40" i="7"/>
  <c r="C42" i="7"/>
  <c r="F40" i="7"/>
  <c r="F41" i="7"/>
  <c r="C41" i="7"/>
  <c r="M25" i="7" l="1"/>
  <c r="F46" i="5"/>
  <c r="P35" i="7"/>
  <c r="P40" i="7" s="1"/>
  <c r="K25" i="7"/>
  <c r="H25" i="7"/>
  <c r="F46" i="4"/>
  <c r="L40" i="7"/>
  <c r="M36" i="7" s="1"/>
  <c r="P40" i="1"/>
  <c r="C46" i="7"/>
  <c r="F46" i="7"/>
  <c r="M35" i="7" l="1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<sst xmlns="http://schemas.openxmlformats.org/spreadsheetml/2006/main" count="457" uniqueCount="62">
  <si>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</si>
  <si>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</si>
  <si>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</si>
  <si>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</si>
  <si>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</si>
  <si>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</si>
  <si>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</si>
  <si>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</si>
  <si>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</si>
  <si>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</si>
  <si>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</si>
  <si>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</si>
  <si>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</si>
  <si>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</si>
  <si>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</si>
  <si>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</si>
  <si>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</si>
  <si>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</si>
  <si>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</si>
  <si>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</si>
  <si>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</si>
  <si>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</si>
  <si>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</si>
  <si>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</si>
  <si>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</si>
  <si>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</si>
  <si>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</si>
  <si>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</si>
  <si>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</si>
  <si>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</si>
  <si>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</si>
  <si>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</si>
  <si>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</si>
  <si>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</si>
  <si>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</si>
  <si>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</si>
  <si>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</si>
  <si>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</si>
  <si>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</si>
  <si>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</si>
  <si>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</si>
  <si>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</si>
  <si>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</si>
  <si>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</si>
  <si>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</si>
  <si>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</si>
  <si>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</si>
  <si>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</si>
  <si>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</si>
  <si>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</si>
  <si>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</si>
  <si>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</si>
  <si>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</si>
  <si>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</si>
  <si>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</si>
  <si>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</si>
  <si>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</si>
  <si>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</si>
  <si>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</si>
  <si>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</si>
  <si>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</si>
  <si>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MUSEU PICASSO DE BARCELONA (FMPB)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</si>
</sst>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</c:v>
                </c:pt>
                <c:pt idx="7">
                  <c:v>41</c:v>
                </c:pt>
                <c:pt idx="8">
                  <c:v>750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3031161.84</c:v>
                </c:pt>
                <c:pt idx="1">
                  <c:v>27728.97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4962.09</c:v>
                </c:pt>
                <c:pt idx="7">
                  <c:v>421715.38</c:v>
                </c:pt>
                <c:pt idx="8">
                  <c:v>786330.77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613</c:v>
                </c:pt>
                <c:pt idx="2">
                  <c:v>212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4086328.3599999994</c:v>
                </c:pt>
                <c:pt idx="2">
                  <c:v>185570.69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E17" sqref="E17"/>
    </sheetView>
  </sheetViews>
  <sheetFormatPr defaultColWidth="9.26953125" defaultRowHeight="14.5" x14ac:dyDescent="0.35"/>
  <cols>
    <col min="1" max="1" width="26.26953125" style="27" customWidth="1"/>
    <col min="2" max="2" width="11.54296875" style="62" customWidth="1"/>
    <col min="3" max="3" width="10.54296875" style="27" customWidth="1"/>
    <col min="4" max="4" width="19.26953125" style="27" customWidth="1"/>
    <col min="5" max="5" width="18.26953125" style="27" customWidth="1"/>
    <col min="6" max="6" width="11.453125" style="27" customWidth="1"/>
    <col min="7" max="7" width="9.453125" style="27" customWidth="1"/>
    <col min="8" max="8" width="10.7265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7265625" style="62" customWidth="1"/>
    <col min="15" max="15" width="19.54296875" style="27" customWidth="1"/>
    <col min="16" max="16" width="11.453125" style="27" customWidth="1"/>
    <col min="17" max="17" width="9.26953125" style="27" customWidth="1"/>
    <col min="18" max="18" width="11" style="27" customWidth="1"/>
    <col min="19" max="19" width="18.7265625" style="27" customWidth="1"/>
    <col min="20" max="20" width="19.54296875" style="27" customWidth="1"/>
    <col min="21" max="21" width="11.2695312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26953125" style="27" customWidth="1"/>
    <col min="28" max="28" width="10.7265625" style="27" customWidth="1"/>
    <col min="29" max="29" width="18.26953125" style="27" customWidth="1"/>
    <col min="30" max="30" width="18.7265625" style="27" customWidth="1"/>
    <col min="31" max="31" width="10.7265625" style="27" customWidth="1"/>
    <col min="32" max="16384" width="9.269531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44286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9.1836734693877556E-2</v>
      </c>
      <c r="I19" s="6">
        <v>761.46</v>
      </c>
      <c r="J19" s="7">
        <v>787.96</v>
      </c>
      <c r="K19" s="21">
        <f t="shared" si="3"/>
        <v>8.7356500241129488E-3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3.0612244897959183E-2</v>
      </c>
      <c r="I20" s="69">
        <v>17530.84</v>
      </c>
      <c r="J20" s="70">
        <v>21212.32</v>
      </c>
      <c r="K20" s="67">
        <f t="shared" si="3"/>
        <v>0.23516854119433928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86</v>
      </c>
      <c r="H21" s="20">
        <f t="shared" si="2"/>
        <v>0.87755102040816324</v>
      </c>
      <c r="I21" s="98">
        <v>56363.82</v>
      </c>
      <c r="J21" s="98">
        <v>68200.22</v>
      </c>
      <c r="K21" s="21">
        <f t="shared" si="3"/>
        <v>0.75609580878154781</v>
      </c>
      <c r="L21" s="2">
        <v>48</v>
      </c>
      <c r="M21" s="20">
        <f t="shared" si="4"/>
        <v>1</v>
      </c>
      <c r="N21" s="6">
        <v>13171.37</v>
      </c>
      <c r="O21" s="7">
        <v>15937.36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98</v>
      </c>
      <c r="H25" s="17">
        <f t="shared" si="12"/>
        <v>1</v>
      </c>
      <c r="I25" s="18">
        <f t="shared" si="12"/>
        <v>74656.12</v>
      </c>
      <c r="J25" s="18">
        <f t="shared" si="12"/>
        <v>90200.5</v>
      </c>
      <c r="K25" s="19">
        <f t="shared" si="12"/>
        <v>1</v>
      </c>
      <c r="L25" s="16">
        <f t="shared" si="12"/>
        <v>48</v>
      </c>
      <c r="M25" s="17">
        <f t="shared" si="12"/>
        <v>1</v>
      </c>
      <c r="N25" s="18">
        <f t="shared" si="12"/>
        <v>13171.37</v>
      </c>
      <c r="O25" s="18">
        <f t="shared" si="12"/>
        <v>15937.36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98</v>
      </c>
      <c r="M35" s="8">
        <f t="shared" si="18"/>
        <v>0.67123287671232879</v>
      </c>
      <c r="N35" s="61">
        <f>I25</f>
        <v>74656.12</v>
      </c>
      <c r="O35" s="61">
        <f>J25</f>
        <v>90200.5</v>
      </c>
      <c r="P35" s="59">
        <f t="shared" si="19"/>
        <v>0.84984283647701209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48</v>
      </c>
      <c r="M36" s="8">
        <f t="shared" si="18"/>
        <v>0.32876712328767121</v>
      </c>
      <c r="N36" s="61">
        <f>N25</f>
        <v>13171.37</v>
      </c>
      <c r="O36" s="61">
        <f>O25</f>
        <v>15937.36</v>
      </c>
      <c r="P36" s="59">
        <f t="shared" si="19"/>
        <v>0.15015716352298794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9</v>
      </c>
      <c r="C40" s="8">
        <f t="shared" si="14"/>
        <v>6.1643835616438353E-2</v>
      </c>
      <c r="D40" s="13">
        <f t="shared" si="15"/>
        <v>761.46</v>
      </c>
      <c r="E40" s="23">
        <f t="shared" si="16"/>
        <v>787.96</v>
      </c>
      <c r="F40" s="21">
        <f t="shared" si="17"/>
        <v>7.423929594962627E-3</v>
      </c>
      <c r="G40" s="25"/>
      <c r="J40" s="147" t="s">
        <v>0</v>
      </c>
      <c r="K40" s="148"/>
      <c r="L40" s="83">
        <f>SUM(L34:L39)</f>
        <v>146</v>
      </c>
      <c r="M40" s="17">
        <f>SUM(M34:M39)</f>
        <v>1</v>
      </c>
      <c r="N40" s="84">
        <f>SUM(N34:N39)</f>
        <v>87827.489999999991</v>
      </c>
      <c r="O40" s="85">
        <f>SUM(O34:O39)</f>
        <v>106137.86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3</v>
      </c>
      <c r="C41" s="8">
        <f t="shared" si="14"/>
        <v>2.0547945205479451E-2</v>
      </c>
      <c r="D41" s="13">
        <f t="shared" si="15"/>
        <v>17530.84</v>
      </c>
      <c r="E41" s="23">
        <f t="shared" si="16"/>
        <v>21212.32</v>
      </c>
      <c r="F41" s="21">
        <f t="shared" si="17"/>
        <v>0.19985630009875835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134</v>
      </c>
      <c r="C42" s="8">
        <f t="shared" si="14"/>
        <v>0.9178082191780822</v>
      </c>
      <c r="D42" s="13">
        <f t="shared" si="15"/>
        <v>69535.19</v>
      </c>
      <c r="E42" s="14">
        <f t="shared" si="16"/>
        <v>84137.58</v>
      </c>
      <c r="F42" s="21">
        <f t="shared" si="17"/>
        <v>0.79271977030627905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146</v>
      </c>
      <c r="C46" s="17">
        <f>SUM(C34:C45)</f>
        <v>1</v>
      </c>
      <c r="D46" s="18">
        <f>SUM(D34:D45)</f>
        <v>87827.49</v>
      </c>
      <c r="E46" s="18">
        <f>SUM(E34:E45)</f>
        <v>106137.86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22" sqref="G22"/>
    </sheetView>
  </sheetViews>
  <sheetFormatPr defaultColWidth="9.26953125" defaultRowHeight="14.5" x14ac:dyDescent="0.35"/>
  <cols>
    <col min="1" max="1" width="26.26953125" style="27" customWidth="1"/>
    <col min="2" max="2" width="11.54296875" style="62" customWidth="1"/>
    <col min="3" max="3" width="10.54296875" style="27" customWidth="1"/>
    <col min="4" max="4" width="19.26953125" style="27" customWidth="1"/>
    <col min="5" max="5" width="18.26953125" style="27" customWidth="1"/>
    <col min="6" max="6" width="11.453125" style="27" customWidth="1"/>
    <col min="7" max="7" width="9.453125" style="27" customWidth="1"/>
    <col min="8" max="8" width="10.7265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7265625" style="62" customWidth="1"/>
    <col min="15" max="15" width="19.54296875" style="27" customWidth="1"/>
    <col min="16" max="16" width="11.453125" style="27" customWidth="1"/>
    <col min="17" max="17" width="9.26953125" style="27" customWidth="1"/>
    <col min="18" max="18" width="11" style="27" customWidth="1"/>
    <col min="19" max="19" width="18.7265625" style="27" customWidth="1"/>
    <col min="20" max="20" width="19.54296875" style="27" customWidth="1"/>
    <col min="21" max="21" width="11.2695312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26953125" style="27" customWidth="1"/>
    <col min="28" max="28" width="10.7265625" style="27" customWidth="1"/>
    <col min="29" max="29" width="18.26953125" style="27" customWidth="1"/>
    <col min="30" max="30" width="18.7265625" style="27" customWidth="1"/>
    <col min="31" max="31" width="10.7265625" style="27" customWidth="1"/>
    <col min="32" max="16384" width="9.269531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1.3605442176870748E-2</v>
      </c>
      <c r="I13" s="4">
        <v>1914827.06</v>
      </c>
      <c r="J13" s="5">
        <v>2313543.9900000002</v>
      </c>
      <c r="K13" s="21">
        <f t="shared" ref="K13:K21" si="3">IF(J13,J13/$J$25,"")</f>
        <v>0.89930925266711348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2.3255813953488372E-2</v>
      </c>
      <c r="N14" s="6">
        <v>22916.5</v>
      </c>
      <c r="O14" s="7">
        <v>27728.97</v>
      </c>
      <c r="P14" s="21">
        <f t="shared" si="5"/>
        <v>0.5625715159846848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4.7619047619047616E-2</v>
      </c>
      <c r="I19" s="6">
        <v>2136.12</v>
      </c>
      <c r="J19" s="7">
        <v>2165.48</v>
      </c>
      <c r="K19" s="21">
        <f t="shared" si="3"/>
        <v>8.4175455875623128E-4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8.8435374149659865E-2</v>
      </c>
      <c r="I20" s="69">
        <v>126622.6</v>
      </c>
      <c r="J20" s="70">
        <v>153213.35</v>
      </c>
      <c r="K20" s="21">
        <f t="shared" si="3"/>
        <v>5.9556327384604812E-2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125</v>
      </c>
      <c r="H21" s="20">
        <f t="shared" si="2"/>
        <v>0.85034013605442171</v>
      </c>
      <c r="I21" s="6">
        <v>91208.39</v>
      </c>
      <c r="J21" s="7">
        <v>103656.06</v>
      </c>
      <c r="K21" s="21">
        <f t="shared" si="3"/>
        <v>4.0292665389525389E-2</v>
      </c>
      <c r="L21" s="2">
        <v>42</v>
      </c>
      <c r="M21" s="20">
        <f t="shared" si="4"/>
        <v>0.97674418604651159</v>
      </c>
      <c r="N21" s="6">
        <v>17819.62</v>
      </c>
      <c r="O21" s="7">
        <v>21560.71</v>
      </c>
      <c r="P21" s="21">
        <f t="shared" si="5"/>
        <v>0.43742848401531514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15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147</v>
      </c>
      <c r="H25" s="17">
        <f t="shared" si="32"/>
        <v>1</v>
      </c>
      <c r="I25" s="18">
        <f t="shared" si="32"/>
        <v>2134794.1700000004</v>
      </c>
      <c r="J25" s="18">
        <f t="shared" si="32"/>
        <v>2572578.8800000004</v>
      </c>
      <c r="K25" s="19">
        <f t="shared" si="32"/>
        <v>0.99999999999999989</v>
      </c>
      <c r="L25" s="16">
        <f t="shared" si="32"/>
        <v>43</v>
      </c>
      <c r="M25" s="17">
        <f t="shared" si="32"/>
        <v>1</v>
      </c>
      <c r="N25" s="18">
        <f t="shared" si="32"/>
        <v>40736.119999999995</v>
      </c>
      <c r="O25" s="18">
        <f t="shared" si="32"/>
        <v>49289.68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1.0526315789473684E-2</v>
      </c>
      <c r="D34" s="10">
        <f t="shared" ref="D34:D45" si="35">D13+I13+N13+S13+AC13+X13</f>
        <v>1914827.06</v>
      </c>
      <c r="E34" s="11">
        <f t="shared" ref="E34:E45" si="36">E13+J13+O13+T13+AD13+Y13</f>
        <v>2313543.9900000002</v>
      </c>
      <c r="F34" s="21">
        <f t="shared" ref="F34:F42" si="37">IF(E34,E34/$E$46,"")</f>
        <v>0.88240273570388283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1</v>
      </c>
      <c r="C35" s="8">
        <f t="shared" si="34"/>
        <v>5.263157894736842E-3</v>
      </c>
      <c r="D35" s="13">
        <f t="shared" si="35"/>
        <v>22916.5</v>
      </c>
      <c r="E35" s="14">
        <f t="shared" si="36"/>
        <v>27728.97</v>
      </c>
      <c r="F35" s="21">
        <f t="shared" si="37"/>
        <v>1.0576033605590051E-2</v>
      </c>
      <c r="J35" s="145" t="s">
        <v>1</v>
      </c>
      <c r="K35" s="146"/>
      <c r="L35" s="60">
        <f>G25</f>
        <v>147</v>
      </c>
      <c r="M35" s="8">
        <f t="shared" si="38"/>
        <v>0.77368421052631575</v>
      </c>
      <c r="N35" s="61">
        <f>I25</f>
        <v>2134794.1700000004</v>
      </c>
      <c r="O35" s="61">
        <f>J25</f>
        <v>2572578.8800000004</v>
      </c>
      <c r="P35" s="59">
        <f t="shared" si="39"/>
        <v>0.98120055263182215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43</v>
      </c>
      <c r="M36" s="8">
        <f t="shared" si="38"/>
        <v>0.22631578947368422</v>
      </c>
      <c r="N36" s="61">
        <f>N25</f>
        <v>40736.119999999995</v>
      </c>
      <c r="O36" s="61">
        <f>O25</f>
        <v>49289.68</v>
      </c>
      <c r="P36" s="59">
        <f t="shared" si="39"/>
        <v>1.8799447368177753E-2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7</v>
      </c>
      <c r="C40" s="8">
        <f t="shared" si="34"/>
        <v>3.6842105263157891E-2</v>
      </c>
      <c r="D40" s="13">
        <f t="shared" si="35"/>
        <v>2136.12</v>
      </c>
      <c r="E40" s="23">
        <f t="shared" si="36"/>
        <v>2165.48</v>
      </c>
      <c r="F40" s="21">
        <f t="shared" si="37"/>
        <v>8.2593003823196978E-4</v>
      </c>
      <c r="G40" s="25"/>
      <c r="J40" s="147" t="s">
        <v>0</v>
      </c>
      <c r="K40" s="148"/>
      <c r="L40" s="83">
        <f>SUM(L34:L39)</f>
        <v>190</v>
      </c>
      <c r="M40" s="17">
        <f>SUM(M34:M39)</f>
        <v>1</v>
      </c>
      <c r="N40" s="84">
        <f>SUM(N34:N39)</f>
        <v>2175530.2900000005</v>
      </c>
      <c r="O40" s="85">
        <f>SUM(O34:O39)</f>
        <v>2621868.5600000005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13</v>
      </c>
      <c r="C41" s="8">
        <f t="shared" si="34"/>
        <v>6.8421052631578952E-2</v>
      </c>
      <c r="D41" s="13">
        <f t="shared" si="35"/>
        <v>126622.6</v>
      </c>
      <c r="E41" s="23">
        <f t="shared" si="36"/>
        <v>153213.35</v>
      </c>
      <c r="F41" s="21">
        <f t="shared" si="37"/>
        <v>5.843670134249597E-2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167</v>
      </c>
      <c r="C42" s="8">
        <f t="shared" si="34"/>
        <v>0.87894736842105259</v>
      </c>
      <c r="D42" s="13">
        <f t="shared" si="35"/>
        <v>109028.01</v>
      </c>
      <c r="E42" s="14">
        <f t="shared" si="36"/>
        <v>125216.76999999999</v>
      </c>
      <c r="F42" s="21">
        <f t="shared" si="37"/>
        <v>4.7758599309799102E-2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190</v>
      </c>
      <c r="C46" s="17">
        <f>SUM(C34:C45)</f>
        <v>1</v>
      </c>
      <c r="D46" s="18">
        <f>SUM(D34:D45)</f>
        <v>2175530.29</v>
      </c>
      <c r="E46" s="18">
        <f>SUM(E34:E45)</f>
        <v>2621868.5600000005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80" zoomScaleNormal="80" workbookViewId="0">
      <selection activeCell="I22" sqref="I22"/>
    </sheetView>
  </sheetViews>
  <sheetFormatPr defaultColWidth="9.26953125" defaultRowHeight="14.5" x14ac:dyDescent="0.35"/>
  <cols>
    <col min="1" max="1" width="26.26953125" style="27" customWidth="1"/>
    <col min="2" max="2" width="11.54296875" style="62" customWidth="1"/>
    <col min="3" max="3" width="10.54296875" style="27" customWidth="1"/>
    <col min="4" max="4" width="19.26953125" style="27" customWidth="1"/>
    <col min="5" max="5" width="18.26953125" style="27" customWidth="1"/>
    <col min="6" max="6" width="11.453125" style="27" customWidth="1"/>
    <col min="7" max="7" width="9.453125" style="27" customWidth="1"/>
    <col min="8" max="8" width="10.7265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7265625" style="62" customWidth="1"/>
    <col min="15" max="15" width="19.54296875" style="27" customWidth="1"/>
    <col min="16" max="16" width="11.453125" style="27" customWidth="1"/>
    <col min="17" max="17" width="9.26953125" style="27" customWidth="1"/>
    <col min="18" max="18" width="11" style="27" customWidth="1"/>
    <col min="19" max="19" width="18.7265625" style="27" customWidth="1"/>
    <col min="20" max="20" width="19.54296875" style="27" customWidth="1"/>
    <col min="21" max="21" width="11.2695312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26953125" style="27" customWidth="1"/>
    <col min="28" max="28" width="10.7265625" style="27" customWidth="1"/>
    <col min="29" max="29" width="18.26953125" style="27" customWidth="1"/>
    <col min="30" max="30" width="18.7265625" style="27" customWidth="1"/>
    <col min="31" max="31" width="10.7265625" style="27" customWidth="1"/>
    <col min="32" max="16384" width="9.269531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44500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1.0416666666666666E-2</v>
      </c>
      <c r="I13" s="4">
        <v>567993.59999999998</v>
      </c>
      <c r="J13" s="5">
        <v>687272.26</v>
      </c>
      <c r="K13" s="21">
        <f t="shared" ref="K13:K23" si="3">IF(J13,J13/$J$25,"")</f>
        <v>0.83226071550766167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7.2916666666666671E-2</v>
      </c>
      <c r="I19" s="6">
        <v>1103.5999999999999</v>
      </c>
      <c r="J19" s="7">
        <v>1271.6300000000001</v>
      </c>
      <c r="K19" s="21">
        <f t="shared" si="3"/>
        <v>1.5398958393301192E-3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6.25E-2</v>
      </c>
      <c r="I20" s="69">
        <v>56321.69</v>
      </c>
      <c r="J20" s="70">
        <v>61885.78</v>
      </c>
      <c r="K20" s="67">
        <f t="shared" si="3"/>
        <v>7.4941339175466984E-2</v>
      </c>
      <c r="L20" s="68">
        <v>1</v>
      </c>
      <c r="M20" s="66">
        <f t="shared" si="4"/>
        <v>3.0303030303030304E-2</v>
      </c>
      <c r="N20" s="69">
        <v>10620</v>
      </c>
      <c r="O20" s="70">
        <v>10960.2</v>
      </c>
      <c r="P20" s="67">
        <f t="shared" si="5"/>
        <v>0.41942836324894922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15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82</v>
      </c>
      <c r="H21" s="20">
        <f t="shared" si="2"/>
        <v>0.85416666666666663</v>
      </c>
      <c r="I21" s="6">
        <v>65194.79</v>
      </c>
      <c r="J21" s="7">
        <v>75359.95</v>
      </c>
      <c r="K21" s="21">
        <f t="shared" si="3"/>
        <v>9.1258049477541264E-2</v>
      </c>
      <c r="L21" s="2">
        <v>32</v>
      </c>
      <c r="M21" s="20">
        <f t="shared" si="4"/>
        <v>0.96969696969696972</v>
      </c>
      <c r="N21" s="6">
        <v>13386.26</v>
      </c>
      <c r="O21" s="7">
        <v>15171.08</v>
      </c>
      <c r="P21" s="21">
        <f t="shared" si="5"/>
        <v>0.58057163675105083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15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15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96</v>
      </c>
      <c r="H25" s="17">
        <f t="shared" si="22"/>
        <v>1</v>
      </c>
      <c r="I25" s="18">
        <f t="shared" si="22"/>
        <v>690613.67999999993</v>
      </c>
      <c r="J25" s="18">
        <f t="shared" si="22"/>
        <v>825789.62</v>
      </c>
      <c r="K25" s="19">
        <f t="shared" si="22"/>
        <v>1</v>
      </c>
      <c r="L25" s="16">
        <f t="shared" si="22"/>
        <v>33</v>
      </c>
      <c r="M25" s="17">
        <f t="shared" si="22"/>
        <v>1</v>
      </c>
      <c r="N25" s="18">
        <f t="shared" si="22"/>
        <v>24006.260000000002</v>
      </c>
      <c r="O25" s="18">
        <f t="shared" si="22"/>
        <v>26131.279999999999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7.7519379844961239E-3</v>
      </c>
      <c r="D34" s="10">
        <f t="shared" ref="D34:D45" si="25">D13+I13+N13+S13+AC13+X13</f>
        <v>567993.59999999998</v>
      </c>
      <c r="E34" s="11">
        <f t="shared" ref="E34:E45" si="26">E13+J13+O13+T13+AD13+Y13</f>
        <v>687272.26</v>
      </c>
      <c r="F34" s="21">
        <f t="shared" ref="F34:F43" si="27">IF(E34,E34/$E$46,"")</f>
        <v>0.80673247950601989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96</v>
      </c>
      <c r="M35" s="8">
        <f>IF(L35,L35/$L$40,"")</f>
        <v>0.7441860465116279</v>
      </c>
      <c r="N35" s="61">
        <f>I25</f>
        <v>690613.67999999993</v>
      </c>
      <c r="O35" s="61">
        <f>J25</f>
        <v>825789.62</v>
      </c>
      <c r="P35" s="59">
        <f>IF(O35,O35/$O$40,"")</f>
        <v>0.96932663584142609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33</v>
      </c>
      <c r="M36" s="8">
        <f>IF(L36,L36/$L$40,"")</f>
        <v>0.2558139534883721</v>
      </c>
      <c r="N36" s="61">
        <f>N25</f>
        <v>24006.260000000002</v>
      </c>
      <c r="O36" s="61">
        <f>O25</f>
        <v>26131.279999999999</v>
      </c>
      <c r="P36" s="59">
        <f>IF(O36,O36/$O$40,"")</f>
        <v>3.0673364158573874E-2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7</v>
      </c>
      <c r="C40" s="8">
        <f t="shared" si="24"/>
        <v>5.4263565891472867E-2</v>
      </c>
      <c r="D40" s="13">
        <f t="shared" si="25"/>
        <v>1103.5999999999999</v>
      </c>
      <c r="E40" s="23">
        <f t="shared" si="26"/>
        <v>1271.6300000000001</v>
      </c>
      <c r="F40" s="21">
        <f t="shared" si="27"/>
        <v>1.4926620534840736E-3</v>
      </c>
      <c r="G40" s="25"/>
      <c r="J40" s="147" t="s">
        <v>0</v>
      </c>
      <c r="K40" s="148"/>
      <c r="L40" s="83">
        <f>SUM(L34:L39)</f>
        <v>129</v>
      </c>
      <c r="M40" s="17">
        <f>SUM(M34:M39)</f>
        <v>1</v>
      </c>
      <c r="N40" s="84">
        <f>SUM(N34:N39)</f>
        <v>714619.94</v>
      </c>
      <c r="O40" s="85">
        <f>SUM(O34:O39)</f>
        <v>851920.9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7</v>
      </c>
      <c r="C41" s="8">
        <f t="shared" si="24"/>
        <v>5.4263565891472867E-2</v>
      </c>
      <c r="D41" s="13">
        <f t="shared" si="25"/>
        <v>66941.69</v>
      </c>
      <c r="E41" s="23">
        <f t="shared" si="26"/>
        <v>72845.98</v>
      </c>
      <c r="F41" s="21">
        <f t="shared" si="27"/>
        <v>8.5507915112776306E-2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114</v>
      </c>
      <c r="C42" s="8">
        <f t="shared" si="24"/>
        <v>0.88372093023255816</v>
      </c>
      <c r="D42" s="13">
        <f t="shared" si="25"/>
        <v>78581.05</v>
      </c>
      <c r="E42" s="14">
        <f t="shared" si="26"/>
        <v>90531.03</v>
      </c>
      <c r="F42" s="21">
        <f t="shared" si="27"/>
        <v>0.10626694332771974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129</v>
      </c>
      <c r="C46" s="17">
        <f>SUM(C34:C45)</f>
        <v>1</v>
      </c>
      <c r="D46" s="18">
        <f>SUM(D34:D45)</f>
        <v>714619.94</v>
      </c>
      <c r="E46" s="18">
        <f>SUM(E34:E45)</f>
        <v>851920.9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5" zoomScale="80" zoomScaleNormal="80" workbookViewId="0">
      <selection activeCell="G14" sqref="G14"/>
    </sheetView>
  </sheetViews>
  <sheetFormatPr defaultColWidth="9.26953125" defaultRowHeight="14.5" x14ac:dyDescent="0.35"/>
  <cols>
    <col min="1" max="1" width="26.26953125" style="27" customWidth="1"/>
    <col min="2" max="2" width="11.54296875" style="62" customWidth="1"/>
    <col min="3" max="3" width="10.54296875" style="27" customWidth="1"/>
    <col min="4" max="4" width="19.26953125" style="27" customWidth="1"/>
    <col min="5" max="5" width="18.26953125" style="27" customWidth="1"/>
    <col min="6" max="6" width="11.453125" style="27" customWidth="1"/>
    <col min="7" max="7" width="9.453125" style="27" customWidth="1"/>
    <col min="8" max="8" width="10.7265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7265625" style="62" customWidth="1"/>
    <col min="15" max="15" width="19.54296875" style="27" customWidth="1"/>
    <col min="16" max="16" width="11.453125" style="27" customWidth="1"/>
    <col min="17" max="17" width="9.26953125" style="27" customWidth="1"/>
    <col min="18" max="18" width="11" style="27" customWidth="1"/>
    <col min="19" max="19" width="18.7265625" style="27" customWidth="1"/>
    <col min="20" max="20" width="19.54296875" style="27" customWidth="1"/>
    <col min="21" max="21" width="11.2695312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26953125" style="27" customWidth="1"/>
    <col min="28" max="28" width="10.7265625" style="27" customWidth="1"/>
    <col min="29" max="29" width="18.26953125" style="27" customWidth="1"/>
    <col min="30" max="30" width="18.7265625" style="27" customWidth="1"/>
    <col min="31" max="31" width="10.7265625" style="27" customWidth="1"/>
    <col min="32" max="16384" width="9.269531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3.6764705882352941E-3</v>
      </c>
      <c r="I13" s="4">
        <v>25079</v>
      </c>
      <c r="J13" s="5">
        <v>30345.59</v>
      </c>
      <c r="K13" s="21">
        <f t="shared" ref="K13:K21" si="3">IF(J13,J13/$J$25,"")</f>
        <v>5.0765562248995984E-2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2.2058823529411766E-2</v>
      </c>
      <c r="I19" s="6">
        <v>666.53</v>
      </c>
      <c r="J19" s="7">
        <v>737.02</v>
      </c>
      <c r="K19" s="21">
        <f t="shared" si="3"/>
        <v>1.2329710738448328E-3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14</v>
      </c>
      <c r="H20" s="66">
        <f t="shared" si="2"/>
        <v>5.1470588235294115E-2</v>
      </c>
      <c r="I20" s="69">
        <v>99338.559999999998</v>
      </c>
      <c r="J20" s="70">
        <v>118263.37</v>
      </c>
      <c r="K20" s="67">
        <f t="shared" si="3"/>
        <v>0.19784444696942929</v>
      </c>
      <c r="L20" s="68">
        <v>4</v>
      </c>
      <c r="M20" s="66">
        <f>IF(L20,L20/$L$25,"")</f>
        <v>4.5454545454545456E-2</v>
      </c>
      <c r="N20" s="69">
        <v>51545.91</v>
      </c>
      <c r="O20" s="70">
        <v>56180.36</v>
      </c>
      <c r="P20" s="67">
        <f>IF(O20,O20/$O$25,"")</f>
        <v>0.59631617376783963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15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251</v>
      </c>
      <c r="H21" s="20">
        <f t="shared" si="2"/>
        <v>0.92279411764705888</v>
      </c>
      <c r="I21" s="6">
        <v>379227.51</v>
      </c>
      <c r="J21" s="7">
        <v>448413.38</v>
      </c>
      <c r="K21" s="21">
        <f t="shared" si="3"/>
        <v>0.75015701970772986</v>
      </c>
      <c r="L21" s="2">
        <v>84</v>
      </c>
      <c r="M21" s="20">
        <f>IF(L21,L21/$L$25,"")</f>
        <v>0.95454545454545459</v>
      </c>
      <c r="N21" s="6">
        <v>31741.03</v>
      </c>
      <c r="O21" s="7">
        <v>38032.01</v>
      </c>
      <c r="P21" s="21">
        <f>IF(O21,O21/$O$25,"")</f>
        <v>0.40368382623216043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15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15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272</v>
      </c>
      <c r="H25" s="17">
        <f t="shared" si="30"/>
        <v>1</v>
      </c>
      <c r="I25" s="18">
        <f t="shared" si="30"/>
        <v>504311.6</v>
      </c>
      <c r="J25" s="18">
        <f t="shared" si="30"/>
        <v>597759.36</v>
      </c>
      <c r="K25" s="19">
        <f t="shared" si="30"/>
        <v>1</v>
      </c>
      <c r="L25" s="16">
        <f t="shared" si="30"/>
        <v>88</v>
      </c>
      <c r="M25" s="17">
        <f t="shared" si="30"/>
        <v>1</v>
      </c>
      <c r="N25" s="18">
        <f t="shared" si="30"/>
        <v>83286.94</v>
      </c>
      <c r="O25" s="18">
        <f t="shared" si="30"/>
        <v>94212.37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6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2.7777777777777779E-3</v>
      </c>
      <c r="D34" s="10">
        <f t="shared" ref="D34:D42" si="33">D13+I13+N13+S13+AC13+X13</f>
        <v>25079</v>
      </c>
      <c r="E34" s="11">
        <f t="shared" ref="E34:E42" si="34">E13+J13+O13+T13+AD13+Y13</f>
        <v>30345.59</v>
      </c>
      <c r="F34" s="21">
        <f t="shared" ref="F34:F42" si="35">IF(E34,E34/$E$46,"")</f>
        <v>4.3853800212329486E-2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272</v>
      </c>
      <c r="M35" s="8">
        <f t="shared" si="36"/>
        <v>0.75555555555555554</v>
      </c>
      <c r="N35" s="61">
        <f>I25</f>
        <v>504311.6</v>
      </c>
      <c r="O35" s="61">
        <f>J25</f>
        <v>597759.36</v>
      </c>
      <c r="P35" s="59">
        <f t="shared" si="37"/>
        <v>0.86384939454101684</v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88</v>
      </c>
      <c r="M36" s="8">
        <f t="shared" si="36"/>
        <v>0.24444444444444444</v>
      </c>
      <c r="N36" s="61">
        <f>N25</f>
        <v>83286.94</v>
      </c>
      <c r="O36" s="61">
        <f>O25</f>
        <v>94212.37</v>
      </c>
      <c r="P36" s="59">
        <f t="shared" si="37"/>
        <v>0.13615060545898314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6</v>
      </c>
      <c r="C40" s="8">
        <f t="shared" si="32"/>
        <v>1.6666666666666666E-2</v>
      </c>
      <c r="D40" s="13">
        <f t="shared" si="33"/>
        <v>666.53</v>
      </c>
      <c r="E40" s="23">
        <f t="shared" si="34"/>
        <v>737.02</v>
      </c>
      <c r="F40" s="21">
        <f t="shared" si="35"/>
        <v>1.0651013156274462E-3</v>
      </c>
      <c r="G40" s="25"/>
      <c r="J40" s="147" t="s">
        <v>0</v>
      </c>
      <c r="K40" s="148"/>
      <c r="L40" s="83">
        <f>SUM(L34:L39)</f>
        <v>360</v>
      </c>
      <c r="M40" s="17">
        <f>SUM(M34:M39)</f>
        <v>1</v>
      </c>
      <c r="N40" s="84">
        <f>SUM(N34:N39)</f>
        <v>587598.54</v>
      </c>
      <c r="O40" s="85">
        <f>SUM(O34:O39)</f>
        <v>691971.73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18</v>
      </c>
      <c r="C41" s="8">
        <f t="shared" si="32"/>
        <v>0.05</v>
      </c>
      <c r="D41" s="13">
        <f t="shared" si="33"/>
        <v>150884.47</v>
      </c>
      <c r="E41" s="23">
        <f t="shared" si="34"/>
        <v>174443.72999999998</v>
      </c>
      <c r="F41" s="21">
        <f t="shared" si="35"/>
        <v>0.25209661383131937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335</v>
      </c>
      <c r="C42" s="8">
        <f t="shared" si="32"/>
        <v>0.93055555555555558</v>
      </c>
      <c r="D42" s="13">
        <f t="shared" si="33"/>
        <v>410968.54000000004</v>
      </c>
      <c r="E42" s="14">
        <f t="shared" si="34"/>
        <v>486445.39</v>
      </c>
      <c r="F42" s="21">
        <f t="shared" si="35"/>
        <v>0.70298448464072372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360</v>
      </c>
      <c r="C46" s="17">
        <f>SUM(C34:C45)</f>
        <v>1</v>
      </c>
      <c r="D46" s="18">
        <f>SUM(D34:D45)</f>
        <v>587598.54</v>
      </c>
      <c r="E46" s="18">
        <f>SUM(E34:E45)</f>
        <v>691971.73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1" zoomScale="80" zoomScaleNormal="80" workbookViewId="0">
      <selection activeCell="D26" sqref="D26"/>
    </sheetView>
  </sheetViews>
  <sheetFormatPr defaultColWidth="9.26953125" defaultRowHeight="14.5" x14ac:dyDescent="0.35"/>
  <cols>
    <col min="1" max="1" width="30.453125" style="27" customWidth="1"/>
    <col min="2" max="2" width="11.26953125" style="62" customWidth="1"/>
    <col min="3" max="3" width="10.54296875" style="27" customWidth="1"/>
    <col min="4" max="4" width="19.2695312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7265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26953125" style="62" customWidth="1"/>
    <col min="15" max="15" width="19.54296875" style="27" customWidth="1"/>
    <col min="16" max="16" width="11.453125" style="27" customWidth="1"/>
    <col min="17" max="17" width="9.26953125" style="27" customWidth="1"/>
    <col min="18" max="18" width="11" style="27" customWidth="1"/>
    <col min="19" max="19" width="18.7265625" style="27" customWidth="1"/>
    <col min="20" max="20" width="19.54296875" style="27" customWidth="1"/>
    <col min="21" max="21" width="11.2695312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26953125" style="27" customWidth="1"/>
    <col min="28" max="28" width="10.7265625" style="27" customWidth="1"/>
    <col min="29" max="29" width="18.26953125" style="27" customWidth="1"/>
    <col min="30" max="30" width="18.7265625" style="27" customWidth="1"/>
    <col min="31" max="31" width="10.7265625" style="27" customWidth="1"/>
    <col min="32" max="16384" width="9.26953125" style="27"/>
  </cols>
  <sheetData>
    <row r="1" spans="1:31" ht="14.6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6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6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4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4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4</v>
      </c>
      <c r="H13" s="20">
        <f t="shared" ref="H13:H24" si="2">IF(G13,G13/$G$25,"")</f>
        <v>6.5252854812398045E-3</v>
      </c>
      <c r="I13" s="10">
        <f>'CONTRACTACIO 1r TR 2021'!I13+'CONTRACTACIO 2n TR 2021'!I13+'CONTRACTACIO 3r TR 2021'!I13+'CONTRACTACIO 4t TR 2021'!I13</f>
        <v>2507899.66</v>
      </c>
      <c r="J13" s="10">
        <f>'CONTRACTACIO 1r TR 2021'!J13+'CONTRACTACIO 2n TR 2021'!J13+'CONTRACTACIO 3r TR 2021'!J13+'CONTRACTACIO 4t TR 2021'!J13</f>
        <v>3031161.84</v>
      </c>
      <c r="K13" s="21">
        <f t="shared" ref="K13:K24" si="3">IF(J13,J13/$J$25,"")</f>
        <v>0.74178126987328064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1</v>
      </c>
      <c r="M14" s="20">
        <f t="shared" si="4"/>
        <v>4.7169811320754715E-3</v>
      </c>
      <c r="N14" s="13">
        <f>'CONTRACTACIO 1r TR 2021'!N14+'CONTRACTACIO 2n TR 2021'!N14+'CONTRACTACIO 3r TR 2021'!N14+'CONTRACTACIO 4t TR 2021'!N14</f>
        <v>22916.5</v>
      </c>
      <c r="O14" s="13">
        <f>'CONTRACTACIO 1r TR 2021'!O14+'CONTRACTACIO 2n TR 2021'!O14+'CONTRACTACIO 3r TR 2021'!O14+'CONTRACTACIO 4t TR 2021'!O14</f>
        <v>27728.97</v>
      </c>
      <c r="P14" s="21">
        <f t="shared" si="5"/>
        <v>0.14942537531115502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29</v>
      </c>
      <c r="H19" s="20">
        <f t="shared" si="2"/>
        <v>4.730831973898858E-2</v>
      </c>
      <c r="I19" s="13">
        <f>'CONTRACTACIO 1r TR 2021'!I19+'CONTRACTACIO 2n TR 2021'!I19+'CONTRACTACIO 3r TR 2021'!I19+'CONTRACTACIO 4t TR 2021'!I19</f>
        <v>4667.71</v>
      </c>
      <c r="J19" s="13">
        <f>'CONTRACTACIO 1r TR 2021'!J19+'CONTRACTACIO 2n TR 2021'!J19+'CONTRACTACIO 3r TR 2021'!J19+'CONTRACTACIO 4t TR 2021'!J19</f>
        <v>4962.09</v>
      </c>
      <c r="K19" s="21">
        <f t="shared" si="3"/>
        <v>1.2143150434440371E-3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36</v>
      </c>
      <c r="H20" s="20">
        <f t="shared" si="2"/>
        <v>5.872756933115824E-2</v>
      </c>
      <c r="I20" s="13">
        <f>'CONTRACTACIO 1r TR 2021'!I20+'CONTRACTACIO 2n TR 2021'!I20+'CONTRACTACIO 3r TR 2021'!I20+'CONTRACTACIO 4t TR 2021'!I20</f>
        <v>299813.69</v>
      </c>
      <c r="J20" s="13">
        <f>'CONTRACTACIO 1r TR 2021'!J20+'CONTRACTACIO 2n TR 2021'!J20+'CONTRACTACIO 3r TR 2021'!J20+'CONTRACTACIO 4t TR 2021'!J20</f>
        <v>354574.82</v>
      </c>
      <c r="K20" s="21">
        <f t="shared" si="3"/>
        <v>8.677100535307937E-2</v>
      </c>
      <c r="L20" s="9">
        <f>'CONTRACTACIO 1r TR 2021'!L20+'CONTRACTACIO 2n TR 2021'!L20+'CONTRACTACIO 3r TR 2021'!L20+'CONTRACTACIO 4t TR 2021'!L20</f>
        <v>5</v>
      </c>
      <c r="M20" s="20">
        <f t="shared" si="4"/>
        <v>2.358490566037736E-2</v>
      </c>
      <c r="N20" s="13">
        <f>'CONTRACTACIO 1r TR 2021'!N20+'CONTRACTACIO 2n TR 2021'!N20+'CONTRACTACIO 3r TR 2021'!N20+'CONTRACTACIO 4t TR 2021'!N20</f>
        <v>62165.91</v>
      </c>
      <c r="O20" s="13">
        <f>'CONTRACTACIO 1r TR 2021'!O20+'CONTRACTACIO 2n TR 2021'!O20+'CONTRACTACIO 3r TR 2021'!O20+'CONTRACTACIO 4t TR 2021'!O20</f>
        <v>67140.56</v>
      </c>
      <c r="P20" s="21">
        <f t="shared" si="5"/>
        <v>0.36180584336890698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15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544</v>
      </c>
      <c r="H21" s="20">
        <f t="shared" si="2"/>
        <v>0.88743882544861341</v>
      </c>
      <c r="I21" s="13">
        <f>'CONTRACTACIO 1r TR 2021'!I21+'CONTRACTACIO 2n TR 2021'!I21+'CONTRACTACIO 3r TR 2021'!I21+'CONTRACTACIO 4t TR 2021'!I21</f>
        <v>591994.51</v>
      </c>
      <c r="J21" s="13">
        <f>'CONTRACTACIO 1r TR 2021'!J21+'CONTRACTACIO 2n TR 2021'!J21+'CONTRACTACIO 3r TR 2021'!J21+'CONTRACTACIO 4t TR 2021'!J21</f>
        <v>695629.61</v>
      </c>
      <c r="K21" s="21">
        <f t="shared" si="3"/>
        <v>0.17023340973019604</v>
      </c>
      <c r="L21" s="9">
        <f>'CONTRACTACIO 1r TR 2021'!L21+'CONTRACTACIO 2n TR 2021'!L21+'CONTRACTACIO 3r TR 2021'!L21+'CONTRACTACIO 4t TR 2021'!L21</f>
        <v>206</v>
      </c>
      <c r="M21" s="20">
        <f t="shared" si="4"/>
        <v>0.97169811320754718</v>
      </c>
      <c r="N21" s="13">
        <f>'CONTRACTACIO 1r TR 2021'!N21+'CONTRACTACIO 2n TR 2021'!N21+'CONTRACTACIO 3r TR 2021'!N21+'CONTRACTACIO 4t TR 2021'!N21</f>
        <v>76118.28</v>
      </c>
      <c r="O21" s="13">
        <f>'CONTRACTACIO 1r TR 2021'!O21+'CONTRACTACIO 2n TR 2021'!O21+'CONTRACTACIO 3r TR 2021'!O21+'CONTRACTACIO 4t TR 2021'!O21</f>
        <v>90701.16</v>
      </c>
      <c r="P21" s="21">
        <f t="shared" si="5"/>
        <v>0.48876878131993801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15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15" customHeight="1" x14ac:dyDescent="0.3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613</v>
      </c>
      <c r="H25" s="17">
        <f t="shared" si="12"/>
        <v>1</v>
      </c>
      <c r="I25" s="18">
        <f t="shared" si="12"/>
        <v>3404375.5700000003</v>
      </c>
      <c r="J25" s="18">
        <f t="shared" si="12"/>
        <v>4086328.3599999994</v>
      </c>
      <c r="K25" s="19">
        <f t="shared" si="12"/>
        <v>1</v>
      </c>
      <c r="L25" s="16">
        <f t="shared" si="12"/>
        <v>212</v>
      </c>
      <c r="M25" s="17">
        <f t="shared" si="12"/>
        <v>1</v>
      </c>
      <c r="N25" s="18">
        <f t="shared" si="12"/>
        <v>161200.69</v>
      </c>
      <c r="O25" s="18">
        <f t="shared" si="12"/>
        <v>185570.69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">
      <c r="B26" s="26"/>
      <c r="H26" s="26"/>
      <c r="N26" s="26"/>
    </row>
    <row r="27" spans="1:31" s="49" customFormat="1" ht="34.4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65" customHeight="1" x14ac:dyDescent="0.3">
      <c r="A34" s="41" t="s">
        <v>25</v>
      </c>
      <c r="B34" s="9">
        <f t="shared" ref="B34:B43" si="13">B13+G13+L13+Q13+V13+AA13</f>
        <v>4</v>
      </c>
      <c r="C34" s="8">
        <f t="shared" ref="C34:C40" si="14">IF(B34,B34/$B$46,"")</f>
        <v>4.8484848484848485E-3</v>
      </c>
      <c r="D34" s="10">
        <f t="shared" ref="D34:D43" si="15">D13+I13+N13+S13+X13+AC13</f>
        <v>2507899.66</v>
      </c>
      <c r="E34" s="11">
        <f t="shared" ref="E34:E43" si="16">E13+J13+O13+T13+Y13+AD13</f>
        <v>3031161.84</v>
      </c>
      <c r="F34" s="21">
        <f t="shared" ref="F34:F40" si="17">IF(E34,E34/$E$46,"")</f>
        <v>0.70955839651688402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1.2121212121212121E-3</v>
      </c>
      <c r="D35" s="13">
        <f t="shared" si="15"/>
        <v>22916.5</v>
      </c>
      <c r="E35" s="14">
        <f t="shared" si="16"/>
        <v>27728.97</v>
      </c>
      <c r="F35" s="21">
        <f t="shared" si="17"/>
        <v>6.4910171507915207E-3</v>
      </c>
      <c r="J35" s="145" t="s">
        <v>1</v>
      </c>
      <c r="K35" s="146"/>
      <c r="L35" s="60">
        <f>G25</f>
        <v>613</v>
      </c>
      <c r="M35" s="8">
        <f t="shared" si="18"/>
        <v>0.74303030303030304</v>
      </c>
      <c r="N35" s="61">
        <f>I25</f>
        <v>3404375.5700000003</v>
      </c>
      <c r="O35" s="61">
        <f>J25</f>
        <v>4086328.3599999994</v>
      </c>
      <c r="P35" s="59">
        <f t="shared" si="19"/>
        <v>0.95656014156046121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212</v>
      </c>
      <c r="M36" s="8">
        <f t="shared" si="18"/>
        <v>0.25696969696969696</v>
      </c>
      <c r="N36" s="61">
        <f>N25</f>
        <v>161200.69</v>
      </c>
      <c r="O36" s="61">
        <f>O25</f>
        <v>185570.69</v>
      </c>
      <c r="P36" s="59">
        <f t="shared" si="19"/>
        <v>4.3439858439538737E-2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29</v>
      </c>
      <c r="C40" s="8">
        <f t="shared" si="14"/>
        <v>3.5151515151515149E-2</v>
      </c>
      <c r="D40" s="13">
        <f t="shared" si="15"/>
        <v>4667.71</v>
      </c>
      <c r="E40" s="23">
        <f t="shared" si="16"/>
        <v>4962.09</v>
      </c>
      <c r="F40" s="21">
        <f t="shared" si="17"/>
        <v>1.1615653698558257E-3</v>
      </c>
      <c r="G40" s="25"/>
      <c r="H40" s="25"/>
      <c r="I40" s="25"/>
      <c r="J40" s="147" t="s">
        <v>0</v>
      </c>
      <c r="K40" s="148"/>
      <c r="L40" s="83">
        <f>SUM(L34:L39)</f>
        <v>825</v>
      </c>
      <c r="M40" s="17">
        <f>SUM(M34:M39)</f>
        <v>1</v>
      </c>
      <c r="N40" s="84">
        <f>SUM(N34:N39)</f>
        <v>3565576.2600000002</v>
      </c>
      <c r="O40" s="85">
        <f>SUM(O34:O39)</f>
        <v>4271899.05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41</v>
      </c>
      <c r="C41" s="8">
        <f>IF(B41,B41/$B$46,"")</f>
        <v>4.9696969696969698E-2</v>
      </c>
      <c r="D41" s="13">
        <f t="shared" si="15"/>
        <v>361979.6</v>
      </c>
      <c r="E41" s="23">
        <f t="shared" si="16"/>
        <v>421715.38</v>
      </c>
      <c r="F41" s="21">
        <f>IF(E41,E41/$E$46,"")</f>
        <v>9.8718479782428384E-2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750</v>
      </c>
      <c r="C42" s="8">
        <f>IF(B42,B42/$B$46,"")</f>
        <v>0.90909090909090906</v>
      </c>
      <c r="D42" s="13">
        <f t="shared" si="15"/>
        <v>668112.79</v>
      </c>
      <c r="E42" s="14">
        <f t="shared" si="16"/>
        <v>786330.77</v>
      </c>
      <c r="F42" s="21">
        <f>IF(E42,E42/$E$46,"")</f>
        <v>0.18407054118004029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825</v>
      </c>
      <c r="C46" s="17">
        <f>SUM(C34:C45)</f>
        <v>1</v>
      </c>
      <c r="D46" s="18">
        <f>SUM(D34:D45)</f>
        <v>3565576.2600000002</v>
      </c>
      <c r="E46" s="18">
        <f>SUM(E34:E45)</f>
        <v>4271899.05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2022-03-29T09:54:02Z</dcterms:modified>
</cp:coreProperties>
</file>