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5" windowHeight="10905" tabRatio="700" firstSheet="2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I13" i="4" l="1"/>
  <c r="N20" i="1" l="1"/>
  <c r="D13" i="1" l="1"/>
  <c r="O20" i="1" l="1"/>
  <c r="O19" i="1"/>
  <c r="O15" i="1"/>
  <c r="J20" i="1"/>
  <c r="J18" i="1"/>
  <c r="J13" i="1"/>
  <c r="E20" i="1"/>
  <c r="E15" i="1"/>
  <c r="E13" i="1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E44" i="7" s="1"/>
  <c r="F44" i="7" s="1"/>
  <c r="X23" i="7"/>
  <c r="V23" i="7"/>
  <c r="W23" i="7" s="1"/>
  <c r="T23" i="7"/>
  <c r="U23" i="7"/>
  <c r="S23" i="7"/>
  <c r="Q23" i="7"/>
  <c r="R23" i="7" s="1"/>
  <c r="O23" i="7"/>
  <c r="P23" i="7"/>
  <c r="N23" i="7"/>
  <c r="L23" i="7"/>
  <c r="M23" i="7"/>
  <c r="J23" i="7"/>
  <c r="K23" i="7"/>
  <c r="I23" i="7"/>
  <c r="G23" i="7"/>
  <c r="H23" i="7"/>
  <c r="E23" i="7"/>
  <c r="D23" i="7"/>
  <c r="D44" i="7" s="1"/>
  <c r="B23" i="7"/>
  <c r="C23" i="7" s="1"/>
  <c r="B8" i="7"/>
  <c r="B8" i="6"/>
  <c r="B8" i="5"/>
  <c r="B8" i="4"/>
  <c r="AD22" i="7"/>
  <c r="AC22" i="7"/>
  <c r="AA22" i="7"/>
  <c r="AB22" i="7" s="1"/>
  <c r="Y22" i="7"/>
  <c r="Z22" i="7"/>
  <c r="X22" i="7"/>
  <c r="V22" i="7"/>
  <c r="W22" i="7" s="1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B43" i="7" s="1"/>
  <c r="C43" i="7" s="1"/>
  <c r="E22" i="7"/>
  <c r="D22" i="7"/>
  <c r="D43" i="7" s="1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25" i="1"/>
  <c r="L34" i="1" s="1"/>
  <c r="B16" i="7"/>
  <c r="C16" i="7" s="1"/>
  <c r="D16" i="7"/>
  <c r="J24" i="7"/>
  <c r="E24" i="7"/>
  <c r="O24" i="7"/>
  <c r="P24" i="7"/>
  <c r="T24" i="7"/>
  <c r="U24" i="7"/>
  <c r="Y24" i="7"/>
  <c r="Z24" i="7"/>
  <c r="AD24" i="7"/>
  <c r="AE24" i="7" s="1"/>
  <c r="E13" i="7"/>
  <c r="J13" i="7"/>
  <c r="O13" i="7"/>
  <c r="T13" i="7"/>
  <c r="U13" i="7" s="1"/>
  <c r="Y13" i="7"/>
  <c r="Z13" i="7"/>
  <c r="AD13" i="7"/>
  <c r="AE13" i="7" s="1"/>
  <c r="E20" i="7"/>
  <c r="J20" i="7"/>
  <c r="O20" i="7"/>
  <c r="AD20" i="7"/>
  <c r="AE20" i="7" s="1"/>
  <c r="T20" i="7"/>
  <c r="U20" i="7"/>
  <c r="Y20" i="7"/>
  <c r="E21" i="7"/>
  <c r="J21" i="7"/>
  <c r="O21" i="7"/>
  <c r="P21" i="7" s="1"/>
  <c r="AD21" i="7"/>
  <c r="T21" i="7"/>
  <c r="U21" i="7" s="1"/>
  <c r="Y21" i="7"/>
  <c r="J14" i="7"/>
  <c r="O14" i="7"/>
  <c r="E14" i="7"/>
  <c r="T14" i="7"/>
  <c r="U14" i="7"/>
  <c r="Y14" i="7"/>
  <c r="AD14" i="7"/>
  <c r="AD25" i="7" s="1"/>
  <c r="O38" i="7" s="1"/>
  <c r="P38" i="7" s="1"/>
  <c r="J15" i="7"/>
  <c r="O15" i="7"/>
  <c r="E15" i="7"/>
  <c r="T15" i="7"/>
  <c r="U15" i="7"/>
  <c r="Y15" i="7"/>
  <c r="Z15" i="7"/>
  <c r="AD15" i="7"/>
  <c r="AE15" i="7"/>
  <c r="J16" i="7"/>
  <c r="O16" i="7"/>
  <c r="P16" i="7" s="1"/>
  <c r="E16" i="7"/>
  <c r="F16" i="7" s="1"/>
  <c r="T16" i="7"/>
  <c r="Y16" i="7"/>
  <c r="Z16" i="7" s="1"/>
  <c r="AD16" i="7"/>
  <c r="J17" i="7"/>
  <c r="K17" i="7" s="1"/>
  <c r="O17" i="7"/>
  <c r="E17" i="7"/>
  <c r="F17" i="7" s="1"/>
  <c r="T17" i="7"/>
  <c r="U17" i="7"/>
  <c r="Y17" i="7"/>
  <c r="Z17" i="7"/>
  <c r="AD17" i="7"/>
  <c r="J18" i="7"/>
  <c r="O18" i="7"/>
  <c r="AD18" i="7"/>
  <c r="AE18" i="7" s="1"/>
  <c r="E18" i="7"/>
  <c r="T18" i="7"/>
  <c r="Y18" i="7"/>
  <c r="Z18" i="7"/>
  <c r="J19" i="7"/>
  <c r="O19" i="7"/>
  <c r="AD19" i="7"/>
  <c r="AE19" i="7"/>
  <c r="E19" i="7"/>
  <c r="F19" i="7" s="1"/>
  <c r="T19" i="7"/>
  <c r="U19" i="7"/>
  <c r="Y19" i="7"/>
  <c r="Z19" i="7" s="1"/>
  <c r="I24" i="7"/>
  <c r="D24" i="7"/>
  <c r="N24" i="7"/>
  <c r="S24" i="7"/>
  <c r="D45" i="7" s="1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D42" i="7" s="1"/>
  <c r="AC21" i="7"/>
  <c r="S21" i="7"/>
  <c r="X21" i="7"/>
  <c r="I14" i="7"/>
  <c r="N14" i="7"/>
  <c r="D14" i="7"/>
  <c r="S14" i="7"/>
  <c r="X14" i="7"/>
  <c r="D35" i="7" s="1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AC25" i="7" s="1"/>
  <c r="N38" i="7" s="1"/>
  <c r="D18" i="7"/>
  <c r="S18" i="7"/>
  <c r="X18" i="7"/>
  <c r="I19" i="7"/>
  <c r="N19" i="7"/>
  <c r="AC19" i="7"/>
  <c r="D19" i="7"/>
  <c r="S19" i="7"/>
  <c r="X19" i="7"/>
  <c r="G24" i="7"/>
  <c r="B45" i="7" s="1"/>
  <c r="C45" i="7" s="1"/>
  <c r="B24" i="7"/>
  <c r="L24" i="7"/>
  <c r="M24" i="7" s="1"/>
  <c r="Q24" i="7"/>
  <c r="R24" i="7"/>
  <c r="V24" i="7"/>
  <c r="W24" i="7" s="1"/>
  <c r="AA24" i="7"/>
  <c r="AB24" i="7" s="1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 s="1"/>
  <c r="AA14" i="7"/>
  <c r="AB14" i="7"/>
  <c r="G15" i="7"/>
  <c r="L15" i="7"/>
  <c r="B15" i="7"/>
  <c r="Q15" i="7"/>
  <c r="R15" i="7" s="1"/>
  <c r="V15" i="7"/>
  <c r="W15" i="7" s="1"/>
  <c r="AA15" i="7"/>
  <c r="AB15" i="7"/>
  <c r="G17" i="7"/>
  <c r="H17" i="7"/>
  <c r="L17" i="7"/>
  <c r="M17" i="7"/>
  <c r="B17" i="7"/>
  <c r="C17" i="7" s="1"/>
  <c r="Q17" i="7"/>
  <c r="V17" i="7"/>
  <c r="V25" i="7" s="1"/>
  <c r="L39" i="7" s="1"/>
  <c r="M39" i="7" s="1"/>
  <c r="AA17" i="7"/>
  <c r="AB17" i="7" s="1"/>
  <c r="G18" i="7"/>
  <c r="L18" i="7"/>
  <c r="AA18" i="7"/>
  <c r="B18" i="7"/>
  <c r="B39" i="7" s="1"/>
  <c r="Q18" i="7"/>
  <c r="R18" i="7"/>
  <c r="V18" i="7"/>
  <c r="W18" i="7"/>
  <c r="G19" i="7"/>
  <c r="L19" i="7"/>
  <c r="AA19" i="7"/>
  <c r="B19" i="7"/>
  <c r="C19" i="7"/>
  <c r="Q19" i="7"/>
  <c r="R19" i="7" s="1"/>
  <c r="V19" i="7"/>
  <c r="W19" i="7" s="1"/>
  <c r="J25" i="6"/>
  <c r="O35" i="6" s="1"/>
  <c r="K20" i="6"/>
  <c r="E25" i="6"/>
  <c r="F20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/>
  <c r="N25" i="6"/>
  <c r="N36" i="6" s="1"/>
  <c r="X25" i="6"/>
  <c r="N38" i="6" s="1"/>
  <c r="S25" i="6"/>
  <c r="N37" i="6" s="1"/>
  <c r="AC25" i="6"/>
  <c r="N39" i="6" s="1"/>
  <c r="G25" i="6"/>
  <c r="H13" i="6" s="1"/>
  <c r="H15" i="6"/>
  <c r="B25" i="6"/>
  <c r="C13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C35" i="6" s="1"/>
  <c r="B36" i="6"/>
  <c r="B37" i="6"/>
  <c r="C37" i="6" s="1"/>
  <c r="B38" i="6"/>
  <c r="C38" i="6"/>
  <c r="B39" i="6"/>
  <c r="B40" i="6"/>
  <c r="B41" i="6"/>
  <c r="AE13" i="6"/>
  <c r="AE25" i="6" s="1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5" i="6" s="1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O35" i="5" s="1"/>
  <c r="O25" i="5"/>
  <c r="O36" i="5" s="1"/>
  <c r="T25" i="5"/>
  <c r="O37" i="5"/>
  <c r="Y25" i="5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H13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C45" i="5" s="1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25" i="5" s="1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25" i="5" s="1"/>
  <c r="Z19" i="5"/>
  <c r="Z20" i="5"/>
  <c r="Z21" i="5"/>
  <c r="W13" i="5"/>
  <c r="W14" i="5"/>
  <c r="W15" i="5"/>
  <c r="W16" i="5"/>
  <c r="W17" i="5"/>
  <c r="W25" i="5" s="1"/>
  <c r="W19" i="5"/>
  <c r="W20" i="5"/>
  <c r="W21" i="5"/>
  <c r="U13" i="5"/>
  <c r="U14" i="5"/>
  <c r="U15" i="5"/>
  <c r="U16" i="5"/>
  <c r="U17" i="5"/>
  <c r="U25" i="5" s="1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21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F37" i="4" s="1"/>
  <c r="E38" i="4"/>
  <c r="E39" i="4"/>
  <c r="E40" i="4"/>
  <c r="E41" i="4"/>
  <c r="E42" i="4"/>
  <c r="F42" i="4" s="1"/>
  <c r="D45" i="4"/>
  <c r="B45" i="4"/>
  <c r="B42" i="4"/>
  <c r="C42" i="4" s="1"/>
  <c r="B34" i="4"/>
  <c r="B35" i="4"/>
  <c r="B36" i="4"/>
  <c r="C36" i="4" s="1"/>
  <c r="B37" i="4"/>
  <c r="C37" i="4"/>
  <c r="B38" i="4"/>
  <c r="B39" i="4"/>
  <c r="B40" i="4"/>
  <c r="B41" i="4"/>
  <c r="AE13" i="4"/>
  <c r="AE14" i="4"/>
  <c r="AE25" i="4" s="1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25" i="4" s="1"/>
  <c r="Z15" i="4"/>
  <c r="Z16" i="4"/>
  <c r="Z18" i="4"/>
  <c r="Z19" i="4"/>
  <c r="Y25" i="4"/>
  <c r="Z20" i="4"/>
  <c r="Z24" i="4"/>
  <c r="X25" i="4"/>
  <c r="N38" i="4" s="1"/>
  <c r="W13" i="4"/>
  <c r="W14" i="4"/>
  <c r="W25" i="4" s="1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25" i="4" s="1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16" i="4"/>
  <c r="K17" i="4"/>
  <c r="I25" i="4"/>
  <c r="N35" i="4" s="1"/>
  <c r="G25" i="4"/>
  <c r="L35" i="4" s="1"/>
  <c r="H16" i="4"/>
  <c r="H17" i="4"/>
  <c r="H21" i="4"/>
  <c r="E25" i="4"/>
  <c r="F18" i="4" s="1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F15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V25" i="1"/>
  <c r="L38" i="1" s="1"/>
  <c r="M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25" i="1" s="1"/>
  <c r="R17" i="1"/>
  <c r="R16" i="1"/>
  <c r="R15" i="1"/>
  <c r="R14" i="1"/>
  <c r="P24" i="1"/>
  <c r="P21" i="1"/>
  <c r="P18" i="1"/>
  <c r="P17" i="1"/>
  <c r="P14" i="1"/>
  <c r="M24" i="1"/>
  <c r="M21" i="1"/>
  <c r="M18" i="1"/>
  <c r="M17" i="1"/>
  <c r="M16" i="1"/>
  <c r="M14" i="1"/>
  <c r="K24" i="1"/>
  <c r="K19" i="1"/>
  <c r="K17" i="1"/>
  <c r="K16" i="1"/>
  <c r="K15" i="1"/>
  <c r="K14" i="1"/>
  <c r="H21" i="1"/>
  <c r="H19" i="1"/>
  <c r="H17" i="1"/>
  <c r="H15" i="1"/>
  <c r="C24" i="1"/>
  <c r="C21" i="1"/>
  <c r="C19" i="1"/>
  <c r="C18" i="1"/>
  <c r="C17" i="1"/>
  <c r="C16" i="1"/>
  <c r="C14" i="1"/>
  <c r="E45" i="1"/>
  <c r="E42" i="1"/>
  <c r="E34" i="1"/>
  <c r="E41" i="1"/>
  <c r="E35" i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 s="1"/>
  <c r="AB13" i="1"/>
  <c r="AB25" i="1" s="1"/>
  <c r="AA25" i="1"/>
  <c r="L39" i="1" s="1"/>
  <c r="M39" i="1" s="1"/>
  <c r="Z13" i="1"/>
  <c r="Z25" i="1" s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K13" i="1"/>
  <c r="F14" i="1"/>
  <c r="F16" i="1"/>
  <c r="F17" i="1"/>
  <c r="F18" i="1"/>
  <c r="F19" i="1"/>
  <c r="F21" i="1"/>
  <c r="P16" i="1"/>
  <c r="P16" i="5"/>
  <c r="P16" i="4"/>
  <c r="O39" i="1"/>
  <c r="P39" i="1" s="1"/>
  <c r="AE16" i="7"/>
  <c r="L37" i="4"/>
  <c r="F22" i="1"/>
  <c r="F23" i="1"/>
  <c r="F24" i="1"/>
  <c r="C22" i="1"/>
  <c r="C23" i="1"/>
  <c r="F22" i="6"/>
  <c r="L34" i="6"/>
  <c r="C22" i="6"/>
  <c r="F45" i="1"/>
  <c r="H20" i="6"/>
  <c r="M18" i="6"/>
  <c r="M13" i="6"/>
  <c r="P19" i="6"/>
  <c r="P14" i="6"/>
  <c r="Z21" i="6"/>
  <c r="H22" i="6"/>
  <c r="K22" i="6"/>
  <c r="M13" i="5"/>
  <c r="H22" i="5"/>
  <c r="O38" i="5"/>
  <c r="M14" i="4"/>
  <c r="P21" i="4"/>
  <c r="H19" i="4"/>
  <c r="H22" i="4"/>
  <c r="K13" i="4"/>
  <c r="K22" i="4"/>
  <c r="Z21" i="4"/>
  <c r="K21" i="1"/>
  <c r="H16" i="1"/>
  <c r="H13" i="1"/>
  <c r="H14" i="1"/>
  <c r="H18" i="1"/>
  <c r="H24" i="1"/>
  <c r="C42" i="1"/>
  <c r="X25" i="7"/>
  <c r="N39" i="7" s="1"/>
  <c r="Z18" i="6"/>
  <c r="C20" i="6"/>
  <c r="F14" i="6"/>
  <c r="K15" i="6"/>
  <c r="R16" i="6"/>
  <c r="U16" i="6"/>
  <c r="U13" i="6"/>
  <c r="U25" i="6" s="1"/>
  <c r="H18" i="6"/>
  <c r="H24" i="6"/>
  <c r="H14" i="6"/>
  <c r="K14" i="6"/>
  <c r="K18" i="6"/>
  <c r="K21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R16" i="5"/>
  <c r="H20" i="5"/>
  <c r="C14" i="5"/>
  <c r="F23" i="7"/>
  <c r="AE21" i="5"/>
  <c r="AE20" i="5"/>
  <c r="F21" i="5"/>
  <c r="F20" i="5"/>
  <c r="P21" i="5"/>
  <c r="C43" i="6"/>
  <c r="Z20" i="7"/>
  <c r="P15" i="4"/>
  <c r="H15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W17" i="4"/>
  <c r="O38" i="4"/>
  <c r="E38" i="7"/>
  <c r="Z17" i="4"/>
  <c r="C18" i="4"/>
  <c r="O34" i="4"/>
  <c r="O35" i="4"/>
  <c r="M13" i="4"/>
  <c r="W20" i="4"/>
  <c r="M20" i="4"/>
  <c r="L36" i="4"/>
  <c r="P18" i="7"/>
  <c r="F43" i="4"/>
  <c r="Z14" i="7"/>
  <c r="C24" i="7"/>
  <c r="B37" i="7"/>
  <c r="C37" i="7" s="1"/>
  <c r="D38" i="7"/>
  <c r="E45" i="7"/>
  <c r="F45" i="7" s="1"/>
  <c r="D37" i="7"/>
  <c r="C35" i="1"/>
  <c r="R17" i="7"/>
  <c r="H21" i="7"/>
  <c r="F38" i="1"/>
  <c r="P17" i="7"/>
  <c r="M16" i="7"/>
  <c r="F43" i="1"/>
  <c r="F44" i="1"/>
  <c r="F24" i="7"/>
  <c r="C22" i="7"/>
  <c r="C44" i="1"/>
  <c r="F22" i="7"/>
  <c r="F35" i="1"/>
  <c r="C39" i="5"/>
  <c r="C43" i="5"/>
  <c r="P37" i="5"/>
  <c r="AE25" i="5"/>
  <c r="C43" i="4"/>
  <c r="C37" i="1"/>
  <c r="K24" i="7"/>
  <c r="F37" i="6"/>
  <c r="C39" i="6"/>
  <c r="F35" i="6"/>
  <c r="F42" i="6"/>
  <c r="U16" i="7"/>
  <c r="F45" i="6"/>
  <c r="F39" i="6"/>
  <c r="AB18" i="7"/>
  <c r="AB19" i="7"/>
  <c r="C45" i="6"/>
  <c r="F39" i="5"/>
  <c r="F45" i="5"/>
  <c r="P38" i="5"/>
  <c r="R16" i="7"/>
  <c r="C36" i="5"/>
  <c r="C37" i="5"/>
  <c r="F36" i="5"/>
  <c r="F37" i="5"/>
  <c r="C35" i="5"/>
  <c r="F35" i="5"/>
  <c r="F21" i="7"/>
  <c r="F14" i="7"/>
  <c r="F42" i="5"/>
  <c r="W20" i="7"/>
  <c r="Z21" i="7"/>
  <c r="AE21" i="7"/>
  <c r="AE17" i="7"/>
  <c r="F35" i="4"/>
  <c r="F36" i="4"/>
  <c r="C38" i="4"/>
  <c r="C35" i="4"/>
  <c r="F38" i="4"/>
  <c r="F45" i="4"/>
  <c r="C45" i="4"/>
  <c r="K15" i="7"/>
  <c r="K14" i="7"/>
  <c r="K16" i="7"/>
  <c r="AB20" i="7"/>
  <c r="R13" i="7"/>
  <c r="K21" i="7"/>
  <c r="M18" i="7"/>
  <c r="M13" i="7"/>
  <c r="P13" i="7"/>
  <c r="P14" i="7"/>
  <c r="M14" i="7"/>
  <c r="H15" i="7"/>
  <c r="H16" i="7"/>
  <c r="P38" i="4"/>
  <c r="F38" i="7"/>
  <c r="M37" i="4"/>
  <c r="K19" i="6" l="1"/>
  <c r="H19" i="6"/>
  <c r="L35" i="6"/>
  <c r="L40" i="6" s="1"/>
  <c r="M34" i="6" s="1"/>
  <c r="E46" i="6"/>
  <c r="F13" i="6"/>
  <c r="F25" i="6" s="1"/>
  <c r="O34" i="6"/>
  <c r="K13" i="6"/>
  <c r="K25" i="6" s="1"/>
  <c r="D46" i="6"/>
  <c r="K22" i="5"/>
  <c r="K20" i="5"/>
  <c r="K19" i="5"/>
  <c r="C13" i="5"/>
  <c r="C25" i="5" s="1"/>
  <c r="C20" i="5"/>
  <c r="P25" i="5"/>
  <c r="E43" i="7"/>
  <c r="B41" i="7"/>
  <c r="E40" i="7"/>
  <c r="D46" i="5"/>
  <c r="L35" i="5"/>
  <c r="L40" i="5" s="1"/>
  <c r="M35" i="5" s="1"/>
  <c r="H19" i="5"/>
  <c r="F13" i="5"/>
  <c r="F25" i="5" s="1"/>
  <c r="K13" i="5"/>
  <c r="H25" i="5"/>
  <c r="B46" i="5"/>
  <c r="C41" i="5" s="1"/>
  <c r="F13" i="4"/>
  <c r="P20" i="4"/>
  <c r="P19" i="4"/>
  <c r="P25" i="4" s="1"/>
  <c r="K25" i="4"/>
  <c r="E46" i="4"/>
  <c r="F34" i="4" s="1"/>
  <c r="F25" i="4"/>
  <c r="C40" i="4"/>
  <c r="H13" i="4"/>
  <c r="H18" i="4"/>
  <c r="C13" i="4"/>
  <c r="D46" i="4"/>
  <c r="H20" i="4"/>
  <c r="B46" i="4"/>
  <c r="C20" i="4"/>
  <c r="C25" i="4" s="1"/>
  <c r="H20" i="1"/>
  <c r="H25" i="1" s="1"/>
  <c r="B34" i="7"/>
  <c r="O34" i="1"/>
  <c r="O40" i="1" s="1"/>
  <c r="P34" i="1" s="1"/>
  <c r="F20" i="1"/>
  <c r="P20" i="1"/>
  <c r="M15" i="1"/>
  <c r="K20" i="1"/>
  <c r="E41" i="7"/>
  <c r="N25" i="7"/>
  <c r="N36" i="7" s="1"/>
  <c r="D41" i="7"/>
  <c r="M19" i="1"/>
  <c r="M20" i="1"/>
  <c r="P19" i="1"/>
  <c r="P15" i="1"/>
  <c r="D40" i="7"/>
  <c r="E36" i="7"/>
  <c r="B46" i="1"/>
  <c r="C36" i="1" s="1"/>
  <c r="E39" i="7"/>
  <c r="J25" i="7"/>
  <c r="K22" i="7" s="1"/>
  <c r="K18" i="1"/>
  <c r="D46" i="1"/>
  <c r="D39" i="7"/>
  <c r="G25" i="7"/>
  <c r="H19" i="7" s="1"/>
  <c r="C20" i="1"/>
  <c r="F13" i="1"/>
  <c r="E25" i="7"/>
  <c r="F13" i="7" s="1"/>
  <c r="D36" i="7"/>
  <c r="D25" i="7"/>
  <c r="N34" i="7" s="1"/>
  <c r="B25" i="7"/>
  <c r="C13" i="7" s="1"/>
  <c r="C15" i="1"/>
  <c r="E34" i="7"/>
  <c r="C13" i="1"/>
  <c r="O40" i="4"/>
  <c r="P34" i="4" s="1"/>
  <c r="E46" i="5"/>
  <c r="R25" i="4"/>
  <c r="H22" i="7"/>
  <c r="M25" i="5"/>
  <c r="E35" i="7"/>
  <c r="F35" i="7" s="1"/>
  <c r="E37" i="7"/>
  <c r="F37" i="7" s="1"/>
  <c r="Q25" i="7"/>
  <c r="L37" i="7" s="1"/>
  <c r="S25" i="7"/>
  <c r="N37" i="7" s="1"/>
  <c r="T25" i="7"/>
  <c r="O37" i="7" s="1"/>
  <c r="P37" i="7" s="1"/>
  <c r="M25" i="6"/>
  <c r="U18" i="7"/>
  <c r="B44" i="7"/>
  <c r="C44" i="7" s="1"/>
  <c r="H24" i="7"/>
  <c r="E42" i="7"/>
  <c r="F42" i="7" s="1"/>
  <c r="B38" i="7"/>
  <c r="C38" i="7" s="1"/>
  <c r="AA25" i="7"/>
  <c r="L38" i="7" s="1"/>
  <c r="M38" i="7" s="1"/>
  <c r="D34" i="7"/>
  <c r="B40" i="7"/>
  <c r="O25" i="7"/>
  <c r="B36" i="7"/>
  <c r="C25" i="6"/>
  <c r="W25" i="1"/>
  <c r="AE14" i="7"/>
  <c r="AE25" i="7" s="1"/>
  <c r="AE22" i="7"/>
  <c r="Z23" i="7"/>
  <c r="AB25" i="6"/>
  <c r="I25" i="7"/>
  <c r="N35" i="7" s="1"/>
  <c r="B46" i="6"/>
  <c r="C42" i="5"/>
  <c r="W17" i="7"/>
  <c r="U25" i="1"/>
  <c r="L25" i="7"/>
  <c r="M20" i="7" s="1"/>
  <c r="B35" i="7"/>
  <c r="Y25" i="7"/>
  <c r="O39" i="7" s="1"/>
  <c r="P39" i="7" s="1"/>
  <c r="H14" i="7"/>
  <c r="B42" i="7"/>
  <c r="C42" i="7" s="1"/>
  <c r="R25" i="6"/>
  <c r="P25" i="6"/>
  <c r="AB25" i="4"/>
  <c r="Z25" i="6"/>
  <c r="C14" i="7"/>
  <c r="M25" i="4"/>
  <c r="R25" i="5"/>
  <c r="H25" i="6"/>
  <c r="AE25" i="1"/>
  <c r="E46" i="1"/>
  <c r="F40" i="1" s="1"/>
  <c r="Z25" i="7"/>
  <c r="O40" i="6"/>
  <c r="P34" i="6" s="1"/>
  <c r="P37" i="6"/>
  <c r="N40" i="6"/>
  <c r="M37" i="6"/>
  <c r="W25" i="7"/>
  <c r="O40" i="5"/>
  <c r="P34" i="5" s="1"/>
  <c r="N40" i="5"/>
  <c r="AB25" i="7"/>
  <c r="L40" i="4"/>
  <c r="M35" i="4" s="1"/>
  <c r="M38" i="4"/>
  <c r="N40" i="4"/>
  <c r="U25" i="7"/>
  <c r="N40" i="1"/>
  <c r="M37" i="7"/>
  <c r="R25" i="7"/>
  <c r="L40" i="1"/>
  <c r="M34" i="1" s="1"/>
  <c r="F42" i="1"/>
  <c r="F34" i="6" l="1"/>
  <c r="F40" i="6"/>
  <c r="C41" i="6"/>
  <c r="C40" i="6"/>
  <c r="F36" i="6"/>
  <c r="F41" i="6"/>
  <c r="P36" i="6"/>
  <c r="P40" i="6" s="1"/>
  <c r="C34" i="6"/>
  <c r="C36" i="6"/>
  <c r="M35" i="6"/>
  <c r="M36" i="6"/>
  <c r="M40" i="6" s="1"/>
  <c r="P35" i="6"/>
  <c r="K25" i="5"/>
  <c r="P36" i="5"/>
  <c r="M36" i="5"/>
  <c r="F41" i="5"/>
  <c r="F43" i="5"/>
  <c r="P35" i="5"/>
  <c r="O35" i="7"/>
  <c r="K19" i="7"/>
  <c r="F34" i="5"/>
  <c r="F40" i="5"/>
  <c r="C34" i="5"/>
  <c r="C40" i="5"/>
  <c r="M34" i="5"/>
  <c r="F40" i="4"/>
  <c r="P36" i="4"/>
  <c r="P35" i="4"/>
  <c r="P40" i="4" s="1"/>
  <c r="F39" i="4"/>
  <c r="F41" i="4"/>
  <c r="F20" i="7"/>
  <c r="F18" i="7"/>
  <c r="H25" i="4"/>
  <c r="C41" i="4"/>
  <c r="C34" i="4"/>
  <c r="C18" i="7"/>
  <c r="C39" i="4"/>
  <c r="M36" i="4"/>
  <c r="M34" i="4"/>
  <c r="K13" i="7"/>
  <c r="P25" i="1"/>
  <c r="K20" i="7"/>
  <c r="K25" i="1"/>
  <c r="F25" i="1"/>
  <c r="M25" i="1"/>
  <c r="O36" i="7"/>
  <c r="P20" i="7"/>
  <c r="P19" i="7"/>
  <c r="L36" i="7"/>
  <c r="M19" i="7"/>
  <c r="M15" i="7"/>
  <c r="C40" i="1"/>
  <c r="P35" i="1"/>
  <c r="P36" i="1"/>
  <c r="P15" i="7"/>
  <c r="M36" i="1"/>
  <c r="C39" i="1"/>
  <c r="H18" i="7"/>
  <c r="H20" i="7"/>
  <c r="C34" i="1"/>
  <c r="C41" i="1"/>
  <c r="F41" i="1"/>
  <c r="F39" i="1"/>
  <c r="K18" i="7"/>
  <c r="M35" i="1"/>
  <c r="N40" i="7"/>
  <c r="L35" i="7"/>
  <c r="H13" i="7"/>
  <c r="C15" i="7"/>
  <c r="C25" i="1"/>
  <c r="L34" i="7"/>
  <c r="C20" i="7"/>
  <c r="F34" i="1"/>
  <c r="F36" i="1"/>
  <c r="O34" i="7"/>
  <c r="F15" i="7"/>
  <c r="D46" i="7"/>
  <c r="B46" i="7"/>
  <c r="C40" i="7" s="1"/>
  <c r="C35" i="7"/>
  <c r="E46" i="7"/>
  <c r="F43" i="7" s="1"/>
  <c r="F46" i="6" l="1"/>
  <c r="C46" i="6"/>
  <c r="P40" i="5"/>
  <c r="M40" i="5"/>
  <c r="C46" i="5"/>
  <c r="F46" i="5"/>
  <c r="F46" i="4"/>
  <c r="F25" i="7"/>
  <c r="M40" i="4"/>
  <c r="C46" i="4"/>
  <c r="K25" i="7"/>
  <c r="C25" i="7"/>
  <c r="H25" i="7"/>
  <c r="P25" i="7"/>
  <c r="L40" i="7"/>
  <c r="M34" i="7" s="1"/>
  <c r="O40" i="7"/>
  <c r="P36" i="7" s="1"/>
  <c r="P40" i="1"/>
  <c r="M25" i="7"/>
  <c r="F41" i="7"/>
  <c r="F40" i="7"/>
  <c r="M40" i="1"/>
  <c r="C46" i="1"/>
  <c r="F39" i="7"/>
  <c r="C36" i="7"/>
  <c r="C39" i="7"/>
  <c r="F46" i="1"/>
  <c r="C34" i="7"/>
  <c r="C41" i="7"/>
  <c r="F34" i="7"/>
  <c r="F36" i="7"/>
  <c r="P35" i="7" l="1"/>
  <c r="P34" i="7"/>
  <c r="M36" i="7"/>
  <c r="M35" i="7"/>
  <c r="C46" i="7"/>
  <c r="F46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<sst xmlns="http://schemas.openxmlformats.org/spreadsheetml/2006/main" count="457" uniqueCount="62">
  <si>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</si>
  <si>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</si>
  <si>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</si>
  <si>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</si>
  <si>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</si>
  <si>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</si>
  <si>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</si>
  <si>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</si>
  <si>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</si>
  <si>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</si>
  <si>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</si>
  <si>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</si>
  <si>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</si>
  <si>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</si>
  <si>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</si>
  <si>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</si>
  <si>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</si>
  <si>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</si>
  <si>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</si>
  <si>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</si>
  <si>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</si>
  <si>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</si>
  <si>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</si>
  <si>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</si>
  <si>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</si>
  <si>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</si>
  <si>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</si>
  <si>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</si>
  <si>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</si>
  <si>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</si>
  <si>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</si>
  <si>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</si>
  <si>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</si>
  <si>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</si>
  <si>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</si>
  <si>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</si>
  <si>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</si>
  <si>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</si>
  <si>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</si>
  <si>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</si>
  <si>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</si>
  <si>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</si>
  <si>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</si>
  <si>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</si>
  <si>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</si>
  <si>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</si>
  <si>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</si>
  <si>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</si>
  <si>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</si>
  <si>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</si>
  <si>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</si>
  <si>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</si>
  <si>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</si>
  <si>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</si>
  <si>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</si>
  <si>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</si>
  <si>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</si>
  <si>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</si>
  <si>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</si>
  <si>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</si>
  <si>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</si>
  <si>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INSTITUT MUNICIPAL D'URBANISME (IMU)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</si>
</sst>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34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18</c:v>
                </c:pt>
                <c:pt idx="7">
                  <c:v>189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27838619.7896</c:v>
                </c:pt>
                <c:pt idx="1">
                  <c:v>0</c:v>
                </c:pt>
                <c:pt idx="2">
                  <c:v>130801.99469999998</c:v>
                </c:pt>
                <c:pt idx="3">
                  <c:v>0</c:v>
                </c:pt>
                <c:pt idx="4">
                  <c:v>0</c:v>
                </c:pt>
                <c:pt idx="5">
                  <c:v>177240.12239999999</c:v>
                </c:pt>
                <c:pt idx="6">
                  <c:v>170683.43859999996</c:v>
                </c:pt>
                <c:pt idx="7">
                  <c:v>2340695.3059999999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35</c:v>
                </c:pt>
                <c:pt idx="1">
                  <c:v>181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26527699.581</c:v>
                </c:pt>
                <c:pt idx="1">
                  <c:v>3680881.9092999999</c:v>
                </c:pt>
                <c:pt idx="2">
                  <c:v>449462.16099999996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90" zoomScaleNormal="90" workbookViewId="0">
      <selection activeCell="A9" sqref="A9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44348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3</v>
      </c>
      <c r="C13" s="20">
        <f t="shared" ref="C13:C24" si="0">IF(B13,B13/$B$25,"")</f>
        <v>0.15789473684210525</v>
      </c>
      <c r="D13" s="4">
        <f>970866.11+9796636.04</f>
        <v>10767502.149999999</v>
      </c>
      <c r="E13" s="5">
        <f>+D13*1.21</f>
        <v>13028677.601499997</v>
      </c>
      <c r="F13" s="21">
        <f t="shared" ref="F13:F24" si="1">IF(E13,E13/$E$25,"")</f>
        <v>0.97920396454656511</v>
      </c>
      <c r="G13" s="1">
        <v>2</v>
      </c>
      <c r="H13" s="20">
        <f t="shared" ref="H13:H24" si="2">IF(G13,G13/$G$25,"")</f>
        <v>3.2786885245901641E-2</v>
      </c>
      <c r="I13" s="4">
        <v>271188.8</v>
      </c>
      <c r="J13" s="5">
        <f>+I13*1.21</f>
        <v>328138.44799999997</v>
      </c>
      <c r="K13" s="21">
        <f t="shared" ref="K13:K24" si="3">IF(J13,J13/$J$25,"")</f>
        <v>0.33812903731460392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1</v>
      </c>
      <c r="C15" s="20">
        <f t="shared" si="0"/>
        <v>5.2631578947368418E-2</v>
      </c>
      <c r="D15" s="6">
        <v>19647.830000000002</v>
      </c>
      <c r="E15" s="7">
        <f>+D15*1.21</f>
        <v>23773.874300000003</v>
      </c>
      <c r="F15" s="21">
        <f t="shared" si="1"/>
        <v>1.7867870154766531E-3</v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2</v>
      </c>
      <c r="M15" s="20">
        <f t="shared" si="4"/>
        <v>0.10526315789473684</v>
      </c>
      <c r="N15" s="6">
        <v>58910.239999999998</v>
      </c>
      <c r="O15" s="7">
        <f>+N15*1.21</f>
        <v>71281.390399999989</v>
      </c>
      <c r="P15" s="21">
        <f t="shared" si="5"/>
        <v>0.21949617356871451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1.6393442622950821E-2</v>
      </c>
      <c r="I18" s="69">
        <v>22579.439999999999</v>
      </c>
      <c r="J18" s="70">
        <f>+I18*1.21</f>
        <v>27321.122399999997</v>
      </c>
      <c r="K18" s="67">
        <f t="shared" si="3"/>
        <v>2.8152948463590163E-2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10</v>
      </c>
      <c r="M19" s="20">
        <f t="shared" si="4"/>
        <v>0.52631578947368418</v>
      </c>
      <c r="N19" s="6">
        <v>122436.56999999999</v>
      </c>
      <c r="O19" s="7">
        <f>+N19*1.21</f>
        <v>148148.24969999999</v>
      </c>
      <c r="P19" s="21">
        <f t="shared" si="5"/>
        <v>0.45619163357470732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15</v>
      </c>
      <c r="C20" s="66">
        <f t="shared" si="0"/>
        <v>0.78947368421052633</v>
      </c>
      <c r="D20" s="69">
        <v>209029.1</v>
      </c>
      <c r="E20" s="70">
        <f>+D20*1.21</f>
        <v>252925.21100000001</v>
      </c>
      <c r="F20" s="21">
        <f t="shared" si="1"/>
        <v>1.9009248437958332E-2</v>
      </c>
      <c r="G20" s="68">
        <v>58</v>
      </c>
      <c r="H20" s="66">
        <f t="shared" si="2"/>
        <v>0.95081967213114749</v>
      </c>
      <c r="I20" s="69">
        <v>508259.3</v>
      </c>
      <c r="J20" s="70">
        <f>+I20*1.21</f>
        <v>614993.75300000003</v>
      </c>
      <c r="K20" s="67">
        <f t="shared" si="3"/>
        <v>0.63371801422180596</v>
      </c>
      <c r="L20" s="68">
        <v>7</v>
      </c>
      <c r="M20" s="66">
        <f t="shared" si="4"/>
        <v>0.36842105263157893</v>
      </c>
      <c r="N20" s="69">
        <f>72094.3+14947.35</f>
        <v>87041.650000000009</v>
      </c>
      <c r="O20" s="70">
        <f>+N20*1.21</f>
        <v>105320.3965</v>
      </c>
      <c r="P20" s="67">
        <f t="shared" si="5"/>
        <v>0.32431219285657814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19</v>
      </c>
      <c r="C25" s="17">
        <f t="shared" si="12"/>
        <v>1</v>
      </c>
      <c r="D25" s="18">
        <f t="shared" si="12"/>
        <v>10996179.079999998</v>
      </c>
      <c r="E25" s="18">
        <f t="shared" si="12"/>
        <v>13305376.686799996</v>
      </c>
      <c r="F25" s="19">
        <f t="shared" si="12"/>
        <v>1</v>
      </c>
      <c r="G25" s="16">
        <f t="shared" si="12"/>
        <v>61</v>
      </c>
      <c r="H25" s="17">
        <f t="shared" si="12"/>
        <v>1</v>
      </c>
      <c r="I25" s="18">
        <f t="shared" si="12"/>
        <v>802027.54</v>
      </c>
      <c r="J25" s="18">
        <f t="shared" si="12"/>
        <v>970453.32339999999</v>
      </c>
      <c r="K25" s="19">
        <f t="shared" si="12"/>
        <v>1</v>
      </c>
      <c r="L25" s="16">
        <f t="shared" si="12"/>
        <v>19</v>
      </c>
      <c r="M25" s="17">
        <f t="shared" si="12"/>
        <v>1</v>
      </c>
      <c r="N25" s="18">
        <f t="shared" si="12"/>
        <v>268388.46000000002</v>
      </c>
      <c r="O25" s="18">
        <f t="shared" si="12"/>
        <v>324750.03659999999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35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5</v>
      </c>
      <c r="C34" s="8">
        <f t="shared" ref="C34:C43" si="14">IF(B34,B34/$B$46,"")</f>
        <v>5.0505050505050504E-2</v>
      </c>
      <c r="D34" s="10">
        <f t="shared" ref="D34:D45" si="15">D13+I13+N13+S13+AC13+X13</f>
        <v>11038690.949999999</v>
      </c>
      <c r="E34" s="11">
        <f t="shared" ref="E34:E45" si="16">E13+J13+O13+T13+AD13+Y13</f>
        <v>13356816.049499998</v>
      </c>
      <c r="F34" s="21">
        <f t="shared" ref="F34:F43" si="17">IF(E34,E34/$E$46,"")</f>
        <v>0.91481406948810939</v>
      </c>
      <c r="J34" s="149" t="s">
        <v>3</v>
      </c>
      <c r="K34" s="150"/>
      <c r="L34" s="57">
        <f>B25</f>
        <v>19</v>
      </c>
      <c r="M34" s="8">
        <f t="shared" ref="M34:M39" si="18">IF(L34,L34/$L$40,"")</f>
        <v>0.19191919191919191</v>
      </c>
      <c r="N34" s="58">
        <f>D25</f>
        <v>10996179.079999998</v>
      </c>
      <c r="O34" s="58">
        <f>E25</f>
        <v>13305376.686799996</v>
      </c>
      <c r="P34" s="59">
        <f t="shared" ref="P34:P39" si="19">IF(O34,O34/$O$40,"")</f>
        <v>0.91129096543778276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61</v>
      </c>
      <c r="M35" s="8">
        <f t="shared" si="18"/>
        <v>0.61616161616161613</v>
      </c>
      <c r="N35" s="61">
        <f>I25</f>
        <v>802027.54</v>
      </c>
      <c r="O35" s="61">
        <f>J25</f>
        <v>970453.32339999999</v>
      </c>
      <c r="P35" s="59">
        <f t="shared" si="19"/>
        <v>6.6466765038742007E-2</v>
      </c>
    </row>
    <row r="36" spans="1:33" ht="30" customHeight="1" x14ac:dyDescent="0.25">
      <c r="A36" s="43" t="s">
        <v>19</v>
      </c>
      <c r="B36" s="12">
        <f t="shared" si="13"/>
        <v>3</v>
      </c>
      <c r="C36" s="8">
        <f t="shared" si="14"/>
        <v>3.0303030303030304E-2</v>
      </c>
      <c r="D36" s="13">
        <f t="shared" si="15"/>
        <v>78558.070000000007</v>
      </c>
      <c r="E36" s="14">
        <f t="shared" si="16"/>
        <v>95055.2647</v>
      </c>
      <c r="F36" s="21">
        <f t="shared" si="17"/>
        <v>6.5103759162522595E-3</v>
      </c>
      <c r="G36" s="25"/>
      <c r="J36" s="145" t="s">
        <v>2</v>
      </c>
      <c r="K36" s="146"/>
      <c r="L36" s="60">
        <f>L25</f>
        <v>19</v>
      </c>
      <c r="M36" s="8">
        <f t="shared" si="18"/>
        <v>0.19191919191919191</v>
      </c>
      <c r="N36" s="61">
        <f>N25</f>
        <v>268388.46000000002</v>
      </c>
      <c r="O36" s="61">
        <f>O25</f>
        <v>324750.03659999999</v>
      </c>
      <c r="P36" s="59">
        <f t="shared" si="19"/>
        <v>2.2242269523475224E-2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</v>
      </c>
      <c r="C39" s="8">
        <f t="shared" si="14"/>
        <v>1.0101010101010102E-2</v>
      </c>
      <c r="D39" s="13">
        <f t="shared" si="15"/>
        <v>22579.439999999999</v>
      </c>
      <c r="E39" s="22">
        <f t="shared" si="16"/>
        <v>27321.122399999997</v>
      </c>
      <c r="F39" s="21">
        <f t="shared" si="17"/>
        <v>1.8712354106772595E-3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10</v>
      </c>
      <c r="C40" s="8">
        <f t="shared" si="14"/>
        <v>0.10101010101010101</v>
      </c>
      <c r="D40" s="13">
        <f t="shared" si="15"/>
        <v>122436.56999999999</v>
      </c>
      <c r="E40" s="23">
        <f t="shared" si="16"/>
        <v>148148.24969999999</v>
      </c>
      <c r="F40" s="21">
        <f t="shared" si="17"/>
        <v>1.0146737268323087E-2</v>
      </c>
      <c r="G40" s="25"/>
      <c r="J40" s="147" t="s">
        <v>0</v>
      </c>
      <c r="K40" s="148"/>
      <c r="L40" s="83">
        <f>SUM(L34:L39)</f>
        <v>99</v>
      </c>
      <c r="M40" s="17">
        <f>SUM(M34:M39)</f>
        <v>1</v>
      </c>
      <c r="N40" s="84">
        <f>SUM(N34:N39)</f>
        <v>12066595.079999998</v>
      </c>
      <c r="O40" s="85">
        <f>SUM(O34:O39)</f>
        <v>14600580.046799995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80</v>
      </c>
      <c r="C41" s="8">
        <f t="shared" si="14"/>
        <v>0.80808080808080807</v>
      </c>
      <c r="D41" s="13">
        <f t="shared" si="15"/>
        <v>804330.05</v>
      </c>
      <c r="E41" s="23">
        <f t="shared" si="16"/>
        <v>973239.36050000007</v>
      </c>
      <c r="F41" s="21">
        <f t="shared" si="17"/>
        <v>6.6657581916637926E-2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99</v>
      </c>
      <c r="C46" s="17">
        <f>SUM(C34:C45)</f>
        <v>1</v>
      </c>
      <c r="D46" s="18">
        <f>SUM(D34:D45)</f>
        <v>12066595.08</v>
      </c>
      <c r="E46" s="18">
        <f>SUM(E34:E45)</f>
        <v>14600580.046799999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H14" sqref="H14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44448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93" t="str">
        <f>'CONTRACTACIO 1r TR 2021'!B8</f>
        <v>INSTITUT MUNICIPAL D'URBANISME (IMU)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4</v>
      </c>
      <c r="C13" s="20">
        <f t="shared" ref="C13:C21" si="0">IF(B13,B13/$B$25,"")</f>
        <v>0.66666666666666663</v>
      </c>
      <c r="D13" s="4">
        <v>1052219.24</v>
      </c>
      <c r="E13" s="5">
        <v>1273185.2804</v>
      </c>
      <c r="F13" s="21">
        <f t="shared" ref="F13:F24" si="1">IF(E13,E13/$E$25,"")</f>
        <v>0.9042923641151106</v>
      </c>
      <c r="G13" s="1">
        <v>13</v>
      </c>
      <c r="H13" s="20">
        <f t="shared" ref="H13:H21" si="2">IF(G13,G13/$G$25,"")</f>
        <v>0.24528301886792453</v>
      </c>
      <c r="I13" s="4">
        <f>41642.11+419255.46</f>
        <v>460897.57</v>
      </c>
      <c r="J13" s="5">
        <v>557686.05969999998</v>
      </c>
      <c r="K13" s="21">
        <f t="shared" ref="K13:K21" si="3">IF(J13,J13/$J$25,"")</f>
        <v>0.55228877572055279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>
        <v>1</v>
      </c>
      <c r="C18" s="66">
        <f t="shared" si="0"/>
        <v>0.16666666666666666</v>
      </c>
      <c r="D18" s="69">
        <v>78000</v>
      </c>
      <c r="E18" s="5">
        <v>94380</v>
      </c>
      <c r="F18" s="67">
        <f t="shared" si="1"/>
        <v>6.7034323000003906E-2</v>
      </c>
      <c r="G18" s="71">
        <v>1</v>
      </c>
      <c r="H18" s="66">
        <f t="shared" si="2"/>
        <v>1.8867924528301886E-2</v>
      </c>
      <c r="I18" s="69">
        <v>45900</v>
      </c>
      <c r="J18" s="5">
        <v>55539</v>
      </c>
      <c r="K18" s="67">
        <f t="shared" si="3"/>
        <v>5.500149372793043E-2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2</v>
      </c>
      <c r="M19" s="20">
        <f t="shared" si="4"/>
        <v>0.2857142857142857</v>
      </c>
      <c r="N19" s="6">
        <v>5175.09</v>
      </c>
      <c r="O19" s="5">
        <v>6261.8589000000002</v>
      </c>
      <c r="P19" s="21">
        <f t="shared" si="5"/>
        <v>9.5167698199145848E-2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0.16666666666666666</v>
      </c>
      <c r="D20" s="69">
        <v>33363.78</v>
      </c>
      <c r="E20" s="5">
        <v>40370.173799999997</v>
      </c>
      <c r="F20" s="21">
        <f t="shared" si="1"/>
        <v>2.8673312884885511E-2</v>
      </c>
      <c r="G20" s="68">
        <v>39</v>
      </c>
      <c r="H20" s="66">
        <f t="shared" si="2"/>
        <v>0.73584905660377353</v>
      </c>
      <c r="I20" s="69">
        <v>327725.21999999997</v>
      </c>
      <c r="J20" s="5">
        <v>396547.51619999995</v>
      </c>
      <c r="K20" s="21">
        <f t="shared" si="3"/>
        <v>0.39270973055151676</v>
      </c>
      <c r="L20" s="68">
        <v>5</v>
      </c>
      <c r="M20" s="66">
        <f t="shared" si="4"/>
        <v>0.7142857142857143</v>
      </c>
      <c r="N20" s="69">
        <v>49203.55</v>
      </c>
      <c r="O20" s="5">
        <v>59536.2955</v>
      </c>
      <c r="P20" s="67">
        <f t="shared" si="5"/>
        <v>0.90483230180085417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6</v>
      </c>
      <c r="C25" s="17">
        <f t="shared" si="32"/>
        <v>0.99999999999999989</v>
      </c>
      <c r="D25" s="18">
        <f t="shared" si="32"/>
        <v>1163583.02</v>
      </c>
      <c r="E25" s="18">
        <f t="shared" si="32"/>
        <v>1407935.4542</v>
      </c>
      <c r="F25" s="19">
        <f t="shared" si="32"/>
        <v>1</v>
      </c>
      <c r="G25" s="16">
        <f t="shared" si="32"/>
        <v>53</v>
      </c>
      <c r="H25" s="17">
        <f t="shared" si="32"/>
        <v>1</v>
      </c>
      <c r="I25" s="18">
        <f t="shared" si="32"/>
        <v>834522.79</v>
      </c>
      <c r="J25" s="18">
        <f t="shared" si="32"/>
        <v>1009772.5758999999</v>
      </c>
      <c r="K25" s="19">
        <f t="shared" si="32"/>
        <v>1</v>
      </c>
      <c r="L25" s="16">
        <f t="shared" si="32"/>
        <v>7</v>
      </c>
      <c r="M25" s="17">
        <f t="shared" si="32"/>
        <v>1</v>
      </c>
      <c r="N25" s="18">
        <f t="shared" si="32"/>
        <v>54378.64</v>
      </c>
      <c r="O25" s="18">
        <f t="shared" si="32"/>
        <v>65798.154399999999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hidden="1" customHeight="1" x14ac:dyDescent="0.3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17</v>
      </c>
      <c r="C34" s="8">
        <f t="shared" ref="C34:C45" si="34">IF(B34,B34/$B$46,"")</f>
        <v>0.25757575757575757</v>
      </c>
      <c r="D34" s="10">
        <f t="shared" ref="D34:D45" si="35">D13+I13+N13+S13+AC13+X13</f>
        <v>1513116.81</v>
      </c>
      <c r="E34" s="11">
        <f t="shared" ref="E34:E45" si="36">E13+J13+O13+T13+AD13+Y13</f>
        <v>1830871.3401000001</v>
      </c>
      <c r="F34" s="21">
        <f t="shared" ref="F34:F42" si="37">IF(E34,E34/$E$46,"")</f>
        <v>0.73721231359389827</v>
      </c>
      <c r="J34" s="149" t="s">
        <v>3</v>
      </c>
      <c r="K34" s="150"/>
      <c r="L34" s="57">
        <f>B25</f>
        <v>6</v>
      </c>
      <c r="M34" s="8">
        <f t="shared" ref="M34:M39" si="38">IF(L34,L34/$L$40,"")</f>
        <v>9.0909090909090912E-2</v>
      </c>
      <c r="N34" s="58">
        <f>D25</f>
        <v>1163583.02</v>
      </c>
      <c r="O34" s="58">
        <f>E25</f>
        <v>1407935.4542</v>
      </c>
      <c r="P34" s="59">
        <f t="shared" ref="P34:P39" si="39">IF(O34,O34/$O$40,"")</f>
        <v>0.56691441438204315</v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53</v>
      </c>
      <c r="M35" s="8">
        <f t="shared" si="38"/>
        <v>0.80303030303030298</v>
      </c>
      <c r="N35" s="61">
        <f>I25</f>
        <v>834522.79</v>
      </c>
      <c r="O35" s="61">
        <f>J25</f>
        <v>1009772.5758999999</v>
      </c>
      <c r="P35" s="59">
        <f t="shared" si="39"/>
        <v>0.40659152862278686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7</v>
      </c>
      <c r="M36" s="8">
        <f t="shared" si="38"/>
        <v>0.10606060606060606</v>
      </c>
      <c r="N36" s="61">
        <f>N25</f>
        <v>54378.64</v>
      </c>
      <c r="O36" s="61">
        <f>O25</f>
        <v>65798.154399999999</v>
      </c>
      <c r="P36" s="59">
        <f t="shared" si="39"/>
        <v>2.6494056995169928E-2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2</v>
      </c>
      <c r="C39" s="8">
        <f t="shared" si="34"/>
        <v>3.0303030303030304E-2</v>
      </c>
      <c r="D39" s="13">
        <f t="shared" si="35"/>
        <v>123900</v>
      </c>
      <c r="E39" s="22">
        <f t="shared" si="36"/>
        <v>149919</v>
      </c>
      <c r="F39" s="21">
        <f t="shared" si="37"/>
        <v>6.0365865378419786E-2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2</v>
      </c>
      <c r="C40" s="8">
        <f t="shared" si="34"/>
        <v>3.0303030303030304E-2</v>
      </c>
      <c r="D40" s="13">
        <f t="shared" si="35"/>
        <v>5175.09</v>
      </c>
      <c r="E40" s="23">
        <f t="shared" si="36"/>
        <v>6261.8589000000002</v>
      </c>
      <c r="F40" s="21">
        <f t="shared" si="37"/>
        <v>2.5213784201872998E-3</v>
      </c>
      <c r="G40" s="25"/>
      <c r="J40" s="147" t="s">
        <v>0</v>
      </c>
      <c r="K40" s="148"/>
      <c r="L40" s="83">
        <f>SUM(L34:L39)</f>
        <v>66</v>
      </c>
      <c r="M40" s="17">
        <f>SUM(M34:M39)</f>
        <v>1</v>
      </c>
      <c r="N40" s="84">
        <f>SUM(N34:N39)</f>
        <v>2052484.45</v>
      </c>
      <c r="O40" s="85">
        <f>SUM(O34:O39)</f>
        <v>2483506.1845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45</v>
      </c>
      <c r="C41" s="8">
        <f t="shared" si="34"/>
        <v>0.68181818181818177</v>
      </c>
      <c r="D41" s="13">
        <f t="shared" si="35"/>
        <v>410292.55</v>
      </c>
      <c r="E41" s="23">
        <f t="shared" si="36"/>
        <v>496453.98549999995</v>
      </c>
      <c r="F41" s="21">
        <f t="shared" si="37"/>
        <v>0.19990044260749448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66</v>
      </c>
      <c r="C46" s="17">
        <f>SUM(C34:C45)</f>
        <v>0.99999999999999989</v>
      </c>
      <c r="D46" s="18">
        <f>SUM(D34:D45)</f>
        <v>2052484.4500000002</v>
      </c>
      <c r="E46" s="18">
        <f>SUM(E34:E45)</f>
        <v>2483506.1845000004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D40" sqref="D4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44503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93" t="str">
        <f>'CONTRACTACIO 1r TR 2021'!B8</f>
        <v>INSTITUT MUNICIPAL D'URBANISME (IMU)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3</v>
      </c>
      <c r="C13" s="20">
        <f t="shared" ref="C13:C23" si="0">IF(B13,B13/$B$25,"")</f>
        <v>0.375</v>
      </c>
      <c r="D13" s="4">
        <v>8736104.4499999993</v>
      </c>
      <c r="E13" s="5">
        <v>10570686.380000001</v>
      </c>
      <c r="F13" s="21">
        <f t="shared" ref="F13:F24" si="1">IF(E13,E13/$E$25,"")</f>
        <v>0.98217303516763788</v>
      </c>
      <c r="G13" s="1">
        <v>5</v>
      </c>
      <c r="H13" s="20">
        <f t="shared" ref="H13:H23" si="2">IF(G13,G13/$G$25,"")</f>
        <v>0.1388888888888889</v>
      </c>
      <c r="I13" s="4">
        <v>518690.73</v>
      </c>
      <c r="J13" s="5">
        <v>627615.78</v>
      </c>
      <c r="K13" s="21">
        <f t="shared" ref="K13:K23" si="3">IF(J13,J13/$J$25,"")</f>
        <v>0.67714602555540526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8.3333333333333329E-2</v>
      </c>
      <c r="I19" s="6">
        <v>3560.08</v>
      </c>
      <c r="J19" s="7">
        <v>4307.7</v>
      </c>
      <c r="K19" s="21">
        <f t="shared" si="3"/>
        <v>4.6476555039534203E-3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5</v>
      </c>
      <c r="C20" s="66">
        <f t="shared" si="0"/>
        <v>0.625</v>
      </c>
      <c r="D20" s="69">
        <v>158564.96</v>
      </c>
      <c r="E20" s="70">
        <v>191863.6</v>
      </c>
      <c r="F20" s="21">
        <f t="shared" si="1"/>
        <v>1.7826964832362152E-2</v>
      </c>
      <c r="G20" s="68">
        <v>28</v>
      </c>
      <c r="H20" s="66">
        <f t="shared" si="2"/>
        <v>0.77777777777777779</v>
      </c>
      <c r="I20" s="69">
        <v>243742.09</v>
      </c>
      <c r="J20" s="70">
        <v>294927.93</v>
      </c>
      <c r="K20" s="67">
        <f t="shared" si="3"/>
        <v>0.31820308218633819</v>
      </c>
      <c r="L20" s="68">
        <v>3</v>
      </c>
      <c r="M20" s="66">
        <f t="shared" si="4"/>
        <v>1</v>
      </c>
      <c r="N20" s="69">
        <v>12528.48</v>
      </c>
      <c r="O20" s="70">
        <v>15159.46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>
        <v>3</v>
      </c>
      <c r="K22" s="21">
        <f t="shared" si="3"/>
        <v>3.2367543031920194E-6</v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8</v>
      </c>
      <c r="C25" s="17">
        <f t="shared" si="22"/>
        <v>1</v>
      </c>
      <c r="D25" s="18">
        <f t="shared" si="22"/>
        <v>8894669.4100000001</v>
      </c>
      <c r="E25" s="18">
        <f t="shared" si="22"/>
        <v>10762549.98</v>
      </c>
      <c r="F25" s="19">
        <f t="shared" si="22"/>
        <v>1</v>
      </c>
      <c r="G25" s="16">
        <f t="shared" si="22"/>
        <v>36</v>
      </c>
      <c r="H25" s="17">
        <f t="shared" si="22"/>
        <v>1</v>
      </c>
      <c r="I25" s="18">
        <f t="shared" si="22"/>
        <v>765992.9</v>
      </c>
      <c r="J25" s="18">
        <f t="shared" si="22"/>
        <v>926854.40999999992</v>
      </c>
      <c r="K25" s="19">
        <f t="shared" si="22"/>
        <v>1</v>
      </c>
      <c r="L25" s="16">
        <f t="shared" si="22"/>
        <v>3</v>
      </c>
      <c r="M25" s="17">
        <f t="shared" si="22"/>
        <v>1</v>
      </c>
      <c r="N25" s="18">
        <f t="shared" si="22"/>
        <v>12528.48</v>
      </c>
      <c r="O25" s="18">
        <f t="shared" si="22"/>
        <v>15159.46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3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8</v>
      </c>
      <c r="C34" s="8">
        <f t="shared" ref="C34:C42" si="24">IF(B34,B34/$B$46,"")</f>
        <v>0.1702127659574468</v>
      </c>
      <c r="D34" s="10">
        <f t="shared" ref="D34:D45" si="25">D13+I13+N13+S13+AC13+X13</f>
        <v>9254795.1799999997</v>
      </c>
      <c r="E34" s="11">
        <f t="shared" ref="E34:E45" si="26">E13+J13+O13+T13+AD13+Y13</f>
        <v>11198302.16</v>
      </c>
      <c r="F34" s="21">
        <f t="shared" ref="F34:F43" si="27">IF(E34,E34/$E$46,"")</f>
        <v>0.95674664203741355</v>
      </c>
      <c r="J34" s="149" t="s">
        <v>3</v>
      </c>
      <c r="K34" s="150"/>
      <c r="L34" s="57">
        <f>B25</f>
        <v>8</v>
      </c>
      <c r="M34" s="8">
        <f>IF(L34,L34/$L$40,"")</f>
        <v>0.1702127659574468</v>
      </c>
      <c r="N34" s="58">
        <f>D25</f>
        <v>8894669.4100000001</v>
      </c>
      <c r="O34" s="58">
        <f>E25</f>
        <v>10762549.98</v>
      </c>
      <c r="P34" s="59">
        <f>IF(O34,O34/$O$40,"")</f>
        <v>0.91951738808276906</v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36</v>
      </c>
      <c r="M35" s="8">
        <f>IF(L35,L35/$L$40,"")</f>
        <v>0.76595744680851063</v>
      </c>
      <c r="N35" s="61">
        <f>I25</f>
        <v>765992.9</v>
      </c>
      <c r="O35" s="61">
        <f>J25</f>
        <v>926854.40999999992</v>
      </c>
      <c r="P35" s="59">
        <f>IF(O35,O35/$O$40,"")</f>
        <v>7.9187436787744966E-2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3</v>
      </c>
      <c r="M36" s="8">
        <f>IF(L36,L36/$L$40,"")</f>
        <v>6.3829787234042548E-2</v>
      </c>
      <c r="N36" s="61">
        <f>N25</f>
        <v>12528.48</v>
      </c>
      <c r="O36" s="61">
        <f>O25</f>
        <v>15159.46</v>
      </c>
      <c r="P36" s="59">
        <f>IF(O36,O36/$O$40,"")</f>
        <v>1.2951751294859224E-3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3</v>
      </c>
      <c r="C40" s="8">
        <f t="shared" si="24"/>
        <v>6.3829787234042548E-2</v>
      </c>
      <c r="D40" s="13">
        <f t="shared" si="25"/>
        <v>3560.08</v>
      </c>
      <c r="E40" s="23">
        <f t="shared" si="26"/>
        <v>4307.7</v>
      </c>
      <c r="F40" s="21">
        <f t="shared" si="27"/>
        <v>3.6803592643052649E-4</v>
      </c>
      <c r="G40" s="25"/>
      <c r="J40" s="147" t="s">
        <v>0</v>
      </c>
      <c r="K40" s="148"/>
      <c r="L40" s="83">
        <f>SUM(L34:L39)</f>
        <v>47</v>
      </c>
      <c r="M40" s="17">
        <f>SUM(M34:M39)</f>
        <v>1</v>
      </c>
      <c r="N40" s="84">
        <f>SUM(N34:N39)</f>
        <v>9673190.790000001</v>
      </c>
      <c r="O40" s="85">
        <f>SUM(O34:O39)</f>
        <v>11704563.850000001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36</v>
      </c>
      <c r="C41" s="8">
        <f t="shared" si="24"/>
        <v>0.76595744680851063</v>
      </c>
      <c r="D41" s="13">
        <f t="shared" si="25"/>
        <v>414835.52999999997</v>
      </c>
      <c r="E41" s="23">
        <f t="shared" si="26"/>
        <v>501950.99000000005</v>
      </c>
      <c r="F41" s="21">
        <f t="shared" si="27"/>
        <v>4.2885065725879232E-2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3</v>
      </c>
      <c r="F43" s="21">
        <f t="shared" si="27"/>
        <v>2.5631027678147958E-7</v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47</v>
      </c>
      <c r="C46" s="17">
        <f>SUM(C34:C45)</f>
        <v>1</v>
      </c>
      <c r="D46" s="18">
        <f>SUM(D34:D45)</f>
        <v>9673190.7899999991</v>
      </c>
      <c r="E46" s="18">
        <f>SUM(E34:E45)</f>
        <v>11704563.85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P8" sqref="P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44671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93" t="str">
        <f>'CONTRACTACIO 1r TR 2021'!B8</f>
        <v>INSTITUT MUNICIPAL D'URBANISME (IMU)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</v>
      </c>
      <c r="C13" s="20">
        <f t="shared" ref="C13:C21" si="0">IF(B13,B13/$B$25,"")</f>
        <v>0.5</v>
      </c>
      <c r="D13" s="4">
        <v>840526.86</v>
      </c>
      <c r="E13" s="5">
        <v>1017037.5</v>
      </c>
      <c r="F13" s="21">
        <f t="shared" ref="F13:F24" si="1">IF(E13,E13/$E$25,"")</f>
        <v>0.96691507830496937</v>
      </c>
      <c r="G13" s="1">
        <v>3</v>
      </c>
      <c r="H13" s="20">
        <f t="shared" ref="H13:H21" si="2">IF(G13,G13/$G$25,"")</f>
        <v>9.6774193548387094E-2</v>
      </c>
      <c r="I13" s="4">
        <v>359994</v>
      </c>
      <c r="J13" s="5">
        <v>435592.74</v>
      </c>
      <c r="K13" s="21">
        <f t="shared" ref="K13:K21" si="3">IF(J13,J13/$J$25,"")</f>
        <v>0.5629256129736615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>IF(L15,L15/$L$25,"")</f>
        <v>0.33333333333333331</v>
      </c>
      <c r="N15" s="6">
        <v>29542.76</v>
      </c>
      <c r="O15" s="7">
        <v>35746.730000000003</v>
      </c>
      <c r="P15" s="21">
        <f>IF(O15,O15/$O$25,"")</f>
        <v>0.8169838949173468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9.6774193548387094E-2</v>
      </c>
      <c r="I19" s="6">
        <v>9888.6299999999992</v>
      </c>
      <c r="J19" s="7">
        <v>11965.63</v>
      </c>
      <c r="K19" s="21">
        <f t="shared" si="3"/>
        <v>1.546343403787224E-2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>
        <v>1</v>
      </c>
      <c r="C20" s="66">
        <f t="shared" si="0"/>
        <v>0.5</v>
      </c>
      <c r="D20" s="69">
        <v>28760.3</v>
      </c>
      <c r="E20" s="70">
        <v>34799.96</v>
      </c>
      <c r="F20" s="21">
        <f t="shared" si="1"/>
        <v>3.3084921695030717E-2</v>
      </c>
      <c r="G20" s="68">
        <v>25</v>
      </c>
      <c r="H20" s="66">
        <f t="shared" si="2"/>
        <v>0.80645161290322576</v>
      </c>
      <c r="I20" s="69">
        <v>269622.5</v>
      </c>
      <c r="J20" s="70">
        <v>326243.23</v>
      </c>
      <c r="K20" s="67">
        <f t="shared" si="3"/>
        <v>0.42161095298846629</v>
      </c>
      <c r="L20" s="68">
        <v>2</v>
      </c>
      <c r="M20" s="66">
        <f>IF(L20,L20/$L$25,"")</f>
        <v>0.66666666666666663</v>
      </c>
      <c r="N20" s="69">
        <v>6618</v>
      </c>
      <c r="O20" s="70">
        <v>8007.78</v>
      </c>
      <c r="P20" s="67">
        <f>IF(O20,O20/$O$25,"")</f>
        <v>0.18301610508265317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2</v>
      </c>
      <c r="C25" s="17">
        <f t="shared" si="30"/>
        <v>1</v>
      </c>
      <c r="D25" s="18">
        <f t="shared" si="30"/>
        <v>869287.16</v>
      </c>
      <c r="E25" s="18">
        <f t="shared" si="30"/>
        <v>1051837.46</v>
      </c>
      <c r="F25" s="19">
        <f t="shared" si="30"/>
        <v>1</v>
      </c>
      <c r="G25" s="16">
        <f t="shared" si="30"/>
        <v>31</v>
      </c>
      <c r="H25" s="17">
        <f t="shared" si="30"/>
        <v>1</v>
      </c>
      <c r="I25" s="18">
        <f t="shared" si="30"/>
        <v>639505.13</v>
      </c>
      <c r="J25" s="18">
        <f t="shared" si="30"/>
        <v>773801.6</v>
      </c>
      <c r="K25" s="19">
        <f t="shared" si="30"/>
        <v>1</v>
      </c>
      <c r="L25" s="16">
        <f t="shared" si="30"/>
        <v>3</v>
      </c>
      <c r="M25" s="17">
        <f t="shared" si="30"/>
        <v>1</v>
      </c>
      <c r="N25" s="18">
        <f t="shared" si="30"/>
        <v>36160.759999999995</v>
      </c>
      <c r="O25" s="18">
        <f t="shared" si="30"/>
        <v>43754.51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3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4</v>
      </c>
      <c r="C34" s="8">
        <f t="shared" ref="C34:C45" si="32">IF(B34,B34/$B$46,"")</f>
        <v>0.1111111111111111</v>
      </c>
      <c r="D34" s="10">
        <f t="shared" ref="D34:D42" si="33">D13+I13+N13+S13+AC13+X13</f>
        <v>1200520.8599999999</v>
      </c>
      <c r="E34" s="11">
        <f t="shared" ref="E34:E42" si="34">E13+J13+O13+T13+AD13+Y13</f>
        <v>1452630.24</v>
      </c>
      <c r="F34" s="21">
        <f t="shared" ref="F34:F42" si="35">IF(E34,E34/$E$46,"")</f>
        <v>0.77705961083411668</v>
      </c>
      <c r="J34" s="149" t="s">
        <v>3</v>
      </c>
      <c r="K34" s="150"/>
      <c r="L34" s="57">
        <f>B25</f>
        <v>2</v>
      </c>
      <c r="M34" s="8">
        <f t="shared" ref="M34:M39" si="36">IF(L34,L34/$L$40,"")</f>
        <v>5.5555555555555552E-2</v>
      </c>
      <c r="N34" s="58">
        <f>D25</f>
        <v>869287.16</v>
      </c>
      <c r="O34" s="58">
        <f>E25</f>
        <v>1051837.46</v>
      </c>
      <c r="P34" s="59">
        <f t="shared" ref="P34:P39" si="37">IF(O34,O34/$O$40,"")</f>
        <v>0.56266239323803813</v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31</v>
      </c>
      <c r="M35" s="8">
        <f t="shared" si="36"/>
        <v>0.86111111111111116</v>
      </c>
      <c r="N35" s="61">
        <f>I25</f>
        <v>639505.13</v>
      </c>
      <c r="O35" s="61">
        <f>J25</f>
        <v>773801.6</v>
      </c>
      <c r="P35" s="59">
        <f t="shared" si="37"/>
        <v>0.41393188273350057</v>
      </c>
    </row>
    <row r="36" spans="1:33" ht="30" customHeight="1" x14ac:dyDescent="0.25">
      <c r="A36" s="43" t="s">
        <v>19</v>
      </c>
      <c r="B36" s="12">
        <f t="shared" si="31"/>
        <v>1</v>
      </c>
      <c r="C36" s="8">
        <f t="shared" si="32"/>
        <v>2.7777777777777776E-2</v>
      </c>
      <c r="D36" s="13">
        <f t="shared" si="33"/>
        <v>29542.76</v>
      </c>
      <c r="E36" s="14">
        <f t="shared" si="34"/>
        <v>35746.730000000003</v>
      </c>
      <c r="F36" s="21">
        <f t="shared" si="35"/>
        <v>1.9122099580132827E-2</v>
      </c>
      <c r="G36" s="25"/>
      <c r="J36" s="145" t="s">
        <v>2</v>
      </c>
      <c r="K36" s="146"/>
      <c r="L36" s="60">
        <f>L25</f>
        <v>3</v>
      </c>
      <c r="M36" s="8">
        <f t="shared" si="36"/>
        <v>8.3333333333333329E-2</v>
      </c>
      <c r="N36" s="61">
        <f>N25</f>
        <v>36160.759999999995</v>
      </c>
      <c r="O36" s="61">
        <f>O25</f>
        <v>43754.51</v>
      </c>
      <c r="P36" s="59">
        <f t="shared" si="37"/>
        <v>2.3405724028461274E-2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3</v>
      </c>
      <c r="C40" s="8">
        <f t="shared" si="32"/>
        <v>8.3333333333333329E-2</v>
      </c>
      <c r="D40" s="13">
        <f t="shared" si="33"/>
        <v>9888.6299999999992</v>
      </c>
      <c r="E40" s="23">
        <f t="shared" si="34"/>
        <v>11965.63</v>
      </c>
      <c r="F40" s="21">
        <f t="shared" si="35"/>
        <v>6.4008083648217536E-3</v>
      </c>
      <c r="G40" s="25"/>
      <c r="J40" s="147" t="s">
        <v>0</v>
      </c>
      <c r="K40" s="148"/>
      <c r="L40" s="83">
        <f>SUM(L34:L39)</f>
        <v>36</v>
      </c>
      <c r="M40" s="17">
        <f>SUM(M34:M39)</f>
        <v>1</v>
      </c>
      <c r="N40" s="84">
        <f>SUM(N34:N39)</f>
        <v>1544953.05</v>
      </c>
      <c r="O40" s="85">
        <f>SUM(O34:O39)</f>
        <v>1869393.57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28</v>
      </c>
      <c r="C41" s="8">
        <f t="shared" si="32"/>
        <v>0.77777777777777779</v>
      </c>
      <c r="D41" s="13">
        <f t="shared" si="33"/>
        <v>305000.8</v>
      </c>
      <c r="E41" s="23">
        <f t="shared" si="34"/>
        <v>369050.97000000003</v>
      </c>
      <c r="F41" s="21">
        <f t="shared" si="35"/>
        <v>0.19741748122092881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36</v>
      </c>
      <c r="C46" s="17">
        <f>SUM(C34:C45)</f>
        <v>1</v>
      </c>
      <c r="D46" s="18">
        <f>SUM(D34:D45)</f>
        <v>1544953.0499999998</v>
      </c>
      <c r="E46" s="18">
        <f>SUM(E34:E45)</f>
        <v>1869393.5699999998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3" zoomScale="80" zoomScaleNormal="80" workbookViewId="0">
      <selection activeCell="I46" sqref="I46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93" t="str">
        <f>'CONTRACTACIO 1r TR 2021'!B8</f>
        <v>INSTITUT MUNICIPAL D'URBANISME (IMU)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11</v>
      </c>
      <c r="C13" s="20">
        <f t="shared" ref="C13:C24" si="0">IF(B13,B13/$B$25,"")</f>
        <v>0.31428571428571428</v>
      </c>
      <c r="D13" s="10">
        <f>'CONTRACTACIO 1r TR 2021'!D13+'CONTRACTACIO 2n TR 2021'!D13+'CONTRACTACIO 3r TR 2021'!D13+'CONTRACTACIO 4t TR 2021'!D13</f>
        <v>21396352.699999996</v>
      </c>
      <c r="E13" s="10">
        <f>'CONTRACTACIO 1r TR 2021'!E13+'CONTRACTACIO 2n TR 2021'!E13+'CONTRACTACIO 3r TR 2021'!E13+'CONTRACTACIO 4t TR 2021'!E13</f>
        <v>25889586.7619</v>
      </c>
      <c r="F13" s="21">
        <f t="shared" ref="F13:F24" si="1">IF(E13,E13/$E$25,"")</f>
        <v>0.97594541444682836</v>
      </c>
      <c r="G13" s="9">
        <f>'CONTRACTACIO 1r TR 2021'!G13+'CONTRACTACIO 2n TR 2021'!G13+'CONTRACTACIO 3r TR 2021'!G13+'CONTRACTACIO 4t TR 2021'!G13</f>
        <v>23</v>
      </c>
      <c r="H13" s="20">
        <f t="shared" ref="H13:H24" si="2">IF(G13,G13/$G$25,"")</f>
        <v>0.1270718232044199</v>
      </c>
      <c r="I13" s="10">
        <f>'CONTRACTACIO 1r TR 2021'!I13+'CONTRACTACIO 2n TR 2021'!I13+'CONTRACTACIO 3r TR 2021'!I13+'CONTRACTACIO 4t TR 2021'!I13</f>
        <v>1610771.1</v>
      </c>
      <c r="J13" s="10">
        <f>'CONTRACTACIO 1r TR 2021'!J13+'CONTRACTACIO 2n TR 2021'!J13+'CONTRACTACIO 3r TR 2021'!J13+'CONTRACTACIO 4t TR 2021'!J13</f>
        <v>1949033.0277</v>
      </c>
      <c r="K13" s="21">
        <f t="shared" ref="K13:K24" si="3">IF(J13,J13/$J$25,"")</f>
        <v>0.52950164545502931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1</v>
      </c>
      <c r="C15" s="20">
        <f t="shared" si="0"/>
        <v>2.8571428571428571E-2</v>
      </c>
      <c r="D15" s="13">
        <f>'CONTRACTACIO 1r TR 2021'!D15+'CONTRACTACIO 2n TR 2021'!D15+'CONTRACTACIO 3r TR 2021'!D15+'CONTRACTACIO 4t TR 2021'!D15</f>
        <v>19647.830000000002</v>
      </c>
      <c r="E15" s="13">
        <f>'CONTRACTACIO 1r TR 2021'!E15+'CONTRACTACIO 2n TR 2021'!E15+'CONTRACTACIO 3r TR 2021'!E15+'CONTRACTACIO 4t TR 2021'!E15</f>
        <v>23773.874300000003</v>
      </c>
      <c r="F15" s="21">
        <f t="shared" si="1"/>
        <v>8.96190573457324E-4</v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3</v>
      </c>
      <c r="M15" s="20">
        <f t="shared" si="4"/>
        <v>9.375E-2</v>
      </c>
      <c r="N15" s="13">
        <f>'CONTRACTACIO 1r TR 2021'!N15+'CONTRACTACIO 2n TR 2021'!N15+'CONTRACTACIO 3r TR 2021'!N15+'CONTRACTACIO 4t TR 2021'!N15</f>
        <v>88453</v>
      </c>
      <c r="O15" s="13">
        <f>'CONTRACTACIO 1r TR 2021'!O15+'CONTRACTACIO 2n TR 2021'!O15+'CONTRACTACIO 3r TR 2021'!O15+'CONTRACTACIO 4t TR 2021'!O15</f>
        <v>107028.12039999999</v>
      </c>
      <c r="P15" s="21">
        <f t="shared" si="5"/>
        <v>0.23812487387564532</v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2021'!B18+'CONTRACTACIO 2n TR 2021'!B18+'CONTRACTACIO 3r TR 2021'!B18+'CONTRACTACIO 4t TR 2021'!B18</f>
        <v>1</v>
      </c>
      <c r="C18" s="20">
        <f t="shared" si="0"/>
        <v>2.8571428571428571E-2</v>
      </c>
      <c r="D18" s="13">
        <f>'CONTRACTACIO 1r TR 2021'!D18+'CONTRACTACIO 2n TR 2021'!D18+'CONTRACTACIO 3r TR 2021'!D18+'CONTRACTACIO 4t TR 2021'!D18</f>
        <v>78000</v>
      </c>
      <c r="E18" s="13">
        <f>'CONTRACTACIO 1r TR 2021'!E18+'CONTRACTACIO 2n TR 2021'!E18+'CONTRACTACIO 3r TR 2021'!E18+'CONTRACTACIO 4t TR 2021'!E18</f>
        <v>94380</v>
      </c>
      <c r="F18" s="21">
        <f t="shared" si="1"/>
        <v>3.5577905921249961E-3</v>
      </c>
      <c r="G18" s="9">
        <f>'CONTRACTACIO 1r TR 2021'!G18+'CONTRACTACIO 2n TR 2021'!G18+'CONTRACTACIO 3r TR 2021'!G18+'CONTRACTACIO 4t TR 2021'!G18</f>
        <v>2</v>
      </c>
      <c r="H18" s="20">
        <f t="shared" si="2"/>
        <v>1.1049723756906077E-2</v>
      </c>
      <c r="I18" s="13">
        <f>'CONTRACTACIO 1r TR 2021'!I18+'CONTRACTACIO 2n TR 2021'!I18+'CONTRACTACIO 3r TR 2021'!I18+'CONTRACTACIO 4t TR 2021'!I18</f>
        <v>68479.44</v>
      </c>
      <c r="J18" s="13">
        <f>'CONTRACTACIO 1r TR 2021'!J18+'CONTRACTACIO 2n TR 2021'!J18+'CONTRACTACIO 3r TR 2021'!J18+'CONTRACTACIO 4t TR 2021'!J18</f>
        <v>82860.122399999993</v>
      </c>
      <c r="K18" s="21">
        <f t="shared" si="3"/>
        <v>2.251094287775118E-2</v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6</v>
      </c>
      <c r="H19" s="20">
        <f t="shared" si="2"/>
        <v>3.3149171270718231E-2</v>
      </c>
      <c r="I19" s="13">
        <f>'CONTRACTACIO 1r TR 2021'!I19+'CONTRACTACIO 2n TR 2021'!I19+'CONTRACTACIO 3r TR 2021'!I19+'CONTRACTACIO 4t TR 2021'!I19</f>
        <v>13448.71</v>
      </c>
      <c r="J19" s="13">
        <f>'CONTRACTACIO 1r TR 2021'!J19+'CONTRACTACIO 2n TR 2021'!J19+'CONTRACTACIO 3r TR 2021'!J19+'CONTRACTACIO 4t TR 2021'!J19</f>
        <v>16273.329999999998</v>
      </c>
      <c r="K19" s="21">
        <f t="shared" si="3"/>
        <v>4.4210410442357077E-3</v>
      </c>
      <c r="L19" s="9">
        <f>'CONTRACTACIO 1r TR 2021'!L19+'CONTRACTACIO 2n TR 2021'!L19+'CONTRACTACIO 3r TR 2021'!L19+'CONTRACTACIO 4t TR 2021'!L19</f>
        <v>12</v>
      </c>
      <c r="M19" s="20">
        <f t="shared" si="4"/>
        <v>0.375</v>
      </c>
      <c r="N19" s="13">
        <f>'CONTRACTACIO 1r TR 2021'!N19+'CONTRACTACIO 2n TR 2021'!N19+'CONTRACTACIO 3r TR 2021'!N19+'CONTRACTACIO 4t TR 2021'!N19</f>
        <v>127611.65999999999</v>
      </c>
      <c r="O19" s="13">
        <f>'CONTRACTACIO 1r TR 2021'!O19+'CONTRACTACIO 2n TR 2021'!O19+'CONTRACTACIO 3r TR 2021'!O19+'CONTRACTACIO 4t TR 2021'!O19</f>
        <v>154410.10859999998</v>
      </c>
      <c r="P19" s="21">
        <f t="shared" si="5"/>
        <v>0.34354417790466679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2021'!B20+'CONTRACTACIO 2n TR 2021'!B20+'CONTRACTACIO 3r TR 2021'!B20+'CONTRACTACIO 4t TR 2021'!B20</f>
        <v>22</v>
      </c>
      <c r="C20" s="20">
        <f t="shared" si="0"/>
        <v>0.62857142857142856</v>
      </c>
      <c r="D20" s="13">
        <f>'CONTRACTACIO 1r TR 2021'!D20+'CONTRACTACIO 2n TR 2021'!D20+'CONTRACTACIO 3r TR 2021'!D20+'CONTRACTACIO 4t TR 2021'!D20</f>
        <v>429718.13999999996</v>
      </c>
      <c r="E20" s="13">
        <f>'CONTRACTACIO 1r TR 2021'!E20+'CONTRACTACIO 2n TR 2021'!E20+'CONTRACTACIO 3r TR 2021'!E20+'CONTRACTACIO 4t TR 2021'!E20</f>
        <v>519958.9448</v>
      </c>
      <c r="F20" s="21">
        <f t="shared" si="1"/>
        <v>1.9600604387589322E-2</v>
      </c>
      <c r="G20" s="9">
        <f>'CONTRACTACIO 1r TR 2021'!G20+'CONTRACTACIO 2n TR 2021'!G20+'CONTRACTACIO 3r TR 2021'!G20+'CONTRACTACIO 4t TR 2021'!G20</f>
        <v>150</v>
      </c>
      <c r="H20" s="20">
        <f t="shared" si="2"/>
        <v>0.82872928176795579</v>
      </c>
      <c r="I20" s="13">
        <f>'CONTRACTACIO 1r TR 2021'!I20+'CONTRACTACIO 2n TR 2021'!I20+'CONTRACTACIO 3r TR 2021'!I20+'CONTRACTACIO 4t TR 2021'!I20</f>
        <v>1349349.11</v>
      </c>
      <c r="J20" s="13">
        <f>'CONTRACTACIO 1r TR 2021'!J20+'CONTRACTACIO 2n TR 2021'!J20+'CONTRACTACIO 3r TR 2021'!J20+'CONTRACTACIO 4t TR 2021'!J20</f>
        <v>1632712.4291999999</v>
      </c>
      <c r="K20" s="21">
        <f t="shared" si="3"/>
        <v>0.44356555560091193</v>
      </c>
      <c r="L20" s="9">
        <f>'CONTRACTACIO 1r TR 2021'!L20+'CONTRACTACIO 2n TR 2021'!L20+'CONTRACTACIO 3r TR 2021'!L20+'CONTRACTACIO 4t TR 2021'!L20</f>
        <v>17</v>
      </c>
      <c r="M20" s="20">
        <f t="shared" si="4"/>
        <v>0.53125</v>
      </c>
      <c r="N20" s="13">
        <f>'CONTRACTACIO 1r TR 2021'!N20+'CONTRACTACIO 2n TR 2021'!N20+'CONTRACTACIO 3r TR 2021'!N20+'CONTRACTACIO 4t TR 2021'!N20</f>
        <v>155391.68000000002</v>
      </c>
      <c r="O20" s="13">
        <f>'CONTRACTACIO 1r TR 2021'!O20+'CONTRACTACIO 2n TR 2021'!O20+'CONTRACTACIO 3r TR 2021'!O20+'CONTRACTACIO 4t TR 2021'!O20</f>
        <v>188023.932</v>
      </c>
      <c r="P20" s="21">
        <f t="shared" si="5"/>
        <v>0.41833094821968786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50000000000003" hidden="1" customHeight="1" x14ac:dyDescent="0.3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3</v>
      </c>
      <c r="K22" s="21">
        <f t="shared" si="3"/>
        <v>8.1502207186280412E-7</v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35</v>
      </c>
      <c r="C25" s="17">
        <f t="shared" si="12"/>
        <v>1</v>
      </c>
      <c r="D25" s="18">
        <f t="shared" si="12"/>
        <v>21923718.669999994</v>
      </c>
      <c r="E25" s="18">
        <f t="shared" si="12"/>
        <v>26527699.581</v>
      </c>
      <c r="F25" s="19">
        <f t="shared" si="12"/>
        <v>1</v>
      </c>
      <c r="G25" s="16">
        <f t="shared" si="12"/>
        <v>181</v>
      </c>
      <c r="H25" s="17">
        <f t="shared" si="12"/>
        <v>1</v>
      </c>
      <c r="I25" s="18">
        <f t="shared" si="12"/>
        <v>3042048.3600000003</v>
      </c>
      <c r="J25" s="18">
        <f t="shared" si="12"/>
        <v>3680881.9092999999</v>
      </c>
      <c r="K25" s="19">
        <f t="shared" si="12"/>
        <v>0.99999999999999989</v>
      </c>
      <c r="L25" s="16">
        <f t="shared" si="12"/>
        <v>32</v>
      </c>
      <c r="M25" s="17">
        <f t="shared" si="12"/>
        <v>1</v>
      </c>
      <c r="N25" s="18">
        <f t="shared" si="12"/>
        <v>371456.33999999997</v>
      </c>
      <c r="O25" s="18">
        <f t="shared" si="12"/>
        <v>449462.16099999996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hidden="1" customHeight="1" x14ac:dyDescent="0.3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34</v>
      </c>
      <c r="C34" s="8">
        <f t="shared" ref="C34:C40" si="14">IF(B34,B34/$B$46,"")</f>
        <v>0.13709677419354838</v>
      </c>
      <c r="D34" s="10">
        <f t="shared" ref="D34:D43" si="15">D13+I13+N13+S13+X13+AC13</f>
        <v>23007123.799999997</v>
      </c>
      <c r="E34" s="11">
        <f t="shared" ref="E34:E43" si="16">E13+J13+O13+T13+Y13+AD13</f>
        <v>27838619.7896</v>
      </c>
      <c r="F34" s="21">
        <f t="shared" ref="F34:F40" si="17">IF(E34,E34/$E$46,"")</f>
        <v>0.90803640657023965</v>
      </c>
      <c r="J34" s="149" t="s">
        <v>3</v>
      </c>
      <c r="K34" s="150"/>
      <c r="L34" s="57">
        <f>B25</f>
        <v>35</v>
      </c>
      <c r="M34" s="8">
        <f t="shared" ref="M34:M39" si="18">IF(L34,L34/$L$40,"")</f>
        <v>0.14112903225806453</v>
      </c>
      <c r="N34" s="58">
        <f>D25</f>
        <v>21923718.669999994</v>
      </c>
      <c r="O34" s="58">
        <f>E25</f>
        <v>26527699.581</v>
      </c>
      <c r="P34" s="59">
        <f t="shared" ref="P34:P39" si="19">IF(O34,O34/$O$40,"")</f>
        <v>0.86527698514367346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181</v>
      </c>
      <c r="M35" s="8">
        <f t="shared" si="18"/>
        <v>0.72983870967741937</v>
      </c>
      <c r="N35" s="61">
        <f>I25</f>
        <v>3042048.3600000003</v>
      </c>
      <c r="O35" s="61">
        <f>J25</f>
        <v>3680881.9092999999</v>
      </c>
      <c r="P35" s="59">
        <f t="shared" si="19"/>
        <v>0.12006251772506427</v>
      </c>
    </row>
    <row r="36" spans="1:33" s="25" customFormat="1" ht="30" customHeight="1" x14ac:dyDescent="0.25">
      <c r="A36" s="43" t="s">
        <v>19</v>
      </c>
      <c r="B36" s="12">
        <f t="shared" si="13"/>
        <v>4</v>
      </c>
      <c r="C36" s="8">
        <f t="shared" si="14"/>
        <v>1.6129032258064516E-2</v>
      </c>
      <c r="D36" s="13">
        <f t="shared" si="15"/>
        <v>108100.83</v>
      </c>
      <c r="E36" s="14">
        <f t="shared" si="16"/>
        <v>130801.99469999998</v>
      </c>
      <c r="F36" s="21">
        <f t="shared" si="17"/>
        <v>4.2664821078514433E-3</v>
      </c>
      <c r="J36" s="145" t="s">
        <v>2</v>
      </c>
      <c r="K36" s="146"/>
      <c r="L36" s="60">
        <f>L25</f>
        <v>32</v>
      </c>
      <c r="M36" s="8">
        <f t="shared" si="18"/>
        <v>0.12903225806451613</v>
      </c>
      <c r="N36" s="61">
        <f>N25</f>
        <v>371456.33999999997</v>
      </c>
      <c r="O36" s="61">
        <f>O25</f>
        <v>449462.16099999996</v>
      </c>
      <c r="P36" s="59">
        <f t="shared" si="19"/>
        <v>1.4660497131262364E-2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3</v>
      </c>
      <c r="C39" s="8">
        <f t="shared" si="14"/>
        <v>1.2096774193548387E-2</v>
      </c>
      <c r="D39" s="13">
        <f t="shared" si="15"/>
        <v>146479.44</v>
      </c>
      <c r="E39" s="22">
        <f t="shared" si="16"/>
        <v>177240.12239999999</v>
      </c>
      <c r="F39" s="21">
        <f t="shared" si="17"/>
        <v>5.7811947955943516E-3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18</v>
      </c>
      <c r="C40" s="8">
        <f t="shared" si="14"/>
        <v>7.2580645161290328E-2</v>
      </c>
      <c r="D40" s="13">
        <f t="shared" si="15"/>
        <v>141060.37</v>
      </c>
      <c r="E40" s="23">
        <f t="shared" si="16"/>
        <v>170683.43859999996</v>
      </c>
      <c r="F40" s="21">
        <f t="shared" si="17"/>
        <v>5.567329753370041E-3</v>
      </c>
      <c r="G40" s="25"/>
      <c r="H40" s="25"/>
      <c r="I40" s="25"/>
      <c r="J40" s="147" t="s">
        <v>0</v>
      </c>
      <c r="K40" s="148"/>
      <c r="L40" s="83">
        <f>SUM(L34:L39)</f>
        <v>248</v>
      </c>
      <c r="M40" s="17">
        <f>SUM(M34:M39)</f>
        <v>1</v>
      </c>
      <c r="N40" s="84">
        <f>SUM(N34:N39)</f>
        <v>25337223.369999994</v>
      </c>
      <c r="O40" s="85">
        <f>SUM(O34:O39)</f>
        <v>30658043.651299998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189</v>
      </c>
      <c r="C41" s="8">
        <f>IF(B41,B41/$B$46,"")</f>
        <v>0.76209677419354838</v>
      </c>
      <c r="D41" s="13">
        <f t="shared" si="15"/>
        <v>1934458.93</v>
      </c>
      <c r="E41" s="23">
        <f t="shared" si="16"/>
        <v>2340695.3059999999</v>
      </c>
      <c r="F41" s="21">
        <f>IF(E41,E41/$E$46,"")</f>
        <v>7.6348488919342608E-2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3</v>
      </c>
      <c r="F43" s="21">
        <f>IF(E43,E43/$E$46,"")</f>
        <v>9.7853601949346513E-8</v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248</v>
      </c>
      <c r="C46" s="17">
        <f>SUM(C34:C45)</f>
        <v>1</v>
      </c>
      <c r="D46" s="18">
        <f>SUM(D34:D45)</f>
        <v>25337223.369999997</v>
      </c>
      <c r="E46" s="18">
        <f>SUM(E34:E45)</f>
        <v>30658043.651299998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2021-09-10T10:27:04Z</cp:lastPrinted>
  <dcterms:created xsi:type="dcterms:W3CDTF">2016-02-03T12:33:15Z</dcterms:created>
  <dcterms:modified xsi:type="dcterms:W3CDTF">2022-04-21T07:39:25Z</dcterms:modified>
</cp:coreProperties>
</file>