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 firstSheet="1" activeTab="4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</workbook>
</file>

<file path=xl/calcChain.xml><?xml version="1.0" encoding="utf-8"?>
<calcChain xmlns="http://schemas.openxmlformats.org/spreadsheetml/2006/main">
  <c r="D20" i="6" l="1"/>
  <c r="J20" i="6"/>
  <c r="I13" i="6" l="1"/>
  <c r="J19" i="6" l="1"/>
  <c r="O19" i="6"/>
  <c r="I20" i="6" l="1"/>
  <c r="N20" i="6"/>
  <c r="O14" i="6" l="1"/>
  <c r="O13" i="6"/>
  <c r="J18" i="6"/>
  <c r="E13" i="6"/>
  <c r="N20" i="5" l="1"/>
  <c r="I20" i="5"/>
  <c r="E19" i="5" l="1"/>
  <c r="J19" i="5"/>
  <c r="O19" i="5"/>
  <c r="O15" i="5"/>
  <c r="O13" i="5"/>
  <c r="J18" i="5"/>
  <c r="J13" i="5"/>
  <c r="E14" i="5"/>
  <c r="E13" i="5"/>
  <c r="D20" i="4" l="1"/>
  <c r="I20" i="4"/>
  <c r="N20" i="4"/>
  <c r="O18" i="4" l="1"/>
  <c r="O15" i="4"/>
  <c r="O13" i="4"/>
  <c r="J18" i="4"/>
  <c r="J13" i="4"/>
  <c r="E14" i="4"/>
  <c r="N20" i="1" l="1"/>
  <c r="I20" i="1"/>
  <c r="D20" i="1"/>
  <c r="O14" i="1" l="1"/>
  <c r="O13" i="1"/>
  <c r="J14" i="1"/>
  <c r="J13" i="1"/>
  <c r="E14" i="1"/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F23" i="7" s="1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K22" i="7" s="1"/>
  <c r="I22" i="7"/>
  <c r="G22" i="7"/>
  <c r="H22" i="7" s="1"/>
  <c r="E22" i="7"/>
  <c r="D22" i="7"/>
  <c r="B22" i="7"/>
  <c r="C22" i="7" s="1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B16" i="7"/>
  <c r="C16" i="7" s="1"/>
  <c r="D16" i="7"/>
  <c r="J24" i="7"/>
  <c r="E24" i="7"/>
  <c r="F24" i="7" s="1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AE20" i="7" s="1"/>
  <c r="T20" i="7"/>
  <c r="U20" i="7" s="1"/>
  <c r="Y20" i="7"/>
  <c r="E21" i="7"/>
  <c r="F21" i="7" s="1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J15" i="7"/>
  <c r="K15" i="7" s="1"/>
  <c r="O15" i="7"/>
  <c r="E15" i="7"/>
  <c r="F15" i="7" s="1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E18" i="7"/>
  <c r="F18" i="7" s="1"/>
  <c r="T18" i="7"/>
  <c r="U18" i="7" s="1"/>
  <c r="Y18" i="7"/>
  <c r="Z18" i="7" s="1"/>
  <c r="J19" i="7"/>
  <c r="O19" i="7"/>
  <c r="AD19" i="7"/>
  <c r="AE19" i="7" s="1"/>
  <c r="E19" i="7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 s="1"/>
  <c r="AA24" i="7"/>
  <c r="AB24" i="7" s="1"/>
  <c r="G16" i="7"/>
  <c r="L16" i="7"/>
  <c r="M16" i="7" s="1"/>
  <c r="Q16" i="7"/>
  <c r="R16" i="7" s="1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AB20" i="7" s="1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H15" i="7" s="1"/>
  <c r="L15" i="7"/>
  <c r="B15" i="7"/>
  <c r="C15" i="7" s="1"/>
  <c r="Q15" i="7"/>
  <c r="R15" i="7" s="1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AB19" i="7" s="1"/>
  <c r="B19" i="7"/>
  <c r="Q19" i="7"/>
  <c r="R19" i="7" s="1"/>
  <c r="V19" i="7"/>
  <c r="W19" i="7"/>
  <c r="J25" i="6"/>
  <c r="O35" i="6" s="1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3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F36" i="6" s="1"/>
  <c r="E37" i="6"/>
  <c r="F37" i="6" s="1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8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F45" i="5" s="1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C45" i="5" s="1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21" i="5"/>
  <c r="K16" i="5"/>
  <c r="K17" i="5"/>
  <c r="H16" i="5"/>
  <c r="H17" i="5"/>
  <c r="H21" i="5"/>
  <c r="F15" i="5"/>
  <c r="F16" i="5"/>
  <c r="F17" i="5"/>
  <c r="F18" i="5"/>
  <c r="C15" i="5"/>
  <c r="C16" i="5"/>
  <c r="C17" i="5"/>
  <c r="C18" i="5"/>
  <c r="C21" i="5"/>
  <c r="E45" i="4"/>
  <c r="E34" i="4"/>
  <c r="E35" i="4"/>
  <c r="E36" i="4"/>
  <c r="E37" i="4"/>
  <c r="E38" i="4"/>
  <c r="F38" i="4" s="1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15" i="4" s="1"/>
  <c r="M16" i="4"/>
  <c r="M17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4" i="4" s="1"/>
  <c r="F18" i="4"/>
  <c r="F13" i="4"/>
  <c r="F16" i="4"/>
  <c r="F17" i="4"/>
  <c r="F21" i="4"/>
  <c r="F24" i="4"/>
  <c r="D25" i="4"/>
  <c r="N34" i="4" s="1"/>
  <c r="B25" i="4"/>
  <c r="L34" i="4" s="1"/>
  <c r="C16" i="4"/>
  <c r="C17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13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K24" i="1"/>
  <c r="K19" i="1"/>
  <c r="K18" i="1"/>
  <c r="K17" i="1"/>
  <c r="K16" i="1"/>
  <c r="K15" i="1"/>
  <c r="H21" i="1"/>
  <c r="H19" i="1"/>
  <c r="H17" i="1"/>
  <c r="H15" i="1"/>
  <c r="C24" i="1"/>
  <c r="C21" i="1"/>
  <c r="C20" i="1"/>
  <c r="C19" i="1"/>
  <c r="C18" i="1"/>
  <c r="C17" i="1"/>
  <c r="C16" i="1"/>
  <c r="C15" i="1"/>
  <c r="E45" i="1"/>
  <c r="E42" i="1"/>
  <c r="E34" i="1"/>
  <c r="E41" i="1"/>
  <c r="E35" i="1"/>
  <c r="E36" i="1"/>
  <c r="F36" i="1" s="1"/>
  <c r="E37" i="1"/>
  <c r="F37" i="1" s="1"/>
  <c r="E38" i="1"/>
  <c r="F38" i="1" s="1"/>
  <c r="E39" i="1"/>
  <c r="F39" i="1" s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B36" i="1"/>
  <c r="C36" i="1" s="1"/>
  <c r="B37" i="1"/>
  <c r="C37" i="1" s="1"/>
  <c r="B38" i="1"/>
  <c r="C38" i="1" s="1"/>
  <c r="B39" i="1"/>
  <c r="C39" i="1" s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F22" i="6"/>
  <c r="C22" i="6"/>
  <c r="F45" i="1"/>
  <c r="M18" i="6"/>
  <c r="Z21" i="6"/>
  <c r="H22" i="6"/>
  <c r="K22" i="6"/>
  <c r="H22" i="5"/>
  <c r="K22" i="5"/>
  <c r="M14" i="4"/>
  <c r="P21" i="4"/>
  <c r="H22" i="4"/>
  <c r="K22" i="4"/>
  <c r="Z21" i="4"/>
  <c r="F13" i="1"/>
  <c r="C13" i="1"/>
  <c r="K21" i="1"/>
  <c r="H16" i="1"/>
  <c r="H18" i="1"/>
  <c r="H24" i="1"/>
  <c r="Z18" i="6"/>
  <c r="C13" i="6"/>
  <c r="F14" i="6"/>
  <c r="K15" i="6"/>
  <c r="R16" i="6"/>
  <c r="U16" i="6"/>
  <c r="U13" i="6"/>
  <c r="H24" i="6"/>
  <c r="H14" i="6"/>
  <c r="K14" i="6"/>
  <c r="K21" i="6"/>
  <c r="W19" i="6"/>
  <c r="W18" i="6"/>
  <c r="K24" i="6"/>
  <c r="H14" i="5"/>
  <c r="H24" i="5"/>
  <c r="K15" i="5"/>
  <c r="K14" i="5"/>
  <c r="K21" i="5"/>
  <c r="P18" i="5"/>
  <c r="P13" i="5"/>
  <c r="P19" i="5"/>
  <c r="P14" i="5"/>
  <c r="H15" i="5"/>
  <c r="W18" i="5"/>
  <c r="R16" i="5"/>
  <c r="AE21" i="5"/>
  <c r="AE20" i="5"/>
  <c r="C20" i="5"/>
  <c r="F21" i="5"/>
  <c r="F20" i="5"/>
  <c r="P21" i="5"/>
  <c r="Z20" i="7"/>
  <c r="H15" i="4"/>
  <c r="H14" i="4"/>
  <c r="K15" i="4"/>
  <c r="K14" i="4"/>
  <c r="C15" i="4"/>
  <c r="F15" i="4"/>
  <c r="P14" i="4"/>
  <c r="H24" i="4"/>
  <c r="K24" i="4"/>
  <c r="F20" i="4"/>
  <c r="K21" i="4"/>
  <c r="W17" i="4"/>
  <c r="Z17" i="4"/>
  <c r="C18" i="4"/>
  <c r="W20" i="4"/>
  <c r="R17" i="7"/>
  <c r="P16" i="7"/>
  <c r="F43" i="1"/>
  <c r="F22" i="7"/>
  <c r="C43" i="5"/>
  <c r="C37" i="6"/>
  <c r="U16" i="7"/>
  <c r="F45" i="6"/>
  <c r="AB18" i="7"/>
  <c r="W20" i="7"/>
  <c r="AE18" i="7"/>
  <c r="AE21" i="7"/>
  <c r="F45" i="4"/>
  <c r="AB17" i="7"/>
  <c r="C18" i="7"/>
  <c r="R13" i="7"/>
  <c r="H16" i="7"/>
  <c r="C20" i="6" l="1"/>
  <c r="F13" i="6"/>
  <c r="H18" i="6"/>
  <c r="L35" i="6"/>
  <c r="H19" i="6"/>
  <c r="K19" i="6"/>
  <c r="P19" i="6"/>
  <c r="H20" i="6"/>
  <c r="M13" i="6"/>
  <c r="K20" i="6"/>
  <c r="P14" i="6"/>
  <c r="P25" i="6" s="1"/>
  <c r="K13" i="6"/>
  <c r="K18" i="6"/>
  <c r="M14" i="6"/>
  <c r="H20" i="5"/>
  <c r="AB25" i="1"/>
  <c r="Y25" i="7"/>
  <c r="O39" i="7" s="1"/>
  <c r="P39" i="7" s="1"/>
  <c r="E45" i="7"/>
  <c r="F45" i="7" s="1"/>
  <c r="S25" i="7"/>
  <c r="N37" i="7" s="1"/>
  <c r="F19" i="5"/>
  <c r="M20" i="5"/>
  <c r="M19" i="5"/>
  <c r="Z25" i="4"/>
  <c r="H19" i="5"/>
  <c r="U25" i="6"/>
  <c r="E44" i="7"/>
  <c r="F44" i="7" s="1"/>
  <c r="B37" i="7"/>
  <c r="C37" i="7" s="1"/>
  <c r="H13" i="1"/>
  <c r="E42" i="7"/>
  <c r="F42" i="7" s="1"/>
  <c r="W25" i="6"/>
  <c r="M15" i="5"/>
  <c r="P20" i="5"/>
  <c r="K19" i="5"/>
  <c r="K13" i="5"/>
  <c r="K18" i="5"/>
  <c r="K20" i="5"/>
  <c r="F13" i="5"/>
  <c r="F14" i="5"/>
  <c r="F25" i="5" s="1"/>
  <c r="H13" i="5"/>
  <c r="H25" i="5" s="1"/>
  <c r="C19" i="5"/>
  <c r="P15" i="5"/>
  <c r="P25" i="5" s="1"/>
  <c r="M13" i="5"/>
  <c r="L35" i="5"/>
  <c r="C13" i="5"/>
  <c r="C14" i="5"/>
  <c r="B46" i="6"/>
  <c r="C41" i="6" s="1"/>
  <c r="E37" i="7"/>
  <c r="F37" i="7" s="1"/>
  <c r="C19" i="4"/>
  <c r="B45" i="7"/>
  <c r="C45" i="7" s="1"/>
  <c r="D38" i="7"/>
  <c r="D36" i="7"/>
  <c r="D45" i="7"/>
  <c r="D46" i="6"/>
  <c r="H19" i="4"/>
  <c r="B39" i="7"/>
  <c r="B38" i="7"/>
  <c r="C38" i="7" s="1"/>
  <c r="B36" i="7"/>
  <c r="D40" i="7"/>
  <c r="D39" i="7"/>
  <c r="D42" i="7"/>
  <c r="D37" i="7"/>
  <c r="E40" i="7"/>
  <c r="E38" i="7"/>
  <c r="F38" i="7" s="1"/>
  <c r="E36" i="7"/>
  <c r="B43" i="7"/>
  <c r="C43" i="7" s="1"/>
  <c r="D43" i="7"/>
  <c r="K21" i="7"/>
  <c r="K24" i="7"/>
  <c r="P17" i="7"/>
  <c r="H13" i="4"/>
  <c r="K18" i="4"/>
  <c r="M14" i="1"/>
  <c r="C36" i="6"/>
  <c r="E39" i="7"/>
  <c r="C20" i="4"/>
  <c r="AE25" i="4"/>
  <c r="E46" i="6"/>
  <c r="F34" i="6" s="1"/>
  <c r="AD25" i="7"/>
  <c r="O38" i="7" s="1"/>
  <c r="P38" i="7" s="1"/>
  <c r="T25" i="7"/>
  <c r="O37" i="7" s="1"/>
  <c r="P37" i="7" s="1"/>
  <c r="E43" i="7"/>
  <c r="F43" i="7" s="1"/>
  <c r="P20" i="4"/>
  <c r="M20" i="4"/>
  <c r="M18" i="4"/>
  <c r="K20" i="4"/>
  <c r="K13" i="4"/>
  <c r="K19" i="4"/>
  <c r="H20" i="4"/>
  <c r="H18" i="4"/>
  <c r="F19" i="4"/>
  <c r="F25" i="4" s="1"/>
  <c r="C14" i="4"/>
  <c r="M19" i="4"/>
  <c r="P18" i="4"/>
  <c r="P15" i="4"/>
  <c r="L36" i="4"/>
  <c r="L40" i="4" s="1"/>
  <c r="M13" i="4"/>
  <c r="P13" i="4"/>
  <c r="O25" i="7"/>
  <c r="P18" i="7" s="1"/>
  <c r="D46" i="4"/>
  <c r="O34" i="4"/>
  <c r="D44" i="7"/>
  <c r="Z16" i="7"/>
  <c r="H24" i="7"/>
  <c r="K16" i="7"/>
  <c r="AA25" i="7"/>
  <c r="L38" i="7" s="1"/>
  <c r="M38" i="7" s="1"/>
  <c r="B42" i="7"/>
  <c r="C42" i="7" s="1"/>
  <c r="AC25" i="7"/>
  <c r="N38" i="7" s="1"/>
  <c r="B40" i="7"/>
  <c r="V25" i="7"/>
  <c r="L39" i="7" s="1"/>
  <c r="M39" i="7" s="1"/>
  <c r="R25" i="5"/>
  <c r="R25" i="1"/>
  <c r="U25" i="4"/>
  <c r="W25" i="4"/>
  <c r="B41" i="7"/>
  <c r="AE14" i="7"/>
  <c r="E35" i="7"/>
  <c r="C25" i="4"/>
  <c r="U13" i="7"/>
  <c r="U25" i="7" s="1"/>
  <c r="E34" i="7"/>
  <c r="F25" i="6"/>
  <c r="AE25" i="1"/>
  <c r="P20" i="1"/>
  <c r="P25" i="1" s="1"/>
  <c r="E46" i="4"/>
  <c r="F40" i="4" s="1"/>
  <c r="U25" i="5"/>
  <c r="W25" i="5"/>
  <c r="Z25" i="5"/>
  <c r="AB25" i="5"/>
  <c r="AE25" i="5"/>
  <c r="B46" i="5"/>
  <c r="C39" i="5" s="1"/>
  <c r="D46" i="5"/>
  <c r="E46" i="5"/>
  <c r="F41" i="5" s="1"/>
  <c r="AE25" i="6"/>
  <c r="X25" i="7"/>
  <c r="N39" i="7" s="1"/>
  <c r="D35" i="7"/>
  <c r="E25" i="7"/>
  <c r="F20" i="7" s="1"/>
  <c r="Q25" i="7"/>
  <c r="L37" i="7" s="1"/>
  <c r="M37" i="7" s="1"/>
  <c r="E41" i="7"/>
  <c r="M20" i="1"/>
  <c r="M25" i="1" s="1"/>
  <c r="D41" i="7"/>
  <c r="I25" i="7"/>
  <c r="N35" i="7" s="1"/>
  <c r="K20" i="1"/>
  <c r="J25" i="7"/>
  <c r="K19" i="7" s="1"/>
  <c r="K14" i="1"/>
  <c r="H20" i="1"/>
  <c r="H14" i="1"/>
  <c r="F14" i="1"/>
  <c r="F20" i="1"/>
  <c r="K13" i="1"/>
  <c r="N25" i="7"/>
  <c r="N36" i="7" s="1"/>
  <c r="B35" i="7"/>
  <c r="L25" i="7"/>
  <c r="M19" i="7" s="1"/>
  <c r="L36" i="1"/>
  <c r="D25" i="7"/>
  <c r="N34" i="7" s="1"/>
  <c r="B25" i="7"/>
  <c r="L34" i="7" s="1"/>
  <c r="C14" i="1"/>
  <c r="C25" i="1" s="1"/>
  <c r="D46" i="1"/>
  <c r="B46" i="1"/>
  <c r="C41" i="1" s="1"/>
  <c r="B34" i="7"/>
  <c r="G25" i="7"/>
  <c r="H18" i="7" s="1"/>
  <c r="D34" i="7"/>
  <c r="P38" i="4"/>
  <c r="O40" i="1"/>
  <c r="P35" i="1" s="1"/>
  <c r="F37" i="4"/>
  <c r="U25" i="1"/>
  <c r="R25" i="4"/>
  <c r="B44" i="7"/>
  <c r="C44" i="7" s="1"/>
  <c r="AE25" i="7"/>
  <c r="C25" i="6"/>
  <c r="W25" i="1"/>
  <c r="B46" i="4"/>
  <c r="R25" i="6"/>
  <c r="Z25" i="1"/>
  <c r="AB25" i="4"/>
  <c r="Z25" i="6"/>
  <c r="AB25" i="6"/>
  <c r="E46" i="1"/>
  <c r="F41" i="1" s="1"/>
  <c r="Z25" i="7"/>
  <c r="O40" i="6"/>
  <c r="P34" i="6" s="1"/>
  <c r="P37" i="6"/>
  <c r="N40" i="6"/>
  <c r="L40" i="6"/>
  <c r="M34" i="6" s="1"/>
  <c r="M37" i="6"/>
  <c r="W25" i="7"/>
  <c r="O40" i="5"/>
  <c r="P34" i="5" s="1"/>
  <c r="N40" i="5"/>
  <c r="AB25" i="7"/>
  <c r="M38" i="4"/>
  <c r="N40" i="4"/>
  <c r="N40" i="1"/>
  <c r="R25" i="7"/>
  <c r="F42" i="1"/>
  <c r="H25" i="6" l="1"/>
  <c r="M25" i="6"/>
  <c r="C40" i="6"/>
  <c r="K25" i="6"/>
  <c r="F40" i="6"/>
  <c r="P36" i="6"/>
  <c r="F41" i="6"/>
  <c r="F35" i="6"/>
  <c r="F39" i="6"/>
  <c r="P35" i="6"/>
  <c r="P40" i="6" s="1"/>
  <c r="C34" i="6"/>
  <c r="C35" i="6"/>
  <c r="M36" i="6"/>
  <c r="C39" i="6"/>
  <c r="M35" i="6"/>
  <c r="K25" i="5"/>
  <c r="K25" i="4"/>
  <c r="M25" i="5"/>
  <c r="E46" i="7"/>
  <c r="F35" i="7" s="1"/>
  <c r="C41" i="5"/>
  <c r="F39" i="5"/>
  <c r="F40" i="5"/>
  <c r="C40" i="5"/>
  <c r="C25" i="5"/>
  <c r="F36" i="5"/>
  <c r="P36" i="5"/>
  <c r="P35" i="5"/>
  <c r="F34" i="5"/>
  <c r="F35" i="5"/>
  <c r="O34" i="7"/>
  <c r="F13" i="7"/>
  <c r="C36" i="5"/>
  <c r="L40" i="5"/>
  <c r="C34" i="5"/>
  <c r="C35" i="5"/>
  <c r="C13" i="7"/>
  <c r="K25" i="1"/>
  <c r="H25" i="1"/>
  <c r="P19" i="7"/>
  <c r="M25" i="4"/>
  <c r="C19" i="7"/>
  <c r="H25" i="4"/>
  <c r="P25" i="4"/>
  <c r="F41" i="4"/>
  <c r="F19" i="7"/>
  <c r="C35" i="4"/>
  <c r="C41" i="4"/>
  <c r="P13" i="7"/>
  <c r="H19" i="7"/>
  <c r="F14" i="7"/>
  <c r="C40" i="4"/>
  <c r="P14" i="7"/>
  <c r="M20" i="7"/>
  <c r="M18" i="7"/>
  <c r="F39" i="4"/>
  <c r="F36" i="4"/>
  <c r="O36" i="7"/>
  <c r="P15" i="7"/>
  <c r="M15" i="7"/>
  <c r="C36" i="4"/>
  <c r="P20" i="7"/>
  <c r="M34" i="4"/>
  <c r="M36" i="4"/>
  <c r="K20" i="7"/>
  <c r="K18" i="7"/>
  <c r="C39" i="4"/>
  <c r="F35" i="4"/>
  <c r="F34" i="4"/>
  <c r="M35" i="4"/>
  <c r="C34" i="4"/>
  <c r="O40" i="4"/>
  <c r="P36" i="4" s="1"/>
  <c r="D46" i="7"/>
  <c r="K13" i="7"/>
  <c r="F25" i="1"/>
  <c r="C20" i="7"/>
  <c r="N40" i="7"/>
  <c r="O35" i="7"/>
  <c r="K14" i="7"/>
  <c r="P34" i="1"/>
  <c r="L35" i="7"/>
  <c r="H20" i="7"/>
  <c r="P36" i="1"/>
  <c r="F35" i="1"/>
  <c r="F34" i="1"/>
  <c r="L36" i="7"/>
  <c r="M14" i="7"/>
  <c r="L40" i="1"/>
  <c r="M34" i="1" s="1"/>
  <c r="M13" i="7"/>
  <c r="C14" i="7"/>
  <c r="C34" i="1"/>
  <c r="C35" i="1"/>
  <c r="H14" i="7"/>
  <c r="H13" i="7"/>
  <c r="B46" i="7"/>
  <c r="C36" i="7" s="1"/>
  <c r="F39" i="7" l="1"/>
  <c r="F40" i="7"/>
  <c r="F46" i="6"/>
  <c r="C46" i="6"/>
  <c r="M40" i="6"/>
  <c r="F41" i="7"/>
  <c r="F34" i="7"/>
  <c r="F36" i="7"/>
  <c r="P40" i="5"/>
  <c r="F46" i="5"/>
  <c r="F25" i="7"/>
  <c r="M34" i="5"/>
  <c r="M36" i="5"/>
  <c r="C46" i="5"/>
  <c r="M35" i="5"/>
  <c r="K25" i="7"/>
  <c r="C46" i="4"/>
  <c r="C40" i="7"/>
  <c r="P25" i="7"/>
  <c r="O40" i="7"/>
  <c r="P34" i="7" s="1"/>
  <c r="M25" i="7"/>
  <c r="L40" i="7"/>
  <c r="M34" i="7" s="1"/>
  <c r="M40" i="4"/>
  <c r="C41" i="7"/>
  <c r="C39" i="7"/>
  <c r="P34" i="4"/>
  <c r="P35" i="4"/>
  <c r="F46" i="4"/>
  <c r="C25" i="7"/>
  <c r="P40" i="1"/>
  <c r="F46" i="1"/>
  <c r="M35" i="1"/>
  <c r="M36" i="1"/>
  <c r="C34" i="7"/>
  <c r="C35" i="7"/>
  <c r="H25" i="7"/>
  <c r="C46" i="1"/>
  <c r="F46" i="7" l="1"/>
  <c r="M40" i="5"/>
  <c r="P36" i="7"/>
  <c r="P35" i="7"/>
  <c r="M35" i="7"/>
  <c r="M36" i="7"/>
  <c r="P40" i="4"/>
  <c r="M40" i="1"/>
  <c r="C46" i="7"/>
  <c r="P40" i="7" l="1"/>
  <c r="M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<sst xmlns="http://schemas.openxmlformats.org/spreadsheetml/2006/main" count="457" uniqueCount="62">
  <si>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</si>
  <si>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</si>
  <si>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</si>
  <si>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</si>
  <si>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</si>
  <si>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</si>
  <si>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</si>
  <si>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</si>
  <si>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</si>
  <si>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</si>
  <si>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</si>
  <si>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</si>
  <si>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</si>
  <si>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</si>
  <si>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</si>
  <si>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</si>
  <si>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</si>
  <si>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</si>
  <si>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</si>
  <si>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</si>
  <si>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</si>
  <si>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</si>
  <si>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</si>
  <si>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</si>
  <si>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</si>
  <si>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</si>
  <si>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</si>
  <si>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</si>
  <si>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</si>
  <si>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</si>
  <si>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</si>
  <si>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</si>
  <si>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</si>
  <si>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</si>
  <si>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</si>
  <si>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</si>
  <si>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</si>
  <si>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</si>
  <si>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</si>
  <si>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</si>
  <si>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</si>
  <si>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</si>
  <si>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</si>
  <si>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</si>
  <si>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</si>
  <si>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</si>
  <si>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</si>
  <si>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</si>
  <si>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</si>
  <si>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</si>
  <si>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</si>
  <si>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</si>
  <si>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</si>
  <si>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</si>
  <si>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</si>
  <si>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</si>
  <si>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</si>
  <si>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</si>
  <si>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</si>
  <si>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</si>
  <si>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</si>
  <si>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PARC D'ATRACCIONS TIBIDABO SA (PATSA)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</si>
</sst>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6C-4341-94CD-8B83C452655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6C-4341-94CD-8B83C452655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6C-4341-94CD-8B83C452655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6C-4341-94CD-8B83C452655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6C-4341-94CD-8B83C452655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6C-4341-94CD-8B83C452655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6C-4341-94CD-8B83C452655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6C-4341-94CD-8B83C452655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A6C-4341-94CD-8B83C452655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6C-4341-94CD-8B83C452655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46</c:v>
                </c:pt>
                <c:pt idx="1">
                  <c:v>11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23</c:v>
                </c:pt>
                <c:pt idx="7">
                  <c:v>61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A6C-4341-94CD-8B83C452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1A-46D0-9218-8D6B05446AA6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1A-46D0-9218-8D6B05446AA6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1A-46D0-9218-8D6B05446AA6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A-46D0-9218-8D6B05446AA6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1A-46D0-9218-8D6B05446AA6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1A-46D0-9218-8D6B05446AA6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1A-46D0-9218-8D6B05446AA6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1A-46D0-9218-8D6B05446AA6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1A-46D0-9218-8D6B05446AA6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1A-46D0-9218-8D6B05446AA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10737229.085200001</c:v>
                </c:pt>
                <c:pt idx="1">
                  <c:v>935223.45949999988</c:v>
                </c:pt>
                <c:pt idx="2">
                  <c:v>53658.175999999999</c:v>
                </c:pt>
                <c:pt idx="3">
                  <c:v>0</c:v>
                </c:pt>
                <c:pt idx="4">
                  <c:v>0</c:v>
                </c:pt>
                <c:pt idx="5">
                  <c:v>852255.19940000004</c:v>
                </c:pt>
                <c:pt idx="6">
                  <c:v>669844.16169999994</c:v>
                </c:pt>
                <c:pt idx="7">
                  <c:v>469248.39350000001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01A-46D0-9218-8D6B05446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55-40D8-9C50-D109C01EAC4A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55-40D8-9C50-D109C01EAC4A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55-40D8-9C50-D109C01EAC4A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55-40D8-9C50-D109C01EAC4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17</c:v>
                </c:pt>
                <c:pt idx="1">
                  <c:v>108</c:v>
                </c:pt>
                <c:pt idx="2">
                  <c:v>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055-40D8-9C50-D109C01EAC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6B-41C6-8137-6E2B25742C8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6B-41C6-8137-6E2B25742C8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B-41C6-8137-6E2B25742C8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6B-41C6-8137-6E2B25742C8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6B-41C6-8137-6E2B25742C8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6B-41C6-8137-6E2B25742C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2662445.2675000001</c:v>
                </c:pt>
                <c:pt idx="1">
                  <c:v>8381919.8439999996</c:v>
                </c:pt>
                <c:pt idx="2">
                  <c:v>2673093.3638000004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6B-41C6-8137-6E2B25742C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5" zoomScaleNormal="85" workbookViewId="0">
      <selection activeCell="B19" sqref="B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44409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0.10526315789473684</v>
      </c>
      <c r="I13" s="4">
        <v>3243348.25</v>
      </c>
      <c r="J13" s="5">
        <f>I13*1.21</f>
        <v>3924451.3824999998</v>
      </c>
      <c r="K13" s="21">
        <f t="shared" ref="K13:K24" si="3">IF(J13,J13/$J$25,"")</f>
        <v>0.94223551061389554</v>
      </c>
      <c r="L13" s="1">
        <v>2</v>
      </c>
      <c r="M13" s="20">
        <f t="shared" ref="M13:M24" si="4">IF(L13,L13/$L$25,"")</f>
        <v>0.25</v>
      </c>
      <c r="N13" s="4">
        <v>225000</v>
      </c>
      <c r="O13" s="5">
        <f>N13*1.21</f>
        <v>272250</v>
      </c>
      <c r="P13" s="21">
        <f t="shared" ref="P13:P24" si="5">IF(O13,O13/$O$25,"")</f>
        <v>0.8384726031964207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0.25</v>
      </c>
      <c r="D14" s="6">
        <v>264869.53999999998</v>
      </c>
      <c r="E14" s="7">
        <f>D14*1.21</f>
        <v>320492.14339999994</v>
      </c>
      <c r="F14" s="21">
        <f t="shared" si="1"/>
        <v>0.95435572427427284</v>
      </c>
      <c r="G14" s="2">
        <v>4</v>
      </c>
      <c r="H14" s="20">
        <f t="shared" si="2"/>
        <v>0.21052631578947367</v>
      </c>
      <c r="I14" s="6">
        <v>80132</v>
      </c>
      <c r="J14" s="7">
        <f>I14*1.21</f>
        <v>96959.72</v>
      </c>
      <c r="K14" s="21">
        <f t="shared" si="3"/>
        <v>2.3279404527871063E-2</v>
      </c>
      <c r="L14" s="2">
        <v>1</v>
      </c>
      <c r="M14" s="20">
        <f t="shared" si="4"/>
        <v>0.125</v>
      </c>
      <c r="N14" s="6">
        <v>10790</v>
      </c>
      <c r="O14" s="7">
        <f>N14*1.21</f>
        <v>13055.9</v>
      </c>
      <c r="P14" s="21">
        <f t="shared" si="5"/>
        <v>4.0209419504397242E-2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</v>
      </c>
      <c r="C20" s="66">
        <f t="shared" si="0"/>
        <v>0.75</v>
      </c>
      <c r="D20" s="69">
        <f>E20/1.21</f>
        <v>12668.000000000002</v>
      </c>
      <c r="E20" s="70">
        <v>15328.28</v>
      </c>
      <c r="F20" s="21">
        <f t="shared" si="1"/>
        <v>4.5644275725727053E-2</v>
      </c>
      <c r="G20" s="68">
        <v>13</v>
      </c>
      <c r="H20" s="66">
        <f t="shared" si="2"/>
        <v>0.68421052631578949</v>
      </c>
      <c r="I20" s="69">
        <f>J20/1.21</f>
        <v>118704.01652892561</v>
      </c>
      <c r="J20" s="70">
        <v>143631.85999999999</v>
      </c>
      <c r="K20" s="67">
        <f t="shared" si="3"/>
        <v>3.4485084858233317E-2</v>
      </c>
      <c r="L20" s="68">
        <v>5</v>
      </c>
      <c r="M20" s="66">
        <f t="shared" si="4"/>
        <v>0.625</v>
      </c>
      <c r="N20" s="69">
        <f>O20/1.21</f>
        <v>32555.082644628103</v>
      </c>
      <c r="O20" s="70">
        <v>39391.65</v>
      </c>
      <c r="P20" s="67">
        <f t="shared" si="5"/>
        <v>0.12131797729918195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4</v>
      </c>
      <c r="C25" s="17">
        <f t="shared" si="12"/>
        <v>1</v>
      </c>
      <c r="D25" s="18">
        <f t="shared" si="12"/>
        <v>277537.53999999998</v>
      </c>
      <c r="E25" s="18">
        <f t="shared" si="12"/>
        <v>335820.42339999997</v>
      </c>
      <c r="F25" s="19">
        <f t="shared" si="12"/>
        <v>0.99999999999999989</v>
      </c>
      <c r="G25" s="16">
        <f t="shared" si="12"/>
        <v>19</v>
      </c>
      <c r="H25" s="17">
        <f t="shared" si="12"/>
        <v>1</v>
      </c>
      <c r="I25" s="18">
        <f t="shared" si="12"/>
        <v>3442184.2665289254</v>
      </c>
      <c r="J25" s="18">
        <f t="shared" si="12"/>
        <v>4165042.9624999999</v>
      </c>
      <c r="K25" s="19">
        <f t="shared" si="12"/>
        <v>0.99999999999999989</v>
      </c>
      <c r="L25" s="16">
        <f t="shared" si="12"/>
        <v>8</v>
      </c>
      <c r="M25" s="17">
        <f t="shared" si="12"/>
        <v>1</v>
      </c>
      <c r="N25" s="18">
        <f t="shared" si="12"/>
        <v>268345.08264462813</v>
      </c>
      <c r="O25" s="18">
        <f t="shared" si="12"/>
        <v>324697.55000000005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4</v>
      </c>
      <c r="C34" s="8">
        <f t="shared" ref="C34:C43" si="14">IF(B34,B34/$B$46,"")</f>
        <v>0.12903225806451613</v>
      </c>
      <c r="D34" s="10">
        <f t="shared" ref="D34:D45" si="15">D13+I13+N13+S13+AC13+X13</f>
        <v>3468348.25</v>
      </c>
      <c r="E34" s="11">
        <f t="shared" ref="E34:E45" si="16">E13+J13+O13+T13+AD13+Y13</f>
        <v>4196701.3825000003</v>
      </c>
      <c r="F34" s="21">
        <f t="shared" ref="F34:F43" si="17">IF(E34,E34/$E$46,"")</f>
        <v>0.86968156412209663</v>
      </c>
      <c r="J34" s="106" t="s">
        <v>3</v>
      </c>
      <c r="K34" s="107"/>
      <c r="L34" s="57">
        <f>B25</f>
        <v>4</v>
      </c>
      <c r="M34" s="8">
        <f t="shared" ref="M34:M39" si="18">IF(L34,L34/$L$40,"")</f>
        <v>0.12903225806451613</v>
      </c>
      <c r="N34" s="58">
        <f>D25</f>
        <v>277537.53999999998</v>
      </c>
      <c r="O34" s="58">
        <f>E25</f>
        <v>335820.42339999997</v>
      </c>
      <c r="P34" s="59">
        <f t="shared" ref="P34:P39" si="19">IF(O34,O34/$O$40,"")</f>
        <v>6.9591997253966323E-2</v>
      </c>
    </row>
    <row r="35" spans="1:33" s="25" customFormat="1" ht="30" customHeight="1" x14ac:dyDescent="0.3">
      <c r="A35" s="43" t="s">
        <v>18</v>
      </c>
      <c r="B35" s="12">
        <f t="shared" si="13"/>
        <v>6</v>
      </c>
      <c r="C35" s="8">
        <f t="shared" si="14"/>
        <v>0.19354838709677419</v>
      </c>
      <c r="D35" s="13">
        <f t="shared" si="15"/>
        <v>355791.54</v>
      </c>
      <c r="E35" s="14">
        <f t="shared" si="16"/>
        <v>430507.76339999994</v>
      </c>
      <c r="F35" s="21">
        <f t="shared" si="17"/>
        <v>8.9214035242455664E-2</v>
      </c>
      <c r="J35" s="102" t="s">
        <v>1</v>
      </c>
      <c r="K35" s="103"/>
      <c r="L35" s="60">
        <f>G25</f>
        <v>19</v>
      </c>
      <c r="M35" s="8">
        <f t="shared" si="18"/>
        <v>0.61290322580645162</v>
      </c>
      <c r="N35" s="61">
        <f>I25</f>
        <v>3442184.2665289254</v>
      </c>
      <c r="O35" s="61">
        <f>J25</f>
        <v>4165042.9624999999</v>
      </c>
      <c r="P35" s="59">
        <f t="shared" si="19"/>
        <v>0.86312099625847771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8</v>
      </c>
      <c r="M36" s="8">
        <f t="shared" si="18"/>
        <v>0.25806451612903225</v>
      </c>
      <c r="N36" s="61">
        <f>N25</f>
        <v>268345.08264462813</v>
      </c>
      <c r="O36" s="61">
        <f>O25</f>
        <v>324697.55000000005</v>
      </c>
      <c r="P36" s="59">
        <f t="shared" si="19"/>
        <v>6.7287006487555992E-2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31</v>
      </c>
      <c r="M40" s="17">
        <f>SUM(M34:M39)</f>
        <v>1</v>
      </c>
      <c r="N40" s="84">
        <f>SUM(N34:N39)</f>
        <v>3988066.8891735533</v>
      </c>
      <c r="O40" s="85">
        <f>SUM(O34:O39)</f>
        <v>4825560.9358999999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</v>
      </c>
      <c r="C41" s="8">
        <f t="shared" si="14"/>
        <v>0.67741935483870963</v>
      </c>
      <c r="D41" s="13">
        <f t="shared" si="15"/>
        <v>163927.09917355372</v>
      </c>
      <c r="E41" s="23">
        <f t="shared" si="16"/>
        <v>198351.78999999998</v>
      </c>
      <c r="F41" s="21">
        <f t="shared" si="17"/>
        <v>4.1104400635447791E-2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31</v>
      </c>
      <c r="C46" s="17">
        <f>SUM(C34:C45)</f>
        <v>1</v>
      </c>
      <c r="D46" s="18">
        <f>SUM(D34:D45)</f>
        <v>3988066.8891735538</v>
      </c>
      <c r="E46" s="18">
        <f>SUM(E34:E45)</f>
        <v>4825560.9358999999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G22" sqref="G2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44511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10</v>
      </c>
      <c r="H13" s="20">
        <f t="shared" ref="H13:H21" si="2">IF(G13,G13/$G$25,"")</f>
        <v>0.3125</v>
      </c>
      <c r="I13" s="4">
        <v>713940.85</v>
      </c>
      <c r="J13" s="5">
        <f>I13*1.21</f>
        <v>863868.42849999992</v>
      </c>
      <c r="K13" s="21">
        <f t="shared" ref="K13:K21" si="3">IF(J13,J13/$J$25,"")</f>
        <v>0.65967140493153931</v>
      </c>
      <c r="L13" s="1">
        <v>1</v>
      </c>
      <c r="M13" s="20">
        <f t="shared" ref="M13:M21" si="4">IF(L13,L13/$L$25,"")</f>
        <v>7.6923076923076927E-2</v>
      </c>
      <c r="N13" s="4">
        <v>1088500</v>
      </c>
      <c r="O13" s="5">
        <f>N13*1.21</f>
        <v>1317085</v>
      </c>
      <c r="P13" s="21">
        <f t="shared" ref="P13:P21" si="5">IF(O13,O13/$O$25,"")</f>
        <v>0.8689489256445414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2</v>
      </c>
      <c r="C14" s="20">
        <f t="shared" si="0"/>
        <v>0.5</v>
      </c>
      <c r="D14" s="6">
        <v>150791.24</v>
      </c>
      <c r="E14" s="7">
        <f>D14*1.21</f>
        <v>182457.40039999998</v>
      </c>
      <c r="F14" s="21">
        <f t="shared" si="1"/>
        <v>0.78474221967324709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2</v>
      </c>
      <c r="M15" s="20">
        <f t="shared" si="4"/>
        <v>0.15384615384615385</v>
      </c>
      <c r="N15" s="6">
        <v>34345.599999999999</v>
      </c>
      <c r="O15" s="7">
        <f>N15*1.21</f>
        <v>41558.175999999999</v>
      </c>
      <c r="P15" s="21">
        <f t="shared" si="5"/>
        <v>2.7418072779620727E-2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6.25E-2</v>
      </c>
      <c r="I18" s="69">
        <v>14139.4</v>
      </c>
      <c r="J18" s="70">
        <f>I18*1.21</f>
        <v>17108.673999999999</v>
      </c>
      <c r="K18" s="67">
        <f t="shared" si="3"/>
        <v>1.3064608731786404E-2</v>
      </c>
      <c r="L18" s="71">
        <v>1</v>
      </c>
      <c r="M18" s="66">
        <f t="shared" si="4"/>
        <v>7.6923076923076927E-2</v>
      </c>
      <c r="N18" s="69">
        <v>84000</v>
      </c>
      <c r="O18" s="70">
        <f>N18*1.21</f>
        <v>101640</v>
      </c>
      <c r="P18" s="67">
        <f t="shared" si="5"/>
        <v>6.7057151818228286E-2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0.25</v>
      </c>
      <c r="D19" s="6">
        <v>40013.11</v>
      </c>
      <c r="E19" s="7">
        <v>48415.86</v>
      </c>
      <c r="F19" s="21">
        <f t="shared" si="1"/>
        <v>0.20823474060517844</v>
      </c>
      <c r="G19" s="2">
        <v>6</v>
      </c>
      <c r="H19" s="20">
        <f t="shared" si="2"/>
        <v>0.1875</v>
      </c>
      <c r="I19" s="6">
        <v>291619.82</v>
      </c>
      <c r="J19" s="7">
        <v>352859.98</v>
      </c>
      <c r="K19" s="21">
        <f t="shared" si="3"/>
        <v>0.2694526516669834</v>
      </c>
      <c r="L19" s="2">
        <v>1</v>
      </c>
      <c r="M19" s="20">
        <f t="shared" si="4"/>
        <v>7.6923076923076927E-2</v>
      </c>
      <c r="N19" s="6">
        <v>3803.52</v>
      </c>
      <c r="O19" s="7">
        <v>4602.26</v>
      </c>
      <c r="P19" s="21">
        <f t="shared" si="5"/>
        <v>3.0363483621306505E-3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0.25</v>
      </c>
      <c r="D20" s="69">
        <f>E20/1.21</f>
        <v>1349.504132231405</v>
      </c>
      <c r="E20" s="70">
        <v>1632.9</v>
      </c>
      <c r="F20" s="21">
        <f t="shared" si="1"/>
        <v>7.0230397215746221E-3</v>
      </c>
      <c r="G20" s="68">
        <v>14</v>
      </c>
      <c r="H20" s="66">
        <f t="shared" si="2"/>
        <v>0.4375</v>
      </c>
      <c r="I20" s="69">
        <f>J20/1.21</f>
        <v>62567.322314049597</v>
      </c>
      <c r="J20" s="70">
        <v>75706.460000000006</v>
      </c>
      <c r="K20" s="21">
        <f t="shared" si="3"/>
        <v>5.7811334669690836E-2</v>
      </c>
      <c r="L20" s="68">
        <v>8</v>
      </c>
      <c r="M20" s="66">
        <f t="shared" si="4"/>
        <v>0.61538461538461542</v>
      </c>
      <c r="N20" s="69">
        <f>O20/1.21</f>
        <v>42013.685950413223</v>
      </c>
      <c r="O20" s="70">
        <v>50836.56</v>
      </c>
      <c r="P20" s="67">
        <f t="shared" si="5"/>
        <v>3.3539501395478857E-2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4</v>
      </c>
      <c r="C25" s="17">
        <f t="shared" si="32"/>
        <v>1</v>
      </c>
      <c r="D25" s="18">
        <f t="shared" si="32"/>
        <v>192153.85413223138</v>
      </c>
      <c r="E25" s="18">
        <f t="shared" si="32"/>
        <v>232506.16039999996</v>
      </c>
      <c r="F25" s="19">
        <f t="shared" si="32"/>
        <v>1.0000000000000002</v>
      </c>
      <c r="G25" s="16">
        <f t="shared" si="32"/>
        <v>32</v>
      </c>
      <c r="H25" s="17">
        <f t="shared" si="32"/>
        <v>1</v>
      </c>
      <c r="I25" s="18">
        <f t="shared" si="32"/>
        <v>1082267.3923140496</v>
      </c>
      <c r="J25" s="18">
        <f t="shared" si="32"/>
        <v>1309543.5425</v>
      </c>
      <c r="K25" s="19">
        <f t="shared" si="32"/>
        <v>0.99999999999999989</v>
      </c>
      <c r="L25" s="16">
        <f t="shared" si="32"/>
        <v>13</v>
      </c>
      <c r="M25" s="17">
        <f t="shared" si="32"/>
        <v>1</v>
      </c>
      <c r="N25" s="18">
        <f t="shared" si="32"/>
        <v>1252662.8059504132</v>
      </c>
      <c r="O25" s="18">
        <f t="shared" si="32"/>
        <v>1515721.996</v>
      </c>
      <c r="P25" s="19">
        <f t="shared" si="32"/>
        <v>0.99999999999999989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11</v>
      </c>
      <c r="C34" s="8">
        <f t="shared" ref="C34:C45" si="34">IF(B34,B34/$B$46,"")</f>
        <v>0.22448979591836735</v>
      </c>
      <c r="D34" s="10">
        <f t="shared" ref="D34:D45" si="35">D13+I13+N13+S13+AC13+X13</f>
        <v>1802440.85</v>
      </c>
      <c r="E34" s="11">
        <f t="shared" ref="E34:E45" si="36">E13+J13+O13+T13+AD13+Y13</f>
        <v>2180953.4284999999</v>
      </c>
      <c r="F34" s="21">
        <f t="shared" ref="F34:F42" si="37">IF(E34,E34/$E$46,"")</f>
        <v>0.71324926883343642</v>
      </c>
      <c r="J34" s="106" t="s">
        <v>3</v>
      </c>
      <c r="K34" s="107"/>
      <c r="L34" s="57">
        <f>B25</f>
        <v>4</v>
      </c>
      <c r="M34" s="8">
        <f t="shared" ref="M34:M39" si="38">IF(L34,L34/$L$40,"")</f>
        <v>8.1632653061224483E-2</v>
      </c>
      <c r="N34" s="58">
        <f>D25</f>
        <v>192153.85413223138</v>
      </c>
      <c r="O34" s="58">
        <f>E25</f>
        <v>232506.16039999996</v>
      </c>
      <c r="P34" s="59">
        <f t="shared" ref="P34:P39" si="39">IF(O34,O34/$O$40,"")</f>
        <v>7.603777629430003E-2</v>
      </c>
    </row>
    <row r="35" spans="1:33" s="25" customFormat="1" ht="30" customHeight="1" x14ac:dyDescent="0.3">
      <c r="A35" s="43" t="s">
        <v>18</v>
      </c>
      <c r="B35" s="12">
        <f t="shared" si="33"/>
        <v>2</v>
      </c>
      <c r="C35" s="8">
        <f t="shared" si="34"/>
        <v>4.0816326530612242E-2</v>
      </c>
      <c r="D35" s="13">
        <f t="shared" si="35"/>
        <v>150791.24</v>
      </c>
      <c r="E35" s="14">
        <f t="shared" si="36"/>
        <v>182457.40039999998</v>
      </c>
      <c r="F35" s="21">
        <f t="shared" si="37"/>
        <v>5.9670053348206811E-2</v>
      </c>
      <c r="J35" s="102" t="s">
        <v>1</v>
      </c>
      <c r="K35" s="103"/>
      <c r="L35" s="60">
        <f>G25</f>
        <v>32</v>
      </c>
      <c r="M35" s="8">
        <f t="shared" si="38"/>
        <v>0.65306122448979587</v>
      </c>
      <c r="N35" s="61">
        <f>I25</f>
        <v>1082267.3923140496</v>
      </c>
      <c r="O35" s="61">
        <f>J25</f>
        <v>1309543.5425</v>
      </c>
      <c r="P35" s="59">
        <f t="shared" si="39"/>
        <v>0.42826727154649702</v>
      </c>
    </row>
    <row r="36" spans="1:33" ht="30" customHeight="1" x14ac:dyDescent="0.3">
      <c r="A36" s="43" t="s">
        <v>19</v>
      </c>
      <c r="B36" s="12">
        <f t="shared" si="33"/>
        <v>2</v>
      </c>
      <c r="C36" s="8">
        <f t="shared" si="34"/>
        <v>4.0816326530612242E-2</v>
      </c>
      <c r="D36" s="13">
        <f t="shared" si="35"/>
        <v>34345.599999999999</v>
      </c>
      <c r="E36" s="14">
        <f t="shared" si="36"/>
        <v>41558.175999999999</v>
      </c>
      <c r="F36" s="21">
        <f t="shared" si="37"/>
        <v>1.359100027479164E-2</v>
      </c>
      <c r="G36" s="25"/>
      <c r="J36" s="102" t="s">
        <v>2</v>
      </c>
      <c r="K36" s="103"/>
      <c r="L36" s="60">
        <f>L25</f>
        <v>13</v>
      </c>
      <c r="M36" s="8">
        <f t="shared" si="38"/>
        <v>0.26530612244897961</v>
      </c>
      <c r="N36" s="61">
        <f>N25</f>
        <v>1252662.8059504132</v>
      </c>
      <c r="O36" s="61">
        <f>O25</f>
        <v>1515721.996</v>
      </c>
      <c r="P36" s="59">
        <f t="shared" si="39"/>
        <v>0.49569495215920284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3</v>
      </c>
      <c r="C39" s="8">
        <f t="shared" si="34"/>
        <v>6.1224489795918366E-2</v>
      </c>
      <c r="D39" s="13">
        <f t="shared" si="35"/>
        <v>98139.4</v>
      </c>
      <c r="E39" s="22">
        <f t="shared" si="36"/>
        <v>118748.674</v>
      </c>
      <c r="F39" s="21">
        <f t="shared" si="37"/>
        <v>3.8835035997853776E-2</v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8</v>
      </c>
      <c r="C40" s="8">
        <f t="shared" si="34"/>
        <v>0.16326530612244897</v>
      </c>
      <c r="D40" s="13">
        <f t="shared" si="35"/>
        <v>335436.45</v>
      </c>
      <c r="E40" s="23">
        <f t="shared" si="36"/>
        <v>405878.1</v>
      </c>
      <c r="F40" s="21">
        <f t="shared" si="37"/>
        <v>0.13273656111933085</v>
      </c>
      <c r="G40" s="25"/>
      <c r="J40" s="104" t="s">
        <v>0</v>
      </c>
      <c r="K40" s="105"/>
      <c r="L40" s="83">
        <f>SUM(L34:L39)</f>
        <v>49</v>
      </c>
      <c r="M40" s="17">
        <f>SUM(M34:M39)</f>
        <v>1</v>
      </c>
      <c r="N40" s="84">
        <f>SUM(N34:N39)</f>
        <v>2527084.0523966942</v>
      </c>
      <c r="O40" s="85">
        <f>SUM(O34:O39)</f>
        <v>3057771.6989000002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23</v>
      </c>
      <c r="C41" s="8">
        <f t="shared" si="34"/>
        <v>0.46938775510204084</v>
      </c>
      <c r="D41" s="13">
        <f t="shared" si="35"/>
        <v>105930.51239669422</v>
      </c>
      <c r="E41" s="23">
        <f t="shared" si="36"/>
        <v>128175.92</v>
      </c>
      <c r="F41" s="21">
        <f t="shared" si="37"/>
        <v>4.1918080426380386E-2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2527084.0523966942</v>
      </c>
      <c r="E46" s="18">
        <f>SUM(E34:E45)</f>
        <v>3057771.6989000002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0" zoomScaleNormal="80" workbookViewId="0">
      <selection activeCell="N20" sqref="N2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44546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PARC D'ATRACCIONS TIBIDABO SA (PATSA)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3</v>
      </c>
      <c r="C13" s="20">
        <f t="shared" ref="C13:C23" si="0">IF(B13,B13/$B$25,"")</f>
        <v>0.42857142857142855</v>
      </c>
      <c r="D13" s="4">
        <v>1039318.34</v>
      </c>
      <c r="E13" s="5">
        <f>D13*1.21</f>
        <v>1257575.1913999999</v>
      </c>
      <c r="F13" s="21">
        <f t="shared" ref="F13:F24" si="1">IF(E13,E13/$E$25,"")</f>
        <v>0.80884709166155322</v>
      </c>
      <c r="G13" s="1">
        <v>18</v>
      </c>
      <c r="H13" s="20">
        <f t="shared" ref="H13:H23" si="2">IF(G13,G13/$G$25,"")</f>
        <v>0.48648648648648651</v>
      </c>
      <c r="I13" s="4">
        <v>842256.93</v>
      </c>
      <c r="J13" s="5">
        <f>I13*1.21</f>
        <v>1019130.8853000001</v>
      </c>
      <c r="K13" s="21">
        <f t="shared" ref="K13:K23" si="3">IF(J13,J13/$J$25,"")</f>
        <v>0.80045497781201724</v>
      </c>
      <c r="L13" s="1">
        <v>1</v>
      </c>
      <c r="M13" s="20">
        <f t="shared" ref="M13:M23" si="4">IF(L13,L13/$L$25,"")</f>
        <v>0.2</v>
      </c>
      <c r="N13" s="4">
        <v>80000</v>
      </c>
      <c r="O13" s="5">
        <f>N13*1.21</f>
        <v>96800</v>
      </c>
      <c r="P13" s="21">
        <f t="shared" ref="P13:P23" si="5">IF(O13,O13/$O$25,"")</f>
        <v>0.6564626656963054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1</v>
      </c>
      <c r="C14" s="20">
        <f t="shared" si="0"/>
        <v>0.14285714285714285</v>
      </c>
      <c r="D14" s="6">
        <v>191484.67</v>
      </c>
      <c r="E14" s="7">
        <f>D14*1.21</f>
        <v>231696.45070000002</v>
      </c>
      <c r="F14" s="21">
        <f t="shared" si="1"/>
        <v>0.14902250106283343</v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0.2</v>
      </c>
      <c r="N15" s="6">
        <v>10000</v>
      </c>
      <c r="O15" s="7">
        <f>N15*1.21</f>
        <v>12100</v>
      </c>
      <c r="P15" s="21">
        <f t="shared" si="5"/>
        <v>8.2057833212038175E-2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4</v>
      </c>
      <c r="H18" s="66">
        <f t="shared" si="2"/>
        <v>0.10810810810810811</v>
      </c>
      <c r="I18" s="69">
        <v>49911.58</v>
      </c>
      <c r="J18" s="70">
        <f>I18*1.21</f>
        <v>60393.0118</v>
      </c>
      <c r="K18" s="67">
        <f t="shared" si="3"/>
        <v>4.7434424388129073E-2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3</v>
      </c>
      <c r="C19" s="20">
        <f t="shared" si="0"/>
        <v>0.42857142857142855</v>
      </c>
      <c r="D19" s="6">
        <v>54134.96</v>
      </c>
      <c r="E19" s="7">
        <f>D19*1.21</f>
        <v>65503.301599999999</v>
      </c>
      <c r="F19" s="21">
        <f t="shared" si="1"/>
        <v>4.2130407275613478E-2</v>
      </c>
      <c r="G19" s="2">
        <v>6</v>
      </c>
      <c r="H19" s="20">
        <f t="shared" si="2"/>
        <v>0.16216216216216217</v>
      </c>
      <c r="I19" s="6">
        <v>111711.38</v>
      </c>
      <c r="J19" s="7">
        <f>I19*1.21</f>
        <v>135170.76980000001</v>
      </c>
      <c r="K19" s="21">
        <f t="shared" si="3"/>
        <v>0.10616704596215056</v>
      </c>
      <c r="L19" s="2">
        <v>1</v>
      </c>
      <c r="M19" s="20">
        <f t="shared" si="4"/>
        <v>0.2</v>
      </c>
      <c r="N19" s="6">
        <v>1931.77</v>
      </c>
      <c r="O19" s="7">
        <f>N19*1.21</f>
        <v>2337.4416999999999</v>
      </c>
      <c r="P19" s="21">
        <f t="shared" si="5"/>
        <v>1.58516860464019E-2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</v>
      </c>
      <c r="H20" s="66">
        <f t="shared" si="2"/>
        <v>0.24324324324324326</v>
      </c>
      <c r="I20" s="69">
        <f>J20/1.21</f>
        <v>48342.85</v>
      </c>
      <c r="J20" s="70">
        <v>58494.848499999993</v>
      </c>
      <c r="K20" s="67">
        <f t="shared" si="3"/>
        <v>4.59435518377031E-2</v>
      </c>
      <c r="L20" s="68">
        <v>2</v>
      </c>
      <c r="M20" s="66">
        <f t="shared" si="4"/>
        <v>0.4</v>
      </c>
      <c r="N20" s="69">
        <f>O20/1.21</f>
        <v>29933.499999999996</v>
      </c>
      <c r="O20" s="70">
        <v>36219.534999999996</v>
      </c>
      <c r="P20" s="67">
        <f t="shared" si="5"/>
        <v>0.24562781504525447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7</v>
      </c>
      <c r="C25" s="17">
        <f t="shared" si="22"/>
        <v>1</v>
      </c>
      <c r="D25" s="18">
        <f t="shared" si="22"/>
        <v>1284937.97</v>
      </c>
      <c r="E25" s="18">
        <f t="shared" si="22"/>
        <v>1554774.9436999997</v>
      </c>
      <c r="F25" s="19">
        <f t="shared" si="22"/>
        <v>1.0000000000000002</v>
      </c>
      <c r="G25" s="16">
        <f t="shared" si="22"/>
        <v>37</v>
      </c>
      <c r="H25" s="17">
        <f t="shared" si="22"/>
        <v>1</v>
      </c>
      <c r="I25" s="18">
        <f t="shared" si="22"/>
        <v>1052222.74</v>
      </c>
      <c r="J25" s="18">
        <f t="shared" si="22"/>
        <v>1273189.5154000001</v>
      </c>
      <c r="K25" s="19">
        <f t="shared" si="22"/>
        <v>1</v>
      </c>
      <c r="L25" s="16">
        <f t="shared" si="22"/>
        <v>5</v>
      </c>
      <c r="M25" s="17">
        <f t="shared" si="22"/>
        <v>1</v>
      </c>
      <c r="N25" s="18">
        <f t="shared" si="22"/>
        <v>121865.27</v>
      </c>
      <c r="O25" s="18">
        <f t="shared" si="22"/>
        <v>147456.9767</v>
      </c>
      <c r="P25" s="19">
        <f t="shared" si="22"/>
        <v>0.99999999999999989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22</v>
      </c>
      <c r="C34" s="8">
        <f t="shared" ref="C34:C42" si="24">IF(B34,B34/$B$46,"")</f>
        <v>0.44897959183673469</v>
      </c>
      <c r="D34" s="10">
        <f t="shared" ref="D34:D45" si="25">D13+I13+N13+S13+AC13+X13</f>
        <v>1961575.27</v>
      </c>
      <c r="E34" s="11">
        <f t="shared" ref="E34:E45" si="26">E13+J13+O13+T13+AD13+Y13</f>
        <v>2373506.0767000001</v>
      </c>
      <c r="F34" s="21">
        <f t="shared" ref="F34:F43" si="27">IF(E34,E34/$E$46,"")</f>
        <v>0.79770416659038312</v>
      </c>
      <c r="J34" s="106" t="s">
        <v>3</v>
      </c>
      <c r="K34" s="107"/>
      <c r="L34" s="57">
        <f>B25</f>
        <v>7</v>
      </c>
      <c r="M34" s="8">
        <f>IF(L34,L34/$L$40,"")</f>
        <v>0.14285714285714285</v>
      </c>
      <c r="N34" s="58">
        <f>D25</f>
        <v>1284937.97</v>
      </c>
      <c r="O34" s="58">
        <f>E25</f>
        <v>1554774.9436999997</v>
      </c>
      <c r="P34" s="59">
        <f>IF(O34,O34/$O$40,"")</f>
        <v>0.52253940399604881</v>
      </c>
    </row>
    <row r="35" spans="1:33" s="25" customFormat="1" ht="30" customHeight="1" x14ac:dyDescent="0.3">
      <c r="A35" s="43" t="s">
        <v>18</v>
      </c>
      <c r="B35" s="12">
        <f t="shared" si="23"/>
        <v>1</v>
      </c>
      <c r="C35" s="8">
        <f t="shared" si="24"/>
        <v>2.0408163265306121E-2</v>
      </c>
      <c r="D35" s="13">
        <f t="shared" si="25"/>
        <v>191484.67</v>
      </c>
      <c r="E35" s="14">
        <f t="shared" si="26"/>
        <v>231696.45070000002</v>
      </c>
      <c r="F35" s="21">
        <f t="shared" si="27"/>
        <v>7.7870128887373533E-2</v>
      </c>
      <c r="J35" s="102" t="s">
        <v>1</v>
      </c>
      <c r="K35" s="103"/>
      <c r="L35" s="60">
        <f>G25</f>
        <v>37</v>
      </c>
      <c r="M35" s="8">
        <f>IF(L35,L35/$L$40,"")</f>
        <v>0.75510204081632648</v>
      </c>
      <c r="N35" s="61">
        <f>I25</f>
        <v>1052222.74</v>
      </c>
      <c r="O35" s="61">
        <f>J25</f>
        <v>1273189.5154000001</v>
      </c>
      <c r="P35" s="59">
        <f>IF(O35,O35/$O$40,"")</f>
        <v>0.42790224607549704</v>
      </c>
    </row>
    <row r="36" spans="1:33" ht="30" customHeight="1" x14ac:dyDescent="0.3">
      <c r="A36" s="43" t="s">
        <v>19</v>
      </c>
      <c r="B36" s="12">
        <f t="shared" si="23"/>
        <v>1</v>
      </c>
      <c r="C36" s="8">
        <f t="shared" si="24"/>
        <v>2.0408163265306121E-2</v>
      </c>
      <c r="D36" s="13">
        <f t="shared" si="25"/>
        <v>10000</v>
      </c>
      <c r="E36" s="14">
        <f t="shared" si="26"/>
        <v>12100</v>
      </c>
      <c r="F36" s="21">
        <f t="shared" si="27"/>
        <v>4.0666508126929179E-3</v>
      </c>
      <c r="G36" s="25"/>
      <c r="J36" s="102" t="s">
        <v>2</v>
      </c>
      <c r="K36" s="103"/>
      <c r="L36" s="60">
        <f>L25</f>
        <v>5</v>
      </c>
      <c r="M36" s="8">
        <f>IF(L36,L36/$L$40,"")</f>
        <v>0.10204081632653061</v>
      </c>
      <c r="N36" s="61">
        <f>N25</f>
        <v>121865.27</v>
      </c>
      <c r="O36" s="61">
        <f>O25</f>
        <v>147456.9767</v>
      </c>
      <c r="P36" s="59">
        <f>IF(O36,O36/$O$40,"")</f>
        <v>4.9558349928454197E-2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4</v>
      </c>
      <c r="C39" s="8">
        <f t="shared" si="24"/>
        <v>8.1632653061224483E-2</v>
      </c>
      <c r="D39" s="13">
        <f t="shared" si="25"/>
        <v>49911.58</v>
      </c>
      <c r="E39" s="22">
        <f t="shared" si="26"/>
        <v>60393.0118</v>
      </c>
      <c r="F39" s="21">
        <f t="shared" si="27"/>
        <v>2.0297296736978762E-2</v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10</v>
      </c>
      <c r="C40" s="8">
        <f t="shared" si="24"/>
        <v>0.20408163265306123</v>
      </c>
      <c r="D40" s="13">
        <f t="shared" si="25"/>
        <v>167778.11</v>
      </c>
      <c r="E40" s="23">
        <f t="shared" si="26"/>
        <v>203011.51310000001</v>
      </c>
      <c r="F40" s="21">
        <f t="shared" si="27"/>
        <v>6.8229498738358194E-2</v>
      </c>
      <c r="G40" s="25"/>
      <c r="J40" s="104" t="s">
        <v>0</v>
      </c>
      <c r="K40" s="105"/>
      <c r="L40" s="83">
        <f>SUM(L34:L39)</f>
        <v>49</v>
      </c>
      <c r="M40" s="17">
        <f>SUM(M34:M39)</f>
        <v>0.99999999999999989</v>
      </c>
      <c r="N40" s="84">
        <f>SUM(N34:N39)</f>
        <v>2459025.98</v>
      </c>
      <c r="O40" s="85">
        <f>SUM(O34:O39)</f>
        <v>2975421.4357999996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11</v>
      </c>
      <c r="C41" s="8">
        <f t="shared" si="24"/>
        <v>0.22448979591836735</v>
      </c>
      <c r="D41" s="13">
        <f t="shared" si="25"/>
        <v>78276.349999999991</v>
      </c>
      <c r="E41" s="23">
        <f t="shared" si="26"/>
        <v>94714.383499999996</v>
      </c>
      <c r="F41" s="21">
        <f t="shared" si="27"/>
        <v>3.1832258234213533E-2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2459025.98</v>
      </c>
      <c r="E46" s="18">
        <f>SUM(E34:E45)</f>
        <v>2975421.4358000001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I23" sqref="I23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44665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5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5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1</v>
      </c>
      <c r="C13" s="20">
        <f t="shared" ref="C13:C21" si="0">IF(B13,B13/$B$25,"")</f>
        <v>0.5</v>
      </c>
      <c r="D13" s="4">
        <v>420000</v>
      </c>
      <c r="E13" s="5">
        <f>D13*1.21</f>
        <v>508200</v>
      </c>
      <c r="F13" s="21">
        <f t="shared" ref="F13:F24" si="1">IF(E13,E13/$E$25,"")</f>
        <v>0.94225623161956051</v>
      </c>
      <c r="G13" s="1">
        <v>3</v>
      </c>
      <c r="H13" s="20">
        <f t="shared" ref="H13:H21" si="2">IF(G13,G13/$G$25,"")</f>
        <v>0.15</v>
      </c>
      <c r="I13" s="4">
        <f>J13/1.21</f>
        <v>735738.92561983468</v>
      </c>
      <c r="J13" s="5">
        <v>890244.1</v>
      </c>
      <c r="K13" s="21">
        <f t="shared" ref="K13:K21" si="3">IF(J13,J13/$J$25,"")</f>
        <v>0.54477707968127465</v>
      </c>
      <c r="L13" s="1">
        <v>5</v>
      </c>
      <c r="M13" s="20">
        <f>IF(L13,L13/$L$25,"")</f>
        <v>0.5</v>
      </c>
      <c r="N13" s="4">
        <v>485639.75</v>
      </c>
      <c r="O13" s="5">
        <f>N13*1.21</f>
        <v>587624.09750000003</v>
      </c>
      <c r="P13" s="21">
        <f>IF(O13,O13/$O$25,"")</f>
        <v>0.85757392733761295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>
        <v>2</v>
      </c>
      <c r="M14" s="20">
        <f>IF(L14,L14/$L$25,"")</f>
        <v>0.2</v>
      </c>
      <c r="N14" s="6">
        <v>74844.5</v>
      </c>
      <c r="O14" s="7">
        <f>N14*1.21</f>
        <v>90561.845000000001</v>
      </c>
      <c r="P14" s="21">
        <f>IF(O14,O14/$O$25,"")</f>
        <v>0.13216523524818544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10</v>
      </c>
      <c r="H18" s="66">
        <f t="shared" si="2"/>
        <v>0.5</v>
      </c>
      <c r="I18" s="69">
        <v>556292.16</v>
      </c>
      <c r="J18" s="70">
        <f>I18*1.21</f>
        <v>673113.51360000006</v>
      </c>
      <c r="K18" s="67">
        <f t="shared" si="3"/>
        <v>0.41190591909905383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</v>
      </c>
      <c r="H19" s="20">
        <f t="shared" si="2"/>
        <v>0.15</v>
      </c>
      <c r="I19" s="6">
        <v>45500</v>
      </c>
      <c r="J19" s="7">
        <f>I19*1.21</f>
        <v>55055</v>
      </c>
      <c r="K19" s="21">
        <f t="shared" si="3"/>
        <v>3.3690425043931854E-2</v>
      </c>
      <c r="L19" s="2">
        <v>2</v>
      </c>
      <c r="M19" s="20">
        <f>IF(L19,L19/$L$25,"")</f>
        <v>0.2</v>
      </c>
      <c r="N19" s="6">
        <v>4875.66</v>
      </c>
      <c r="O19" s="7">
        <f>N19*1.21</f>
        <v>5899.5486000000001</v>
      </c>
      <c r="P19" s="21">
        <f>IF(O19,O19/$O$25,"")</f>
        <v>8.6097542356508208E-3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0.5</v>
      </c>
      <c r="D20" s="69">
        <f>E20/1.21</f>
        <v>25738.628099173555</v>
      </c>
      <c r="E20" s="70">
        <v>31143.74</v>
      </c>
      <c r="F20" s="21">
        <f t="shared" si="1"/>
        <v>5.7743768380439535E-2</v>
      </c>
      <c r="G20" s="68">
        <v>4</v>
      </c>
      <c r="H20" s="66">
        <f t="shared" si="2"/>
        <v>0.2</v>
      </c>
      <c r="I20" s="69">
        <f>J20/1.21</f>
        <v>13000.999999999996</v>
      </c>
      <c r="J20" s="70">
        <f>46874.95-31143.74</f>
        <v>15731.209999999995</v>
      </c>
      <c r="K20" s="67">
        <f t="shared" si="3"/>
        <v>9.6265761757397348E-3</v>
      </c>
      <c r="L20" s="68">
        <v>1</v>
      </c>
      <c r="M20" s="66">
        <f>IF(L20,L20/$L$25,"")</f>
        <v>0.1</v>
      </c>
      <c r="N20" s="69">
        <f>O20/1.21</f>
        <v>935</v>
      </c>
      <c r="O20" s="70">
        <v>1131.3499999999999</v>
      </c>
      <c r="P20" s="67">
        <f>IF(O20,O20/$O$25,"")</f>
        <v>1.6510831785509074E-3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2</v>
      </c>
      <c r="C25" s="17">
        <f t="shared" si="30"/>
        <v>1</v>
      </c>
      <c r="D25" s="18">
        <f t="shared" si="30"/>
        <v>445738.62809917354</v>
      </c>
      <c r="E25" s="18">
        <f t="shared" si="30"/>
        <v>539343.74</v>
      </c>
      <c r="F25" s="19">
        <f t="shared" si="30"/>
        <v>1</v>
      </c>
      <c r="G25" s="16">
        <f t="shared" si="30"/>
        <v>20</v>
      </c>
      <c r="H25" s="17">
        <f t="shared" si="30"/>
        <v>1</v>
      </c>
      <c r="I25" s="18">
        <f t="shared" si="30"/>
        <v>1350532.0856198347</v>
      </c>
      <c r="J25" s="18">
        <f t="shared" si="30"/>
        <v>1634143.8236</v>
      </c>
      <c r="K25" s="19">
        <f t="shared" si="30"/>
        <v>1</v>
      </c>
      <c r="L25" s="16">
        <f t="shared" si="30"/>
        <v>10</v>
      </c>
      <c r="M25" s="17">
        <f t="shared" si="30"/>
        <v>0.99999999999999989</v>
      </c>
      <c r="N25" s="18">
        <f t="shared" si="30"/>
        <v>566294.91</v>
      </c>
      <c r="O25" s="18">
        <f t="shared" si="30"/>
        <v>685216.84109999996</v>
      </c>
      <c r="P25" s="19">
        <f t="shared" si="30"/>
        <v>1.0000000000000002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9</v>
      </c>
      <c r="C34" s="8">
        <f t="shared" ref="C34:C45" si="32">IF(B34,B34/$B$46,"")</f>
        <v>0.28125</v>
      </c>
      <c r="D34" s="10">
        <f t="shared" ref="D34:D42" si="33">D13+I13+N13+S13+AC13+X13</f>
        <v>1641378.6756198346</v>
      </c>
      <c r="E34" s="11">
        <f t="shared" ref="E34:E42" si="34">E13+J13+O13+T13+AD13+Y13</f>
        <v>1986068.1975000002</v>
      </c>
      <c r="F34" s="21">
        <f t="shared" ref="F34:F42" si="35">IF(E34,E34/$E$46,"")</f>
        <v>0.6947441625075691</v>
      </c>
      <c r="J34" s="106" t="s">
        <v>3</v>
      </c>
      <c r="K34" s="107"/>
      <c r="L34" s="57">
        <f>B25</f>
        <v>2</v>
      </c>
      <c r="M34" s="8">
        <f t="shared" ref="M34:M39" si="36">IF(L34,L34/$L$40,"")</f>
        <v>6.25E-2</v>
      </c>
      <c r="N34" s="58">
        <f>D25</f>
        <v>445738.62809917354</v>
      </c>
      <c r="O34" s="58">
        <f>E25</f>
        <v>539343.74</v>
      </c>
      <c r="P34" s="59">
        <f t="shared" ref="P34:P39" si="37">IF(O34,O34/$O$40,"")</f>
        <v>0.18866719452114888</v>
      </c>
    </row>
    <row r="35" spans="1:33" s="25" customFormat="1" ht="30" customHeight="1" x14ac:dyDescent="0.3">
      <c r="A35" s="43" t="s">
        <v>18</v>
      </c>
      <c r="B35" s="12">
        <f t="shared" si="31"/>
        <v>2</v>
      </c>
      <c r="C35" s="8">
        <f t="shared" si="32"/>
        <v>6.25E-2</v>
      </c>
      <c r="D35" s="13">
        <f t="shared" si="33"/>
        <v>74844.5</v>
      </c>
      <c r="E35" s="14">
        <f t="shared" si="34"/>
        <v>90561.845000000001</v>
      </c>
      <c r="F35" s="21">
        <f t="shared" si="35"/>
        <v>3.1679331675953326E-2</v>
      </c>
      <c r="J35" s="102" t="s">
        <v>1</v>
      </c>
      <c r="K35" s="103"/>
      <c r="L35" s="60">
        <f>G25</f>
        <v>20</v>
      </c>
      <c r="M35" s="8">
        <f t="shared" si="36"/>
        <v>0.625</v>
      </c>
      <c r="N35" s="61">
        <f>I25</f>
        <v>1350532.0856198347</v>
      </c>
      <c r="O35" s="61">
        <f>J25</f>
        <v>1634143.8236</v>
      </c>
      <c r="P35" s="59">
        <f t="shared" si="37"/>
        <v>0.57163791433395561</v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10</v>
      </c>
      <c r="M36" s="8">
        <f t="shared" si="36"/>
        <v>0.3125</v>
      </c>
      <c r="N36" s="61">
        <f>N25</f>
        <v>566294.91</v>
      </c>
      <c r="O36" s="61">
        <f>O25</f>
        <v>685216.84109999996</v>
      </c>
      <c r="P36" s="59">
        <f t="shared" si="37"/>
        <v>0.23969489114489556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10</v>
      </c>
      <c r="C39" s="8">
        <f t="shared" si="32"/>
        <v>0.3125</v>
      </c>
      <c r="D39" s="13">
        <f t="shared" si="33"/>
        <v>556292.16</v>
      </c>
      <c r="E39" s="22">
        <f t="shared" si="34"/>
        <v>673113.51360000006</v>
      </c>
      <c r="F39" s="21">
        <f t="shared" si="35"/>
        <v>0.23546104049559416</v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5</v>
      </c>
      <c r="C40" s="8">
        <f t="shared" si="32"/>
        <v>0.15625</v>
      </c>
      <c r="D40" s="13">
        <f t="shared" si="33"/>
        <v>50375.66</v>
      </c>
      <c r="E40" s="23">
        <f t="shared" si="34"/>
        <v>60954.548600000002</v>
      </c>
      <c r="F40" s="21">
        <f t="shared" si="35"/>
        <v>2.1322438409436296E-2</v>
      </c>
      <c r="G40" s="25"/>
      <c r="J40" s="104" t="s">
        <v>0</v>
      </c>
      <c r="K40" s="105"/>
      <c r="L40" s="83">
        <f>SUM(L34:L39)</f>
        <v>32</v>
      </c>
      <c r="M40" s="17">
        <f>SUM(M34:M39)</f>
        <v>1</v>
      </c>
      <c r="N40" s="84">
        <f>SUM(N34:N39)</f>
        <v>2362565.6237190082</v>
      </c>
      <c r="O40" s="85">
        <f>SUM(O34:O39)</f>
        <v>2858704.4046999998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6</v>
      </c>
      <c r="C41" s="8">
        <f t="shared" si="32"/>
        <v>0.1875</v>
      </c>
      <c r="D41" s="13">
        <f t="shared" si="33"/>
        <v>39674.628099173555</v>
      </c>
      <c r="E41" s="23">
        <f t="shared" si="34"/>
        <v>48006.299999999996</v>
      </c>
      <c r="F41" s="21">
        <f t="shared" si="35"/>
        <v>1.6793026911447288E-2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32</v>
      </c>
      <c r="C46" s="17">
        <f>SUM(C34:C45)</f>
        <v>1</v>
      </c>
      <c r="D46" s="18">
        <f>SUM(D34:D45)</f>
        <v>2362565.6237190086</v>
      </c>
      <c r="E46" s="18">
        <f>SUM(E34:E45)</f>
        <v>2858704.4046999998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topLeftCell="A22" zoomScale="80" zoomScaleNormal="80" workbookViewId="0">
      <selection activeCell="B46" sqref="B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PARC D'ATRACCIONS TIBIDABO SA (PATSA)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5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5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4</v>
      </c>
      <c r="C13" s="20">
        <f t="shared" ref="C13:C24" si="0">IF(B13,B13/$B$25,"")</f>
        <v>0.23529411764705882</v>
      </c>
      <c r="D13" s="10">
        <f>'CONTRACTACIO 1r TR 2021'!D13+'CONTRACTACIO 2n TR 2021'!D13+'CONTRACTACIO 3r TR 2021'!D13+'CONTRACTACIO 4t TR 2021'!D13</f>
        <v>1459318.3399999999</v>
      </c>
      <c r="E13" s="10">
        <f>'CONTRACTACIO 1r TR 2021'!E13+'CONTRACTACIO 2n TR 2021'!E13+'CONTRACTACIO 3r TR 2021'!E13+'CONTRACTACIO 4t TR 2021'!E13</f>
        <v>1765775.1913999999</v>
      </c>
      <c r="F13" s="21">
        <f t="shared" ref="F13:F24" si="1">IF(E13,E13/$E$25,"")</f>
        <v>0.6632155834166833</v>
      </c>
      <c r="G13" s="9">
        <f>'CONTRACTACIO 1r TR 2021'!G13+'CONTRACTACIO 2n TR 2021'!G13+'CONTRACTACIO 3r TR 2021'!G13+'CONTRACTACIO 4t TR 2021'!G13</f>
        <v>33</v>
      </c>
      <c r="H13" s="20">
        <f t="shared" ref="H13:H24" si="2">IF(G13,G13/$G$25,"")</f>
        <v>0.30555555555555558</v>
      </c>
      <c r="I13" s="10">
        <f>'CONTRACTACIO 1r TR 2021'!I13+'CONTRACTACIO 2n TR 2021'!I13+'CONTRACTACIO 3r TR 2021'!I13+'CONTRACTACIO 4t TR 2021'!I13</f>
        <v>5535284.9556198353</v>
      </c>
      <c r="J13" s="10">
        <f>'CONTRACTACIO 1r TR 2021'!J13+'CONTRACTACIO 2n TR 2021'!J13+'CONTRACTACIO 3r TR 2021'!J13+'CONTRACTACIO 4t TR 2021'!J13</f>
        <v>6697694.7962999996</v>
      </c>
      <c r="K13" s="21">
        <f t="shared" ref="K13:K24" si="3">IF(J13,J13/$J$25,"")</f>
        <v>0.79906452470962097</v>
      </c>
      <c r="L13" s="9">
        <f>'CONTRACTACIO 1r TR 2021'!L13+'CONTRACTACIO 2n TR 2021'!L13+'CONTRACTACIO 3r TR 2021'!L13+'CONTRACTACIO 4t TR 2021'!L13</f>
        <v>9</v>
      </c>
      <c r="M13" s="20">
        <f t="shared" ref="M13:M24" si="4">IF(L13,L13/$L$25,"")</f>
        <v>0.25</v>
      </c>
      <c r="N13" s="10">
        <f>'CONTRACTACIO 1r TR 2021'!N13+'CONTRACTACIO 2n TR 2021'!N13+'CONTRACTACIO 3r TR 2021'!N13+'CONTRACTACIO 4t TR 2021'!N13</f>
        <v>1879139.75</v>
      </c>
      <c r="O13" s="10">
        <f>'CONTRACTACIO 1r TR 2021'!O13+'CONTRACTACIO 2n TR 2021'!O13+'CONTRACTACIO 3r TR 2021'!O13+'CONTRACTACIO 4t TR 2021'!O13</f>
        <v>2273759.0975000001</v>
      </c>
      <c r="P13" s="21">
        <f t="shared" ref="P13:P24" si="5">IF(O13,O13/$O$25,"")</f>
        <v>0.85060968250943658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4</v>
      </c>
      <c r="C14" s="20">
        <f t="shared" si="0"/>
        <v>0.23529411764705882</v>
      </c>
      <c r="D14" s="13">
        <f>'CONTRACTACIO 1r TR 2021'!D14+'CONTRACTACIO 2n TR 2021'!D14+'CONTRACTACIO 3r TR 2021'!D14+'CONTRACTACIO 4t TR 2021'!D14</f>
        <v>607145.44999999995</v>
      </c>
      <c r="E14" s="13">
        <f>'CONTRACTACIO 1r TR 2021'!E14+'CONTRACTACIO 2n TR 2021'!E14+'CONTRACTACIO 3r TR 2021'!E14+'CONTRACTACIO 4t TR 2021'!E14</f>
        <v>734645.99449999991</v>
      </c>
      <c r="F14" s="21">
        <f t="shared" si="1"/>
        <v>0.27592905043633914</v>
      </c>
      <c r="G14" s="9">
        <f>'CONTRACTACIO 1r TR 2021'!G14+'CONTRACTACIO 2n TR 2021'!G14+'CONTRACTACIO 3r TR 2021'!G14+'CONTRACTACIO 4t TR 2021'!G14</f>
        <v>4</v>
      </c>
      <c r="H14" s="20">
        <f t="shared" si="2"/>
        <v>3.7037037037037035E-2</v>
      </c>
      <c r="I14" s="13">
        <f>'CONTRACTACIO 1r TR 2021'!I14+'CONTRACTACIO 2n TR 2021'!I14+'CONTRACTACIO 3r TR 2021'!I14+'CONTRACTACIO 4t TR 2021'!I14</f>
        <v>80132</v>
      </c>
      <c r="J14" s="13">
        <f>'CONTRACTACIO 1r TR 2021'!J14+'CONTRACTACIO 2n TR 2021'!J14+'CONTRACTACIO 3r TR 2021'!J14+'CONTRACTACIO 4t TR 2021'!J14</f>
        <v>96959.72</v>
      </c>
      <c r="K14" s="21">
        <f t="shared" si="3"/>
        <v>1.1567722169212384E-2</v>
      </c>
      <c r="L14" s="9">
        <f>'CONTRACTACIO 1r TR 2021'!L14+'CONTRACTACIO 2n TR 2021'!L14+'CONTRACTACIO 3r TR 2021'!L14+'CONTRACTACIO 4t TR 2021'!L14</f>
        <v>3</v>
      </c>
      <c r="M14" s="20">
        <f t="shared" si="4"/>
        <v>8.3333333333333329E-2</v>
      </c>
      <c r="N14" s="13">
        <f>'CONTRACTACIO 1r TR 2021'!N14+'CONTRACTACIO 2n TR 2021'!N14+'CONTRACTACIO 3r TR 2021'!N14+'CONTRACTACIO 4t TR 2021'!N14</f>
        <v>85634.5</v>
      </c>
      <c r="O14" s="13">
        <f>'CONTRACTACIO 1r TR 2021'!O14+'CONTRACTACIO 2n TR 2021'!O14+'CONTRACTACIO 3r TR 2021'!O14+'CONTRACTACIO 4t TR 2021'!O14</f>
        <v>103617.745</v>
      </c>
      <c r="P14" s="21">
        <f t="shared" si="5"/>
        <v>3.8763234536896118E-2</v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3</v>
      </c>
      <c r="M15" s="20">
        <f t="shared" si="4"/>
        <v>8.3333333333333329E-2</v>
      </c>
      <c r="N15" s="13">
        <f>'CONTRACTACIO 1r TR 2021'!N15+'CONTRACTACIO 2n TR 2021'!N15+'CONTRACTACIO 3r TR 2021'!N15+'CONTRACTACIO 4t TR 2021'!N15</f>
        <v>44345.599999999999</v>
      </c>
      <c r="O15" s="13">
        <f>'CONTRACTACIO 1r TR 2021'!O15+'CONTRACTACIO 2n TR 2021'!O15+'CONTRACTACIO 3r TR 2021'!O15+'CONTRACTACIO 4t TR 2021'!O15</f>
        <v>53658.175999999999</v>
      </c>
      <c r="P15" s="21">
        <f t="shared" si="5"/>
        <v>2.0073438783193464E-2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16</v>
      </c>
      <c r="H18" s="20">
        <f t="shared" si="2"/>
        <v>0.14814814814814814</v>
      </c>
      <c r="I18" s="13">
        <f>'CONTRACTACIO 1r TR 2021'!I18+'CONTRACTACIO 2n TR 2021'!I18+'CONTRACTACIO 3r TR 2021'!I18+'CONTRACTACIO 4t TR 2021'!I18</f>
        <v>620343.14</v>
      </c>
      <c r="J18" s="13">
        <f>'CONTRACTACIO 1r TR 2021'!J18+'CONTRACTACIO 2n TR 2021'!J18+'CONTRACTACIO 3r TR 2021'!J18+'CONTRACTACIO 4t TR 2021'!J18</f>
        <v>750615.19940000004</v>
      </c>
      <c r="K18" s="21">
        <f t="shared" si="3"/>
        <v>8.9551703353177525E-2</v>
      </c>
      <c r="L18" s="9">
        <f>'CONTRACTACIO 1r TR 2021'!L18+'CONTRACTACIO 2n TR 2021'!L18+'CONTRACTACIO 3r TR 2021'!L18+'CONTRACTACIO 4t TR 2021'!L18</f>
        <v>1</v>
      </c>
      <c r="M18" s="20">
        <f t="shared" si="4"/>
        <v>2.7777777777777776E-2</v>
      </c>
      <c r="N18" s="13">
        <f>'CONTRACTACIO 1r TR 2021'!N18+'CONTRACTACIO 2n TR 2021'!N18+'CONTRACTACIO 3r TR 2021'!N18+'CONTRACTACIO 4t TR 2021'!N18</f>
        <v>84000</v>
      </c>
      <c r="O18" s="13">
        <f>'CONTRACTACIO 1r TR 2021'!O18+'CONTRACTACIO 2n TR 2021'!O18+'CONTRACTACIO 3r TR 2021'!O18+'CONTRACTACIO 4t TR 2021'!O18</f>
        <v>101640</v>
      </c>
      <c r="P18" s="21">
        <f t="shared" si="5"/>
        <v>3.8023363260126168E-2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4</v>
      </c>
      <c r="C19" s="20">
        <f t="shared" si="0"/>
        <v>0.23529411764705882</v>
      </c>
      <c r="D19" s="13">
        <f>'CONTRACTACIO 1r TR 2021'!D19+'CONTRACTACIO 2n TR 2021'!D19+'CONTRACTACIO 3r TR 2021'!D19+'CONTRACTACIO 4t TR 2021'!D19</f>
        <v>94148.07</v>
      </c>
      <c r="E19" s="13">
        <f>'CONTRACTACIO 1r TR 2021'!E19+'CONTRACTACIO 2n TR 2021'!E19+'CONTRACTACIO 3r TR 2021'!E19+'CONTRACTACIO 4t TR 2021'!E19</f>
        <v>113919.16159999999</v>
      </c>
      <c r="F19" s="21">
        <f t="shared" si="1"/>
        <v>4.2787419140814312E-2</v>
      </c>
      <c r="G19" s="9">
        <f>'CONTRACTACIO 1r TR 2021'!G19+'CONTRACTACIO 2n TR 2021'!G19+'CONTRACTACIO 3r TR 2021'!G19+'CONTRACTACIO 4t TR 2021'!G19</f>
        <v>15</v>
      </c>
      <c r="H19" s="20">
        <f t="shared" si="2"/>
        <v>0.1388888888888889</v>
      </c>
      <c r="I19" s="13">
        <f>'CONTRACTACIO 1r TR 2021'!I19+'CONTRACTACIO 2n TR 2021'!I19+'CONTRACTACIO 3r TR 2021'!I19+'CONTRACTACIO 4t TR 2021'!I19</f>
        <v>448831.2</v>
      </c>
      <c r="J19" s="13">
        <f>'CONTRACTACIO 1r TR 2021'!J19+'CONTRACTACIO 2n TR 2021'!J19+'CONTRACTACIO 3r TR 2021'!J19+'CONTRACTACIO 4t TR 2021'!J19</f>
        <v>543085.74979999999</v>
      </c>
      <c r="K19" s="21">
        <f t="shared" si="3"/>
        <v>6.4792524852018862E-2</v>
      </c>
      <c r="L19" s="9">
        <f>'CONTRACTACIO 1r TR 2021'!L19+'CONTRACTACIO 2n TR 2021'!L19+'CONTRACTACIO 3r TR 2021'!L19+'CONTRACTACIO 4t TR 2021'!L19</f>
        <v>4</v>
      </c>
      <c r="M19" s="20">
        <f t="shared" si="4"/>
        <v>0.1111111111111111</v>
      </c>
      <c r="N19" s="13">
        <f>'CONTRACTACIO 1r TR 2021'!N19+'CONTRACTACIO 2n TR 2021'!N19+'CONTRACTACIO 3r TR 2021'!N19+'CONTRACTACIO 4t TR 2021'!N19</f>
        <v>10610.95</v>
      </c>
      <c r="O19" s="13">
        <f>'CONTRACTACIO 1r TR 2021'!O19+'CONTRACTACIO 2n TR 2021'!O19+'CONTRACTACIO 3r TR 2021'!O19+'CONTRACTACIO 4t TR 2021'!O19</f>
        <v>12839.2503</v>
      </c>
      <c r="P19" s="21">
        <f t="shared" si="5"/>
        <v>4.8031432324339221E-3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5</v>
      </c>
      <c r="C20" s="20">
        <f t="shared" si="0"/>
        <v>0.29411764705882354</v>
      </c>
      <c r="D20" s="13">
        <f>'CONTRACTACIO 1r TR 2021'!D20+'CONTRACTACIO 2n TR 2021'!D20+'CONTRACTACIO 3r TR 2021'!D20+'CONTRACTACIO 4t TR 2021'!D20</f>
        <v>39756.132231404961</v>
      </c>
      <c r="E20" s="13">
        <f>'CONTRACTACIO 1r TR 2021'!E20+'CONTRACTACIO 2n TR 2021'!E20+'CONTRACTACIO 3r TR 2021'!E20+'CONTRACTACIO 4t TR 2021'!E20</f>
        <v>48104.92</v>
      </c>
      <c r="F20" s="21">
        <f t="shared" si="1"/>
        <v>1.8067947006163196E-2</v>
      </c>
      <c r="G20" s="9">
        <f>'CONTRACTACIO 1r TR 2021'!G20+'CONTRACTACIO 2n TR 2021'!G20+'CONTRACTACIO 3r TR 2021'!G20+'CONTRACTACIO 4t TR 2021'!G20</f>
        <v>40</v>
      </c>
      <c r="H20" s="20">
        <f t="shared" si="2"/>
        <v>0.37037037037037035</v>
      </c>
      <c r="I20" s="13">
        <f>'CONTRACTACIO 1r TR 2021'!I20+'CONTRACTACIO 2n TR 2021'!I20+'CONTRACTACIO 3r TR 2021'!I20+'CONTRACTACIO 4t TR 2021'!I20</f>
        <v>242615.18884297521</v>
      </c>
      <c r="J20" s="13">
        <f>'CONTRACTACIO 1r TR 2021'!J20+'CONTRACTACIO 2n TR 2021'!J20+'CONTRACTACIO 3r TR 2021'!J20+'CONTRACTACIO 4t TR 2021'!J20</f>
        <v>293564.37850000005</v>
      </c>
      <c r="K20" s="21">
        <f t="shared" si="3"/>
        <v>3.5023524915970321E-2</v>
      </c>
      <c r="L20" s="9">
        <f>'CONTRACTACIO 1r TR 2021'!L20+'CONTRACTACIO 2n TR 2021'!L20+'CONTRACTACIO 3r TR 2021'!L20+'CONTRACTACIO 4t TR 2021'!L20</f>
        <v>16</v>
      </c>
      <c r="M20" s="20">
        <f t="shared" si="4"/>
        <v>0.44444444444444442</v>
      </c>
      <c r="N20" s="13">
        <f>'CONTRACTACIO 1r TR 2021'!N20+'CONTRACTACIO 2n TR 2021'!N20+'CONTRACTACIO 3r TR 2021'!N20+'CONTRACTACIO 4t TR 2021'!N20</f>
        <v>105437.26859504133</v>
      </c>
      <c r="O20" s="13">
        <f>'CONTRACTACIO 1r TR 2021'!O20+'CONTRACTACIO 2n TR 2021'!O20+'CONTRACTACIO 3r TR 2021'!O20+'CONTRACTACIO 4t TR 2021'!O20</f>
        <v>127579.095</v>
      </c>
      <c r="P20" s="21">
        <f t="shared" si="5"/>
        <v>4.7727137677913672E-2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17</v>
      </c>
      <c r="C25" s="17">
        <f t="shared" si="12"/>
        <v>1</v>
      </c>
      <c r="D25" s="18">
        <f t="shared" si="12"/>
        <v>2200367.9922314049</v>
      </c>
      <c r="E25" s="18">
        <f t="shared" si="12"/>
        <v>2662445.2675000001</v>
      </c>
      <c r="F25" s="19">
        <f t="shared" si="12"/>
        <v>1</v>
      </c>
      <c r="G25" s="16">
        <f t="shared" si="12"/>
        <v>108</v>
      </c>
      <c r="H25" s="17">
        <f t="shared" si="12"/>
        <v>1</v>
      </c>
      <c r="I25" s="18">
        <f t="shared" si="12"/>
        <v>6927206.4844628107</v>
      </c>
      <c r="J25" s="18">
        <f t="shared" si="12"/>
        <v>8381919.8439999996</v>
      </c>
      <c r="K25" s="19">
        <f t="shared" si="12"/>
        <v>1</v>
      </c>
      <c r="L25" s="16">
        <f t="shared" si="12"/>
        <v>36</v>
      </c>
      <c r="M25" s="17">
        <f t="shared" si="12"/>
        <v>1</v>
      </c>
      <c r="N25" s="18">
        <f t="shared" si="12"/>
        <v>2209168.0685950415</v>
      </c>
      <c r="O25" s="18">
        <f t="shared" si="12"/>
        <v>2673093.3638000004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46</v>
      </c>
      <c r="C34" s="8">
        <f t="shared" ref="C34:C40" si="14">IF(B34,B34/$B$46,"")</f>
        <v>0.2857142857142857</v>
      </c>
      <c r="D34" s="10">
        <f t="shared" ref="D34:D43" si="15">D13+I13+N13+S13+X13+AC13</f>
        <v>8873743.0456198342</v>
      </c>
      <c r="E34" s="11">
        <f t="shared" ref="E34:E43" si="16">E13+J13+O13+T13+Y13+AD13</f>
        <v>10737229.085200001</v>
      </c>
      <c r="F34" s="21">
        <f t="shared" ref="F34:F40" si="17">IF(E34,E34/$E$46,"")</f>
        <v>0.78274186902287501</v>
      </c>
      <c r="J34" s="106" t="s">
        <v>3</v>
      </c>
      <c r="K34" s="107"/>
      <c r="L34" s="57">
        <f>B25</f>
        <v>17</v>
      </c>
      <c r="M34" s="8">
        <f t="shared" ref="M34:M39" si="18">IF(L34,L34/$L$40,"")</f>
        <v>0.10559006211180125</v>
      </c>
      <c r="N34" s="58">
        <f>D25</f>
        <v>2200367.9922314049</v>
      </c>
      <c r="O34" s="58">
        <f>E25</f>
        <v>2662445.2675000001</v>
      </c>
      <c r="P34" s="59">
        <f t="shared" ref="P34:P39" si="19">IF(O34,O34/$O$40,"")</f>
        <v>0.19409173151820114</v>
      </c>
    </row>
    <row r="35" spans="1:33" s="25" customFormat="1" ht="30" customHeight="1" x14ac:dyDescent="0.3">
      <c r="A35" s="43" t="s">
        <v>18</v>
      </c>
      <c r="B35" s="12">
        <f t="shared" si="13"/>
        <v>11</v>
      </c>
      <c r="C35" s="8">
        <f t="shared" si="14"/>
        <v>6.8322981366459631E-2</v>
      </c>
      <c r="D35" s="13">
        <f t="shared" si="15"/>
        <v>772911.95</v>
      </c>
      <c r="E35" s="14">
        <f t="shared" si="16"/>
        <v>935223.45949999988</v>
      </c>
      <c r="F35" s="21">
        <f t="shared" si="17"/>
        <v>6.8177604560202359E-2</v>
      </c>
      <c r="J35" s="102" t="s">
        <v>1</v>
      </c>
      <c r="K35" s="103"/>
      <c r="L35" s="60">
        <f>G25</f>
        <v>108</v>
      </c>
      <c r="M35" s="8">
        <f t="shared" si="18"/>
        <v>0.67080745341614911</v>
      </c>
      <c r="N35" s="61">
        <f>I25</f>
        <v>6927206.4844628107</v>
      </c>
      <c r="O35" s="61">
        <f>J25</f>
        <v>8381919.8439999996</v>
      </c>
      <c r="P35" s="59">
        <f t="shared" si="19"/>
        <v>0.61104029285692352</v>
      </c>
    </row>
    <row r="36" spans="1:33" s="25" customFormat="1" ht="30" customHeight="1" x14ac:dyDescent="0.3">
      <c r="A36" s="43" t="s">
        <v>19</v>
      </c>
      <c r="B36" s="12">
        <f t="shared" si="13"/>
        <v>3</v>
      </c>
      <c r="C36" s="8">
        <f t="shared" si="14"/>
        <v>1.8633540372670808E-2</v>
      </c>
      <c r="D36" s="13">
        <f t="shared" si="15"/>
        <v>44345.599999999999</v>
      </c>
      <c r="E36" s="14">
        <f t="shared" si="16"/>
        <v>53658.175999999999</v>
      </c>
      <c r="F36" s="21">
        <f t="shared" si="17"/>
        <v>3.9116703795107708E-3</v>
      </c>
      <c r="J36" s="102" t="s">
        <v>2</v>
      </c>
      <c r="K36" s="103"/>
      <c r="L36" s="60">
        <f>L25</f>
        <v>36</v>
      </c>
      <c r="M36" s="8">
        <f t="shared" si="18"/>
        <v>0.2236024844720497</v>
      </c>
      <c r="N36" s="61">
        <f>N25</f>
        <v>2209168.0685950415</v>
      </c>
      <c r="O36" s="61">
        <f>O25</f>
        <v>2673093.3638000004</v>
      </c>
      <c r="P36" s="59">
        <f t="shared" si="19"/>
        <v>0.19486797562487537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17</v>
      </c>
      <c r="C39" s="8">
        <f t="shared" si="14"/>
        <v>0.10559006211180125</v>
      </c>
      <c r="D39" s="13">
        <f t="shared" si="15"/>
        <v>704343.14</v>
      </c>
      <c r="E39" s="22">
        <f t="shared" si="16"/>
        <v>852255.19940000004</v>
      </c>
      <c r="F39" s="21">
        <f t="shared" si="17"/>
        <v>6.2129234867711977E-2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23</v>
      </c>
      <c r="C40" s="8">
        <f t="shared" si="14"/>
        <v>0.14285714285714285</v>
      </c>
      <c r="D40" s="13">
        <f t="shared" si="15"/>
        <v>553590.22</v>
      </c>
      <c r="E40" s="23">
        <f t="shared" si="16"/>
        <v>669844.16169999994</v>
      </c>
      <c r="F40" s="21">
        <f t="shared" si="17"/>
        <v>4.8831506427093482E-2</v>
      </c>
      <c r="G40" s="25"/>
      <c r="H40" s="25"/>
      <c r="I40" s="25"/>
      <c r="J40" s="104" t="s">
        <v>0</v>
      </c>
      <c r="K40" s="105"/>
      <c r="L40" s="83">
        <f>SUM(L34:L39)</f>
        <v>161</v>
      </c>
      <c r="M40" s="17">
        <f>SUM(M34:M39)</f>
        <v>1</v>
      </c>
      <c r="N40" s="84">
        <f>SUM(N34:N39)</f>
        <v>11336742.545289256</v>
      </c>
      <c r="O40" s="85">
        <f>SUM(O34:O39)</f>
        <v>13717458.475299999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61</v>
      </c>
      <c r="C41" s="8">
        <f>IF(B41,B41/$B$46,"")</f>
        <v>0.37888198757763975</v>
      </c>
      <c r="D41" s="13">
        <f t="shared" si="15"/>
        <v>387808.58966942155</v>
      </c>
      <c r="E41" s="23">
        <f t="shared" si="16"/>
        <v>469248.39350000001</v>
      </c>
      <c r="F41" s="21">
        <f>IF(E41,E41/$E$46,"")</f>
        <v>3.4208114742606321E-2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161</v>
      </c>
      <c r="C46" s="17">
        <f>SUM(C34:C45)</f>
        <v>1</v>
      </c>
      <c r="D46" s="18">
        <f>SUM(D34:D45)</f>
        <v>11336742.545289256</v>
      </c>
      <c r="E46" s="18">
        <f>SUM(E34:E45)</f>
        <v>13717458.475300001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2022-05-09T09:02:41Z</dcterms:modified>
</cp:coreProperties>
</file>