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fileRecoveryPr repairLoad="1"/>
</workbook>
</file>

<file path=xl/calcChain.xml><?xml version="1.0" encoding="utf-8"?>
<calcChain xmlns="http://schemas.openxmlformats.org/spreadsheetml/2006/main">
  <c r="J13" i="6" l="1"/>
  <c r="I13" i="6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 s="1"/>
  <c r="X23" i="7"/>
  <c r="V23" i="7"/>
  <c r="W23" i="7" s="1"/>
  <c r="T23" i="7"/>
  <c r="U23" i="7" s="1"/>
  <c r="S23" i="7"/>
  <c r="Q23" i="7"/>
  <c r="R23" i="7" s="1"/>
  <c r="O23" i="7"/>
  <c r="N23" i="7"/>
  <c r="L23" i="7"/>
  <c r="M23" i="7" s="1"/>
  <c r="J23" i="7"/>
  <c r="K23" i="7" s="1"/>
  <c r="I23" i="7"/>
  <c r="G23" i="7"/>
  <c r="H23" i="7" s="1"/>
  <c r="E23" i="7"/>
  <c r="F23" i="7" s="1"/>
  <c r="D23" i="7"/>
  <c r="B23" i="7"/>
  <c r="B8" i="7"/>
  <c r="B8" i="6"/>
  <c r="B8" i="5"/>
  <c r="B8" i="4"/>
  <c r="AD22" i="7"/>
  <c r="AE22" i="7"/>
  <c r="AC22" i="7"/>
  <c r="AA22" i="7"/>
  <c r="AB22" i="7" s="1"/>
  <c r="Y22" i="7"/>
  <c r="Z22" i="7" s="1"/>
  <c r="X22" i="7"/>
  <c r="V22" i="7"/>
  <c r="W22" i="7" s="1"/>
  <c r="T22" i="7"/>
  <c r="U22" i="7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F22" i="7" s="1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B25" i="1"/>
  <c r="C20" i="1" s="1"/>
  <c r="B16" i="7"/>
  <c r="C16" i="7" s="1"/>
  <c r="D16" i="7"/>
  <c r="J24" i="7"/>
  <c r="E24" i="7"/>
  <c r="F24" i="7" s="1"/>
  <c r="O24" i="7"/>
  <c r="T24" i="7"/>
  <c r="U24" i="7" s="1"/>
  <c r="Y24" i="7"/>
  <c r="Z24" i="7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AE20" i="7" s="1"/>
  <c r="T20" i="7"/>
  <c r="U20" i="7"/>
  <c r="Y20" i="7"/>
  <c r="E21" i="7"/>
  <c r="J21" i="7"/>
  <c r="K21" i="7" s="1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O15" i="7"/>
  <c r="E15" i="7"/>
  <c r="T15" i="7"/>
  <c r="U15" i="7" s="1"/>
  <c r="Y15" i="7"/>
  <c r="Z15" i="7" s="1"/>
  <c r="AD15" i="7"/>
  <c r="AE15" i="7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S25" i="7" s="1"/>
  <c r="N37" i="7" s="1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AA16" i="7"/>
  <c r="AB16" i="7" s="1"/>
  <c r="B13" i="7"/>
  <c r="G13" i="7"/>
  <c r="L13" i="7"/>
  <c r="Q13" i="7"/>
  <c r="V13" i="7"/>
  <c r="W13" i="7" s="1"/>
  <c r="AA13" i="7"/>
  <c r="AB13" i="7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C18" i="7" s="1"/>
  <c r="Q18" i="7"/>
  <c r="R18" i="7"/>
  <c r="V18" i="7"/>
  <c r="W18" i="7" s="1"/>
  <c r="G19" i="7"/>
  <c r="L19" i="7"/>
  <c r="AA19" i="7"/>
  <c r="B19" i="7"/>
  <c r="Q19" i="7"/>
  <c r="R19" i="7"/>
  <c r="V19" i="7"/>
  <c r="W19" i="7" s="1"/>
  <c r="U18" i="7"/>
  <c r="J25" i="6"/>
  <c r="K20" i="6" s="1"/>
  <c r="E25" i="6"/>
  <c r="F20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 s="1"/>
  <c r="G25" i="6"/>
  <c r="L35" i="6" s="1"/>
  <c r="H15" i="6"/>
  <c r="B25" i="6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25" i="5" s="1"/>
  <c r="AE15" i="5"/>
  <c r="AE16" i="5"/>
  <c r="AE17" i="5"/>
  <c r="AE18" i="5"/>
  <c r="AE19" i="5"/>
  <c r="AB13" i="5"/>
  <c r="AB14" i="5"/>
  <c r="AB15" i="5"/>
  <c r="AB25" i="5" s="1"/>
  <c r="AB16" i="5"/>
  <c r="AB17" i="5"/>
  <c r="AB18" i="5"/>
  <c r="AB19" i="5"/>
  <c r="AB20" i="5"/>
  <c r="AB21" i="5"/>
  <c r="Z13" i="5"/>
  <c r="Z14" i="5"/>
  <c r="Z25" i="5" s="1"/>
  <c r="Z15" i="5"/>
  <c r="Z16" i="5"/>
  <c r="Z17" i="5"/>
  <c r="Z19" i="5"/>
  <c r="Z20" i="5"/>
  <c r="Z21" i="5"/>
  <c r="W13" i="5"/>
  <c r="W14" i="5"/>
  <c r="W25" i="5" s="1"/>
  <c r="W15" i="5"/>
  <c r="W16" i="5"/>
  <c r="W17" i="5"/>
  <c r="W19" i="5"/>
  <c r="W20" i="5"/>
  <c r="W21" i="5"/>
  <c r="U13" i="5"/>
  <c r="U14" i="5"/>
  <c r="U25" i="5" s="1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6" i="5"/>
  <c r="M17" i="5"/>
  <c r="M18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7" i="4"/>
  <c r="F37" i="4" s="1"/>
  <c r="E38" i="4"/>
  <c r="E39" i="4"/>
  <c r="E40" i="4"/>
  <c r="E41" i="4"/>
  <c r="E42" i="4"/>
  <c r="D45" i="4"/>
  <c r="B45" i="4"/>
  <c r="C45" i="4" s="1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20" i="4" s="1"/>
  <c r="P17" i="4"/>
  <c r="P24" i="4"/>
  <c r="N25" i="4"/>
  <c r="N36" i="4" s="1"/>
  <c r="L25" i="4"/>
  <c r="M20" i="4" s="1"/>
  <c r="M15" i="4"/>
  <c r="M16" i="4"/>
  <c r="M17" i="4"/>
  <c r="M18" i="4"/>
  <c r="M21" i="4"/>
  <c r="M24" i="4"/>
  <c r="K16" i="4"/>
  <c r="K17" i="4"/>
  <c r="I25" i="4"/>
  <c r="N35" i="4" s="1"/>
  <c r="G25" i="4"/>
  <c r="L35" i="4" s="1"/>
  <c r="H16" i="4"/>
  <c r="H17" i="4"/>
  <c r="H21" i="4"/>
  <c r="E25" i="4"/>
  <c r="F13" i="4" s="1"/>
  <c r="F18" i="4"/>
  <c r="F16" i="4"/>
  <c r="F17" i="4"/>
  <c r="F21" i="4"/>
  <c r="F24" i="4"/>
  <c r="D25" i="4"/>
  <c r="N34" i="4" s="1"/>
  <c r="B25" i="4"/>
  <c r="C13" i="4" s="1"/>
  <c r="C16" i="4"/>
  <c r="C17" i="4"/>
  <c r="C21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13" i="1" s="1"/>
  <c r="M20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7" i="1"/>
  <c r="P15" i="1"/>
  <c r="P14" i="1"/>
  <c r="M24" i="1"/>
  <c r="M21" i="1"/>
  <c r="M19" i="1"/>
  <c r="M17" i="1"/>
  <c r="M16" i="1"/>
  <c r="M15" i="1"/>
  <c r="M14" i="1"/>
  <c r="K24" i="1"/>
  <c r="K19" i="1"/>
  <c r="K17" i="1"/>
  <c r="K16" i="1"/>
  <c r="K14" i="1"/>
  <c r="H21" i="1"/>
  <c r="H19" i="1"/>
  <c r="H17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F35" i="1" s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14" i="1"/>
  <c r="F15" i="1"/>
  <c r="F16" i="1"/>
  <c r="F17" i="1"/>
  <c r="F18" i="1"/>
  <c r="F19" i="1"/>
  <c r="F21" i="1"/>
  <c r="P16" i="1"/>
  <c r="P16" i="5"/>
  <c r="P16" i="4"/>
  <c r="O39" i="1"/>
  <c r="P39" i="1" s="1"/>
  <c r="AE16" i="7"/>
  <c r="F22" i="1"/>
  <c r="F23" i="1"/>
  <c r="F24" i="1"/>
  <c r="C22" i="1"/>
  <c r="C23" i="1"/>
  <c r="L36" i="1"/>
  <c r="O34" i="6"/>
  <c r="F22" i="6"/>
  <c r="L34" i="6"/>
  <c r="C22" i="6"/>
  <c r="O35" i="1"/>
  <c r="F45" i="1"/>
  <c r="M18" i="6"/>
  <c r="M13" i="6"/>
  <c r="P19" i="6"/>
  <c r="Z21" i="6"/>
  <c r="H22" i="6"/>
  <c r="O35" i="6"/>
  <c r="K22" i="6"/>
  <c r="M13" i="5"/>
  <c r="H22" i="5"/>
  <c r="O35" i="5"/>
  <c r="K22" i="5"/>
  <c r="M14" i="4"/>
  <c r="P21" i="4"/>
  <c r="H19" i="4"/>
  <c r="H22" i="4"/>
  <c r="K22" i="4"/>
  <c r="Z21" i="4"/>
  <c r="F13" i="1"/>
  <c r="K21" i="1"/>
  <c r="H16" i="1"/>
  <c r="H20" i="1"/>
  <c r="H13" i="1"/>
  <c r="H14" i="1"/>
  <c r="H24" i="1"/>
  <c r="Z18" i="6"/>
  <c r="C20" i="6"/>
  <c r="C13" i="6"/>
  <c r="F14" i="6"/>
  <c r="K15" i="6"/>
  <c r="R16" i="6"/>
  <c r="U16" i="6"/>
  <c r="U13" i="6"/>
  <c r="H2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8" i="5"/>
  <c r="P13" i="5"/>
  <c r="P19" i="5"/>
  <c r="P14" i="5"/>
  <c r="K13" i="5"/>
  <c r="W18" i="5"/>
  <c r="R16" i="5"/>
  <c r="H20" i="5"/>
  <c r="K19" i="5"/>
  <c r="K20" i="5"/>
  <c r="C14" i="5"/>
  <c r="C13" i="5"/>
  <c r="F43" i="5"/>
  <c r="AE21" i="5"/>
  <c r="AE20" i="5"/>
  <c r="C20" i="5"/>
  <c r="F21" i="5"/>
  <c r="F20" i="5"/>
  <c r="P21" i="5"/>
  <c r="C43" i="6"/>
  <c r="Z20" i="7"/>
  <c r="P15" i="4"/>
  <c r="H14" i="4"/>
  <c r="K14" i="4"/>
  <c r="C15" i="4"/>
  <c r="F15" i="4"/>
  <c r="P14" i="4"/>
  <c r="P18" i="4"/>
  <c r="H24" i="4"/>
  <c r="K19" i="4"/>
  <c r="K24" i="4"/>
  <c r="C14" i="4"/>
  <c r="F14" i="4"/>
  <c r="K21" i="4"/>
  <c r="W17" i="4"/>
  <c r="O38" i="4"/>
  <c r="Z17" i="4"/>
  <c r="C18" i="4"/>
  <c r="M13" i="4"/>
  <c r="W20" i="4"/>
  <c r="K22" i="7"/>
  <c r="Z14" i="7"/>
  <c r="C24" i="7"/>
  <c r="C35" i="1"/>
  <c r="R17" i="7"/>
  <c r="H22" i="7"/>
  <c r="F38" i="1"/>
  <c r="P17" i="7"/>
  <c r="P16" i="7"/>
  <c r="Z16" i="7"/>
  <c r="M16" i="7"/>
  <c r="C22" i="7"/>
  <c r="C23" i="7"/>
  <c r="F15" i="7"/>
  <c r="C36" i="6"/>
  <c r="C43" i="4"/>
  <c r="C15" i="7"/>
  <c r="K24" i="7"/>
  <c r="F37" i="6"/>
  <c r="C37" i="6"/>
  <c r="F36" i="6"/>
  <c r="F42" i="6"/>
  <c r="U13" i="7"/>
  <c r="U16" i="7"/>
  <c r="F45" i="6"/>
  <c r="AB18" i="7"/>
  <c r="AB19" i="7"/>
  <c r="C45" i="5"/>
  <c r="F45" i="5"/>
  <c r="R16" i="7"/>
  <c r="C37" i="5"/>
  <c r="F37" i="5"/>
  <c r="C35" i="5"/>
  <c r="F18" i="7"/>
  <c r="F35" i="5"/>
  <c r="F21" i="7"/>
  <c r="W20" i="7"/>
  <c r="Z21" i="7"/>
  <c r="AE21" i="7"/>
  <c r="AE17" i="7"/>
  <c r="F35" i="4"/>
  <c r="C38" i="4"/>
  <c r="C35" i="4"/>
  <c r="F38" i="4"/>
  <c r="F42" i="4"/>
  <c r="K16" i="7"/>
  <c r="AB20" i="7"/>
  <c r="AB17" i="7"/>
  <c r="R13" i="7"/>
  <c r="H16" i="7"/>
  <c r="H24" i="7"/>
  <c r="P38" i="4"/>
  <c r="H19" i="6" l="1"/>
  <c r="M20" i="6"/>
  <c r="H20" i="6"/>
  <c r="H18" i="6"/>
  <c r="H13" i="6"/>
  <c r="H25" i="6" s="1"/>
  <c r="H14" i="6"/>
  <c r="P14" i="6"/>
  <c r="P13" i="6"/>
  <c r="D46" i="6"/>
  <c r="P18" i="6"/>
  <c r="B39" i="7"/>
  <c r="D35" i="7"/>
  <c r="P15" i="5"/>
  <c r="M20" i="5"/>
  <c r="H13" i="5"/>
  <c r="H15" i="5"/>
  <c r="M19" i="5"/>
  <c r="H19" i="5"/>
  <c r="M15" i="5"/>
  <c r="M25" i="5" s="1"/>
  <c r="Z25" i="1"/>
  <c r="B35" i="7"/>
  <c r="B37" i="7"/>
  <c r="C37" i="7" s="1"/>
  <c r="B44" i="7"/>
  <c r="C44" i="7" s="1"/>
  <c r="P18" i="1"/>
  <c r="E46" i="5"/>
  <c r="D37" i="7"/>
  <c r="E37" i="7"/>
  <c r="F37" i="7" s="1"/>
  <c r="H25" i="5"/>
  <c r="U25" i="6"/>
  <c r="P13" i="1"/>
  <c r="P20" i="1"/>
  <c r="U25" i="4"/>
  <c r="Y25" i="7"/>
  <c r="O39" i="7" s="1"/>
  <c r="P39" i="7" s="1"/>
  <c r="Q25" i="7"/>
  <c r="L37" i="7" s="1"/>
  <c r="M37" i="7" s="1"/>
  <c r="P25" i="5"/>
  <c r="R25" i="1"/>
  <c r="W25" i="6"/>
  <c r="AC25" i="7"/>
  <c r="N38" i="7" s="1"/>
  <c r="D45" i="7"/>
  <c r="K25" i="5"/>
  <c r="B46" i="5"/>
  <c r="R25" i="6"/>
  <c r="AE25" i="4"/>
  <c r="AD25" i="7"/>
  <c r="O38" i="7" s="1"/>
  <c r="P38" i="7" s="1"/>
  <c r="E43" i="7"/>
  <c r="F43" i="7" s="1"/>
  <c r="F25" i="5"/>
  <c r="C25" i="5"/>
  <c r="AB25" i="1"/>
  <c r="W25" i="4"/>
  <c r="Z25" i="4"/>
  <c r="E46" i="6"/>
  <c r="E35" i="7"/>
  <c r="D46" i="5"/>
  <c r="AE25" i="6"/>
  <c r="B46" i="6"/>
  <c r="C40" i="6" s="1"/>
  <c r="D42" i="7"/>
  <c r="X25" i="7"/>
  <c r="N39" i="7" s="1"/>
  <c r="E45" i="7"/>
  <c r="F45" i="7" s="1"/>
  <c r="P19" i="4"/>
  <c r="P25" i="4" s="1"/>
  <c r="D46" i="4"/>
  <c r="M19" i="4"/>
  <c r="F19" i="4"/>
  <c r="E40" i="7"/>
  <c r="D40" i="7"/>
  <c r="C19" i="4"/>
  <c r="H18" i="4"/>
  <c r="H20" i="4"/>
  <c r="P13" i="4"/>
  <c r="N25" i="7"/>
  <c r="N36" i="7" s="1"/>
  <c r="O36" i="4"/>
  <c r="C20" i="4"/>
  <c r="E41" i="7"/>
  <c r="H15" i="4"/>
  <c r="E36" i="4" s="1"/>
  <c r="E46" i="4" s="1"/>
  <c r="L36" i="4"/>
  <c r="O34" i="4"/>
  <c r="F20" i="4"/>
  <c r="F25" i="4" s="1"/>
  <c r="E39" i="7"/>
  <c r="D39" i="7"/>
  <c r="H13" i="4"/>
  <c r="D25" i="7"/>
  <c r="N34" i="7" s="1"/>
  <c r="L34" i="4"/>
  <c r="L25" i="7"/>
  <c r="AA25" i="7"/>
  <c r="L38" i="7" s="1"/>
  <c r="M38" i="7" s="1"/>
  <c r="R25" i="5"/>
  <c r="F25" i="6"/>
  <c r="M25" i="6"/>
  <c r="E44" i="7"/>
  <c r="F44" i="7" s="1"/>
  <c r="AE18" i="7"/>
  <c r="AE25" i="7" s="1"/>
  <c r="E34" i="7"/>
  <c r="V25" i="7"/>
  <c r="L39" i="7" s="1"/>
  <c r="M39" i="7" s="1"/>
  <c r="E25" i="7"/>
  <c r="T25" i="7"/>
  <c r="O37" i="7" s="1"/>
  <c r="P37" i="7" s="1"/>
  <c r="U25" i="1"/>
  <c r="AB25" i="6"/>
  <c r="W16" i="7"/>
  <c r="B46" i="4"/>
  <c r="C40" i="4" s="1"/>
  <c r="M25" i="4"/>
  <c r="B36" i="7"/>
  <c r="M18" i="1"/>
  <c r="M25" i="1" s="1"/>
  <c r="P19" i="1"/>
  <c r="P25" i="1" s="1"/>
  <c r="R25" i="4"/>
  <c r="E38" i="7"/>
  <c r="F38" i="7" s="1"/>
  <c r="K25" i="6"/>
  <c r="F25" i="1"/>
  <c r="AE25" i="1"/>
  <c r="D38" i="7"/>
  <c r="AB25" i="4"/>
  <c r="Z25" i="6"/>
  <c r="B38" i="7"/>
  <c r="C38" i="7" s="1"/>
  <c r="B34" i="7"/>
  <c r="I25" i="7"/>
  <c r="N35" i="7" s="1"/>
  <c r="C25" i="6"/>
  <c r="W25" i="1"/>
  <c r="E42" i="7"/>
  <c r="F42" i="7" s="1"/>
  <c r="P24" i="7"/>
  <c r="P23" i="7"/>
  <c r="D41" i="7"/>
  <c r="P21" i="7"/>
  <c r="O25" i="7"/>
  <c r="B42" i="7"/>
  <c r="C42" i="7" s="1"/>
  <c r="B43" i="7"/>
  <c r="C43" i="7" s="1"/>
  <c r="B45" i="7"/>
  <c r="C45" i="7" s="1"/>
  <c r="K15" i="1"/>
  <c r="K13" i="1"/>
  <c r="K18" i="1"/>
  <c r="D46" i="1"/>
  <c r="D44" i="7"/>
  <c r="D43" i="7"/>
  <c r="D34" i="7"/>
  <c r="D36" i="7"/>
  <c r="H18" i="1"/>
  <c r="H25" i="1" s="1"/>
  <c r="B41" i="7"/>
  <c r="G25" i="7"/>
  <c r="O34" i="1"/>
  <c r="E46" i="1"/>
  <c r="F40" i="1" s="1"/>
  <c r="B46" i="1"/>
  <c r="C36" i="1" s="1"/>
  <c r="B25" i="7"/>
  <c r="C19" i="7" s="1"/>
  <c r="C13" i="1"/>
  <c r="C25" i="1" s="1"/>
  <c r="B40" i="7"/>
  <c r="L34" i="1"/>
  <c r="Z25" i="7"/>
  <c r="O40" i="6"/>
  <c r="P34" i="6" s="1"/>
  <c r="P37" i="6"/>
  <c r="N40" i="6"/>
  <c r="L40" i="6"/>
  <c r="M34" i="6" s="1"/>
  <c r="M37" i="6"/>
  <c r="W25" i="7"/>
  <c r="O40" i="5"/>
  <c r="P35" i="5" s="1"/>
  <c r="N40" i="5"/>
  <c r="L40" i="5"/>
  <c r="M35" i="5" s="1"/>
  <c r="M34" i="5"/>
  <c r="AB25" i="7"/>
  <c r="M38" i="4"/>
  <c r="N40" i="4"/>
  <c r="U25" i="7"/>
  <c r="N40" i="1"/>
  <c r="R25" i="7"/>
  <c r="F42" i="1"/>
  <c r="P25" i="6" l="1"/>
  <c r="F34" i="6"/>
  <c r="F40" i="6"/>
  <c r="F41" i="6"/>
  <c r="C34" i="6"/>
  <c r="C41" i="6"/>
  <c r="P15" i="7"/>
  <c r="P14" i="7"/>
  <c r="L36" i="7"/>
  <c r="M14" i="7"/>
  <c r="F35" i="6"/>
  <c r="F39" i="6"/>
  <c r="P36" i="6"/>
  <c r="C35" i="6"/>
  <c r="C39" i="6"/>
  <c r="M36" i="6"/>
  <c r="P35" i="6"/>
  <c r="H19" i="7"/>
  <c r="H14" i="7"/>
  <c r="M35" i="6"/>
  <c r="O34" i="7"/>
  <c r="F14" i="7"/>
  <c r="C14" i="7"/>
  <c r="M19" i="7"/>
  <c r="M18" i="7"/>
  <c r="M20" i="7"/>
  <c r="M13" i="7"/>
  <c r="P34" i="5"/>
  <c r="F39" i="5"/>
  <c r="F41" i="5"/>
  <c r="C39" i="5"/>
  <c r="C41" i="5"/>
  <c r="F40" i="5"/>
  <c r="C40" i="5"/>
  <c r="F34" i="5"/>
  <c r="F36" i="5"/>
  <c r="M15" i="7"/>
  <c r="C34" i="5"/>
  <c r="C36" i="5"/>
  <c r="P36" i="5"/>
  <c r="M36" i="5"/>
  <c r="M40" i="5" s="1"/>
  <c r="H25" i="4"/>
  <c r="N40" i="7"/>
  <c r="F41" i="4"/>
  <c r="F40" i="4"/>
  <c r="F19" i="7"/>
  <c r="C25" i="4"/>
  <c r="J25" i="4"/>
  <c r="K15" i="4" s="1"/>
  <c r="J15" i="7"/>
  <c r="E36" i="7" s="1"/>
  <c r="E46" i="7" s="1"/>
  <c r="F35" i="7" s="1"/>
  <c r="L40" i="4"/>
  <c r="M35" i="4" s="1"/>
  <c r="C34" i="4"/>
  <c r="C41" i="4"/>
  <c r="F34" i="4"/>
  <c r="F39" i="4"/>
  <c r="C39" i="4"/>
  <c r="F36" i="4"/>
  <c r="C36" i="4"/>
  <c r="D46" i="7"/>
  <c r="F20" i="7"/>
  <c r="F13" i="7"/>
  <c r="O36" i="7"/>
  <c r="P13" i="7"/>
  <c r="P20" i="7"/>
  <c r="P18" i="7"/>
  <c r="P19" i="7"/>
  <c r="B46" i="7"/>
  <c r="C36" i="7" s="1"/>
  <c r="C40" i="1"/>
  <c r="F41" i="1"/>
  <c r="F36" i="1"/>
  <c r="F39" i="1"/>
  <c r="F34" i="1"/>
  <c r="F46" i="1" s="1"/>
  <c r="K25" i="1"/>
  <c r="C39" i="1"/>
  <c r="L35" i="7"/>
  <c r="H13" i="7"/>
  <c r="H18" i="7"/>
  <c r="H15" i="7"/>
  <c r="H20" i="7"/>
  <c r="O40" i="1"/>
  <c r="P34" i="1" s="1"/>
  <c r="C41" i="1"/>
  <c r="C34" i="1"/>
  <c r="L40" i="1"/>
  <c r="M36" i="1" s="1"/>
  <c r="C13" i="7"/>
  <c r="C20" i="7"/>
  <c r="L34" i="7"/>
  <c r="P40" i="6" l="1"/>
  <c r="M40" i="6"/>
  <c r="F46" i="6"/>
  <c r="M25" i="7"/>
  <c r="C46" i="6"/>
  <c r="C35" i="7"/>
  <c r="P40" i="5"/>
  <c r="F46" i="5"/>
  <c r="C46" i="5"/>
  <c r="K20" i="4"/>
  <c r="O35" i="4"/>
  <c r="O40" i="4" s="1"/>
  <c r="K18" i="4"/>
  <c r="K13" i="4"/>
  <c r="M36" i="4"/>
  <c r="M34" i="4"/>
  <c r="M40" i="4" s="1"/>
  <c r="J25" i="7"/>
  <c r="F25" i="7"/>
  <c r="P34" i="4"/>
  <c r="P36" i="4"/>
  <c r="F46" i="4"/>
  <c r="K25" i="4"/>
  <c r="P35" i="4"/>
  <c r="C46" i="4"/>
  <c r="H25" i="7"/>
  <c r="C46" i="1"/>
  <c r="F34" i="7"/>
  <c r="F39" i="7"/>
  <c r="F36" i="7"/>
  <c r="F40" i="7"/>
  <c r="F41" i="7"/>
  <c r="P40" i="1"/>
  <c r="P25" i="7"/>
  <c r="P35" i="1"/>
  <c r="P36" i="1"/>
  <c r="C41" i="7"/>
  <c r="C40" i="7"/>
  <c r="C34" i="7"/>
  <c r="C39" i="7"/>
  <c r="M34" i="1"/>
  <c r="M35" i="1"/>
  <c r="C25" i="7"/>
  <c r="L40" i="7"/>
  <c r="M36" i="7" s="1"/>
  <c r="K19" i="7" l="1"/>
  <c r="K14" i="7"/>
  <c r="P40" i="4"/>
  <c r="O35" i="7"/>
  <c r="O40" i="7" s="1"/>
  <c r="P34" i="7" s="1"/>
  <c r="K15" i="7"/>
  <c r="K18" i="7"/>
  <c r="K13" i="7"/>
  <c r="K20" i="7"/>
  <c r="C46" i="7"/>
  <c r="F46" i="7"/>
  <c r="M34" i="7"/>
  <c r="M35" i="7"/>
  <c r="M40" i="1"/>
  <c r="P36" i="7" l="1"/>
  <c r="K25" i="7"/>
  <c r="P35" i="7"/>
  <c r="M40" i="7"/>
  <c r="P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<sst xmlns="http://schemas.openxmlformats.org/spreadsheetml/2006/main" count="457" uniqueCount="62">
  <si>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</si>
  <si>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</si>
  <si>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</si>
  <si>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</si>
  <si>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</si>
  <si>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</si>
  <si>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</si>
  <si>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</si>
  <si>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</si>
  <si>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</si>
  <si>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</si>
  <si>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</si>
  <si>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</si>
  <si>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</si>
  <si>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</si>
  <si>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</si>
  <si>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</si>
  <si>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</si>
  <si>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</si>
  <si>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</si>
  <si>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</si>
  <si>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</si>
  <si>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</si>
  <si>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</si>
  <si>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</si>
  <si>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</si>
  <si>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</si>
  <si>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</si>
  <si>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</si>
  <si>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</si>
  <si>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</si>
  <si>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</si>
  <si>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</si>
  <si>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</si>
  <si>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</si>
  <si>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</si>
  <si>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</si>
  <si>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</si>
  <si>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</si>
  <si>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</si>
  <si>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</si>
  <si>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</si>
  <si>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</si>
  <si>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</si>
  <si>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</si>
  <si>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</si>
  <si>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</si>
  <si>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</si>
  <si>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</si>
  <si>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</si>
  <si>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</si>
  <si>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</si>
  <si>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</si>
  <si>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</si>
  <si>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</si>
  <si>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</si>
  <si>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</si>
  <si>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</si>
  <si>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</si>
  <si>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</si>
  <si>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</si>
  <si>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TRACTAMENT I SELECCIÓ DE RESIDUS,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</si>
</sst>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Verdana"/>
      <family val="2"/>
    </font>
    <font>
      <sz val="12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5" fontId="48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8" fillId="0" borderId="1" xfId="0" applyNumberFormat="1" applyFont="1" applyBorder="1" applyAlignment="1" applyProtection="1">
      <alignment horizontal="center" vertical="center" wrapText="1"/>
      <protection locked="0"/>
    </xf>
    <xf numFmtId="165" fontId="49" fillId="0" borderId="1" xfId="0" applyNumberFormat="1" applyFont="1" applyBorder="1" applyAlignment="1" applyProtection="1">
      <alignment horizontal="center" vertical="center" wrapText="1"/>
      <protection locked="0"/>
    </xf>
    <xf numFmtId="165" fontId="4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F4-45C3-92A5-1C3A0DDB5E4C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F4-45C3-92A5-1C3A0DDB5E4C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F4-45C3-92A5-1C3A0DDB5E4C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F4-45C3-92A5-1C3A0DDB5E4C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F4-45C3-92A5-1C3A0DDB5E4C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F4-45C3-92A5-1C3A0DDB5E4C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F4-45C3-92A5-1C3A0DDB5E4C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F4-45C3-92A5-1C3A0DDB5E4C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F4-45C3-92A5-1C3A0DDB5E4C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F4-45C3-92A5-1C3A0DDB5E4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35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214</c:v>
                </c:pt>
                <c:pt idx="7">
                  <c:v>1347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1F4-45C3-92A5-1C3A0DDB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B0-4FDE-A584-90CB1FBE6F2B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B0-4FDE-A584-90CB1FBE6F2B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B0-4FDE-A584-90CB1FBE6F2B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B0-4FDE-A584-90CB1FBE6F2B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B0-4FDE-A584-90CB1FBE6F2B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B0-4FDE-A584-90CB1FBE6F2B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B0-4FDE-A584-90CB1FBE6F2B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B0-4FDE-A584-90CB1FBE6F2B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B0-4FDE-A584-90CB1FBE6F2B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B0-4FDE-A584-90CB1FBE6F2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6870922.8300000001</c:v>
                </c:pt>
                <c:pt idx="1">
                  <c:v>173579.34000000003</c:v>
                </c:pt>
                <c:pt idx="2">
                  <c:v>210608.66999999998</c:v>
                </c:pt>
                <c:pt idx="3">
                  <c:v>0</c:v>
                </c:pt>
                <c:pt idx="4">
                  <c:v>0</c:v>
                </c:pt>
                <c:pt idx="5">
                  <c:v>2113854.08</c:v>
                </c:pt>
                <c:pt idx="6">
                  <c:v>112659.19000000002</c:v>
                </c:pt>
                <c:pt idx="7">
                  <c:v>2005811.02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B0-4FDE-A584-90CB1FBE6F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02-4740-98C8-AA55D5018222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02-4740-98C8-AA55D5018222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02-4740-98C8-AA55D5018222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02-4740-98C8-AA55D50182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27</c:v>
                </c:pt>
                <c:pt idx="1">
                  <c:v>580</c:v>
                </c:pt>
                <c:pt idx="2">
                  <c:v>1008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02-4740-98C8-AA55D50182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21-4F24-9FDA-F1D34E17879C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21-4F24-9FDA-F1D34E17879C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21-4F24-9FDA-F1D34E17879C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21-4F24-9FDA-F1D34E17879C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21-4F24-9FDA-F1D34E17879C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21-4F24-9FDA-F1D34E17879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686283.78</c:v>
                </c:pt>
                <c:pt idx="1">
                  <c:v>7191791.7699999996</c:v>
                </c:pt>
                <c:pt idx="2">
                  <c:v>3609359.58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21-4F24-9FDA-F1D34E1787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5" zoomScale="80" zoomScaleNormal="80" workbookViewId="0">
      <selection activeCell="J7" sqref="J7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44313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4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133" t="s">
        <v>2</v>
      </c>
      <c r="M11" s="134"/>
      <c r="N11" s="134"/>
      <c r="O11" s="134"/>
      <c r="P11" s="134"/>
      <c r="Q11" s="121" t="s">
        <v>34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4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4" si="0">IF(B13,B13/$B$25,"")</f>
        <v>0.125</v>
      </c>
      <c r="D13" s="102">
        <v>382547.32</v>
      </c>
      <c r="E13" s="102">
        <v>462882.26</v>
      </c>
      <c r="F13" s="21">
        <f t="shared" ref="F13:F24" si="1">IF(E13,E13/$E$25,"")</f>
        <v>0.93939929961840951</v>
      </c>
      <c r="G13" s="1">
        <v>9</v>
      </c>
      <c r="H13" s="20">
        <f t="shared" ref="H13:H24" si="2">IF(G13,G13/$G$25,"")</f>
        <v>4.9723756906077346E-2</v>
      </c>
      <c r="I13" s="4">
        <v>1663755.15</v>
      </c>
      <c r="J13" s="5">
        <v>1994195.13</v>
      </c>
      <c r="K13" s="21">
        <f t="shared" ref="K13:K24" si="3">IF(J13,J13/$J$25,"")</f>
        <v>0.75659690410353264</v>
      </c>
      <c r="L13" s="1">
        <v>1</v>
      </c>
      <c r="M13" s="20">
        <f t="shared" ref="M13:M24" si="4">IF(L13,L13/$L$25,"")</f>
        <v>3.105590062111801E-3</v>
      </c>
      <c r="N13" s="4">
        <v>123000</v>
      </c>
      <c r="O13" s="5">
        <v>148830</v>
      </c>
      <c r="P13" s="21">
        <f t="shared" ref="P13:P24" si="5">IF(O13,O13/$O$25,"")</f>
        <v>0.12421578716803763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1.1049723756906077E-2</v>
      </c>
      <c r="I15" s="6">
        <v>57000</v>
      </c>
      <c r="J15" s="7">
        <v>68970</v>
      </c>
      <c r="K15" s="21">
        <f t="shared" si="3"/>
        <v>2.6167192814286255E-2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1.1049723756906077E-2</v>
      </c>
      <c r="I18" s="69">
        <v>119915</v>
      </c>
      <c r="J18" s="70">
        <v>125916</v>
      </c>
      <c r="K18" s="67">
        <f t="shared" si="3"/>
        <v>4.7772484419365935E-2</v>
      </c>
      <c r="L18" s="71">
        <v>1</v>
      </c>
      <c r="M18" s="66">
        <f t="shared" si="4"/>
        <v>3.105590062111801E-3</v>
      </c>
      <c r="N18" s="69">
        <v>555132.18000000005</v>
      </c>
      <c r="O18" s="70">
        <v>671709.94</v>
      </c>
      <c r="P18" s="67">
        <f t="shared" si="5"/>
        <v>0.56061935729150925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68</v>
      </c>
      <c r="M19" s="20">
        <f t="shared" si="4"/>
        <v>0.21118012422360249</v>
      </c>
      <c r="N19" s="6">
        <v>22862.68</v>
      </c>
      <c r="O19" s="7">
        <v>27663.84</v>
      </c>
      <c r="P19" s="21">
        <f t="shared" si="5"/>
        <v>2.3088662646580976E-2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7</v>
      </c>
      <c r="C20" s="66">
        <f t="shared" si="0"/>
        <v>0.875</v>
      </c>
      <c r="D20" s="69">
        <v>24678.14</v>
      </c>
      <c r="E20" s="70">
        <v>29860.560000000001</v>
      </c>
      <c r="F20" s="21">
        <f t="shared" si="1"/>
        <v>6.0600700381590544E-2</v>
      </c>
      <c r="G20" s="68">
        <v>168</v>
      </c>
      <c r="H20" s="66">
        <f t="shared" si="2"/>
        <v>0.92817679558011046</v>
      </c>
      <c r="I20" s="69">
        <v>372062.25</v>
      </c>
      <c r="J20" s="70">
        <v>446662.05</v>
      </c>
      <c r="K20" s="67">
        <f t="shared" si="3"/>
        <v>0.16946341866281525</v>
      </c>
      <c r="L20" s="68">
        <v>252</v>
      </c>
      <c r="M20" s="66">
        <f t="shared" si="4"/>
        <v>0.78260869565217395</v>
      </c>
      <c r="N20" s="69">
        <v>290110.58</v>
      </c>
      <c r="O20" s="70">
        <v>349953.1</v>
      </c>
      <c r="P20" s="67">
        <f t="shared" si="5"/>
        <v>0.29207619289387216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8</v>
      </c>
      <c r="C25" s="17">
        <f t="shared" si="12"/>
        <v>1</v>
      </c>
      <c r="D25" s="18">
        <f t="shared" si="12"/>
        <v>407225.46</v>
      </c>
      <c r="E25" s="18">
        <f t="shared" si="12"/>
        <v>492742.82</v>
      </c>
      <c r="F25" s="19">
        <f t="shared" si="12"/>
        <v>1</v>
      </c>
      <c r="G25" s="16">
        <f t="shared" si="12"/>
        <v>181</v>
      </c>
      <c r="H25" s="17">
        <f t="shared" si="12"/>
        <v>1</v>
      </c>
      <c r="I25" s="18">
        <f t="shared" si="12"/>
        <v>2212732.4</v>
      </c>
      <c r="J25" s="18">
        <f t="shared" si="12"/>
        <v>2635743.1799999997</v>
      </c>
      <c r="K25" s="19">
        <f t="shared" si="12"/>
        <v>1</v>
      </c>
      <c r="L25" s="16">
        <f t="shared" si="12"/>
        <v>322</v>
      </c>
      <c r="M25" s="17">
        <f t="shared" si="12"/>
        <v>1</v>
      </c>
      <c r="N25" s="18">
        <f t="shared" si="12"/>
        <v>991105.44000000018</v>
      </c>
      <c r="O25" s="18">
        <f t="shared" si="12"/>
        <v>1198156.8799999999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53" t="s">
        <v>55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4" t="s">
        <v>54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9" t="s">
        <v>36</v>
      </c>
      <c r="B29" s="149"/>
      <c r="C29" s="149"/>
      <c r="D29" s="149"/>
      <c r="E29" s="149"/>
      <c r="F29" s="149"/>
      <c r="G29" s="149"/>
      <c r="H29" s="149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30" t="s">
        <v>10</v>
      </c>
      <c r="B31" s="135" t="s">
        <v>17</v>
      </c>
      <c r="C31" s="136"/>
      <c r="D31" s="136"/>
      <c r="E31" s="136"/>
      <c r="F31" s="137"/>
      <c r="G31" s="25"/>
      <c r="J31" s="141" t="s">
        <v>15</v>
      </c>
      <c r="K31" s="142"/>
      <c r="L31" s="135" t="s">
        <v>16</v>
      </c>
      <c r="M31" s="136"/>
      <c r="N31" s="136"/>
      <c r="O31" s="136"/>
      <c r="P31" s="137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31"/>
      <c r="B32" s="150"/>
      <c r="C32" s="151"/>
      <c r="D32" s="151"/>
      <c r="E32" s="151"/>
      <c r="F32" s="152"/>
      <c r="G32" s="25"/>
      <c r="J32" s="143"/>
      <c r="K32" s="144"/>
      <c r="L32" s="138"/>
      <c r="M32" s="139"/>
      <c r="N32" s="139"/>
      <c r="O32" s="139"/>
      <c r="P32" s="14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32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5"/>
      <c r="K33" s="146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11</v>
      </c>
      <c r="C34" s="8">
        <f t="shared" ref="C34:C43" si="14">IF(B34,B34/$B$46,"")</f>
        <v>2.1526418786692758E-2</v>
      </c>
      <c r="D34" s="10">
        <f t="shared" ref="D34:D45" si="15">D13+I13+N13+S13+AC13+X13</f>
        <v>2169302.4699999997</v>
      </c>
      <c r="E34" s="11">
        <f t="shared" ref="E34:E45" si="16">E13+J13+O13+T13+AD13+Y13</f>
        <v>2605907.3899999997</v>
      </c>
      <c r="F34" s="21">
        <f t="shared" ref="F34:F43" si="17">IF(E34,E34/$E$46,"")</f>
        <v>0.60229315482584966</v>
      </c>
      <c r="J34" s="110" t="s">
        <v>3</v>
      </c>
      <c r="K34" s="111"/>
      <c r="L34" s="57">
        <f>B25</f>
        <v>8</v>
      </c>
      <c r="M34" s="8">
        <f t="shared" ref="M34:M39" si="18">IF(L34,L34/$L$40,"")</f>
        <v>1.5655577299412915E-2</v>
      </c>
      <c r="N34" s="58">
        <f>D25</f>
        <v>407225.46</v>
      </c>
      <c r="O34" s="58">
        <f>E25</f>
        <v>492742.82</v>
      </c>
      <c r="P34" s="59">
        <f t="shared" ref="P34:P39" si="19">IF(O34,O34/$O$40,"")</f>
        <v>0.11388571547647587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6" t="s">
        <v>1</v>
      </c>
      <c r="K35" s="107"/>
      <c r="L35" s="60">
        <f>G25</f>
        <v>181</v>
      </c>
      <c r="M35" s="8">
        <f t="shared" si="18"/>
        <v>0.3542074363992172</v>
      </c>
      <c r="N35" s="61">
        <f>I25</f>
        <v>2212732.4</v>
      </c>
      <c r="O35" s="61">
        <f>J25</f>
        <v>2635743.1799999997</v>
      </c>
      <c r="P35" s="59">
        <f t="shared" si="19"/>
        <v>0.60918898395422927</v>
      </c>
    </row>
    <row r="36" spans="1:33" ht="30" customHeight="1" x14ac:dyDescent="0.25">
      <c r="A36" s="43" t="s">
        <v>19</v>
      </c>
      <c r="B36" s="12">
        <f t="shared" si="13"/>
        <v>2</v>
      </c>
      <c r="C36" s="8">
        <f t="shared" si="14"/>
        <v>3.9138943248532287E-3</v>
      </c>
      <c r="D36" s="13">
        <f t="shared" si="15"/>
        <v>57000</v>
      </c>
      <c r="E36" s="14">
        <f t="shared" si="16"/>
        <v>68970</v>
      </c>
      <c r="F36" s="21">
        <f t="shared" si="17"/>
        <v>1.5940765603469454E-2</v>
      </c>
      <c r="G36" s="25"/>
      <c r="J36" s="106" t="s">
        <v>2</v>
      </c>
      <c r="K36" s="107"/>
      <c r="L36" s="60">
        <f>L25</f>
        <v>322</v>
      </c>
      <c r="M36" s="8">
        <f t="shared" si="18"/>
        <v>0.63013698630136983</v>
      </c>
      <c r="N36" s="61">
        <f>N25</f>
        <v>991105.44000000018</v>
      </c>
      <c r="O36" s="61">
        <f>O25</f>
        <v>1198156.8799999999</v>
      </c>
      <c r="P36" s="59">
        <f t="shared" si="19"/>
        <v>0.27692530056929499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6" t="s">
        <v>34</v>
      </c>
      <c r="K37" s="10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6" t="s">
        <v>5</v>
      </c>
      <c r="K38" s="10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3</v>
      </c>
      <c r="C39" s="8">
        <f t="shared" si="14"/>
        <v>5.8708414872798431E-3</v>
      </c>
      <c r="D39" s="13">
        <f t="shared" si="15"/>
        <v>675047.18</v>
      </c>
      <c r="E39" s="22">
        <f t="shared" si="16"/>
        <v>797625.94</v>
      </c>
      <c r="F39" s="21">
        <f t="shared" si="17"/>
        <v>0.18435215526731896</v>
      </c>
      <c r="G39" s="25"/>
      <c r="J39" s="106" t="s">
        <v>4</v>
      </c>
      <c r="K39" s="10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68</v>
      </c>
      <c r="C40" s="8">
        <f t="shared" si="14"/>
        <v>0.13307240704500978</v>
      </c>
      <c r="D40" s="13">
        <f t="shared" si="15"/>
        <v>22862.68</v>
      </c>
      <c r="E40" s="23">
        <f t="shared" si="16"/>
        <v>27663.84</v>
      </c>
      <c r="F40" s="21">
        <f t="shared" si="17"/>
        <v>6.3938348431474903E-3</v>
      </c>
      <c r="G40" s="25"/>
      <c r="J40" s="108" t="s">
        <v>0</v>
      </c>
      <c r="K40" s="109"/>
      <c r="L40" s="83">
        <f>SUM(L34:L39)</f>
        <v>511</v>
      </c>
      <c r="M40" s="17">
        <f>SUM(M34:M39)</f>
        <v>1</v>
      </c>
      <c r="N40" s="84">
        <f>SUM(N34:N39)</f>
        <v>3611063.3</v>
      </c>
      <c r="O40" s="85">
        <f>SUM(O34:O39)</f>
        <v>4326642.879999999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427</v>
      </c>
      <c r="C41" s="8">
        <f t="shared" si="14"/>
        <v>0.83561643835616439</v>
      </c>
      <c r="D41" s="13">
        <f t="shared" si="15"/>
        <v>686850.97</v>
      </c>
      <c r="E41" s="23">
        <f t="shared" si="16"/>
        <v>826475.71</v>
      </c>
      <c r="F41" s="21">
        <f t="shared" si="17"/>
        <v>0.19102008946021451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>IF(B45,B45/$B$46,"")</f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511</v>
      </c>
      <c r="C46" s="17">
        <f>SUM(C34:C45)</f>
        <v>1</v>
      </c>
      <c r="D46" s="18">
        <f>SUM(D34:D45)</f>
        <v>3611063.3</v>
      </c>
      <c r="E46" s="18">
        <f>SUM(E34:E45)</f>
        <v>4326642.879999999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N4" sqref="N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44427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TRACTAMENT I SELECCIÓ DE RESIDUS,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4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133" t="s">
        <v>2</v>
      </c>
      <c r="M11" s="134"/>
      <c r="N11" s="134"/>
      <c r="O11" s="134"/>
      <c r="P11" s="134"/>
      <c r="Q11" s="121" t="s">
        <v>34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4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1" si="0">IF(B13,B13/$B$25,"")</f>
        <v>0.125</v>
      </c>
      <c r="D13" s="4">
        <v>54439.77</v>
      </c>
      <c r="E13" s="5">
        <v>65872.12</v>
      </c>
      <c r="F13" s="21">
        <f t="shared" ref="F13:F24" si="1">IF(E13,E13/$E$25,"")</f>
        <v>0.75386835778605821</v>
      </c>
      <c r="G13" s="1">
        <v>9</v>
      </c>
      <c r="H13" s="20">
        <f t="shared" ref="H13:H21" si="2">IF(G13,G13/$G$25,"")</f>
        <v>6.6666666666666666E-2</v>
      </c>
      <c r="I13" s="4">
        <v>682316.43</v>
      </c>
      <c r="J13" s="5">
        <v>825602.88</v>
      </c>
      <c r="K13" s="21">
        <f t="shared" ref="K13:K21" si="3">IF(J13,J13/$J$25,"")</f>
        <v>0.37733461265896168</v>
      </c>
      <c r="L13" s="1">
        <v>1</v>
      </c>
      <c r="M13" s="20">
        <f t="shared" ref="M13:M21" si="4">IF(L13,L13/$L$25,"")</f>
        <v>4.8780487804878049E-3</v>
      </c>
      <c r="N13" s="4">
        <v>166200</v>
      </c>
      <c r="O13" s="5">
        <v>201102</v>
      </c>
      <c r="P13" s="21">
        <f t="shared" ref="P13:P21" si="5">IF(O13,O13/$O$25,"")</f>
        <v>0.49733597745604124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7.4074074074074077E-3</v>
      </c>
      <c r="I15" s="103">
        <v>29371.75</v>
      </c>
      <c r="J15" s="103">
        <v>35539.82</v>
      </c>
      <c r="K15" s="21">
        <f t="shared" si="3"/>
        <v>1.6243165495824361E-2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2.2222222222222223E-2</v>
      </c>
      <c r="I18" s="69">
        <v>983128.14</v>
      </c>
      <c r="J18" s="70">
        <v>1008637.89</v>
      </c>
      <c r="K18" s="67">
        <f t="shared" si="3"/>
        <v>0.46098917137534989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1</v>
      </c>
      <c r="C19" s="20">
        <f t="shared" si="0"/>
        <v>0.125</v>
      </c>
      <c r="D19" s="6">
        <v>1656.6</v>
      </c>
      <c r="E19" s="7">
        <v>2004.48</v>
      </c>
      <c r="F19" s="21">
        <f t="shared" si="1"/>
        <v>2.2940115572642843E-2</v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38</v>
      </c>
      <c r="M19" s="20">
        <f t="shared" si="4"/>
        <v>0.18536585365853658</v>
      </c>
      <c r="N19" s="6">
        <v>21780.55</v>
      </c>
      <c r="O19" s="7">
        <v>26354.49</v>
      </c>
      <c r="P19" s="21">
        <f t="shared" si="5"/>
        <v>6.5176060131204389E-2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6</v>
      </c>
      <c r="C20" s="66">
        <f t="shared" si="0"/>
        <v>0.75</v>
      </c>
      <c r="D20" s="69">
        <v>16117.53</v>
      </c>
      <c r="E20" s="70">
        <v>19502.21</v>
      </c>
      <c r="F20" s="21">
        <f t="shared" si="1"/>
        <v>0.22319152664129896</v>
      </c>
      <c r="G20" s="68">
        <v>122</v>
      </c>
      <c r="H20" s="66">
        <f t="shared" si="2"/>
        <v>0.90370370370370368</v>
      </c>
      <c r="I20" s="69">
        <v>265645.68</v>
      </c>
      <c r="J20" s="69">
        <v>318205.49</v>
      </c>
      <c r="K20" s="21">
        <f t="shared" si="3"/>
        <v>0.14543305046986404</v>
      </c>
      <c r="L20" s="68">
        <v>166</v>
      </c>
      <c r="M20" s="66">
        <f t="shared" si="4"/>
        <v>0.80975609756097566</v>
      </c>
      <c r="N20" s="69">
        <v>146244.82</v>
      </c>
      <c r="O20" s="70">
        <v>176901.95</v>
      </c>
      <c r="P20" s="67">
        <f t="shared" si="5"/>
        <v>0.43748796241275439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>IF(L22,L22/$L$25,"")</f>
        <v/>
      </c>
      <c r="N22" s="6"/>
      <c r="O22" s="7"/>
      <c r="P22" s="21" t="str">
        <f>IF(O22,O22/$O$25,"")</f>
        <v/>
      </c>
      <c r="Q22" s="2"/>
      <c r="R22" s="20" t="str">
        <f>IF(Q22,Q22/$Q$25,"")</f>
        <v/>
      </c>
      <c r="S22" s="6"/>
      <c r="T22" s="7"/>
      <c r="U22" s="21" t="str">
        <f t="shared" si="7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>IF(L23,L23/$L$25,"")</f>
        <v/>
      </c>
      <c r="N23" s="6"/>
      <c r="O23" s="7"/>
      <c r="P23" s="21" t="str">
        <f>IF(O23,O23/$O$25,"")</f>
        <v/>
      </c>
      <c r="Q23" s="2"/>
      <c r="R23" s="20" t="str">
        <f>IF(Q23,Q23/$Q$25,"")</f>
        <v/>
      </c>
      <c r="S23" s="6"/>
      <c r="T23" s="7"/>
      <c r="U23" s="21" t="str">
        <f t="shared" si="7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2" customFormat="1" ht="36" customHeight="1" x14ac:dyDescent="0.25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>IF(L24,L24/$L$25,"")</f>
        <v/>
      </c>
      <c r="N24" s="69"/>
      <c r="O24" s="70"/>
      <c r="P24" s="67" t="str">
        <f>IF(O24,O24/$O$25,"")</f>
        <v/>
      </c>
      <c r="Q24" s="68"/>
      <c r="R24" s="66" t="str">
        <f>IF(Q24,Q24/$Q$25,"")</f>
        <v/>
      </c>
      <c r="S24" s="69"/>
      <c r="T24" s="70"/>
      <c r="U24" s="67" t="str">
        <f t="shared" si="7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8</v>
      </c>
      <c r="C25" s="17">
        <f t="shared" si="12"/>
        <v>1</v>
      </c>
      <c r="D25" s="18">
        <f t="shared" si="12"/>
        <v>72213.899999999994</v>
      </c>
      <c r="E25" s="18">
        <f t="shared" si="12"/>
        <v>87378.81</v>
      </c>
      <c r="F25" s="19">
        <f t="shared" si="12"/>
        <v>1</v>
      </c>
      <c r="G25" s="16">
        <f t="shared" si="12"/>
        <v>135</v>
      </c>
      <c r="H25" s="17">
        <f t="shared" si="12"/>
        <v>1</v>
      </c>
      <c r="I25" s="18">
        <f t="shared" si="12"/>
        <v>1960462</v>
      </c>
      <c r="J25" s="18">
        <f t="shared" si="12"/>
        <v>2187986.08</v>
      </c>
      <c r="K25" s="19">
        <f t="shared" si="12"/>
        <v>1</v>
      </c>
      <c r="L25" s="16">
        <f t="shared" si="12"/>
        <v>205</v>
      </c>
      <c r="M25" s="17">
        <f t="shared" si="12"/>
        <v>1</v>
      </c>
      <c r="N25" s="18">
        <f t="shared" si="12"/>
        <v>334225.37</v>
      </c>
      <c r="O25" s="18">
        <f t="shared" si="12"/>
        <v>404358.44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hidden="1" customHeight="1" x14ac:dyDescent="0.25">
      <c r="A27" s="153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4" t="str">
        <f>'CONTRACTACIO 1r TR 2021'!A28:Q28</f>
        <v>https://bcnroc.ajuntament.barcelona.cat/jspui/bitstream/11703/120899/5/GM_Pressupost_2021.pdf#page=209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9" t="s">
        <v>36</v>
      </c>
      <c r="B29" s="149"/>
      <c r="C29" s="149"/>
      <c r="D29" s="149"/>
      <c r="E29" s="149"/>
      <c r="F29" s="149"/>
      <c r="G29" s="149"/>
      <c r="H29" s="149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30" t="s">
        <v>10</v>
      </c>
      <c r="B31" s="135" t="s">
        <v>17</v>
      </c>
      <c r="C31" s="136"/>
      <c r="D31" s="136"/>
      <c r="E31" s="136"/>
      <c r="F31" s="137"/>
      <c r="G31" s="25"/>
      <c r="J31" s="141" t="s">
        <v>15</v>
      </c>
      <c r="K31" s="142"/>
      <c r="L31" s="135" t="s">
        <v>16</v>
      </c>
      <c r="M31" s="136"/>
      <c r="N31" s="136"/>
      <c r="O31" s="136"/>
      <c r="P31" s="137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31"/>
      <c r="B32" s="138"/>
      <c r="C32" s="139"/>
      <c r="D32" s="139"/>
      <c r="E32" s="139"/>
      <c r="F32" s="140"/>
      <c r="G32" s="25"/>
      <c r="J32" s="143"/>
      <c r="K32" s="144"/>
      <c r="L32" s="138"/>
      <c r="M32" s="139"/>
      <c r="N32" s="139"/>
      <c r="O32" s="139"/>
      <c r="P32" s="14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32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5"/>
      <c r="K33" s="146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11</v>
      </c>
      <c r="C34" s="8">
        <f t="shared" ref="C34:C45" si="14">IF(B34,B34/$B$46,"")</f>
        <v>3.1609195402298854E-2</v>
      </c>
      <c r="D34" s="10">
        <f t="shared" ref="D34:D45" si="15">D13+I13+N13+S13+AC13+X13</f>
        <v>902956.20000000007</v>
      </c>
      <c r="E34" s="11">
        <f t="shared" ref="E34:E45" si="16">E13+J13+O13+T13+AD13+Y13</f>
        <v>1092577</v>
      </c>
      <c r="F34" s="21">
        <f t="shared" ref="F34:F42" si="17">IF(E34,E34/$E$46,"")</f>
        <v>0.40772007608710858</v>
      </c>
      <c r="J34" s="110" t="s">
        <v>3</v>
      </c>
      <c r="K34" s="111"/>
      <c r="L34" s="57">
        <f>B25</f>
        <v>8</v>
      </c>
      <c r="M34" s="8">
        <f t="shared" ref="M34:M39" si="18">IF(L34,L34/$L$40,"")</f>
        <v>2.2988505747126436E-2</v>
      </c>
      <c r="N34" s="58">
        <f>D25</f>
        <v>72213.899999999994</v>
      </c>
      <c r="O34" s="58">
        <f>E25</f>
        <v>87378.81</v>
      </c>
      <c r="P34" s="59">
        <f t="shared" ref="P34:P39" si="19">IF(O34,O34/$O$40,"")</f>
        <v>3.2607399809442265E-2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6" t="s">
        <v>1</v>
      </c>
      <c r="K35" s="107"/>
      <c r="L35" s="60">
        <f>G25</f>
        <v>135</v>
      </c>
      <c r="M35" s="8">
        <f t="shared" si="18"/>
        <v>0.38793103448275862</v>
      </c>
      <c r="N35" s="61">
        <f>I25</f>
        <v>1960462</v>
      </c>
      <c r="O35" s="61">
        <f>J25</f>
        <v>2187986.08</v>
      </c>
      <c r="P35" s="59">
        <f t="shared" si="19"/>
        <v>0.81649700754741728</v>
      </c>
    </row>
    <row r="36" spans="1:33" ht="30" customHeight="1" x14ac:dyDescent="0.25">
      <c r="A36" s="43" t="s">
        <v>19</v>
      </c>
      <c r="B36" s="12">
        <f t="shared" si="13"/>
        <v>1</v>
      </c>
      <c r="C36" s="8">
        <f t="shared" si="14"/>
        <v>2.8735632183908046E-3</v>
      </c>
      <c r="D36" s="13">
        <f t="shared" si="15"/>
        <v>29371.75</v>
      </c>
      <c r="E36" s="14">
        <f t="shared" si="16"/>
        <v>35539.82</v>
      </c>
      <c r="F36" s="21">
        <f t="shared" si="17"/>
        <v>1.3262496020438049E-2</v>
      </c>
      <c r="G36" s="25"/>
      <c r="J36" s="106" t="s">
        <v>2</v>
      </c>
      <c r="K36" s="107"/>
      <c r="L36" s="60">
        <f>L25</f>
        <v>205</v>
      </c>
      <c r="M36" s="8">
        <f t="shared" si="18"/>
        <v>0.58908045977011492</v>
      </c>
      <c r="N36" s="61">
        <f>N25</f>
        <v>334225.37</v>
      </c>
      <c r="O36" s="61">
        <f>O25</f>
        <v>404358.44</v>
      </c>
      <c r="P36" s="59">
        <f t="shared" si="19"/>
        <v>0.15089559264314051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6" t="s">
        <v>34</v>
      </c>
      <c r="K37" s="10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6" t="s">
        <v>5</v>
      </c>
      <c r="K38" s="10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3</v>
      </c>
      <c r="C39" s="8">
        <f t="shared" si="14"/>
        <v>8.6206896551724137E-3</v>
      </c>
      <c r="D39" s="13">
        <f t="shared" si="15"/>
        <v>983128.14</v>
      </c>
      <c r="E39" s="22">
        <f t="shared" si="16"/>
        <v>1008637.89</v>
      </c>
      <c r="F39" s="21">
        <f t="shared" si="17"/>
        <v>0.37639627893973665</v>
      </c>
      <c r="G39" s="25"/>
      <c r="J39" s="106" t="s">
        <v>4</v>
      </c>
      <c r="K39" s="10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39</v>
      </c>
      <c r="C40" s="8">
        <f t="shared" si="14"/>
        <v>0.11206896551724138</v>
      </c>
      <c r="D40" s="13">
        <f t="shared" si="15"/>
        <v>23437.149999999998</v>
      </c>
      <c r="E40" s="23">
        <f t="shared" si="16"/>
        <v>28358.97</v>
      </c>
      <c r="F40" s="21">
        <f t="shared" si="17"/>
        <v>1.0582797739795025E-2</v>
      </c>
      <c r="G40" s="25"/>
      <c r="J40" s="108" t="s">
        <v>0</v>
      </c>
      <c r="K40" s="109"/>
      <c r="L40" s="83">
        <f>SUM(L34:L39)</f>
        <v>348</v>
      </c>
      <c r="M40" s="17">
        <f>SUM(M34:M39)</f>
        <v>1</v>
      </c>
      <c r="N40" s="84">
        <f>SUM(N34:N39)</f>
        <v>2366901.27</v>
      </c>
      <c r="O40" s="85">
        <f>SUM(O34:O39)</f>
        <v>2679723.33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294</v>
      </c>
      <c r="C41" s="8">
        <f t="shared" si="14"/>
        <v>0.84482758620689657</v>
      </c>
      <c r="D41" s="13">
        <f t="shared" si="15"/>
        <v>428008.03</v>
      </c>
      <c r="E41" s="23">
        <f t="shared" si="16"/>
        <v>514609.65</v>
      </c>
      <c r="F41" s="21">
        <f t="shared" si="17"/>
        <v>0.19203835121292168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si="14"/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13"/>
        <v>0</v>
      </c>
      <c r="C45" s="8" t="str">
        <f t="shared" si="14"/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348</v>
      </c>
      <c r="C46" s="17">
        <f>SUM(C34:C45)</f>
        <v>1</v>
      </c>
      <c r="D46" s="18">
        <f>SUM(D34:D45)</f>
        <v>2366901.27</v>
      </c>
      <c r="E46" s="18">
        <f>SUM(E34:E45)</f>
        <v>2679723.33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2" zoomScale="80" zoomScaleNormal="80" workbookViewId="0">
      <selection activeCell="N22" sqref="N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44491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TRACTAMENT I SELECCIÓ DE RESIDUS,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4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133" t="s">
        <v>2</v>
      </c>
      <c r="M11" s="134"/>
      <c r="N11" s="134"/>
      <c r="O11" s="134"/>
      <c r="P11" s="134"/>
      <c r="Q11" s="121" t="s">
        <v>34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48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3" si="2">IF(G13,G13/$G$25,"")</f>
        <v>4.0322580645161289E-2</v>
      </c>
      <c r="I13" s="4">
        <v>578659</v>
      </c>
      <c r="J13" s="5">
        <v>700177.39</v>
      </c>
      <c r="K13" s="21">
        <f t="shared" ref="K13:K23" si="3">IF(J13,J13/$J$25,"")</f>
        <v>0.69585247896307512</v>
      </c>
      <c r="L13" s="1">
        <v>3</v>
      </c>
      <c r="M13" s="20">
        <f t="shared" ref="M13:M23" si="4">IF(L13,L13/$L$25,"")</f>
        <v>1.3452914798206279E-2</v>
      </c>
      <c r="N13" s="4">
        <v>1069485.1499999999</v>
      </c>
      <c r="O13" s="5">
        <v>1294077.03</v>
      </c>
      <c r="P13" s="21">
        <f t="shared" ref="P13:P23" si="5">IF(O13,O13/$O$25,"")</f>
        <v>0.85897528715231797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8.0645161290322578E-3</v>
      </c>
      <c r="I15" s="6">
        <v>34555</v>
      </c>
      <c r="J15" s="7">
        <v>41811.550000000003</v>
      </c>
      <c r="K15" s="21">
        <f t="shared" si="3"/>
        <v>4.1553285113631801E-2</v>
      </c>
      <c r="L15" s="2">
        <v>1</v>
      </c>
      <c r="M15" s="20">
        <f t="shared" si="4"/>
        <v>4.4843049327354259E-3</v>
      </c>
      <c r="N15" s="6">
        <v>53130</v>
      </c>
      <c r="O15" s="7">
        <v>64287.3</v>
      </c>
      <c r="P15" s="21">
        <f t="shared" si="5"/>
        <v>4.2672268108914051E-2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1.6129032258064516E-2</v>
      </c>
      <c r="I18" s="69">
        <v>79400</v>
      </c>
      <c r="J18" s="70">
        <v>96074</v>
      </c>
      <c r="K18" s="67">
        <f t="shared" si="3"/>
        <v>9.5480562524160456E-2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1.6129032258064516E-2</v>
      </c>
      <c r="I19" s="6">
        <v>3550</v>
      </c>
      <c r="J19" s="7">
        <v>4295.5</v>
      </c>
      <c r="K19" s="21">
        <f t="shared" si="3"/>
        <v>4.2689672161305998E-3</v>
      </c>
      <c r="L19" s="2">
        <v>43</v>
      </c>
      <c r="M19" s="20">
        <f t="shared" si="4"/>
        <v>0.19282511210762332</v>
      </c>
      <c r="N19" s="6">
        <v>16102.7</v>
      </c>
      <c r="O19" s="7">
        <v>19484.27</v>
      </c>
      <c r="P19" s="21">
        <f t="shared" si="5"/>
        <v>1.2933160878532319E-2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5</v>
      </c>
      <c r="C20" s="66">
        <f t="shared" si="0"/>
        <v>1</v>
      </c>
      <c r="D20" s="69">
        <v>20819.8</v>
      </c>
      <c r="E20" s="70">
        <v>25191.95</v>
      </c>
      <c r="F20" s="21">
        <f t="shared" si="1"/>
        <v>1</v>
      </c>
      <c r="G20" s="68">
        <v>114</v>
      </c>
      <c r="H20" s="66">
        <f t="shared" si="2"/>
        <v>0.91935483870967738</v>
      </c>
      <c r="I20" s="69">
        <v>135694.41</v>
      </c>
      <c r="J20" s="70">
        <v>163856.82999999999</v>
      </c>
      <c r="K20" s="67">
        <f t="shared" si="3"/>
        <v>0.16284470618300195</v>
      </c>
      <c r="L20" s="68">
        <v>176</v>
      </c>
      <c r="M20" s="66">
        <f t="shared" si="4"/>
        <v>0.78923766816143492</v>
      </c>
      <c r="N20" s="69">
        <v>106382.97</v>
      </c>
      <c r="O20" s="70">
        <v>128687.21</v>
      </c>
      <c r="P20" s="67">
        <f t="shared" si="5"/>
        <v>8.5419283860235617E-2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>IF(L24,L24/$L$25,"")</f>
        <v/>
      </c>
      <c r="N24" s="69"/>
      <c r="O24" s="70"/>
      <c r="P24" s="67" t="str">
        <f>IF(O24,O24/$O$25,"")</f>
        <v/>
      </c>
      <c r="Q24" s="68"/>
      <c r="R24" s="66" t="str">
        <f>IF(Q24,Q24/$Q$25,"")</f>
        <v/>
      </c>
      <c r="S24" s="69"/>
      <c r="T24" s="70"/>
      <c r="U24" s="67" t="str">
        <f t="shared" si="7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20819.8</v>
      </c>
      <c r="E25" s="18">
        <f t="shared" si="12"/>
        <v>25191.95</v>
      </c>
      <c r="F25" s="19">
        <f t="shared" si="12"/>
        <v>1</v>
      </c>
      <c r="G25" s="16">
        <f t="shared" si="12"/>
        <v>124</v>
      </c>
      <c r="H25" s="17">
        <f t="shared" si="12"/>
        <v>1</v>
      </c>
      <c r="I25" s="18">
        <f t="shared" si="12"/>
        <v>831858.41</v>
      </c>
      <c r="J25" s="18">
        <f t="shared" si="12"/>
        <v>1006215.27</v>
      </c>
      <c r="K25" s="19">
        <f t="shared" si="12"/>
        <v>0.99999999999999989</v>
      </c>
      <c r="L25" s="16">
        <f t="shared" si="12"/>
        <v>223</v>
      </c>
      <c r="M25" s="17">
        <f t="shared" si="12"/>
        <v>1</v>
      </c>
      <c r="N25" s="18">
        <f t="shared" si="12"/>
        <v>1245100.8199999998</v>
      </c>
      <c r="O25" s="18">
        <f t="shared" si="12"/>
        <v>1506535.81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53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4" t="str">
        <f>'CONTRACTACIO 1r TR 2021'!A28:Q28</f>
        <v>https://bcnroc.ajuntament.barcelona.cat/jspui/bitstream/11703/120899/5/GM_Pressupost_2021.pdf#page=209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9" t="s">
        <v>36</v>
      </c>
      <c r="B29" s="149"/>
      <c r="C29" s="149"/>
      <c r="D29" s="149"/>
      <c r="E29" s="149"/>
      <c r="F29" s="149"/>
      <c r="G29" s="149"/>
      <c r="H29" s="149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30" t="s">
        <v>10</v>
      </c>
      <c r="B31" s="135" t="s">
        <v>17</v>
      </c>
      <c r="C31" s="136"/>
      <c r="D31" s="136"/>
      <c r="E31" s="136"/>
      <c r="F31" s="137"/>
      <c r="G31" s="25"/>
      <c r="J31" s="141" t="s">
        <v>15</v>
      </c>
      <c r="K31" s="142"/>
      <c r="L31" s="135" t="s">
        <v>16</v>
      </c>
      <c r="M31" s="136"/>
      <c r="N31" s="136"/>
      <c r="O31" s="136"/>
      <c r="P31" s="137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31"/>
      <c r="B32" s="150"/>
      <c r="C32" s="151"/>
      <c r="D32" s="151"/>
      <c r="E32" s="151"/>
      <c r="F32" s="152"/>
      <c r="G32" s="25"/>
      <c r="J32" s="143"/>
      <c r="K32" s="144"/>
      <c r="L32" s="138"/>
      <c r="M32" s="139"/>
      <c r="N32" s="139"/>
      <c r="O32" s="139"/>
      <c r="P32" s="14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32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5"/>
      <c r="K33" s="146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8</v>
      </c>
      <c r="C34" s="8">
        <f t="shared" ref="C34:C42" si="14">IF(B34,B34/$B$46,"")</f>
        <v>2.2727272727272728E-2</v>
      </c>
      <c r="D34" s="10">
        <f t="shared" ref="D34:D45" si="15">D13+I13+N13+S13+AC13+X13</f>
        <v>1648144.15</v>
      </c>
      <c r="E34" s="11">
        <f t="shared" ref="E34:E45" si="16">E13+J13+O13+T13+AD13+Y13</f>
        <v>1994254.42</v>
      </c>
      <c r="F34" s="21">
        <f t="shared" ref="F34:F43" si="17">IF(E34,E34/$E$46,"")</f>
        <v>0.78577588087152594</v>
      </c>
      <c r="J34" s="110" t="s">
        <v>3</v>
      </c>
      <c r="K34" s="111"/>
      <c r="L34" s="57">
        <f>B25</f>
        <v>5</v>
      </c>
      <c r="M34" s="8">
        <f t="shared" ref="M34:M39" si="18">IF(L34,L34/$L$40,"")</f>
        <v>1.4204545454545454E-2</v>
      </c>
      <c r="N34" s="58">
        <f>D25</f>
        <v>20819.8</v>
      </c>
      <c r="O34" s="58">
        <f>E25</f>
        <v>25191.95</v>
      </c>
      <c r="P34" s="59">
        <f t="shared" ref="P34:P39" si="19">IF(O34,O34/$O$40,"")</f>
        <v>9.9261290352920164E-3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6" t="s">
        <v>1</v>
      </c>
      <c r="K35" s="107"/>
      <c r="L35" s="60">
        <f>G25</f>
        <v>124</v>
      </c>
      <c r="M35" s="8">
        <f t="shared" si="18"/>
        <v>0.35227272727272729</v>
      </c>
      <c r="N35" s="61">
        <f>I25</f>
        <v>831858.41</v>
      </c>
      <c r="O35" s="61">
        <f>J25</f>
        <v>1006215.27</v>
      </c>
      <c r="P35" s="59">
        <f t="shared" si="19"/>
        <v>0.39646881671729245</v>
      </c>
    </row>
    <row r="36" spans="1:33" ht="30" customHeight="1" x14ac:dyDescent="0.25">
      <c r="A36" s="43" t="s">
        <v>19</v>
      </c>
      <c r="B36" s="12">
        <f t="shared" si="13"/>
        <v>2</v>
      </c>
      <c r="C36" s="8">
        <f t="shared" si="14"/>
        <v>5.681818181818182E-3</v>
      </c>
      <c r="D36" s="13">
        <f t="shared" si="15"/>
        <v>87685</v>
      </c>
      <c r="E36" s="14">
        <f t="shared" si="16"/>
        <v>106098.85</v>
      </c>
      <c r="F36" s="21">
        <f t="shared" si="17"/>
        <v>4.1805055805370063E-2</v>
      </c>
      <c r="G36" s="25"/>
      <c r="J36" s="106" t="s">
        <v>2</v>
      </c>
      <c r="K36" s="107"/>
      <c r="L36" s="60">
        <f>L25</f>
        <v>223</v>
      </c>
      <c r="M36" s="8">
        <f t="shared" si="18"/>
        <v>0.63352272727272729</v>
      </c>
      <c r="N36" s="61">
        <f>N25</f>
        <v>1245100.8199999998</v>
      </c>
      <c r="O36" s="61">
        <f>O25</f>
        <v>1506535.81</v>
      </c>
      <c r="P36" s="59">
        <f t="shared" si="19"/>
        <v>0.59360505424741539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6" t="s">
        <v>34</v>
      </c>
      <c r="K37" s="10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6" t="s">
        <v>5</v>
      </c>
      <c r="K38" s="10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5.681818181818182E-3</v>
      </c>
      <c r="D39" s="13">
        <f t="shared" si="15"/>
        <v>79400</v>
      </c>
      <c r="E39" s="22">
        <f t="shared" si="16"/>
        <v>96074</v>
      </c>
      <c r="F39" s="21">
        <f t="shared" si="17"/>
        <v>3.7855065643455359E-2</v>
      </c>
      <c r="G39" s="25"/>
      <c r="J39" s="106" t="s">
        <v>4</v>
      </c>
      <c r="K39" s="10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45</v>
      </c>
      <c r="C40" s="8">
        <f t="shared" si="14"/>
        <v>0.12784090909090909</v>
      </c>
      <c r="D40" s="13">
        <f t="shared" si="15"/>
        <v>19652.7</v>
      </c>
      <c r="E40" s="23">
        <f t="shared" si="16"/>
        <v>23779.77</v>
      </c>
      <c r="F40" s="21">
        <f t="shared" si="17"/>
        <v>9.369702045675941E-3</v>
      </c>
      <c r="G40" s="25"/>
      <c r="J40" s="108" t="s">
        <v>0</v>
      </c>
      <c r="K40" s="109"/>
      <c r="L40" s="83">
        <f>SUM(L34:L39)</f>
        <v>352</v>
      </c>
      <c r="M40" s="17">
        <f>SUM(M34:M39)</f>
        <v>1</v>
      </c>
      <c r="N40" s="84">
        <f>SUM(N34:N39)</f>
        <v>2097779.0299999998</v>
      </c>
      <c r="O40" s="85">
        <f>SUM(O34:O39)</f>
        <v>2537943.0300000003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295</v>
      </c>
      <c r="C41" s="8">
        <f t="shared" si="14"/>
        <v>0.83806818181818177</v>
      </c>
      <c r="D41" s="13">
        <f t="shared" si="15"/>
        <v>262897.18</v>
      </c>
      <c r="E41" s="23">
        <f t="shared" si="16"/>
        <v>317735.99</v>
      </c>
      <c r="F41" s="21">
        <f t="shared" si="17"/>
        <v>0.1251942956339725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>IF(B45,B45/$B$46,"")</f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352</v>
      </c>
      <c r="C46" s="17">
        <f>SUM(C34:C45)</f>
        <v>1</v>
      </c>
      <c r="D46" s="18">
        <f>SUM(D34:D45)</f>
        <v>2097779.0299999998</v>
      </c>
      <c r="E46" s="18">
        <f>SUM(E34:E45)</f>
        <v>2537943.0300000003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9" zoomScale="115" zoomScaleNormal="115" workbookViewId="0">
      <selection activeCell="H37" sqref="H37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44581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TRACTAMENT I SELECCIÓ DE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4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133" t="s">
        <v>2</v>
      </c>
      <c r="M11" s="134"/>
      <c r="N11" s="134"/>
      <c r="O11" s="134"/>
      <c r="P11" s="134"/>
      <c r="Q11" s="121" t="s">
        <v>34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48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1.4285714285714285E-2</v>
      </c>
      <c r="I13" s="4">
        <f>289000+460000</f>
        <v>749000</v>
      </c>
      <c r="J13" s="5">
        <f>349690+556600</f>
        <v>906290</v>
      </c>
      <c r="K13" s="21">
        <f t="shared" ref="K13:K21" si="3">IF(J13,J13/$J$25,"")</f>
        <v>0.66548580000793645</v>
      </c>
      <c r="L13" s="1">
        <v>3</v>
      </c>
      <c r="M13" s="20">
        <f>IF(L13,L13/$L$25,"")</f>
        <v>1.1627906976744186E-2</v>
      </c>
      <c r="N13" s="4">
        <v>224705.8</v>
      </c>
      <c r="O13" s="5">
        <v>271894.02</v>
      </c>
      <c r="P13" s="21">
        <f>IF(O13,O13/$O$25,"")</f>
        <v>0.54345278397756436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0.16666666666666666</v>
      </c>
      <c r="D14" s="104">
        <v>56730</v>
      </c>
      <c r="E14" s="105">
        <v>68643.3</v>
      </c>
      <c r="F14" s="21">
        <f t="shared" si="1"/>
        <v>0.84776004011352335</v>
      </c>
      <c r="G14" s="2">
        <v>2</v>
      </c>
      <c r="H14" s="20">
        <f t="shared" si="2"/>
        <v>1.4285714285714285E-2</v>
      </c>
      <c r="I14" s="6">
        <v>48394</v>
      </c>
      <c r="J14" s="7">
        <v>58556.74</v>
      </c>
      <c r="K14" s="21">
        <f t="shared" si="3"/>
        <v>4.2998023772475399E-2</v>
      </c>
      <c r="L14" s="2">
        <v>1</v>
      </c>
      <c r="M14" s="20">
        <f>IF(L14,L14/$L$25,"")</f>
        <v>3.875968992248062E-3</v>
      </c>
      <c r="N14" s="6">
        <v>38330</v>
      </c>
      <c r="O14" s="105">
        <v>46379.3</v>
      </c>
      <c r="P14" s="21">
        <f>IF(O14,O14/$O$25,"")</f>
        <v>9.2701412498629607E-2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7.1428571428571426E-3</v>
      </c>
      <c r="I18" s="69">
        <v>151500</v>
      </c>
      <c r="J18" s="70">
        <v>183315</v>
      </c>
      <c r="K18" s="67">
        <f t="shared" si="3"/>
        <v>0.13460760841282024</v>
      </c>
      <c r="L18" s="71">
        <v>1</v>
      </c>
      <c r="M18" s="66">
        <f t="shared" ref="M18:M24" si="10">IF(L18,L18/$L$25,"")</f>
        <v>3.875968992248062E-3</v>
      </c>
      <c r="N18" s="69">
        <v>23306.82</v>
      </c>
      <c r="O18" s="70">
        <v>28201.25</v>
      </c>
      <c r="P18" s="67">
        <f t="shared" ref="P18:P24" si="11">IF(O18,O18/$O$25,"")</f>
        <v>5.6367726749368317E-2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>
        <v>1</v>
      </c>
      <c r="C19" s="20">
        <f t="shared" si="0"/>
        <v>0.16666666666666666</v>
      </c>
      <c r="D19" s="6">
        <v>1808</v>
      </c>
      <c r="E19" s="7">
        <v>2187.6799999999998</v>
      </c>
      <c r="F19" s="21">
        <f t="shared" si="1"/>
        <v>2.7018335140582585E-2</v>
      </c>
      <c r="G19" s="2">
        <v>2</v>
      </c>
      <c r="H19" s="20">
        <f t="shared" si="2"/>
        <v>1.4285714285714285E-2</v>
      </c>
      <c r="I19" s="6">
        <v>7797.5</v>
      </c>
      <c r="J19" s="7">
        <v>9390.14</v>
      </c>
      <c r="K19" s="21">
        <f t="shared" si="3"/>
        <v>6.8951492679898523E-3</v>
      </c>
      <c r="L19" s="2">
        <v>59</v>
      </c>
      <c r="M19" s="20">
        <f t="shared" si="10"/>
        <v>0.22868217054263565</v>
      </c>
      <c r="N19" s="6">
        <v>17585.79</v>
      </c>
      <c r="O19" s="7">
        <v>21278.79</v>
      </c>
      <c r="P19" s="21">
        <f t="shared" si="11"/>
        <v>4.2531342414864275E-2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4</v>
      </c>
      <c r="C20" s="66">
        <f t="shared" si="0"/>
        <v>0.66666666666666663</v>
      </c>
      <c r="D20" s="69">
        <v>8379.52</v>
      </c>
      <c r="E20" s="70">
        <v>10139.219999999999</v>
      </c>
      <c r="F20" s="21">
        <f t="shared" si="1"/>
        <v>0.12522162474589416</v>
      </c>
      <c r="G20" s="68">
        <v>133</v>
      </c>
      <c r="H20" s="66">
        <f t="shared" si="2"/>
        <v>0.95</v>
      </c>
      <c r="I20" s="69">
        <v>169622.92</v>
      </c>
      <c r="J20" s="70">
        <v>204295.36</v>
      </c>
      <c r="K20" s="67">
        <f t="shared" si="3"/>
        <v>0.15001341853877828</v>
      </c>
      <c r="L20" s="68">
        <v>194</v>
      </c>
      <c r="M20" s="66">
        <f t="shared" si="10"/>
        <v>0.75193798449612403</v>
      </c>
      <c r="N20" s="69">
        <v>109594.54</v>
      </c>
      <c r="O20" s="70">
        <v>132555.09</v>
      </c>
      <c r="P20" s="67">
        <f t="shared" si="11"/>
        <v>0.26494673435957361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10"/>
        <v/>
      </c>
      <c r="N21" s="6"/>
      <c r="O21" s="7"/>
      <c r="P21" s="21" t="str">
        <f t="shared" si="11"/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 t="shared" si="10"/>
        <v/>
      </c>
      <c r="N22" s="6"/>
      <c r="O22" s="7"/>
      <c r="P22" s="21" t="str">
        <f t="shared" si="11"/>
        <v/>
      </c>
      <c r="Q22" s="2"/>
      <c r="R22" s="20" t="str">
        <f>IF(Q22,Q22/$Q$25,"")</f>
        <v/>
      </c>
      <c r="S22" s="6"/>
      <c r="T22" s="7"/>
      <c r="U22" s="21" t="str">
        <f t="shared" si="5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 t="shared" si="10"/>
        <v/>
      </c>
      <c r="N23" s="6"/>
      <c r="O23" s="7"/>
      <c r="P23" s="21" t="str">
        <f t="shared" si="11"/>
        <v/>
      </c>
      <c r="Q23" s="2"/>
      <c r="R23" s="20" t="str">
        <f>IF(Q23,Q23/$Q$25,"")</f>
        <v/>
      </c>
      <c r="S23" s="6"/>
      <c r="T23" s="7"/>
      <c r="U23" s="21" t="str">
        <f t="shared" si="5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2" customFormat="1" ht="36" customHeight="1" x14ac:dyDescent="0.25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 t="shared" si="10"/>
        <v/>
      </c>
      <c r="N24" s="69"/>
      <c r="O24" s="70"/>
      <c r="P24" s="67" t="str">
        <f t="shared" si="11"/>
        <v/>
      </c>
      <c r="Q24" s="68"/>
      <c r="R24" s="66" t="str">
        <f>IF(Q24,Q24/$Q$25,"")</f>
        <v/>
      </c>
      <c r="S24" s="69"/>
      <c r="T24" s="70"/>
      <c r="U24" s="67" t="str">
        <f t="shared" si="5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6</v>
      </c>
      <c r="C25" s="17">
        <f t="shared" si="12"/>
        <v>1</v>
      </c>
      <c r="D25" s="18">
        <f t="shared" si="12"/>
        <v>66917.52</v>
      </c>
      <c r="E25" s="18">
        <f t="shared" si="12"/>
        <v>80970.2</v>
      </c>
      <c r="F25" s="19">
        <f t="shared" si="12"/>
        <v>1</v>
      </c>
      <c r="G25" s="16">
        <f t="shared" si="12"/>
        <v>140</v>
      </c>
      <c r="H25" s="17">
        <f t="shared" si="12"/>
        <v>1</v>
      </c>
      <c r="I25" s="18">
        <f t="shared" si="12"/>
        <v>1126314.42</v>
      </c>
      <c r="J25" s="18">
        <f t="shared" si="12"/>
        <v>1361847.2399999998</v>
      </c>
      <c r="K25" s="19">
        <f t="shared" si="12"/>
        <v>1.0000000000000002</v>
      </c>
      <c r="L25" s="16">
        <f t="shared" si="12"/>
        <v>258</v>
      </c>
      <c r="M25" s="17">
        <f t="shared" si="12"/>
        <v>1</v>
      </c>
      <c r="N25" s="18">
        <f t="shared" si="12"/>
        <v>413522.94999999995</v>
      </c>
      <c r="O25" s="18">
        <f t="shared" si="12"/>
        <v>500308.44999999995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53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4" t="str">
        <f>'CONTRACTACIO 1r TR 2021'!A28:Q28</f>
        <v>https://bcnroc.ajuntament.barcelona.cat/jspui/bitstream/11703/120899/5/GM_Pressupost_2021.pdf#page=209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9" t="s">
        <v>36</v>
      </c>
      <c r="B29" s="149"/>
      <c r="C29" s="149"/>
      <c r="D29" s="149"/>
      <c r="E29" s="149"/>
      <c r="F29" s="149"/>
      <c r="G29" s="149"/>
      <c r="H29" s="149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30" t="s">
        <v>10</v>
      </c>
      <c r="B31" s="135" t="s">
        <v>17</v>
      </c>
      <c r="C31" s="136"/>
      <c r="D31" s="136"/>
      <c r="E31" s="136"/>
      <c r="F31" s="137"/>
      <c r="G31" s="25"/>
      <c r="J31" s="141" t="s">
        <v>15</v>
      </c>
      <c r="K31" s="142"/>
      <c r="L31" s="135" t="s">
        <v>16</v>
      </c>
      <c r="M31" s="136"/>
      <c r="N31" s="136"/>
      <c r="O31" s="136"/>
      <c r="P31" s="137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31"/>
      <c r="B32" s="150"/>
      <c r="C32" s="151"/>
      <c r="D32" s="151"/>
      <c r="E32" s="151"/>
      <c r="F32" s="152"/>
      <c r="G32" s="25"/>
      <c r="J32" s="143"/>
      <c r="K32" s="144"/>
      <c r="L32" s="138"/>
      <c r="M32" s="139"/>
      <c r="N32" s="139"/>
      <c r="O32" s="139"/>
      <c r="P32" s="14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32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5"/>
      <c r="K33" s="146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13">B13+G13+L13+Q13+AA13+V13</f>
        <v>5</v>
      </c>
      <c r="C34" s="8">
        <f t="shared" ref="C34:C45" si="14">IF(B34,B34/$B$46,"")</f>
        <v>1.2376237623762377E-2</v>
      </c>
      <c r="D34" s="10">
        <f t="shared" ref="D34:D42" si="15">D13+I13+N13+S13+AC13+X13</f>
        <v>973705.8</v>
      </c>
      <c r="E34" s="11">
        <f t="shared" ref="E34:E42" si="16">E13+J13+O13+T13+AD13+Y13</f>
        <v>1178184.02</v>
      </c>
      <c r="F34" s="21">
        <f t="shared" ref="F34:F42" si="17">IF(E34,E34/$E$46,"")</f>
        <v>0.6063343739401259</v>
      </c>
      <c r="J34" s="110" t="s">
        <v>3</v>
      </c>
      <c r="K34" s="111"/>
      <c r="L34" s="57">
        <f>B25</f>
        <v>6</v>
      </c>
      <c r="M34" s="8">
        <f t="shared" ref="M34:M39" si="18">IF(L34,L34/$L$40,"")</f>
        <v>1.4851485148514851E-2</v>
      </c>
      <c r="N34" s="58">
        <f>D25</f>
        <v>66917.52</v>
      </c>
      <c r="O34" s="58">
        <f>E25</f>
        <v>80970.2</v>
      </c>
      <c r="P34" s="59">
        <f t="shared" ref="P34:P39" si="19">IF(O34,O34/$O$40,"")</f>
        <v>4.1670074191641801E-2</v>
      </c>
    </row>
    <row r="35" spans="1:33" s="25" customFormat="1" ht="30" customHeight="1" x14ac:dyDescent="0.25">
      <c r="A35" s="43" t="s">
        <v>18</v>
      </c>
      <c r="B35" s="12">
        <f t="shared" si="13"/>
        <v>4</v>
      </c>
      <c r="C35" s="8">
        <f t="shared" si="14"/>
        <v>9.9009900990099011E-3</v>
      </c>
      <c r="D35" s="13">
        <f t="shared" si="15"/>
        <v>143454</v>
      </c>
      <c r="E35" s="14">
        <f t="shared" si="16"/>
        <v>173579.34000000003</v>
      </c>
      <c r="F35" s="21">
        <f t="shared" si="17"/>
        <v>8.93299507218238E-2</v>
      </c>
      <c r="J35" s="106" t="s">
        <v>1</v>
      </c>
      <c r="K35" s="107"/>
      <c r="L35" s="60">
        <f>G25</f>
        <v>140</v>
      </c>
      <c r="M35" s="8">
        <f t="shared" si="18"/>
        <v>0.34653465346534651</v>
      </c>
      <c r="N35" s="61">
        <f>I25</f>
        <v>1126314.42</v>
      </c>
      <c r="O35" s="61">
        <f>J25</f>
        <v>1361847.2399999998</v>
      </c>
      <c r="P35" s="59">
        <f t="shared" si="19"/>
        <v>0.70085383917148059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6" t="s">
        <v>2</v>
      </c>
      <c r="K36" s="107"/>
      <c r="L36" s="60">
        <f>L25</f>
        <v>258</v>
      </c>
      <c r="M36" s="8">
        <f t="shared" si="18"/>
        <v>0.63861386138613863</v>
      </c>
      <c r="N36" s="61">
        <f>N25</f>
        <v>413522.94999999995</v>
      </c>
      <c r="O36" s="61">
        <f>O25</f>
        <v>500308.44999999995</v>
      </c>
      <c r="P36" s="59">
        <f t="shared" si="19"/>
        <v>0.25747608663687765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6" t="s">
        <v>34</v>
      </c>
      <c r="K37" s="10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6" t="s">
        <v>5</v>
      </c>
      <c r="K38" s="10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4.9504950495049506E-3</v>
      </c>
      <c r="D39" s="13">
        <f t="shared" si="15"/>
        <v>174806.82</v>
      </c>
      <c r="E39" s="22">
        <f t="shared" si="16"/>
        <v>211516.25</v>
      </c>
      <c r="F39" s="21">
        <f t="shared" si="17"/>
        <v>0.10885360083386053</v>
      </c>
      <c r="G39" s="25"/>
      <c r="J39" s="106" t="s">
        <v>4</v>
      </c>
      <c r="K39" s="10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62</v>
      </c>
      <c r="C40" s="8">
        <f t="shared" si="14"/>
        <v>0.15346534653465346</v>
      </c>
      <c r="D40" s="13">
        <f t="shared" si="15"/>
        <v>27191.29</v>
      </c>
      <c r="E40" s="23">
        <f t="shared" si="16"/>
        <v>32856.61</v>
      </c>
      <c r="F40" s="21">
        <f t="shared" si="17"/>
        <v>1.6909151470366132E-2</v>
      </c>
      <c r="G40" s="25"/>
      <c r="J40" s="108" t="s">
        <v>0</v>
      </c>
      <c r="K40" s="109"/>
      <c r="L40" s="83">
        <f>SUM(L34:L39)</f>
        <v>404</v>
      </c>
      <c r="M40" s="17">
        <f>SUM(M34:M39)</f>
        <v>1</v>
      </c>
      <c r="N40" s="84">
        <f>SUM(N34:N39)</f>
        <v>1606754.89</v>
      </c>
      <c r="O40" s="85">
        <f>SUM(O34:O39)</f>
        <v>1943125.8899999997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331</v>
      </c>
      <c r="C41" s="8">
        <f t="shared" si="14"/>
        <v>0.81930693069306926</v>
      </c>
      <c r="D41" s="13">
        <f t="shared" si="15"/>
        <v>287596.98</v>
      </c>
      <c r="E41" s="23">
        <f t="shared" si="16"/>
        <v>346989.67</v>
      </c>
      <c r="F41" s="21">
        <f t="shared" si="17"/>
        <v>0.17857292303382358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>B22+G22+L22+Q22+AA22+V22</f>
        <v>0</v>
      </c>
      <c r="C43" s="8" t="str">
        <f t="shared" si="14"/>
        <v/>
      </c>
      <c r="D43" s="13">
        <f t="shared" ref="D43:E45" si="20">D22+I22+N22+S22+AC22+X22</f>
        <v>0</v>
      </c>
      <c r="E43" s="14">
        <f t="shared" si="20"/>
        <v>0</v>
      </c>
      <c r="F43" s="21" t="str">
        <f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>B23+G23+L23+Q23+AA23+V23</f>
        <v>0</v>
      </c>
      <c r="C44" s="8" t="str">
        <f t="shared" si="14"/>
        <v/>
      </c>
      <c r="D44" s="13">
        <f t="shared" si="20"/>
        <v>0</v>
      </c>
      <c r="E44" s="14">
        <f t="shared" si="2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>B24+G24+L24+Q24+AA24+V24</f>
        <v>0</v>
      </c>
      <c r="C45" s="8" t="str">
        <f t="shared" si="14"/>
        <v/>
      </c>
      <c r="D45" s="13">
        <f t="shared" si="20"/>
        <v>0</v>
      </c>
      <c r="E45" s="14">
        <f t="shared" si="20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404</v>
      </c>
      <c r="C46" s="17">
        <f>SUM(C34:C45)</f>
        <v>1</v>
      </c>
      <c r="D46" s="18">
        <f>SUM(D34:D45)</f>
        <v>1606754.8900000001</v>
      </c>
      <c r="E46" s="18">
        <f>SUM(E34:E45)</f>
        <v>1943125.8900000001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6" zoomScale="80" zoomScaleNormal="80" workbookViewId="0">
      <selection activeCell="A29" sqref="A29:H29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TRACTAMENT I SELECCIÓ DE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5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ht="30" customHeight="1" thickBot="1" x14ac:dyDescent="0.3">
      <c r="A11" s="158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133" t="s">
        <v>2</v>
      </c>
      <c r="M11" s="134"/>
      <c r="N11" s="134"/>
      <c r="O11" s="134"/>
      <c r="P11" s="134"/>
      <c r="Q11" s="121" t="s">
        <v>34</v>
      </c>
      <c r="R11" s="122"/>
      <c r="S11" s="122"/>
      <c r="T11" s="122"/>
      <c r="U11" s="123"/>
      <c r="V11" s="124" t="s">
        <v>4</v>
      </c>
      <c r="W11" s="125"/>
      <c r="X11" s="125"/>
      <c r="Y11" s="125"/>
      <c r="Z11" s="126"/>
      <c r="AA11" s="127" t="s">
        <v>5</v>
      </c>
      <c r="AB11" s="128"/>
      <c r="AC11" s="128"/>
      <c r="AD11" s="128"/>
      <c r="AE11" s="129"/>
    </row>
    <row r="12" spans="1:31" ht="39" customHeight="1" thickBot="1" x14ac:dyDescent="0.3">
      <c r="A12" s="159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2</v>
      </c>
      <c r="C13" s="20">
        <f t="shared" ref="C13:C24" si="0">IF(B13,B13/$B$25,"")</f>
        <v>7.407407407407407E-2</v>
      </c>
      <c r="D13" s="10">
        <f>'CONTRACTACIO 1r TR 2021'!D13+'CONTRACTACIO 2n TR 2021'!D13+'CONTRACTACIO 3r TR 2021'!D13+'CONTRACTACIO 4t TR 2021'!D13</f>
        <v>436987.09</v>
      </c>
      <c r="E13" s="10">
        <f>'CONTRACTACIO 1r TR 2021'!E13+'CONTRACTACIO 2n TR 2021'!E13+'CONTRACTACIO 3r TR 2021'!E13+'CONTRACTACIO 4t TR 2021'!E13</f>
        <v>528754.38</v>
      </c>
      <c r="F13" s="21">
        <f t="shared" ref="F13:F24" si="1">IF(E13,E13/$E$25,"")</f>
        <v>0.77046026062279949</v>
      </c>
      <c r="G13" s="9">
        <f>'CONTRACTACIO 1r TR 2021'!G13+'CONTRACTACIO 2n TR 2021'!G13+'CONTRACTACIO 3r TR 2021'!G13+'CONTRACTACIO 4t TR 2021'!G13</f>
        <v>25</v>
      </c>
      <c r="H13" s="20">
        <f t="shared" ref="H13:H24" si="2">IF(G13,G13/$G$25,"")</f>
        <v>4.3103448275862072E-2</v>
      </c>
      <c r="I13" s="10">
        <f>'CONTRACTACIO 1r TR 2021'!I13+'CONTRACTACIO 2n TR 2021'!I13+'CONTRACTACIO 3r TR 2021'!I13+'CONTRACTACIO 4t TR 2021'!I13</f>
        <v>3673730.58</v>
      </c>
      <c r="J13" s="10">
        <f>'CONTRACTACIO 1r TR 2021'!J13+'CONTRACTACIO 2n TR 2021'!J13+'CONTRACTACIO 3r TR 2021'!J13+'CONTRACTACIO 4t TR 2021'!J13</f>
        <v>4426265.4000000004</v>
      </c>
      <c r="K13" s="21">
        <f t="shared" ref="K13:K24" si="3">IF(J13,J13/$J$25,"")</f>
        <v>0.61546072822405984</v>
      </c>
      <c r="L13" s="9">
        <f>'CONTRACTACIO 1r TR 2021'!L13+'CONTRACTACIO 2n TR 2021'!L13+'CONTRACTACIO 3r TR 2021'!L13+'CONTRACTACIO 4t TR 2021'!L13</f>
        <v>8</v>
      </c>
      <c r="M13" s="20">
        <f t="shared" ref="M13:M24" si="4">IF(L13,L13/$L$25,"")</f>
        <v>7.9365079365079361E-3</v>
      </c>
      <c r="N13" s="10">
        <f>'CONTRACTACIO 1r TR 2021'!N13+'CONTRACTACIO 2n TR 2021'!N13+'CONTRACTACIO 3r TR 2021'!N13+'CONTRACTACIO 4t TR 2021'!N13</f>
        <v>1583390.95</v>
      </c>
      <c r="O13" s="10">
        <f>'CONTRACTACIO 1r TR 2021'!O13+'CONTRACTACIO 2n TR 2021'!O13+'CONTRACTACIO 3r TR 2021'!O13+'CONTRACTACIO 4t TR 2021'!O13</f>
        <v>1915903.05</v>
      </c>
      <c r="P13" s="21">
        <f t="shared" ref="P13:P24" si="5">IF(O13,O13/$O$25,"")</f>
        <v>0.53081523398674513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1</v>
      </c>
      <c r="C14" s="20">
        <f t="shared" si="0"/>
        <v>3.7037037037037035E-2</v>
      </c>
      <c r="D14" s="13">
        <f>'CONTRACTACIO 1r TR 2021'!D14+'CONTRACTACIO 2n TR 2021'!D14+'CONTRACTACIO 3r TR 2021'!D14+'CONTRACTACIO 4t TR 2021'!D14</f>
        <v>56730</v>
      </c>
      <c r="E14" s="13">
        <f>'CONTRACTACIO 1r TR 2021'!E14+'CONTRACTACIO 2n TR 2021'!E14+'CONTRACTACIO 3r TR 2021'!E14+'CONTRACTACIO 4t TR 2021'!E14</f>
        <v>68643.3</v>
      </c>
      <c r="F14" s="21">
        <f t="shared" si="1"/>
        <v>0.10002174319200725</v>
      </c>
      <c r="G14" s="9">
        <f>'CONTRACTACIO 1r TR 2021'!G14+'CONTRACTACIO 2n TR 2021'!G14+'CONTRACTACIO 3r TR 2021'!G14+'CONTRACTACIO 4t TR 2021'!G14</f>
        <v>2</v>
      </c>
      <c r="H14" s="20">
        <f t="shared" si="2"/>
        <v>3.4482758620689655E-3</v>
      </c>
      <c r="I14" s="13">
        <f>'CONTRACTACIO 1r TR 2021'!I14+'CONTRACTACIO 2n TR 2021'!I14+'CONTRACTACIO 3r TR 2021'!I14+'CONTRACTACIO 4t TR 2021'!I14</f>
        <v>48394</v>
      </c>
      <c r="J14" s="13">
        <f>'CONTRACTACIO 1r TR 2021'!J14+'CONTRACTACIO 2n TR 2021'!J14+'CONTRACTACIO 3r TR 2021'!J14+'CONTRACTACIO 4t TR 2021'!J14</f>
        <v>58556.74</v>
      </c>
      <c r="K14" s="21">
        <f t="shared" si="3"/>
        <v>8.1421628813371505E-3</v>
      </c>
      <c r="L14" s="9">
        <f>'CONTRACTACIO 1r TR 2021'!L14+'CONTRACTACIO 2n TR 2021'!L14+'CONTRACTACIO 3r TR 2021'!L14+'CONTRACTACIO 4t TR 2021'!L14</f>
        <v>1</v>
      </c>
      <c r="M14" s="20">
        <f t="shared" si="4"/>
        <v>9.9206349206349201E-4</v>
      </c>
      <c r="N14" s="13">
        <f>'CONTRACTACIO 1r TR 2021'!N14+'CONTRACTACIO 2n TR 2021'!N14+'CONTRACTACIO 3r TR 2021'!N14+'CONTRACTACIO 4t TR 2021'!N14</f>
        <v>38330</v>
      </c>
      <c r="O14" s="13">
        <f>'CONTRACTACIO 1r TR 2021'!O14+'CONTRACTACIO 2n TR 2021'!O14+'CONTRACTACIO 3r TR 2021'!O14+'CONTRACTACIO 4t TR 2021'!O14</f>
        <v>46379.3</v>
      </c>
      <c r="P14" s="21">
        <f t="shared" si="5"/>
        <v>1.2849731087197469E-2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4</v>
      </c>
      <c r="H15" s="20">
        <f t="shared" si="2"/>
        <v>6.8965517241379309E-3</v>
      </c>
      <c r="I15" s="13">
        <f>'CONTRACTACIO 1r TR 2021'!I15+'CONTRACTACIO 2n TR 2021'!I15+'CONTRACTACIO 3r TR 2021'!I15+'CONTRACTACIO 4t TR 2021'!I15</f>
        <v>120926.75</v>
      </c>
      <c r="J15" s="13">
        <f>'CONTRACTACIO 1r TR 2021'!J15+'CONTRACTACIO 2n TR 2021'!J15+'CONTRACTACIO 3r TR 2021'!J15+'CONTRACTACIO 4t TR 2021'!J15</f>
        <v>146321.37</v>
      </c>
      <c r="K15" s="21">
        <f t="shared" si="3"/>
        <v>2.0345607142071079E-2</v>
      </c>
      <c r="L15" s="9">
        <f>'CONTRACTACIO 1r TR 2021'!L15+'CONTRACTACIO 2n TR 2021'!L15+'CONTRACTACIO 3r TR 2021'!L15+'CONTRACTACIO 4t TR 2021'!L15</f>
        <v>1</v>
      </c>
      <c r="M15" s="20">
        <f t="shared" si="4"/>
        <v>9.9206349206349201E-4</v>
      </c>
      <c r="N15" s="13">
        <f>'CONTRACTACIO 1r TR 2021'!N15+'CONTRACTACIO 2n TR 2021'!N15+'CONTRACTACIO 3r TR 2021'!N15+'CONTRACTACIO 4t TR 2021'!N15</f>
        <v>53130</v>
      </c>
      <c r="O15" s="13">
        <f>'CONTRACTACIO 1r TR 2021'!O15+'CONTRACTACIO 2n TR 2021'!O15+'CONTRACTACIO 3r TR 2021'!O15+'CONTRACTACIO 4t TR 2021'!O15</f>
        <v>64287.3</v>
      </c>
      <c r="P15" s="21">
        <f t="shared" si="5"/>
        <v>1.7811276093472515E-2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8</v>
      </c>
      <c r="H18" s="20">
        <f t="shared" si="2"/>
        <v>1.3793103448275862E-2</v>
      </c>
      <c r="I18" s="13">
        <f>'CONTRACTACIO 1r TR 2021'!I18+'CONTRACTACIO 2n TR 2021'!I18+'CONTRACTACIO 3r TR 2021'!I18+'CONTRACTACIO 4t TR 2021'!I18</f>
        <v>1333943.1400000001</v>
      </c>
      <c r="J18" s="13">
        <f>'CONTRACTACIO 1r TR 2021'!J18+'CONTRACTACIO 2n TR 2021'!J18+'CONTRACTACIO 3r TR 2021'!J18+'CONTRACTACIO 4t TR 2021'!J18</f>
        <v>1413942.8900000001</v>
      </c>
      <c r="K18" s="21">
        <f t="shared" si="3"/>
        <v>0.19660509303094023</v>
      </c>
      <c r="L18" s="9">
        <f>'CONTRACTACIO 1r TR 2021'!L18+'CONTRACTACIO 2n TR 2021'!L18+'CONTRACTACIO 3r TR 2021'!L18+'CONTRACTACIO 4t TR 2021'!L18</f>
        <v>2</v>
      </c>
      <c r="M18" s="20">
        <f t="shared" si="4"/>
        <v>1.984126984126984E-3</v>
      </c>
      <c r="N18" s="13">
        <f>'CONTRACTACIO 1r TR 2021'!N18+'CONTRACTACIO 2n TR 2021'!N18+'CONTRACTACIO 3r TR 2021'!N18+'CONTRACTACIO 4t TR 2021'!N18</f>
        <v>578439</v>
      </c>
      <c r="O18" s="13">
        <f>'CONTRACTACIO 1r TR 2021'!O18+'CONTRACTACIO 2n TR 2021'!O18+'CONTRACTACIO 3r TR 2021'!O18+'CONTRACTACIO 4t TR 2021'!O18</f>
        <v>699911.19</v>
      </c>
      <c r="P18" s="21">
        <f t="shared" si="5"/>
        <v>0.19391561701923862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2</v>
      </c>
      <c r="C19" s="20">
        <f t="shared" si="0"/>
        <v>7.407407407407407E-2</v>
      </c>
      <c r="D19" s="13">
        <f>'CONTRACTACIO 1r TR 2021'!D19+'CONTRACTACIO 2n TR 2021'!D19+'CONTRACTACIO 3r TR 2021'!D19+'CONTRACTACIO 4t TR 2021'!D19</f>
        <v>3464.6</v>
      </c>
      <c r="E19" s="13">
        <f>'CONTRACTACIO 1r TR 2021'!E19+'CONTRACTACIO 2n TR 2021'!E19+'CONTRACTACIO 3r TR 2021'!E19+'CONTRACTACIO 4t TR 2021'!E19</f>
        <v>4192.16</v>
      </c>
      <c r="F19" s="21">
        <f t="shared" si="1"/>
        <v>6.1084934864699845E-3</v>
      </c>
      <c r="G19" s="9">
        <f>'CONTRACTACIO 1r TR 2021'!G19+'CONTRACTACIO 2n TR 2021'!G19+'CONTRACTACIO 3r TR 2021'!G19+'CONTRACTACIO 4t TR 2021'!G19</f>
        <v>4</v>
      </c>
      <c r="H19" s="20">
        <f t="shared" si="2"/>
        <v>6.8965517241379309E-3</v>
      </c>
      <c r="I19" s="13">
        <f>'CONTRACTACIO 1r TR 2021'!I19+'CONTRACTACIO 2n TR 2021'!I19+'CONTRACTACIO 3r TR 2021'!I19+'CONTRACTACIO 4t TR 2021'!I19</f>
        <v>11347.5</v>
      </c>
      <c r="J19" s="13">
        <f>'CONTRACTACIO 1r TR 2021'!J19+'CONTRACTACIO 2n TR 2021'!J19+'CONTRACTACIO 3r TR 2021'!J19+'CONTRACTACIO 4t TR 2021'!J19</f>
        <v>13685.64</v>
      </c>
      <c r="K19" s="21">
        <f t="shared" si="3"/>
        <v>1.9029527602688085E-3</v>
      </c>
      <c r="L19" s="9">
        <f>'CONTRACTACIO 1r TR 2021'!L19+'CONTRACTACIO 2n TR 2021'!L19+'CONTRACTACIO 3r TR 2021'!L19+'CONTRACTACIO 4t TR 2021'!L19</f>
        <v>208</v>
      </c>
      <c r="M19" s="20">
        <f t="shared" si="4"/>
        <v>0.20634920634920634</v>
      </c>
      <c r="N19" s="13">
        <f>'CONTRACTACIO 1r TR 2021'!N19+'CONTRACTACIO 2n TR 2021'!N19+'CONTRACTACIO 3r TR 2021'!N19+'CONTRACTACIO 4t TR 2021'!N19</f>
        <v>78331.72</v>
      </c>
      <c r="O19" s="13">
        <f>'CONTRACTACIO 1r TR 2021'!O19+'CONTRACTACIO 2n TR 2021'!O19+'CONTRACTACIO 3r TR 2021'!O19+'CONTRACTACIO 4t TR 2021'!O19</f>
        <v>94781.390000000014</v>
      </c>
      <c r="P19" s="21">
        <f t="shared" si="5"/>
        <v>2.6259891235331009E-2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22</v>
      </c>
      <c r="C20" s="20">
        <f t="shared" si="0"/>
        <v>0.81481481481481477</v>
      </c>
      <c r="D20" s="13">
        <f>'CONTRACTACIO 1r TR 2021'!D20+'CONTRACTACIO 2n TR 2021'!D20+'CONTRACTACIO 3r TR 2021'!D20+'CONTRACTACIO 4t TR 2021'!D20</f>
        <v>69994.990000000005</v>
      </c>
      <c r="E20" s="13">
        <f>'CONTRACTACIO 1r TR 2021'!E20+'CONTRACTACIO 2n TR 2021'!E20+'CONTRACTACIO 3r TR 2021'!E20+'CONTRACTACIO 4t TR 2021'!E20</f>
        <v>84693.94</v>
      </c>
      <c r="F20" s="21">
        <f t="shared" si="1"/>
        <v>0.12340950269872326</v>
      </c>
      <c r="G20" s="9">
        <f>'CONTRACTACIO 1r TR 2021'!G20+'CONTRACTACIO 2n TR 2021'!G20+'CONTRACTACIO 3r TR 2021'!G20+'CONTRACTACIO 4t TR 2021'!G20</f>
        <v>537</v>
      </c>
      <c r="H20" s="20">
        <f t="shared" si="2"/>
        <v>0.92586206896551726</v>
      </c>
      <c r="I20" s="13">
        <f>'CONTRACTACIO 1r TR 2021'!I20+'CONTRACTACIO 2n TR 2021'!I20+'CONTRACTACIO 3r TR 2021'!I20+'CONTRACTACIO 4t TR 2021'!I20</f>
        <v>943025.26</v>
      </c>
      <c r="J20" s="13">
        <f>'CONTRACTACIO 1r TR 2021'!J20+'CONTRACTACIO 2n TR 2021'!J20+'CONTRACTACIO 3r TR 2021'!J20+'CONTRACTACIO 4t TR 2021'!J20</f>
        <v>1133019.73</v>
      </c>
      <c r="K20" s="21">
        <f t="shared" si="3"/>
        <v>0.15754345596132299</v>
      </c>
      <c r="L20" s="9">
        <f>'CONTRACTACIO 1r TR 2021'!L20+'CONTRACTACIO 2n TR 2021'!L20+'CONTRACTACIO 3r TR 2021'!L20+'CONTRACTACIO 4t TR 2021'!L20</f>
        <v>788</v>
      </c>
      <c r="M20" s="20">
        <f t="shared" si="4"/>
        <v>0.78174603174603174</v>
      </c>
      <c r="N20" s="13">
        <f>'CONTRACTACIO 1r TR 2021'!N20+'CONTRACTACIO 2n TR 2021'!N20+'CONTRACTACIO 3r TR 2021'!N20+'CONTRACTACIO 4t TR 2021'!N20</f>
        <v>652332.91</v>
      </c>
      <c r="O20" s="13">
        <f>'CONTRACTACIO 1r TR 2021'!O20+'CONTRACTACIO 2n TR 2021'!O20+'CONTRACTACIO 3r TR 2021'!O20+'CONTRACTACIO 4t TR 2021'!O20</f>
        <v>788097.35</v>
      </c>
      <c r="P20" s="21">
        <f t="shared" si="5"/>
        <v>0.21834825057801527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27</v>
      </c>
      <c r="C25" s="17">
        <f t="shared" si="12"/>
        <v>1</v>
      </c>
      <c r="D25" s="18">
        <f t="shared" si="12"/>
        <v>567176.68000000005</v>
      </c>
      <c r="E25" s="18">
        <f t="shared" si="12"/>
        <v>686283.78</v>
      </c>
      <c r="F25" s="19">
        <f t="shared" si="12"/>
        <v>1</v>
      </c>
      <c r="G25" s="16">
        <f t="shared" si="12"/>
        <v>580</v>
      </c>
      <c r="H25" s="17">
        <f t="shared" si="12"/>
        <v>1</v>
      </c>
      <c r="I25" s="18">
        <f t="shared" si="12"/>
        <v>6131367.2300000004</v>
      </c>
      <c r="J25" s="18">
        <f t="shared" si="12"/>
        <v>7191791.7699999996</v>
      </c>
      <c r="K25" s="19">
        <f t="shared" si="12"/>
        <v>1.0000000000000002</v>
      </c>
      <c r="L25" s="16">
        <f t="shared" si="12"/>
        <v>1008</v>
      </c>
      <c r="M25" s="17">
        <f t="shared" si="12"/>
        <v>1</v>
      </c>
      <c r="N25" s="18">
        <f t="shared" si="12"/>
        <v>2983954.5800000005</v>
      </c>
      <c r="O25" s="18">
        <f t="shared" si="12"/>
        <v>3609359.58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53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4" t="str">
        <f>'CONTRACTACIO 1r TR 2021'!A28:Q28</f>
        <v>https://bcnroc.ajuntament.barcelona.cat/jspui/bitstream/11703/120899/5/GM_Pressupost_2021.pdf#page=209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9" t="s">
        <v>36</v>
      </c>
      <c r="B29" s="149"/>
      <c r="C29" s="149"/>
      <c r="D29" s="149"/>
      <c r="E29" s="149"/>
      <c r="F29" s="149"/>
      <c r="G29" s="149"/>
      <c r="H29" s="149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60" t="s">
        <v>10</v>
      </c>
      <c r="B31" s="163" t="s">
        <v>17</v>
      </c>
      <c r="C31" s="164"/>
      <c r="D31" s="164"/>
      <c r="E31" s="164"/>
      <c r="F31" s="165"/>
      <c r="G31" s="25"/>
      <c r="H31" s="54"/>
      <c r="I31" s="54"/>
      <c r="J31" s="169" t="s">
        <v>15</v>
      </c>
      <c r="K31" s="170"/>
      <c r="L31" s="163" t="s">
        <v>16</v>
      </c>
      <c r="M31" s="164"/>
      <c r="N31" s="164"/>
      <c r="O31" s="164"/>
      <c r="P31" s="165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61"/>
      <c r="B32" s="166"/>
      <c r="C32" s="167"/>
      <c r="D32" s="167"/>
      <c r="E32" s="167"/>
      <c r="F32" s="168"/>
      <c r="G32" s="25"/>
      <c r="J32" s="171"/>
      <c r="K32" s="172"/>
      <c r="L32" s="175"/>
      <c r="M32" s="176"/>
      <c r="N32" s="176"/>
      <c r="O32" s="176"/>
      <c r="P32" s="17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62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3"/>
      <c r="K33" s="174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35</v>
      </c>
      <c r="C34" s="8">
        <f t="shared" ref="C34:C40" si="14">IF(B34,B34/$B$46,"")</f>
        <v>2.1671826625386997E-2</v>
      </c>
      <c r="D34" s="10">
        <f t="shared" ref="D34:D43" si="15">D13+I13+N13+S13+X13+AC13</f>
        <v>5694108.6200000001</v>
      </c>
      <c r="E34" s="11">
        <f t="shared" ref="E34:E43" si="16">E13+J13+O13+T13+Y13+AD13</f>
        <v>6870922.8300000001</v>
      </c>
      <c r="F34" s="21">
        <f t="shared" ref="F34:F40" si="17">IF(E34,E34/$E$46,"")</f>
        <v>0.59812506031535695</v>
      </c>
      <c r="J34" s="110" t="s">
        <v>3</v>
      </c>
      <c r="K34" s="111"/>
      <c r="L34" s="57">
        <f>B25</f>
        <v>27</v>
      </c>
      <c r="M34" s="8">
        <f t="shared" ref="M34:M39" si="18">IF(L34,L34/$L$40,"")</f>
        <v>1.6718266253869969E-2</v>
      </c>
      <c r="N34" s="58">
        <f>D25</f>
        <v>567176.68000000005</v>
      </c>
      <c r="O34" s="58">
        <f>E25</f>
        <v>686283.78</v>
      </c>
      <c r="P34" s="59">
        <f t="shared" ref="P34:P39" si="19">IF(O34,O34/$O$40,"")</f>
        <v>5.9742124524188728E-2</v>
      </c>
    </row>
    <row r="35" spans="1:33" s="25" customFormat="1" ht="30" customHeight="1" x14ac:dyDescent="0.25">
      <c r="A35" s="43" t="s">
        <v>18</v>
      </c>
      <c r="B35" s="12">
        <f t="shared" si="13"/>
        <v>4</v>
      </c>
      <c r="C35" s="8">
        <f t="shared" si="14"/>
        <v>2.4767801857585141E-3</v>
      </c>
      <c r="D35" s="13">
        <f t="shared" si="15"/>
        <v>143454</v>
      </c>
      <c r="E35" s="14">
        <f t="shared" si="16"/>
        <v>173579.34000000003</v>
      </c>
      <c r="F35" s="21">
        <f t="shared" si="17"/>
        <v>1.5110365197770656E-2</v>
      </c>
      <c r="J35" s="106" t="s">
        <v>1</v>
      </c>
      <c r="K35" s="107"/>
      <c r="L35" s="60">
        <f>G25</f>
        <v>580</v>
      </c>
      <c r="M35" s="8">
        <f t="shared" si="18"/>
        <v>0.3591331269349845</v>
      </c>
      <c r="N35" s="61">
        <f>I25</f>
        <v>6131367.2300000004</v>
      </c>
      <c r="O35" s="61">
        <f>J25</f>
        <v>7191791.7699999996</v>
      </c>
      <c r="P35" s="59">
        <f t="shared" si="19"/>
        <v>0.62605722588311152</v>
      </c>
    </row>
    <row r="36" spans="1:33" s="25" customFormat="1" ht="30" customHeight="1" x14ac:dyDescent="0.25">
      <c r="A36" s="43" t="s">
        <v>19</v>
      </c>
      <c r="B36" s="12">
        <f t="shared" si="13"/>
        <v>5</v>
      </c>
      <c r="C36" s="8">
        <f t="shared" si="14"/>
        <v>3.0959752321981426E-3</v>
      </c>
      <c r="D36" s="13">
        <f t="shared" si="15"/>
        <v>174056.75</v>
      </c>
      <c r="E36" s="14">
        <f t="shared" si="16"/>
        <v>210608.66999999998</v>
      </c>
      <c r="F36" s="21">
        <f t="shared" si="17"/>
        <v>1.8333828884916629E-2</v>
      </c>
      <c r="J36" s="106" t="s">
        <v>2</v>
      </c>
      <c r="K36" s="107"/>
      <c r="L36" s="60">
        <f>L25</f>
        <v>1008</v>
      </c>
      <c r="M36" s="8">
        <f t="shared" si="18"/>
        <v>0.62414860681114548</v>
      </c>
      <c r="N36" s="61">
        <f>N25</f>
        <v>2983954.5800000005</v>
      </c>
      <c r="O36" s="61">
        <f>O25</f>
        <v>3609359.58</v>
      </c>
      <c r="P36" s="59">
        <f t="shared" si="19"/>
        <v>0.31420064959269983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6" t="s">
        <v>34</v>
      </c>
      <c r="K37" s="10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6" t="s">
        <v>5</v>
      </c>
      <c r="K38" s="107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10</v>
      </c>
      <c r="C39" s="8">
        <f t="shared" si="14"/>
        <v>6.1919504643962852E-3</v>
      </c>
      <c r="D39" s="13">
        <f t="shared" si="15"/>
        <v>1912382.1400000001</v>
      </c>
      <c r="E39" s="22">
        <f t="shared" si="16"/>
        <v>2113854.08</v>
      </c>
      <c r="F39" s="21">
        <f t="shared" si="17"/>
        <v>0.18401445197105545</v>
      </c>
      <c r="G39" s="25"/>
      <c r="H39" s="25"/>
      <c r="I39" s="25"/>
      <c r="J39" s="106" t="s">
        <v>4</v>
      </c>
      <c r="K39" s="10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214</v>
      </c>
      <c r="C40" s="8">
        <f t="shared" si="14"/>
        <v>0.13250773993808049</v>
      </c>
      <c r="D40" s="13">
        <f t="shared" si="15"/>
        <v>93143.82</v>
      </c>
      <c r="E40" s="23">
        <f t="shared" si="16"/>
        <v>112659.19000000002</v>
      </c>
      <c r="F40" s="21">
        <f t="shared" si="17"/>
        <v>9.8071665889790348E-3</v>
      </c>
      <c r="G40" s="25"/>
      <c r="H40" s="25"/>
      <c r="I40" s="25"/>
      <c r="J40" s="108" t="s">
        <v>0</v>
      </c>
      <c r="K40" s="109"/>
      <c r="L40" s="83">
        <f>SUM(L34:L39)</f>
        <v>1615</v>
      </c>
      <c r="M40" s="17">
        <f>SUM(M34:M39)</f>
        <v>1</v>
      </c>
      <c r="N40" s="84">
        <f>SUM(N34:N39)</f>
        <v>9682498.4900000002</v>
      </c>
      <c r="O40" s="85">
        <f>SUM(O34:O39)</f>
        <v>11487435.129999999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1347</v>
      </c>
      <c r="C41" s="8">
        <f>IF(B41,B41/$B$46,"")</f>
        <v>0.83405572755417956</v>
      </c>
      <c r="D41" s="13">
        <f t="shared" si="15"/>
        <v>1665353.1600000001</v>
      </c>
      <c r="E41" s="23">
        <f t="shared" si="16"/>
        <v>2005811.02</v>
      </c>
      <c r="F41" s="21">
        <f>IF(E41,E41/$E$46,"")</f>
        <v>0.17460912704192133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>B23+G23+L23+Q23+V23+AA23</f>
        <v>0</v>
      </c>
      <c r="C44" s="8" t="str">
        <f>IF(B44,B44/$B$46,"")</f>
        <v/>
      </c>
      <c r="D44" s="13">
        <f>D23+I23+N23+S23+X23+AC23</f>
        <v>0</v>
      </c>
      <c r="E44" s="14">
        <f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>B24+G24+L24+Q24+V24+AA24</f>
        <v>0</v>
      </c>
      <c r="C45" s="8" t="str">
        <f>IF(B45,B45/$B$46,"")</f>
        <v/>
      </c>
      <c r="D45" s="13">
        <f>D24+I24+N24+S24+X24+AC24</f>
        <v>0</v>
      </c>
      <c r="E45" s="14">
        <f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1615</v>
      </c>
      <c r="C46" s="17">
        <f>SUM(C34:C45)</f>
        <v>1</v>
      </c>
      <c r="D46" s="18">
        <f>SUM(D34:D45)</f>
        <v>9682498.4900000002</v>
      </c>
      <c r="E46" s="18">
        <f>SUM(E34:E45)</f>
        <v>11487435.129999999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25F9B7123F34B9E8138173DD416FD" ma:contentTypeVersion="13" ma:contentTypeDescription="Crear nuevo documento." ma:contentTypeScope="" ma:versionID="196e53fafde50501582b7b62cf86495d">
  <xsd:schema xmlns:xsd="http://www.w3.org/2001/XMLSchema" xmlns:xs="http://www.w3.org/2001/XMLSchema" xmlns:p="http://schemas.microsoft.com/office/2006/metadata/properties" xmlns:ns2="3ac91607-b30e-4f2b-8490-aed21b6b8d6f" xmlns:ns3="fe2c56db-766c-4c36-b3e5-267db87031a2" targetNamespace="http://schemas.microsoft.com/office/2006/metadata/properties" ma:root="true" ma:fieldsID="afa88fac226d5f55e988b544d15602c2" ns2:_="" ns3:_="">
    <xsd:import namespace="3ac91607-b30e-4f2b-8490-aed21b6b8d6f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91607-b30e-4f2b-8490-aed21b6b8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697466-B486-44ED-9FC7-0BD7C1658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c91607-b30e-4f2b-8490-aed21b6b8d6f"/>
    <ds:schemaRef ds:uri="http://purl.org/dc/terms/"/>
    <ds:schemaRef ds:uri="http://schemas.openxmlformats.org/package/2006/metadata/core-properties"/>
    <ds:schemaRef ds:uri="fe2c56db-766c-4c36-b3e5-267db87031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70EE7C-7D58-485C-B91E-D638A76832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c91607-b30e-4f2b-8490-aed21b6b8d6f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630635-BEC4-4429-AA11-3DF1ADDFA9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2022-01-25T08:47:41Z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0x010100F4425F9B7123F34B9E8138173DD416FD</vt:lpwstr>
  </property>
</Properties>
</file>