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23136" windowHeight="12576" tabRatio="700" firstSheet="1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5" l="1"/>
  <c r="N20" i="5"/>
  <c r="L20" i="5"/>
  <c r="I20" i="5"/>
  <c r="G20" i="5"/>
  <c r="O15" i="5"/>
  <c r="N15" i="5"/>
  <c r="L15" i="5"/>
  <c r="A28" i="7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/>
  <c r="T23" i="7"/>
  <c r="U23" i="7" s="1"/>
  <c r="S23" i="7"/>
  <c r="Q23" i="7"/>
  <c r="R23" i="7" s="1"/>
  <c r="O23" i="7"/>
  <c r="P23" i="7" s="1"/>
  <c r="N23" i="7"/>
  <c r="L23" i="7"/>
  <c r="J23" i="7"/>
  <c r="K23" i="7" s="1"/>
  <c r="I23" i="7"/>
  <c r="G23" i="7"/>
  <c r="H23" i="7" s="1"/>
  <c r="E23" i="7"/>
  <c r="D23" i="7"/>
  <c r="B23" i="7"/>
  <c r="C23" i="7" s="1"/>
  <c r="B8" i="7"/>
  <c r="B8" i="6"/>
  <c r="B8" i="5"/>
  <c r="B8" i="4"/>
  <c r="AD22" i="7"/>
  <c r="AE22" i="7" s="1"/>
  <c r="AC22" i="7"/>
  <c r="AA22" i="7"/>
  <c r="AB22" i="7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B16" i="7"/>
  <c r="C16" i="7" s="1"/>
  <c r="D16" i="7"/>
  <c r="J24" i="7"/>
  <c r="E24" i="7"/>
  <c r="F24" i="7" s="1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U13" i="7" s="1"/>
  <c r="Y13" i="7"/>
  <c r="AD13" i="7"/>
  <c r="AE13" i="7" s="1"/>
  <c r="E20" i="7"/>
  <c r="J20" i="7"/>
  <c r="O20" i="7"/>
  <c r="AD20" i="7"/>
  <c r="AE20" i="7" s="1"/>
  <c r="T20" i="7"/>
  <c r="U20" i="7" s="1"/>
  <c r="Y20" i="7"/>
  <c r="E21" i="7"/>
  <c r="J21" i="7"/>
  <c r="O21" i="7"/>
  <c r="AD21" i="7"/>
  <c r="T21" i="7"/>
  <c r="U21" i="7" s="1"/>
  <c r="Y21" i="7"/>
  <c r="Z21" i="7" s="1"/>
  <c r="J14" i="7"/>
  <c r="O14" i="7"/>
  <c r="E14" i="7"/>
  <c r="T14" i="7"/>
  <c r="Y14" i="7"/>
  <c r="AD14" i="7"/>
  <c r="AE14" i="7"/>
  <c r="J15" i="7"/>
  <c r="O15" i="7"/>
  <c r="E15" i="7"/>
  <c r="F15" i="7" s="1"/>
  <c r="T15" i="7"/>
  <c r="U15" i="7" s="1"/>
  <c r="Y15" i="7"/>
  <c r="Z15" i="7" s="1"/>
  <c r="AD15" i="7"/>
  <c r="J16" i="7"/>
  <c r="K16" i="7" s="1"/>
  <c r="O16" i="7"/>
  <c r="P16" i="7" s="1"/>
  <c r="E16" i="7"/>
  <c r="T16" i="7"/>
  <c r="Y16" i="7"/>
  <c r="Z16" i="7" s="1"/>
  <c r="AD16" i="7"/>
  <c r="AE16" i="7" s="1"/>
  <c r="J17" i="7"/>
  <c r="K17" i="7" s="1"/>
  <c r="O17" i="7"/>
  <c r="P17" i="7" s="1"/>
  <c r="E17" i="7"/>
  <c r="T17" i="7"/>
  <c r="U17" i="7" s="1"/>
  <c r="Y17" i="7"/>
  <c r="Z17" i="7" s="1"/>
  <c r="AD17" i="7"/>
  <c r="J18" i="7"/>
  <c r="O18" i="7"/>
  <c r="AD18" i="7"/>
  <c r="AE18" i="7" s="1"/>
  <c r="E18" i="7"/>
  <c r="F18" i="7" s="1"/>
  <c r="T18" i="7"/>
  <c r="Y18" i="7"/>
  <c r="Z18" i="7" s="1"/>
  <c r="J19" i="7"/>
  <c r="O19" i="7"/>
  <c r="AD19" i="7"/>
  <c r="AE19" i="7" s="1"/>
  <c r="E19" i="7"/>
  <c r="F19" i="7"/>
  <c r="T19" i="7"/>
  <c r="Y19" i="7"/>
  <c r="Z19" i="7"/>
  <c r="I24" i="7"/>
  <c r="D24" i="7"/>
  <c r="N24" i="7"/>
  <c r="S24" i="7"/>
  <c r="X24" i="7"/>
  <c r="AC24" i="7"/>
  <c r="I16" i="7"/>
  <c r="N16" i="7"/>
  <c r="S16" i="7"/>
  <c r="D37" i="7" s="1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H16" i="7" s="1"/>
  <c r="L16" i="7"/>
  <c r="Q16" i="7"/>
  <c r="V16" i="7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AB20" i="7" s="1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V14" i="7"/>
  <c r="W14" i="7" s="1"/>
  <c r="AA14" i="7"/>
  <c r="AB14" i="7" s="1"/>
  <c r="G15" i="7"/>
  <c r="L15" i="7"/>
  <c r="B15" i="7"/>
  <c r="Q15" i="7"/>
  <c r="R15" i="7" s="1"/>
  <c r="V15" i="7"/>
  <c r="W15" i="7"/>
  <c r="AA15" i="7"/>
  <c r="AB15" i="7" s="1"/>
  <c r="G17" i="7"/>
  <c r="H17" i="7" s="1"/>
  <c r="L17" i="7"/>
  <c r="M17" i="7" s="1"/>
  <c r="B17" i="7"/>
  <c r="C17" i="7" s="1"/>
  <c r="Q17" i="7"/>
  <c r="R17" i="7" s="1"/>
  <c r="V17" i="7"/>
  <c r="W17" i="7" s="1"/>
  <c r="AA17" i="7"/>
  <c r="AB17" i="7" s="1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/>
  <c r="V19" i="7"/>
  <c r="W19" i="7" s="1"/>
  <c r="U18" i="7"/>
  <c r="J25" i="6"/>
  <c r="K13" i="6" s="1"/>
  <c r="E25" i="6"/>
  <c r="F14" i="6" s="1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B25" i="6"/>
  <c r="C14" i="6" s="1"/>
  <c r="L25" i="6"/>
  <c r="L36" i="6" s="1"/>
  <c r="V25" i="6"/>
  <c r="L38" i="6"/>
  <c r="M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C37" i="6" s="1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6" i="6"/>
  <c r="P21" i="6"/>
  <c r="P24" i="6"/>
  <c r="M16" i="6"/>
  <c r="M21" i="6"/>
  <c r="M24" i="6"/>
  <c r="K16" i="6"/>
  <c r="K17" i="6"/>
  <c r="H16" i="6"/>
  <c r="H17" i="6"/>
  <c r="H21" i="6"/>
  <c r="F15" i="6"/>
  <c r="F16" i="6"/>
  <c r="F17" i="6"/>
  <c r="F18" i="6"/>
  <c r="F19" i="6"/>
  <c r="F21" i="6"/>
  <c r="F2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Q25" i="5"/>
  <c r="L37" i="5" s="1"/>
  <c r="M37" i="5" s="1"/>
  <c r="V25" i="5"/>
  <c r="L38" i="5"/>
  <c r="E34" i="5"/>
  <c r="E35" i="5"/>
  <c r="E36" i="5"/>
  <c r="E41" i="5"/>
  <c r="E42" i="5"/>
  <c r="F42" i="5" s="1"/>
  <c r="E39" i="5"/>
  <c r="E40" i="5"/>
  <c r="E45" i="5"/>
  <c r="F45" i="5" s="1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C45" i="5" s="1"/>
  <c r="B39" i="5"/>
  <c r="B40" i="5"/>
  <c r="B37" i="5"/>
  <c r="C37" i="5" s="1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6" i="5"/>
  <c r="M17" i="5"/>
  <c r="M18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F38" i="4" s="1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 s="1"/>
  <c r="B38" i="4"/>
  <c r="C38" i="4" s="1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P20" i="4" s="1"/>
  <c r="P19" i="4"/>
  <c r="P17" i="4"/>
  <c r="P24" i="4"/>
  <c r="N25" i="4"/>
  <c r="N36" i="4" s="1"/>
  <c r="L25" i="4"/>
  <c r="L36" i="4" s="1"/>
  <c r="M19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L35" i="4" s="1"/>
  <c r="H16" i="4"/>
  <c r="H17" i="4"/>
  <c r="H21" i="4"/>
  <c r="E25" i="4"/>
  <c r="O34" i="4" s="1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H13" i="1" s="1"/>
  <c r="H22" i="1"/>
  <c r="L25" i="1"/>
  <c r="M13" i="1" s="1"/>
  <c r="V25" i="1"/>
  <c r="L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Z25" i="1" s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8" i="1"/>
  <c r="P17" i="1"/>
  <c r="P15" i="1"/>
  <c r="P14" i="1"/>
  <c r="M24" i="1"/>
  <c r="M21" i="1"/>
  <c r="M17" i="1"/>
  <c r="M16" i="1"/>
  <c r="M14" i="1"/>
  <c r="K24" i="1"/>
  <c r="K17" i="1"/>
  <c r="K16" i="1"/>
  <c r="K14" i="1"/>
  <c r="H21" i="1"/>
  <c r="H19" i="1"/>
  <c r="H17" i="1"/>
  <c r="C24" i="1"/>
  <c r="C21" i="1"/>
  <c r="C20" i="1"/>
  <c r="C19" i="1"/>
  <c r="C18" i="1"/>
  <c r="C17" i="1"/>
  <c r="C16" i="1"/>
  <c r="C15" i="1"/>
  <c r="C14" i="1"/>
  <c r="E45" i="1"/>
  <c r="E42" i="1"/>
  <c r="F42" i="1" s="1"/>
  <c r="E34" i="1"/>
  <c r="E41" i="1"/>
  <c r="E35" i="1"/>
  <c r="E36" i="1"/>
  <c r="E37" i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C35" i="1" s="1"/>
  <c r="B36" i="1"/>
  <c r="B37" i="1"/>
  <c r="B38" i="1"/>
  <c r="C38" i="1" s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F14" i="1"/>
  <c r="F15" i="1"/>
  <c r="F16" i="1"/>
  <c r="F17" i="1"/>
  <c r="F18" i="1"/>
  <c r="F19" i="1"/>
  <c r="F21" i="1"/>
  <c r="P16" i="1"/>
  <c r="P16" i="5"/>
  <c r="P16" i="4"/>
  <c r="F22" i="1"/>
  <c r="F23" i="1"/>
  <c r="F24" i="1"/>
  <c r="C22" i="1"/>
  <c r="C23" i="1"/>
  <c r="F22" i="6"/>
  <c r="C22" i="6"/>
  <c r="F45" i="1"/>
  <c r="P19" i="6"/>
  <c r="Z21" i="6"/>
  <c r="H22" i="6"/>
  <c r="K22" i="6"/>
  <c r="H22" i="5"/>
  <c r="O38" i="5"/>
  <c r="P38" i="5" s="1"/>
  <c r="K22" i="5"/>
  <c r="M14" i="4"/>
  <c r="P21" i="4"/>
  <c r="H22" i="4"/>
  <c r="K22" i="4"/>
  <c r="Z21" i="4"/>
  <c r="L34" i="1"/>
  <c r="F20" i="1"/>
  <c r="O34" i="1"/>
  <c r="F13" i="1"/>
  <c r="C13" i="1"/>
  <c r="K21" i="1"/>
  <c r="H16" i="1"/>
  <c r="H20" i="1"/>
  <c r="H14" i="1"/>
  <c r="H18" i="1"/>
  <c r="H24" i="1"/>
  <c r="C42" i="1"/>
  <c r="Z18" i="6"/>
  <c r="C13" i="6"/>
  <c r="R16" i="6"/>
  <c r="R25" i="6" s="1"/>
  <c r="U16" i="6"/>
  <c r="U13" i="6"/>
  <c r="H24" i="6"/>
  <c r="K21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4" i="5"/>
  <c r="H15" i="5"/>
  <c r="K13" i="5"/>
  <c r="W18" i="5"/>
  <c r="R16" i="5"/>
  <c r="H13" i="5"/>
  <c r="H20" i="5"/>
  <c r="K19" i="5"/>
  <c r="C13" i="5"/>
  <c r="F23" i="7"/>
  <c r="AE21" i="5"/>
  <c r="AE20" i="5"/>
  <c r="F21" i="5"/>
  <c r="F20" i="5"/>
  <c r="P21" i="5"/>
  <c r="C43" i="6"/>
  <c r="Z20" i="7"/>
  <c r="H15" i="4"/>
  <c r="H18" i="4"/>
  <c r="H14" i="4"/>
  <c r="K15" i="4"/>
  <c r="K14" i="4"/>
  <c r="K18" i="4"/>
  <c r="C15" i="4"/>
  <c r="F15" i="4"/>
  <c r="P14" i="4"/>
  <c r="P13" i="4"/>
  <c r="P18" i="4"/>
  <c r="H24" i="4"/>
  <c r="K24" i="4"/>
  <c r="C14" i="4"/>
  <c r="F14" i="4"/>
  <c r="K21" i="4"/>
  <c r="H20" i="4"/>
  <c r="W17" i="4"/>
  <c r="Z17" i="4"/>
  <c r="C18" i="4"/>
  <c r="C20" i="4"/>
  <c r="M13" i="4"/>
  <c r="W20" i="4"/>
  <c r="F43" i="4"/>
  <c r="K22" i="7"/>
  <c r="Z14" i="7"/>
  <c r="H22" i="7"/>
  <c r="F37" i="4"/>
  <c r="F37" i="1"/>
  <c r="M16" i="7"/>
  <c r="F43" i="1"/>
  <c r="C44" i="1"/>
  <c r="F22" i="7"/>
  <c r="F35" i="1"/>
  <c r="C39" i="5"/>
  <c r="C43" i="5"/>
  <c r="C43" i="4"/>
  <c r="C45" i="1"/>
  <c r="C37" i="1"/>
  <c r="C15" i="7"/>
  <c r="K24" i="7"/>
  <c r="F37" i="6"/>
  <c r="U16" i="7"/>
  <c r="F45" i="6"/>
  <c r="AB18" i="7"/>
  <c r="AB19" i="7"/>
  <c r="C45" i="6"/>
  <c r="F39" i="5"/>
  <c r="M38" i="5"/>
  <c r="R16" i="7"/>
  <c r="F37" i="5"/>
  <c r="F21" i="7"/>
  <c r="W20" i="7"/>
  <c r="AE21" i="7"/>
  <c r="AE17" i="7"/>
  <c r="F35" i="4"/>
  <c r="C35" i="4"/>
  <c r="F42" i="4"/>
  <c r="P21" i="7"/>
  <c r="F45" i="4"/>
  <c r="C45" i="4"/>
  <c r="C18" i="7"/>
  <c r="C39" i="4"/>
  <c r="C13" i="7"/>
  <c r="F39" i="4"/>
  <c r="R13" i="7"/>
  <c r="K21" i="7"/>
  <c r="H24" i="7"/>
  <c r="M38" i="1"/>
  <c r="M20" i="6" l="1"/>
  <c r="P14" i="6"/>
  <c r="P20" i="6"/>
  <c r="P18" i="6"/>
  <c r="M18" i="6"/>
  <c r="M14" i="6"/>
  <c r="H18" i="6"/>
  <c r="C20" i="6"/>
  <c r="P15" i="6"/>
  <c r="P13" i="6"/>
  <c r="K19" i="6"/>
  <c r="K20" i="6"/>
  <c r="H19" i="6"/>
  <c r="H20" i="6"/>
  <c r="O34" i="6"/>
  <c r="F20" i="6"/>
  <c r="F25" i="6" s="1"/>
  <c r="M19" i="6"/>
  <c r="K18" i="6"/>
  <c r="H14" i="6"/>
  <c r="M15" i="6"/>
  <c r="K14" i="6"/>
  <c r="K15" i="6"/>
  <c r="H15" i="6"/>
  <c r="M13" i="6"/>
  <c r="O35" i="6"/>
  <c r="H13" i="6"/>
  <c r="L34" i="6"/>
  <c r="B46" i="6"/>
  <c r="C36" i="6" s="1"/>
  <c r="AC25" i="7"/>
  <c r="N38" i="7" s="1"/>
  <c r="B42" i="7"/>
  <c r="W25" i="1"/>
  <c r="B38" i="7"/>
  <c r="C38" i="7" s="1"/>
  <c r="K20" i="5"/>
  <c r="C14" i="5"/>
  <c r="M15" i="5"/>
  <c r="P13" i="5"/>
  <c r="M20" i="5"/>
  <c r="M13" i="5"/>
  <c r="M19" i="5"/>
  <c r="P19" i="5"/>
  <c r="P20" i="5"/>
  <c r="C20" i="5"/>
  <c r="C25" i="5" s="1"/>
  <c r="K20" i="1"/>
  <c r="B34" i="7"/>
  <c r="D38" i="7"/>
  <c r="F20" i="4"/>
  <c r="AB25" i="1"/>
  <c r="R25" i="1"/>
  <c r="E34" i="7"/>
  <c r="K20" i="4"/>
  <c r="AE25" i="1"/>
  <c r="D44" i="7"/>
  <c r="D43" i="7"/>
  <c r="AE25" i="5"/>
  <c r="M20" i="4"/>
  <c r="F25" i="5"/>
  <c r="V25" i="7"/>
  <c r="L39" i="7" s="1"/>
  <c r="M39" i="7" s="1"/>
  <c r="X25" i="7"/>
  <c r="N39" i="7" s="1"/>
  <c r="O36" i="4"/>
  <c r="O40" i="4" s="1"/>
  <c r="P35" i="4" s="1"/>
  <c r="P15" i="4"/>
  <c r="P25" i="4" s="1"/>
  <c r="C25" i="4"/>
  <c r="K19" i="4"/>
  <c r="H13" i="4"/>
  <c r="H19" i="4"/>
  <c r="M15" i="4"/>
  <c r="M25" i="4" s="1"/>
  <c r="K13" i="4"/>
  <c r="D46" i="4"/>
  <c r="P20" i="1"/>
  <c r="M20" i="1"/>
  <c r="E46" i="1"/>
  <c r="F39" i="1" s="1"/>
  <c r="P19" i="1"/>
  <c r="M19" i="1"/>
  <c r="B40" i="7"/>
  <c r="M18" i="1"/>
  <c r="K19" i="1"/>
  <c r="K18" i="1"/>
  <c r="K13" i="1"/>
  <c r="M15" i="1"/>
  <c r="L36" i="1"/>
  <c r="K15" i="1"/>
  <c r="H15" i="1"/>
  <c r="H25" i="1" s="1"/>
  <c r="P13" i="1"/>
  <c r="P25" i="1" s="1"/>
  <c r="L35" i="1"/>
  <c r="D46" i="1"/>
  <c r="D41" i="7"/>
  <c r="C25" i="1"/>
  <c r="B43" i="7"/>
  <c r="C43" i="7" s="1"/>
  <c r="C22" i="7"/>
  <c r="B25" i="7"/>
  <c r="B46" i="1"/>
  <c r="B46" i="5"/>
  <c r="D46" i="5"/>
  <c r="B36" i="7"/>
  <c r="O25" i="7"/>
  <c r="P20" i="7" s="1"/>
  <c r="E39" i="7"/>
  <c r="AD25" i="7"/>
  <c r="O38" i="7" s="1"/>
  <c r="P38" i="7" s="1"/>
  <c r="AE15" i="7"/>
  <c r="Y25" i="7"/>
  <c r="O39" i="7" s="1"/>
  <c r="P39" i="7" s="1"/>
  <c r="Z13" i="7"/>
  <c r="E25" i="7"/>
  <c r="O34" i="7" s="1"/>
  <c r="F13" i="7"/>
  <c r="E44" i="7"/>
  <c r="F44" i="7" s="1"/>
  <c r="E46" i="5"/>
  <c r="F35" i="5" s="1"/>
  <c r="B45" i="7"/>
  <c r="C45" i="7" s="1"/>
  <c r="C24" i="7"/>
  <c r="D36" i="7"/>
  <c r="N25" i="7"/>
  <c r="N36" i="7" s="1"/>
  <c r="D34" i="7"/>
  <c r="E36" i="7"/>
  <c r="I25" i="7"/>
  <c r="N35" i="7" s="1"/>
  <c r="H25" i="5"/>
  <c r="F25" i="1"/>
  <c r="U25" i="1"/>
  <c r="AB25" i="6"/>
  <c r="AE25" i="6"/>
  <c r="D46" i="6"/>
  <c r="B41" i="7"/>
  <c r="E37" i="7"/>
  <c r="F37" i="7" s="1"/>
  <c r="F16" i="7"/>
  <c r="E41" i="7"/>
  <c r="M23" i="7"/>
  <c r="B44" i="7"/>
  <c r="C44" i="7" s="1"/>
  <c r="B37" i="7"/>
  <c r="C37" i="7" s="1"/>
  <c r="W16" i="7"/>
  <c r="W25" i="7" s="1"/>
  <c r="D25" i="7"/>
  <c r="N34" i="7" s="1"/>
  <c r="D40" i="7"/>
  <c r="D39" i="7"/>
  <c r="D35" i="7"/>
  <c r="S25" i="7"/>
  <c r="N37" i="7" s="1"/>
  <c r="D42" i="7"/>
  <c r="D45" i="7"/>
  <c r="E45" i="7"/>
  <c r="F45" i="7" s="1"/>
  <c r="R25" i="5"/>
  <c r="R25" i="4"/>
  <c r="Z25" i="4"/>
  <c r="B46" i="4"/>
  <c r="C40" i="4" s="1"/>
  <c r="E46" i="4"/>
  <c r="F41" i="4" s="1"/>
  <c r="U25" i="5"/>
  <c r="W25" i="5"/>
  <c r="Z25" i="5"/>
  <c r="AB25" i="5"/>
  <c r="G25" i="7"/>
  <c r="H14" i="7" s="1"/>
  <c r="B39" i="7"/>
  <c r="B35" i="7"/>
  <c r="Q25" i="7"/>
  <c r="L37" i="7" s="1"/>
  <c r="M37" i="7" s="1"/>
  <c r="R14" i="7"/>
  <c r="R25" i="7" s="1"/>
  <c r="E40" i="7"/>
  <c r="U19" i="7"/>
  <c r="E38" i="7"/>
  <c r="F38" i="7" s="1"/>
  <c r="F17" i="7"/>
  <c r="E35" i="7"/>
  <c r="U14" i="7"/>
  <c r="T25" i="7"/>
  <c r="O37" i="7" s="1"/>
  <c r="P37" i="7" s="1"/>
  <c r="E42" i="7"/>
  <c r="F42" i="7" s="1"/>
  <c r="J25" i="7"/>
  <c r="E43" i="7"/>
  <c r="F43" i="7" s="1"/>
  <c r="W25" i="4"/>
  <c r="K25" i="5"/>
  <c r="N40" i="1"/>
  <c r="U25" i="4"/>
  <c r="AE25" i="4"/>
  <c r="W25" i="6"/>
  <c r="AB25" i="4"/>
  <c r="C25" i="6"/>
  <c r="U25" i="6"/>
  <c r="Z25" i="6"/>
  <c r="F25" i="4"/>
  <c r="C42" i="7"/>
  <c r="N40" i="6"/>
  <c r="M37" i="6"/>
  <c r="P37" i="6"/>
  <c r="AA25" i="7"/>
  <c r="L38" i="7" s="1"/>
  <c r="E46" i="6"/>
  <c r="AE25" i="7"/>
  <c r="L25" i="7"/>
  <c r="M20" i="7" s="1"/>
  <c r="N40" i="5"/>
  <c r="O40" i="5"/>
  <c r="P35" i="5" s="1"/>
  <c r="L40" i="5"/>
  <c r="M35" i="5" s="1"/>
  <c r="AB25" i="7"/>
  <c r="L40" i="4"/>
  <c r="M35" i="4" s="1"/>
  <c r="N40" i="4"/>
  <c r="Z25" i="7"/>
  <c r="M37" i="1"/>
  <c r="O40" i="1"/>
  <c r="P35" i="1" s="1"/>
  <c r="P25" i="6" l="1"/>
  <c r="H25" i="6"/>
  <c r="F34" i="6"/>
  <c r="F41" i="6"/>
  <c r="O40" i="6"/>
  <c r="P35" i="6" s="1"/>
  <c r="F40" i="6"/>
  <c r="C41" i="6"/>
  <c r="C40" i="6"/>
  <c r="M25" i="6"/>
  <c r="C39" i="6"/>
  <c r="F36" i="6"/>
  <c r="K25" i="6"/>
  <c r="F39" i="6"/>
  <c r="M14" i="7"/>
  <c r="F35" i="6"/>
  <c r="P14" i="7"/>
  <c r="K20" i="7"/>
  <c r="K14" i="7"/>
  <c r="L40" i="6"/>
  <c r="M35" i="6" s="1"/>
  <c r="C34" i="6"/>
  <c r="C35" i="6"/>
  <c r="K25" i="4"/>
  <c r="P25" i="5"/>
  <c r="F14" i="7"/>
  <c r="C41" i="5"/>
  <c r="C35" i="5"/>
  <c r="L34" i="7"/>
  <c r="C14" i="7"/>
  <c r="F34" i="5"/>
  <c r="F36" i="5"/>
  <c r="C36" i="5"/>
  <c r="M25" i="5"/>
  <c r="P34" i="5"/>
  <c r="C34" i="5"/>
  <c r="F41" i="5"/>
  <c r="F40" i="5"/>
  <c r="P36" i="5"/>
  <c r="C40" i="5"/>
  <c r="M36" i="5"/>
  <c r="M34" i="5"/>
  <c r="F20" i="7"/>
  <c r="U25" i="7"/>
  <c r="H25" i="4"/>
  <c r="C41" i="4"/>
  <c r="P34" i="4"/>
  <c r="M34" i="4"/>
  <c r="C20" i="7"/>
  <c r="F36" i="4"/>
  <c r="F40" i="4"/>
  <c r="F34" i="4"/>
  <c r="P36" i="4"/>
  <c r="M36" i="4"/>
  <c r="C34" i="4"/>
  <c r="C36" i="4"/>
  <c r="F36" i="1"/>
  <c r="F34" i="1"/>
  <c r="F40" i="1"/>
  <c r="F41" i="1"/>
  <c r="H18" i="7"/>
  <c r="H20" i="7"/>
  <c r="P15" i="7"/>
  <c r="P19" i="7"/>
  <c r="M18" i="7"/>
  <c r="M19" i="7"/>
  <c r="M25" i="1"/>
  <c r="P18" i="7"/>
  <c r="K15" i="7"/>
  <c r="K19" i="7"/>
  <c r="K25" i="1"/>
  <c r="C41" i="1"/>
  <c r="C40" i="1"/>
  <c r="H15" i="7"/>
  <c r="H19" i="7"/>
  <c r="K18" i="7"/>
  <c r="C36" i="1"/>
  <c r="C39" i="1"/>
  <c r="L36" i="7"/>
  <c r="M15" i="7"/>
  <c r="P36" i="1"/>
  <c r="N40" i="7"/>
  <c r="O36" i="7"/>
  <c r="P13" i="7"/>
  <c r="M13" i="7"/>
  <c r="O35" i="7"/>
  <c r="K13" i="7"/>
  <c r="P34" i="1"/>
  <c r="L40" i="1"/>
  <c r="L35" i="7"/>
  <c r="H13" i="7"/>
  <c r="C34" i="1"/>
  <c r="E46" i="7"/>
  <c r="F34" i="7" s="1"/>
  <c r="D46" i="7"/>
  <c r="B46" i="7"/>
  <c r="C35" i="7" s="1"/>
  <c r="M38" i="7"/>
  <c r="P36" i="6" l="1"/>
  <c r="P34" i="6"/>
  <c r="F46" i="6"/>
  <c r="M34" i="6"/>
  <c r="M36" i="6"/>
  <c r="C46" i="6"/>
  <c r="C25" i="7"/>
  <c r="P40" i="5"/>
  <c r="F35" i="7"/>
  <c r="M40" i="5"/>
  <c r="F25" i="7"/>
  <c r="C46" i="5"/>
  <c r="F46" i="5"/>
  <c r="F46" i="1"/>
  <c r="F46" i="4"/>
  <c r="P40" i="4"/>
  <c r="M40" i="4"/>
  <c r="C46" i="4"/>
  <c r="P25" i="7"/>
  <c r="M25" i="7"/>
  <c r="F40" i="7"/>
  <c r="F39" i="7"/>
  <c r="C34" i="7"/>
  <c r="C40" i="7"/>
  <c r="H25" i="7"/>
  <c r="K25" i="7"/>
  <c r="C46" i="1"/>
  <c r="C39" i="7"/>
  <c r="P40" i="1"/>
  <c r="C36" i="7"/>
  <c r="F36" i="7"/>
  <c r="O40" i="7"/>
  <c r="P34" i="7" s="1"/>
  <c r="M34" i="1"/>
  <c r="M36" i="1"/>
  <c r="M35" i="1"/>
  <c r="F41" i="7"/>
  <c r="L40" i="7"/>
  <c r="C41" i="7"/>
  <c r="P40" i="6" l="1"/>
  <c r="M40" i="6"/>
  <c r="C46" i="7"/>
  <c r="F46" i="7"/>
  <c r="P35" i="7"/>
  <c r="P36" i="7"/>
  <c r="M34" i="7"/>
  <c r="M36" i="7"/>
  <c r="M40" i="1"/>
  <c r="M35" i="7"/>
  <c r="P40" i="7" l="1"/>
  <c r="M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<sst xmlns="http://schemas.openxmlformats.org/spreadsheetml/2006/main" count="457" uniqueCount="62">
  <si>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</si>
  <si>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</si>
  <si>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</si>
  <si>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</si>
  <si>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</si>
  <si>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</si>
  <si>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</si>
  <si>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</si>
  <si>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</si>
  <si>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</si>
  <si>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</si>
  <si>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</si>
  <si>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</si>
  <si>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</si>
  <si>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</si>
  <si>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</si>
  <si>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</si>
  <si>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</si>
  <si>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</si>
  <si>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</si>
  <si>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</si>
  <si>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</si>
  <si>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</si>
  <si>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</si>
  <si>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</si>
  <si>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</si>
  <si>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</si>
  <si>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</si>
  <si>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</si>
  <si>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</si>
  <si>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</si>
  <si>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</si>
  <si>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</si>
  <si>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</si>
  <si>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</si>
  <si>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</si>
  <si>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</si>
  <si>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</si>
  <si>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</si>
  <si>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</si>
  <si>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</si>
  <si>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</si>
  <si>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</si>
  <si>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</si>
  <si>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</si>
  <si>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</si>
  <si>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</si>
  <si>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</si>
  <si>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</si>
  <si>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</si>
  <si>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</si>
  <si>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</si>
  <si>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</si>
  <si>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</si>
  <si>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</si>
  <si>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</si>
  <si>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</si>
  <si>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</si>
  <si>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</si>
  <si>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</si>
  <si>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</si>
  <si>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BARCELONA CICLE DE L'AIGUA,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</si>
</sst>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5D0-40AD-9CFB-77F2071830B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D0-40AD-9CFB-77F2071830B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5D0-40AD-9CFB-77F2071830B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D0-40AD-9CFB-77F2071830B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5D0-40AD-9CFB-77F2071830B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D0-40AD-9CFB-77F2071830B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D0-40AD-9CFB-77F2071830B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D0-40AD-9CFB-77F2071830B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D0-40AD-9CFB-77F2071830B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D0-40AD-9CFB-77F2071830B3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6</c:v>
                </c:pt>
                <c:pt idx="1">
                  <c:v>3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20</c:v>
                </c:pt>
                <c:pt idx="7">
                  <c:v>299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D0-40AD-9CFB-77F207183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BFA-4D04-8F52-7116655954F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BFA-4D04-8F52-7116655954F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BFA-4D04-8F52-7116655954F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BFA-4D04-8F52-7116655954F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BFA-4D04-8F52-7116655954F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BFA-4D04-8F52-7116655954F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BFA-4D04-8F52-7116655954F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BFA-4D04-8F52-7116655954F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BFA-4D04-8F52-7116655954F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BFA-4D04-8F52-7116655954F0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1300065.6400000001</c:v>
                </c:pt>
                <c:pt idx="1">
                  <c:v>412276.75</c:v>
                </c:pt>
                <c:pt idx="2">
                  <c:v>292450.61</c:v>
                </c:pt>
                <c:pt idx="3">
                  <c:v>0</c:v>
                </c:pt>
                <c:pt idx="4">
                  <c:v>0</c:v>
                </c:pt>
                <c:pt idx="5">
                  <c:v>45282.34</c:v>
                </c:pt>
                <c:pt idx="6">
                  <c:v>357533.80000000005</c:v>
                </c:pt>
                <c:pt idx="7">
                  <c:v>1037862.1200000001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BFA-4D04-8F52-7116655954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795-4B84-B26D-F37ED01B854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795-4B84-B26D-F37ED01B854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795-4B84-B26D-F37ED01B854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795-4B84-B26D-F37ED01B854E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15</c:v>
                </c:pt>
                <c:pt idx="1">
                  <c:v>184</c:v>
                </c:pt>
                <c:pt idx="2">
                  <c:v>146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795-4B84-B26D-F37ED01B85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BC-4CBB-8952-836FD1B769D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3BC-4CBB-8952-836FD1B769D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BC-4CBB-8952-836FD1B769D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BC-4CBB-8952-836FD1B769D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BC-4CBB-8952-836FD1B769D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3BC-4CBB-8952-836FD1B769D4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485335.67000000004</c:v>
                </c:pt>
                <c:pt idx="1">
                  <c:v>1644102.1</c:v>
                </c:pt>
                <c:pt idx="2">
                  <c:v>1316033.49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3BC-4CBB-8952-836FD1B769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167640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O22" sqref="O22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44670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4" si="2">IF(G13,G13/$G$25,"")</f>
        <v>2.4390243902439025E-2</v>
      </c>
      <c r="I13" s="4">
        <v>132252.04999999999</v>
      </c>
      <c r="J13" s="5">
        <v>160024.98000000001</v>
      </c>
      <c r="K13" s="21">
        <f t="shared" ref="K13:K24" si="3">IF(J13,J13/$J$25,"")</f>
        <v>0.45699793797592653</v>
      </c>
      <c r="L13" s="1">
        <v>1</v>
      </c>
      <c r="M13" s="20">
        <f t="shared" ref="M13:M24" si="4">IF(L13,L13/$L$25,"")</f>
        <v>2.2222222222222223E-2</v>
      </c>
      <c r="N13" s="4">
        <v>425906.08</v>
      </c>
      <c r="O13" s="5">
        <v>515346.36</v>
      </c>
      <c r="P13" s="21">
        <f t="shared" ref="P13:P24" si="5">IF(O13,O13/$O$25,"")</f>
        <v>0.83793932492718248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2.4390243902439025E-2</v>
      </c>
      <c r="I15" s="6">
        <v>18829.419999999998</v>
      </c>
      <c r="J15" s="7">
        <v>22783.599999999999</v>
      </c>
      <c r="K15" s="21">
        <f t="shared" si="3"/>
        <v>6.5065205567707729E-2</v>
      </c>
      <c r="L15" s="2">
        <v>2</v>
      </c>
      <c r="M15" s="20">
        <f t="shared" si="4"/>
        <v>4.4444444444444446E-2</v>
      </c>
      <c r="N15" s="6">
        <v>12917.82</v>
      </c>
      <c r="O15" s="7">
        <v>15630.56</v>
      </c>
      <c r="P15" s="21">
        <f t="shared" si="5"/>
        <v>2.5414870291572102E-2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2.4390243902439025E-2</v>
      </c>
      <c r="I18" s="69">
        <v>34818.46</v>
      </c>
      <c r="J18" s="70">
        <v>42130.34</v>
      </c>
      <c r="K18" s="67">
        <f t="shared" si="3"/>
        <v>0.12031545641327182</v>
      </c>
      <c r="L18" s="2"/>
      <c r="M18" s="66" t="str">
        <f t="shared" si="4"/>
        <v/>
      </c>
      <c r="N18" s="6"/>
      <c r="O18" s="7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9</v>
      </c>
      <c r="H19" s="20">
        <f t="shared" si="2"/>
        <v>0.21951219512195122</v>
      </c>
      <c r="I19" s="6">
        <v>57321.919999999998</v>
      </c>
      <c r="J19" s="7">
        <v>63063.8</v>
      </c>
      <c r="K19" s="21">
        <f t="shared" si="3"/>
        <v>0.18009704835411469</v>
      </c>
      <c r="L19" s="2">
        <v>1</v>
      </c>
      <c r="M19" s="20">
        <f t="shared" si="4"/>
        <v>2.2222222222222223E-2</v>
      </c>
      <c r="N19" s="6">
        <v>1017</v>
      </c>
      <c r="O19" s="7">
        <v>1230.57</v>
      </c>
      <c r="P19" s="21">
        <f t="shared" si="5"/>
        <v>2.000873732911673E-3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2</v>
      </c>
      <c r="C20" s="66">
        <f t="shared" si="0"/>
        <v>1</v>
      </c>
      <c r="D20" s="69">
        <v>7188.26</v>
      </c>
      <c r="E20" s="70">
        <v>8697.7900000000009</v>
      </c>
      <c r="F20" s="21">
        <f t="shared" si="1"/>
        <v>1</v>
      </c>
      <c r="G20" s="68">
        <v>29</v>
      </c>
      <c r="H20" s="66">
        <f t="shared" si="2"/>
        <v>0.70731707317073167</v>
      </c>
      <c r="I20" s="69">
        <v>51893.24</v>
      </c>
      <c r="J20" s="70">
        <v>62162.93</v>
      </c>
      <c r="K20" s="67">
        <f t="shared" si="3"/>
        <v>0.1775243516889792</v>
      </c>
      <c r="L20" s="68">
        <v>41</v>
      </c>
      <c r="M20" s="66">
        <f t="shared" si="4"/>
        <v>0.91111111111111109</v>
      </c>
      <c r="N20" s="69">
        <v>68863.839999999997</v>
      </c>
      <c r="O20" s="70">
        <v>82808.83</v>
      </c>
      <c r="P20" s="67">
        <f t="shared" si="5"/>
        <v>0.13464493104833383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2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2</v>
      </c>
      <c r="C25" s="17">
        <f t="shared" si="12"/>
        <v>1</v>
      </c>
      <c r="D25" s="18">
        <f t="shared" si="12"/>
        <v>7188.26</v>
      </c>
      <c r="E25" s="18">
        <f t="shared" si="12"/>
        <v>8697.7900000000009</v>
      </c>
      <c r="F25" s="19">
        <f t="shared" si="12"/>
        <v>1</v>
      </c>
      <c r="G25" s="16">
        <f t="shared" si="12"/>
        <v>41</v>
      </c>
      <c r="H25" s="17">
        <f t="shared" si="12"/>
        <v>1</v>
      </c>
      <c r="I25" s="18">
        <f t="shared" si="12"/>
        <v>295115.08999999997</v>
      </c>
      <c r="J25" s="18">
        <f t="shared" si="12"/>
        <v>350165.65</v>
      </c>
      <c r="K25" s="19">
        <f t="shared" si="12"/>
        <v>0.99999999999999989</v>
      </c>
      <c r="L25" s="16">
        <f t="shared" si="12"/>
        <v>45</v>
      </c>
      <c r="M25" s="17">
        <f t="shared" si="12"/>
        <v>1</v>
      </c>
      <c r="N25" s="18">
        <f t="shared" si="12"/>
        <v>508704.74</v>
      </c>
      <c r="O25" s="18">
        <f t="shared" si="12"/>
        <v>615016.31999999995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25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2</v>
      </c>
      <c r="C34" s="8">
        <f t="shared" ref="C34:C43" si="14">IF(B34,B34/$B$46,"")</f>
        <v>2.2727272727272728E-2</v>
      </c>
      <c r="D34" s="10">
        <f t="shared" ref="D34:D45" si="15">D13+I13+N13+S13+AC13+X13</f>
        <v>558158.13</v>
      </c>
      <c r="E34" s="11">
        <f t="shared" ref="E34:E45" si="16">E13+J13+O13+T13+AD13+Y13</f>
        <v>675371.34</v>
      </c>
      <c r="F34" s="21">
        <f t="shared" ref="F34:F43" si="17">IF(E34,E34/$E$46,"")</f>
        <v>0.69348534361161784</v>
      </c>
      <c r="J34" s="149" t="s">
        <v>3</v>
      </c>
      <c r="K34" s="150"/>
      <c r="L34" s="57">
        <f>B25</f>
        <v>2</v>
      </c>
      <c r="M34" s="8">
        <f t="shared" ref="M34:M39" si="18">IF(L34,L34/$L$40,"")</f>
        <v>2.2727272727272728E-2</v>
      </c>
      <c r="N34" s="58">
        <f>D25</f>
        <v>7188.26</v>
      </c>
      <c r="O34" s="58">
        <f>E25</f>
        <v>8697.7900000000009</v>
      </c>
      <c r="P34" s="59">
        <f t="shared" ref="P34:P39" si="19">IF(O34,O34/$O$40,"")</f>
        <v>8.9310717372337641E-3</v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41</v>
      </c>
      <c r="M35" s="8">
        <f t="shared" si="18"/>
        <v>0.46590909090909088</v>
      </c>
      <c r="N35" s="61">
        <f>I25</f>
        <v>295115.08999999997</v>
      </c>
      <c r="O35" s="61">
        <f>J25</f>
        <v>350165.65</v>
      </c>
      <c r="P35" s="59">
        <f t="shared" si="19"/>
        <v>0.35955737492685957</v>
      </c>
    </row>
    <row r="36" spans="1:33" ht="30" customHeight="1" x14ac:dyDescent="0.3">
      <c r="A36" s="43" t="s">
        <v>19</v>
      </c>
      <c r="B36" s="12">
        <f t="shared" si="13"/>
        <v>3</v>
      </c>
      <c r="C36" s="8">
        <f t="shared" si="14"/>
        <v>3.4090909090909088E-2</v>
      </c>
      <c r="D36" s="13">
        <f t="shared" si="15"/>
        <v>31747.239999999998</v>
      </c>
      <c r="E36" s="14">
        <f t="shared" si="16"/>
        <v>38414.159999999996</v>
      </c>
      <c r="F36" s="21">
        <f t="shared" si="17"/>
        <v>3.9444458728662764E-2</v>
      </c>
      <c r="G36" s="25"/>
      <c r="J36" s="145" t="s">
        <v>2</v>
      </c>
      <c r="K36" s="146"/>
      <c r="L36" s="60">
        <f>L25</f>
        <v>45</v>
      </c>
      <c r="M36" s="8">
        <f t="shared" si="18"/>
        <v>0.51136363636363635</v>
      </c>
      <c r="N36" s="61">
        <f>N25</f>
        <v>508704.74</v>
      </c>
      <c r="O36" s="61">
        <f>O25</f>
        <v>615016.31999999995</v>
      </c>
      <c r="P36" s="59">
        <f t="shared" si="19"/>
        <v>0.63151155333590658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1</v>
      </c>
      <c r="C39" s="8">
        <f t="shared" si="14"/>
        <v>1.1363636363636364E-2</v>
      </c>
      <c r="D39" s="13">
        <f t="shared" si="15"/>
        <v>34818.46</v>
      </c>
      <c r="E39" s="22">
        <f t="shared" si="16"/>
        <v>42130.34</v>
      </c>
      <c r="F39" s="21">
        <f t="shared" si="17"/>
        <v>4.3260309671083005E-2</v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10</v>
      </c>
      <c r="C40" s="8">
        <f t="shared" si="14"/>
        <v>0.11363636363636363</v>
      </c>
      <c r="D40" s="13">
        <f t="shared" si="15"/>
        <v>58338.92</v>
      </c>
      <c r="E40" s="23">
        <f t="shared" si="16"/>
        <v>64294.37</v>
      </c>
      <c r="F40" s="21">
        <f t="shared" si="17"/>
        <v>6.6018796817381237E-2</v>
      </c>
      <c r="G40" s="25"/>
      <c r="J40" s="147" t="s">
        <v>0</v>
      </c>
      <c r="K40" s="148"/>
      <c r="L40" s="83">
        <f>SUM(L34:L39)</f>
        <v>88</v>
      </c>
      <c r="M40" s="17">
        <f>SUM(M34:M39)</f>
        <v>1</v>
      </c>
      <c r="N40" s="84">
        <f>SUM(N34:N39)</f>
        <v>811008.09</v>
      </c>
      <c r="O40" s="85">
        <f>SUM(O34:O39)</f>
        <v>973879.76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72</v>
      </c>
      <c r="C41" s="8">
        <f t="shared" si="14"/>
        <v>0.81818181818181823</v>
      </c>
      <c r="D41" s="13">
        <f t="shared" si="15"/>
        <v>127945.34</v>
      </c>
      <c r="E41" s="23">
        <f t="shared" si="16"/>
        <v>153669.54999999999</v>
      </c>
      <c r="F41" s="21">
        <f t="shared" si="17"/>
        <v>0.15779109117125506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88</v>
      </c>
      <c r="C46" s="17">
        <f>SUM(C34:C45)</f>
        <v>1</v>
      </c>
      <c r="D46" s="18">
        <f>SUM(D34:D45)</f>
        <v>811008.09</v>
      </c>
      <c r="E46" s="18">
        <f>SUM(E34:E45)</f>
        <v>973879.76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N23" sqref="N23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>
        <v>44746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2022'!B8</f>
        <v>BARCELONA CICLE DE L'AIGUA, S.A.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2.2727272727272728E-2</v>
      </c>
      <c r="I13" s="4">
        <v>80477.429999999993</v>
      </c>
      <c r="J13" s="5">
        <v>97377.69</v>
      </c>
      <c r="K13" s="21">
        <f t="shared" ref="K13:K21" si="3">IF(J13,J13/$J$25,"")</f>
        <v>0.20172208206737019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 t="shared" si="4"/>
        <v>3.2258064516129031E-2</v>
      </c>
      <c r="N15" s="6">
        <v>9180</v>
      </c>
      <c r="O15" s="7">
        <v>11107.8</v>
      </c>
      <c r="P15" s="21">
        <f t="shared" si="5"/>
        <v>0.16211915797517873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</v>
      </c>
      <c r="H19" s="20">
        <f t="shared" si="2"/>
        <v>0.11363636363636363</v>
      </c>
      <c r="I19" s="6">
        <v>231980.35</v>
      </c>
      <c r="J19" s="7">
        <v>280533.82</v>
      </c>
      <c r="K19" s="21">
        <f t="shared" si="3"/>
        <v>0.58113789986918829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3</v>
      </c>
      <c r="C20" s="66">
        <f t="shared" si="0"/>
        <v>1</v>
      </c>
      <c r="D20" s="69">
        <v>72466.89</v>
      </c>
      <c r="E20" s="70">
        <v>87684.93</v>
      </c>
      <c r="F20" s="21">
        <f t="shared" si="1"/>
        <v>1</v>
      </c>
      <c r="G20" s="68">
        <v>38</v>
      </c>
      <c r="H20" s="66">
        <f t="shared" si="2"/>
        <v>0.86363636363636365</v>
      </c>
      <c r="I20" s="69">
        <v>89633.47</v>
      </c>
      <c r="J20" s="70">
        <v>104820.42</v>
      </c>
      <c r="K20" s="21">
        <f t="shared" si="3"/>
        <v>0.21714001806344155</v>
      </c>
      <c r="L20" s="68">
        <v>30</v>
      </c>
      <c r="M20" s="66">
        <f t="shared" si="4"/>
        <v>0.967741935483871</v>
      </c>
      <c r="N20" s="69">
        <v>47445.04</v>
      </c>
      <c r="O20" s="70">
        <v>57408.47</v>
      </c>
      <c r="P20" s="67">
        <f t="shared" si="5"/>
        <v>0.83788084202482127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3</v>
      </c>
      <c r="C25" s="17">
        <f t="shared" si="32"/>
        <v>1</v>
      </c>
      <c r="D25" s="18">
        <f t="shared" si="32"/>
        <v>72466.89</v>
      </c>
      <c r="E25" s="18">
        <f t="shared" si="32"/>
        <v>87684.93</v>
      </c>
      <c r="F25" s="19">
        <f t="shared" si="32"/>
        <v>1</v>
      </c>
      <c r="G25" s="16">
        <f t="shared" si="32"/>
        <v>44</v>
      </c>
      <c r="H25" s="17">
        <f t="shared" si="32"/>
        <v>1</v>
      </c>
      <c r="I25" s="18">
        <f t="shared" si="32"/>
        <v>402091.25</v>
      </c>
      <c r="J25" s="18">
        <f t="shared" si="32"/>
        <v>482731.93</v>
      </c>
      <c r="K25" s="19">
        <f t="shared" si="32"/>
        <v>1</v>
      </c>
      <c r="L25" s="16">
        <f t="shared" si="32"/>
        <v>31</v>
      </c>
      <c r="M25" s="17">
        <f t="shared" si="32"/>
        <v>1</v>
      </c>
      <c r="N25" s="18">
        <f t="shared" si="32"/>
        <v>56625.04</v>
      </c>
      <c r="O25" s="18">
        <f t="shared" si="32"/>
        <v>68516.27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25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1</v>
      </c>
      <c r="C34" s="8">
        <f t="shared" ref="C34:C45" si="34">IF(B34,B34/$B$46,"")</f>
        <v>1.282051282051282E-2</v>
      </c>
      <c r="D34" s="10">
        <f t="shared" ref="D34:D45" si="35">D13+I13+N13+S13+AC13+X13</f>
        <v>80477.429999999993</v>
      </c>
      <c r="E34" s="11">
        <f t="shared" ref="E34:E45" si="36">E13+J13+O13+T13+AD13+Y13</f>
        <v>97377.69</v>
      </c>
      <c r="F34" s="21">
        <f t="shared" ref="F34:F42" si="37">IF(E34,E34/$E$46,"")</f>
        <v>0.1524067002129002</v>
      </c>
      <c r="J34" s="149" t="s">
        <v>3</v>
      </c>
      <c r="K34" s="150"/>
      <c r="L34" s="57">
        <f>B25</f>
        <v>3</v>
      </c>
      <c r="M34" s="8">
        <f t="shared" ref="M34:M39" si="38">IF(L34,L34/$L$40,"")</f>
        <v>3.8461538461538464E-2</v>
      </c>
      <c r="N34" s="58">
        <f>D25</f>
        <v>72466.89</v>
      </c>
      <c r="O34" s="58">
        <f>E25</f>
        <v>87684.93</v>
      </c>
      <c r="P34" s="59">
        <f t="shared" ref="P34:P39" si="39">IF(O34,O34/$O$40,"")</f>
        <v>0.13723647418314339</v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5" t="s">
        <v>1</v>
      </c>
      <c r="K35" s="146"/>
      <c r="L35" s="60">
        <f>G25</f>
        <v>44</v>
      </c>
      <c r="M35" s="8">
        <f t="shared" si="38"/>
        <v>0.5641025641025641</v>
      </c>
      <c r="N35" s="61">
        <f>I25</f>
        <v>402091.25</v>
      </c>
      <c r="O35" s="61">
        <f>J25</f>
        <v>482731.93</v>
      </c>
      <c r="P35" s="59">
        <f t="shared" si="39"/>
        <v>0.75552809415282629</v>
      </c>
    </row>
    <row r="36" spans="1:33" ht="30" customHeight="1" x14ac:dyDescent="0.3">
      <c r="A36" s="43" t="s">
        <v>19</v>
      </c>
      <c r="B36" s="12">
        <f t="shared" si="33"/>
        <v>1</v>
      </c>
      <c r="C36" s="8">
        <f t="shared" si="34"/>
        <v>1.282051282051282E-2</v>
      </c>
      <c r="D36" s="13">
        <f t="shared" si="35"/>
        <v>9180</v>
      </c>
      <c r="E36" s="14">
        <f t="shared" si="36"/>
        <v>11107.8</v>
      </c>
      <c r="F36" s="21">
        <f t="shared" si="37"/>
        <v>1.7384917886477416E-2</v>
      </c>
      <c r="G36" s="25"/>
      <c r="J36" s="145" t="s">
        <v>2</v>
      </c>
      <c r="K36" s="146"/>
      <c r="L36" s="60">
        <f>L25</f>
        <v>31</v>
      </c>
      <c r="M36" s="8">
        <f t="shared" si="38"/>
        <v>0.39743589743589741</v>
      </c>
      <c r="N36" s="61">
        <f>N25</f>
        <v>56625.04</v>
      </c>
      <c r="O36" s="61">
        <f>O25</f>
        <v>68516.27</v>
      </c>
      <c r="P36" s="59">
        <f t="shared" si="39"/>
        <v>0.10723543166403032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5</v>
      </c>
      <c r="C40" s="8">
        <f t="shared" si="34"/>
        <v>6.4102564102564097E-2</v>
      </c>
      <c r="D40" s="13">
        <f t="shared" si="35"/>
        <v>231980.35</v>
      </c>
      <c r="E40" s="23">
        <f t="shared" si="36"/>
        <v>280533.82</v>
      </c>
      <c r="F40" s="21">
        <f t="shared" si="37"/>
        <v>0.43906600992814382</v>
      </c>
      <c r="G40" s="25"/>
      <c r="J40" s="147" t="s">
        <v>0</v>
      </c>
      <c r="K40" s="148"/>
      <c r="L40" s="83">
        <f>SUM(L34:L39)</f>
        <v>78</v>
      </c>
      <c r="M40" s="17">
        <f>SUM(M34:M39)</f>
        <v>1</v>
      </c>
      <c r="N40" s="84">
        <f>SUM(N34:N39)</f>
        <v>531183.18000000005</v>
      </c>
      <c r="O40" s="85">
        <f>SUM(O34:O39)</f>
        <v>638933.13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71</v>
      </c>
      <c r="C41" s="8">
        <f t="shared" si="34"/>
        <v>0.91025641025641024</v>
      </c>
      <c r="D41" s="13">
        <f t="shared" si="35"/>
        <v>209545.4</v>
      </c>
      <c r="E41" s="23">
        <f t="shared" si="36"/>
        <v>249913.81999999998</v>
      </c>
      <c r="F41" s="21">
        <f t="shared" si="37"/>
        <v>0.39114237197247853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78</v>
      </c>
      <c r="C46" s="17">
        <f>SUM(C34:C45)</f>
        <v>1</v>
      </c>
      <c r="D46" s="18">
        <f>SUM(D34:D45)</f>
        <v>531183.18000000005</v>
      </c>
      <c r="E46" s="18">
        <f>SUM(E34:E45)</f>
        <v>638933.13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B10" sqref="B10:AE10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44853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2022'!B8</f>
        <v>BARCELONA CICLE DE L'AIGUA, S.A.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>
        <v>1</v>
      </c>
      <c r="M13" s="20">
        <f t="shared" ref="M13:M23" si="4">IF(L13,L13/$L$25,"")</f>
        <v>5.8823529411764705E-2</v>
      </c>
      <c r="N13" s="4">
        <v>146250</v>
      </c>
      <c r="O13" s="5">
        <v>176962.5</v>
      </c>
      <c r="P13" s="21">
        <f t="shared" ref="P13:P23" si="5">IF(O13,O13/$O$25,"")</f>
        <v>0.54852276469049888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>
        <v>1</v>
      </c>
      <c r="C14" s="20">
        <f t="shared" si="0"/>
        <v>0.16666666666666666</v>
      </c>
      <c r="D14" s="6">
        <v>192137.06</v>
      </c>
      <c r="E14" s="7">
        <v>232485.84</v>
      </c>
      <c r="F14" s="21">
        <f t="shared" si="1"/>
        <v>0.62830952471745904</v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f>4+1</f>
        <v>5</v>
      </c>
      <c r="M15" s="20">
        <f t="shared" si="4"/>
        <v>0.29411764705882354</v>
      </c>
      <c r="N15" s="6">
        <f>82687.13+26822.55</f>
        <v>109509.68000000001</v>
      </c>
      <c r="O15" s="7">
        <f>100051.42+32455.28</f>
        <v>132506.70000000001</v>
      </c>
      <c r="P15" s="21">
        <f t="shared" si="5"/>
        <v>0.41072510517208188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5.8823529411764705E-2</v>
      </c>
      <c r="N19" s="6">
        <v>304.2</v>
      </c>
      <c r="O19" s="7">
        <v>368.08</v>
      </c>
      <c r="P19" s="21">
        <f t="shared" si="5"/>
        <v>1.1409211512454832E-3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5</v>
      </c>
      <c r="C20" s="66">
        <f t="shared" si="0"/>
        <v>0.83333333333333337</v>
      </c>
      <c r="D20" s="69">
        <v>113662.96</v>
      </c>
      <c r="E20" s="70">
        <v>137532.17000000001</v>
      </c>
      <c r="F20" s="21">
        <f t="shared" si="1"/>
        <v>0.37169047528254101</v>
      </c>
      <c r="G20" s="68">
        <f>31+6</f>
        <v>37</v>
      </c>
      <c r="H20" s="66">
        <f t="shared" si="2"/>
        <v>1</v>
      </c>
      <c r="I20" s="69">
        <f>101699.09+7105</f>
        <v>108804.09</v>
      </c>
      <c r="J20" s="70">
        <v>129886.19</v>
      </c>
      <c r="K20" s="67">
        <f t="shared" si="3"/>
        <v>1</v>
      </c>
      <c r="L20" s="68">
        <f>8+2</f>
        <v>10</v>
      </c>
      <c r="M20" s="66">
        <f t="shared" si="4"/>
        <v>0.58823529411764708</v>
      </c>
      <c r="N20" s="69">
        <f>9451.15+1110.21</f>
        <v>10561.36</v>
      </c>
      <c r="O20" s="70">
        <f>11435.88+1343.35</f>
        <v>12779.23</v>
      </c>
      <c r="P20" s="67">
        <f t="shared" si="5"/>
        <v>3.9611208986173707E-2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6</v>
      </c>
      <c r="C25" s="17">
        <f t="shared" si="22"/>
        <v>1</v>
      </c>
      <c r="D25" s="18">
        <f t="shared" si="22"/>
        <v>305800.02</v>
      </c>
      <c r="E25" s="18">
        <f t="shared" si="22"/>
        <v>370018.01</v>
      </c>
      <c r="F25" s="19">
        <f t="shared" si="22"/>
        <v>1</v>
      </c>
      <c r="G25" s="16">
        <f t="shared" si="22"/>
        <v>37</v>
      </c>
      <c r="H25" s="17">
        <f t="shared" si="22"/>
        <v>1</v>
      </c>
      <c r="I25" s="18">
        <f t="shared" si="22"/>
        <v>108804.09</v>
      </c>
      <c r="J25" s="18">
        <f t="shared" si="22"/>
        <v>129886.19</v>
      </c>
      <c r="K25" s="19">
        <f t="shared" si="22"/>
        <v>1</v>
      </c>
      <c r="L25" s="16">
        <f t="shared" si="22"/>
        <v>17</v>
      </c>
      <c r="M25" s="17">
        <f t="shared" si="22"/>
        <v>1</v>
      </c>
      <c r="N25" s="18">
        <f t="shared" si="22"/>
        <v>266625.24</v>
      </c>
      <c r="O25" s="18">
        <f t="shared" si="22"/>
        <v>322616.51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200000000000003" hidden="1" customHeight="1" x14ac:dyDescent="0.25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1</v>
      </c>
      <c r="C34" s="8">
        <f t="shared" ref="C34:C42" si="24">IF(B34,B34/$B$46,"")</f>
        <v>1.6666666666666666E-2</v>
      </c>
      <c r="D34" s="10">
        <f t="shared" ref="D34:D45" si="25">D13+I13+N13+S13+AC13+X13</f>
        <v>146250</v>
      </c>
      <c r="E34" s="11">
        <f t="shared" ref="E34:E45" si="26">E13+J13+O13+T13+AD13+Y13</f>
        <v>176962.5</v>
      </c>
      <c r="F34" s="21">
        <f t="shared" ref="F34:F43" si="27">IF(E34,E34/$E$46,"")</f>
        <v>0.21514655843741612</v>
      </c>
      <c r="J34" s="149" t="s">
        <v>3</v>
      </c>
      <c r="K34" s="150"/>
      <c r="L34" s="57">
        <f>B25</f>
        <v>6</v>
      </c>
      <c r="M34" s="8">
        <f>IF(L34,L34/$L$40,"")</f>
        <v>0.1</v>
      </c>
      <c r="N34" s="58">
        <f>D25</f>
        <v>305800.02</v>
      </c>
      <c r="O34" s="58">
        <f>E25</f>
        <v>370018.01</v>
      </c>
      <c r="P34" s="59">
        <f>IF(O34,O34/$O$40,"")</f>
        <v>0.44985859383406895</v>
      </c>
    </row>
    <row r="35" spans="1:33" s="25" customFormat="1" ht="30" customHeight="1" x14ac:dyDescent="0.3">
      <c r="A35" s="43" t="s">
        <v>18</v>
      </c>
      <c r="B35" s="12">
        <f t="shared" si="23"/>
        <v>1</v>
      </c>
      <c r="C35" s="8">
        <f t="shared" si="24"/>
        <v>1.6666666666666666E-2</v>
      </c>
      <c r="D35" s="13">
        <f t="shared" si="25"/>
        <v>192137.06</v>
      </c>
      <c r="E35" s="14">
        <f t="shared" si="26"/>
        <v>232485.84</v>
      </c>
      <c r="F35" s="21">
        <f t="shared" si="27"/>
        <v>0.28265043928194833</v>
      </c>
      <c r="J35" s="145" t="s">
        <v>1</v>
      </c>
      <c r="K35" s="146"/>
      <c r="L35" s="60">
        <f>G25</f>
        <v>37</v>
      </c>
      <c r="M35" s="8">
        <f>IF(L35,L35/$L$40,"")</f>
        <v>0.6166666666666667</v>
      </c>
      <c r="N35" s="61">
        <f>I25</f>
        <v>108804.09</v>
      </c>
      <c r="O35" s="61">
        <f>J25</f>
        <v>129886.19</v>
      </c>
      <c r="P35" s="59">
        <f>IF(O35,O35/$O$40,"")</f>
        <v>0.15791236429779379</v>
      </c>
    </row>
    <row r="36" spans="1:33" ht="30" customHeight="1" x14ac:dyDescent="0.3">
      <c r="A36" s="43" t="s">
        <v>19</v>
      </c>
      <c r="B36" s="12">
        <f t="shared" si="23"/>
        <v>5</v>
      </c>
      <c r="C36" s="8">
        <f t="shared" si="24"/>
        <v>8.3333333333333329E-2</v>
      </c>
      <c r="D36" s="13">
        <f t="shared" si="25"/>
        <v>109509.68000000001</v>
      </c>
      <c r="E36" s="14">
        <f t="shared" si="26"/>
        <v>132506.70000000001</v>
      </c>
      <c r="F36" s="21">
        <f t="shared" si="27"/>
        <v>0.1610983144728356</v>
      </c>
      <c r="G36" s="25"/>
      <c r="J36" s="145" t="s">
        <v>2</v>
      </c>
      <c r="K36" s="146"/>
      <c r="L36" s="60">
        <f>L25</f>
        <v>17</v>
      </c>
      <c r="M36" s="8">
        <f>IF(L36,L36/$L$40,"")</f>
        <v>0.28333333333333333</v>
      </c>
      <c r="N36" s="61">
        <f>N25</f>
        <v>266625.24</v>
      </c>
      <c r="O36" s="61">
        <f>O25</f>
        <v>322616.51</v>
      </c>
      <c r="P36" s="59">
        <f>IF(O36,O36/$O$40,"")</f>
        <v>0.39222904186813728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1</v>
      </c>
      <c r="C40" s="8">
        <f t="shared" si="24"/>
        <v>1.6666666666666666E-2</v>
      </c>
      <c r="D40" s="13">
        <f t="shared" si="25"/>
        <v>304.2</v>
      </c>
      <c r="E40" s="23">
        <f t="shared" si="26"/>
        <v>368.08</v>
      </c>
      <c r="F40" s="21">
        <f t="shared" si="27"/>
        <v>4.475024100001081E-4</v>
      </c>
      <c r="G40" s="25"/>
      <c r="J40" s="147" t="s">
        <v>0</v>
      </c>
      <c r="K40" s="148"/>
      <c r="L40" s="83">
        <f>SUM(L34:L39)</f>
        <v>60</v>
      </c>
      <c r="M40" s="17">
        <f>SUM(M34:M39)</f>
        <v>1</v>
      </c>
      <c r="N40" s="84">
        <f>SUM(N34:N39)</f>
        <v>681229.35</v>
      </c>
      <c r="O40" s="85">
        <f>SUM(O34:O39)</f>
        <v>822520.71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52</v>
      </c>
      <c r="C41" s="8">
        <f t="shared" si="24"/>
        <v>0.8666666666666667</v>
      </c>
      <c r="D41" s="13">
        <f t="shared" si="25"/>
        <v>233028.40999999997</v>
      </c>
      <c r="E41" s="23">
        <f t="shared" si="26"/>
        <v>280197.58999999997</v>
      </c>
      <c r="F41" s="21">
        <f t="shared" si="27"/>
        <v>0.34065718539779988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60</v>
      </c>
      <c r="C46" s="17">
        <f>SUM(C34:C45)</f>
        <v>1</v>
      </c>
      <c r="D46" s="18">
        <f>SUM(D34:D45)</f>
        <v>681229.35</v>
      </c>
      <c r="E46" s="18">
        <f>SUM(E34:E45)</f>
        <v>822520.71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32" zoomScale="80" zoomScaleNormal="80" workbookViewId="0">
      <selection activeCell="H41" sqref="H41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44936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2022'!B8</f>
        <v>BARCELONA CICLE DE L'AIGUA, S.A.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3.2258064516129031E-2</v>
      </c>
      <c r="I13" s="4">
        <v>289548.86</v>
      </c>
      <c r="J13" s="5">
        <v>350354.11</v>
      </c>
      <c r="K13" s="21">
        <f t="shared" ref="K13:K21" si="3">IF(J13,J13/$J$25,"")</f>
        <v>0.51422968467617769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1.6129032258064516E-2</v>
      </c>
      <c r="I14" s="6">
        <v>55414.07</v>
      </c>
      <c r="J14" s="7">
        <v>67051.02</v>
      </c>
      <c r="K14" s="21">
        <f t="shared" si="3"/>
        <v>9.8413644617487389E-2</v>
      </c>
      <c r="L14" s="2">
        <v>1</v>
      </c>
      <c r="M14" s="20">
        <f>IF(L14,L14/$L$25,"")</f>
        <v>1.8867924528301886E-2</v>
      </c>
      <c r="N14" s="6">
        <v>93173.46</v>
      </c>
      <c r="O14" s="7">
        <v>112739.89</v>
      </c>
      <c r="P14" s="21">
        <f>IF(O14,O14/$O$25,"")</f>
        <v>0.3638127431975518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3.2258064516129031E-2</v>
      </c>
      <c r="I15" s="6">
        <v>43593.3</v>
      </c>
      <c r="J15" s="7">
        <v>52747.89</v>
      </c>
      <c r="K15" s="21">
        <f t="shared" si="3"/>
        <v>7.7420330082708905E-2</v>
      </c>
      <c r="L15" s="2">
        <v>4</v>
      </c>
      <c r="M15" s="20">
        <f>IF(L15,L15/$L$25,"")</f>
        <v>7.5471698113207544E-2</v>
      </c>
      <c r="N15" s="6">
        <v>47664.51</v>
      </c>
      <c r="O15" s="7">
        <v>57674.06</v>
      </c>
      <c r="P15" s="21">
        <f>IF(O15,O15/$O$25,"")</f>
        <v>0.18611476363814258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>
        <v>1</v>
      </c>
      <c r="M18" s="66">
        <f>IF(L18,L18/$L$25,"")</f>
        <v>1.8867924528301886E-2</v>
      </c>
      <c r="N18" s="69">
        <v>2605</v>
      </c>
      <c r="O18" s="70">
        <v>3152</v>
      </c>
      <c r="P18" s="67">
        <f>IF(O18,O18/$O$25,"")</f>
        <v>1.0171535261908482E-2</v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</v>
      </c>
      <c r="H19" s="20">
        <f t="shared" si="2"/>
        <v>6.4516129032258063E-2</v>
      </c>
      <c r="I19" s="6">
        <v>10330.51</v>
      </c>
      <c r="J19" s="7">
        <v>12337.53</v>
      </c>
      <c r="K19" s="21">
        <f t="shared" si="3"/>
        <v>1.8108319498757651E-2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4</v>
      </c>
      <c r="C20" s="66">
        <f t="shared" si="0"/>
        <v>1</v>
      </c>
      <c r="D20" s="69">
        <v>15648.72</v>
      </c>
      <c r="E20" s="70">
        <v>18934.939999999999</v>
      </c>
      <c r="F20" s="21">
        <f t="shared" si="1"/>
        <v>1</v>
      </c>
      <c r="G20" s="68">
        <v>53</v>
      </c>
      <c r="H20" s="66">
        <f t="shared" si="2"/>
        <v>0.85483870967741937</v>
      </c>
      <c r="I20" s="69">
        <v>168036.6</v>
      </c>
      <c r="J20" s="70">
        <v>198827.78</v>
      </c>
      <c r="K20" s="67">
        <f t="shared" si="3"/>
        <v>0.29182802112486828</v>
      </c>
      <c r="L20" s="68">
        <v>47</v>
      </c>
      <c r="M20" s="66">
        <f>IF(L20,L20/$L$25,"")</f>
        <v>0.8867924528301887</v>
      </c>
      <c r="N20" s="69">
        <v>112659.86</v>
      </c>
      <c r="O20" s="70">
        <v>136318.44</v>
      </c>
      <c r="P20" s="67">
        <f>IF(O20,O20/$O$25,"")</f>
        <v>0.43990095790239708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4</v>
      </c>
      <c r="C25" s="17">
        <f t="shared" si="30"/>
        <v>1</v>
      </c>
      <c r="D25" s="18">
        <f t="shared" si="30"/>
        <v>15648.72</v>
      </c>
      <c r="E25" s="18">
        <f t="shared" si="30"/>
        <v>18934.939999999999</v>
      </c>
      <c r="F25" s="19">
        <f t="shared" si="30"/>
        <v>1</v>
      </c>
      <c r="G25" s="16">
        <f t="shared" si="30"/>
        <v>62</v>
      </c>
      <c r="H25" s="17">
        <f t="shared" si="30"/>
        <v>1</v>
      </c>
      <c r="I25" s="18">
        <f t="shared" si="30"/>
        <v>566923.34</v>
      </c>
      <c r="J25" s="18">
        <f t="shared" si="30"/>
        <v>681318.33000000007</v>
      </c>
      <c r="K25" s="19">
        <f t="shared" si="30"/>
        <v>0.99999999999999989</v>
      </c>
      <c r="L25" s="16">
        <f t="shared" si="30"/>
        <v>53</v>
      </c>
      <c r="M25" s="17">
        <f t="shared" si="30"/>
        <v>1</v>
      </c>
      <c r="N25" s="18">
        <f t="shared" si="30"/>
        <v>256102.83000000002</v>
      </c>
      <c r="O25" s="18">
        <f t="shared" si="30"/>
        <v>309884.39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200000000000003" hidden="1" customHeight="1" x14ac:dyDescent="0.25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2</v>
      </c>
      <c r="C34" s="8">
        <f t="shared" ref="C34:C45" si="32">IF(B34,B34/$B$46,"")</f>
        <v>1.680672268907563E-2</v>
      </c>
      <c r="D34" s="10">
        <f t="shared" ref="D34:D42" si="33">D13+I13+N13+S13+AC13+X13</f>
        <v>289548.86</v>
      </c>
      <c r="E34" s="11">
        <f t="shared" ref="E34:E42" si="34">E13+J13+O13+T13+AD13+Y13</f>
        <v>350354.11</v>
      </c>
      <c r="F34" s="21">
        <f t="shared" ref="F34:F42" si="35">IF(E34,E34/$E$46,"")</f>
        <v>0.34683798443867542</v>
      </c>
      <c r="J34" s="149" t="s">
        <v>3</v>
      </c>
      <c r="K34" s="150"/>
      <c r="L34" s="57">
        <f>B25</f>
        <v>4</v>
      </c>
      <c r="M34" s="8">
        <f t="shared" ref="M34:M39" si="36">IF(L34,L34/$L$40,"")</f>
        <v>3.3613445378151259E-2</v>
      </c>
      <c r="N34" s="58">
        <f>D25</f>
        <v>15648.72</v>
      </c>
      <c r="O34" s="58">
        <f>E25</f>
        <v>18934.939999999999</v>
      </c>
      <c r="P34" s="59">
        <f t="shared" ref="P34:P39" si="37">IF(O34,O34/$O$40,"")</f>
        <v>1.8744910470915418E-2</v>
      </c>
    </row>
    <row r="35" spans="1:33" s="25" customFormat="1" ht="30" customHeight="1" x14ac:dyDescent="0.25">
      <c r="A35" s="43" t="s">
        <v>18</v>
      </c>
      <c r="B35" s="12">
        <f t="shared" si="31"/>
        <v>2</v>
      </c>
      <c r="C35" s="8">
        <f t="shared" si="32"/>
        <v>1.680672268907563E-2</v>
      </c>
      <c r="D35" s="13">
        <f t="shared" si="33"/>
        <v>148587.53</v>
      </c>
      <c r="E35" s="14">
        <f t="shared" si="34"/>
        <v>179790.91</v>
      </c>
      <c r="F35" s="21">
        <f t="shared" si="35"/>
        <v>0.17798654294306779</v>
      </c>
      <c r="J35" s="145" t="s">
        <v>1</v>
      </c>
      <c r="K35" s="146"/>
      <c r="L35" s="60">
        <f>G25</f>
        <v>62</v>
      </c>
      <c r="M35" s="8">
        <f t="shared" si="36"/>
        <v>0.52100840336134457</v>
      </c>
      <c r="N35" s="61">
        <f>I25</f>
        <v>566923.34</v>
      </c>
      <c r="O35" s="61">
        <f>J25</f>
        <v>681318.33000000007</v>
      </c>
      <c r="P35" s="59">
        <f t="shared" si="37"/>
        <v>0.67448067424790403</v>
      </c>
    </row>
    <row r="36" spans="1:33" ht="30" customHeight="1" x14ac:dyDescent="0.25">
      <c r="A36" s="43" t="s">
        <v>19</v>
      </c>
      <c r="B36" s="12">
        <f t="shared" si="31"/>
        <v>6</v>
      </c>
      <c r="C36" s="8">
        <f t="shared" si="32"/>
        <v>5.0420168067226892E-2</v>
      </c>
      <c r="D36" s="13">
        <f t="shared" si="33"/>
        <v>91257.81</v>
      </c>
      <c r="E36" s="14">
        <f t="shared" si="34"/>
        <v>110421.95</v>
      </c>
      <c r="F36" s="21">
        <f t="shared" si="35"/>
        <v>0.10931376422496711</v>
      </c>
      <c r="G36" s="25"/>
      <c r="J36" s="145" t="s">
        <v>2</v>
      </c>
      <c r="K36" s="146"/>
      <c r="L36" s="60">
        <f>L25</f>
        <v>53</v>
      </c>
      <c r="M36" s="8">
        <f t="shared" si="36"/>
        <v>0.44537815126050423</v>
      </c>
      <c r="N36" s="61">
        <f>N25</f>
        <v>256102.83000000002</v>
      </c>
      <c r="O36" s="61">
        <f>O25</f>
        <v>309884.39</v>
      </c>
      <c r="P36" s="59">
        <f t="shared" si="37"/>
        <v>0.3067744152811806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1</v>
      </c>
      <c r="C39" s="8">
        <f t="shared" si="32"/>
        <v>8.4033613445378148E-3</v>
      </c>
      <c r="D39" s="13">
        <f t="shared" si="33"/>
        <v>2605</v>
      </c>
      <c r="E39" s="22">
        <f t="shared" si="34"/>
        <v>3152</v>
      </c>
      <c r="F39" s="21">
        <f t="shared" si="35"/>
        <v>3.1203667824838844E-3</v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4</v>
      </c>
      <c r="C40" s="8">
        <f t="shared" si="32"/>
        <v>3.3613445378151259E-2</v>
      </c>
      <c r="D40" s="13">
        <f t="shared" si="33"/>
        <v>10330.51</v>
      </c>
      <c r="E40" s="23">
        <f t="shared" si="34"/>
        <v>12337.53</v>
      </c>
      <c r="F40" s="21">
        <f t="shared" si="35"/>
        <v>1.2213711545018527E-2</v>
      </c>
      <c r="G40" s="25"/>
      <c r="J40" s="147" t="s">
        <v>0</v>
      </c>
      <c r="K40" s="148"/>
      <c r="L40" s="83">
        <f>SUM(L34:L39)</f>
        <v>119</v>
      </c>
      <c r="M40" s="17">
        <f>SUM(M34:M39)</f>
        <v>1</v>
      </c>
      <c r="N40" s="84">
        <f>SUM(N34:N39)</f>
        <v>838674.8899999999</v>
      </c>
      <c r="O40" s="85">
        <f>SUM(O34:O39)</f>
        <v>1010137.66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104</v>
      </c>
      <c r="C41" s="8">
        <f t="shared" si="32"/>
        <v>0.87394957983193278</v>
      </c>
      <c r="D41" s="13">
        <f t="shared" si="33"/>
        <v>296345.18</v>
      </c>
      <c r="E41" s="23">
        <f t="shared" si="34"/>
        <v>354081.16000000003</v>
      </c>
      <c r="F41" s="21">
        <f t="shared" si="35"/>
        <v>0.3505276300657873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119</v>
      </c>
      <c r="C46" s="17">
        <f>SUM(C34:C45)</f>
        <v>1</v>
      </c>
      <c r="D46" s="18">
        <f>SUM(D34:D45)</f>
        <v>838674.8899999999</v>
      </c>
      <c r="E46" s="18">
        <f>SUM(E34:E45)</f>
        <v>1010137.66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ht="15" x14ac:dyDescent="0.25">
      <c r="B49" s="26"/>
      <c r="H49" s="26"/>
      <c r="N49" s="26"/>
    </row>
    <row r="50" spans="2:14" s="25" customFormat="1" ht="15" x14ac:dyDescent="0.25">
      <c r="B50" s="26"/>
      <c r="H50" s="26"/>
      <c r="N50" s="26"/>
    </row>
    <row r="51" spans="2:14" s="25" customFormat="1" ht="15" x14ac:dyDescent="0.25">
      <c r="B51" s="26"/>
      <c r="H51" s="26"/>
      <c r="N51" s="26"/>
    </row>
    <row r="52" spans="2:14" s="25" customFormat="1" ht="15" x14ac:dyDescent="0.25">
      <c r="B52" s="26"/>
      <c r="H52" s="26"/>
      <c r="N52" s="26"/>
    </row>
    <row r="53" spans="2:14" s="25" customFormat="1" ht="15" x14ac:dyDescent="0.25">
      <c r="B53" s="26"/>
      <c r="H53" s="26"/>
      <c r="N53" s="26"/>
    </row>
    <row r="54" spans="2:14" s="25" customFormat="1" ht="15" x14ac:dyDescent="0.25">
      <c r="B54" s="26"/>
      <c r="H54" s="26"/>
      <c r="N54" s="26"/>
    </row>
    <row r="55" spans="2:14" s="25" customFormat="1" ht="15" x14ac:dyDescent="0.25">
      <c r="B55" s="26"/>
      <c r="H55" s="26"/>
      <c r="N55" s="26"/>
    </row>
    <row r="56" spans="2:14" s="25" customFormat="1" ht="15" x14ac:dyDescent="0.25">
      <c r="B56" s="26"/>
      <c r="H56" s="26"/>
      <c r="N56" s="26"/>
    </row>
    <row r="57" spans="2:14" s="25" customFormat="1" ht="15" x14ac:dyDescent="0.25">
      <c r="B57" s="26"/>
      <c r="H57" s="26"/>
      <c r="N57" s="26"/>
    </row>
    <row r="58" spans="2:14" s="25" customFormat="1" ht="15" x14ac:dyDescent="0.25">
      <c r="B58" s="26"/>
      <c r="H58" s="26"/>
      <c r="N58" s="26"/>
    </row>
    <row r="59" spans="2:14" s="25" customFormat="1" ht="15" x14ac:dyDescent="0.25">
      <c r="B59" s="26"/>
      <c r="H59" s="26"/>
      <c r="N59" s="26"/>
    </row>
    <row r="60" spans="2:14" s="25" customFormat="1" ht="15" x14ac:dyDescent="0.25">
      <c r="B60" s="26"/>
      <c r="H60" s="26"/>
      <c r="N60" s="26"/>
    </row>
    <row r="61" spans="2:14" s="25" customFormat="1" ht="15" x14ac:dyDescent="0.25">
      <c r="B61" s="26"/>
      <c r="H61" s="26"/>
      <c r="N61" s="26"/>
    </row>
    <row r="62" spans="2:14" s="25" customFormat="1" ht="15" x14ac:dyDescent="0.25">
      <c r="B62" s="26"/>
      <c r="H62" s="26"/>
      <c r="N62" s="26"/>
    </row>
    <row r="63" spans="2:14" s="25" customFormat="1" ht="15" x14ac:dyDescent="0.25">
      <c r="B63" s="26"/>
      <c r="H63" s="26"/>
      <c r="N63" s="26"/>
    </row>
    <row r="64" spans="2:14" s="25" customFormat="1" ht="15" x14ac:dyDescent="0.25">
      <c r="B64" s="26"/>
      <c r="H64" s="26"/>
      <c r="N64" s="26"/>
    </row>
    <row r="65" spans="2:14" s="25" customFormat="1" ht="15" x14ac:dyDescent="0.25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33" zoomScale="80" zoomScaleNormal="80" workbookViewId="0">
      <selection activeCell="B8" sqref="B8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2022'!B8</f>
        <v>BARCELONA CICLE DE L'AIGUA, S.A.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5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5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4</v>
      </c>
      <c r="H13" s="20">
        <f t="shared" ref="H13:H24" si="2">IF(G13,G13/$G$25,"")</f>
        <v>2.1739130434782608E-2</v>
      </c>
      <c r="I13" s="10">
        <f>'CONTRACTACIO 1r TR 2022'!I13+'CONTRACTACIO 2n TR 2022'!I13+'CONTRACTACIO 3r TR 2022'!I13+'CONTRACTACIO 4t TR 2022'!I13</f>
        <v>502278.33999999997</v>
      </c>
      <c r="J13" s="10">
        <f>'CONTRACTACIO 1r TR 2022'!J13+'CONTRACTACIO 2n TR 2022'!J13+'CONTRACTACIO 3r TR 2022'!J13+'CONTRACTACIO 4t TR 2022'!J13</f>
        <v>607756.78</v>
      </c>
      <c r="K13" s="21">
        <f t="shared" ref="K13:K24" si="3">IF(J13,J13/$J$25,"")</f>
        <v>0.36965878214011161</v>
      </c>
      <c r="L13" s="9">
        <f>'CONTRACTACIO 1r TR 2022'!L13+'CONTRACTACIO 2n TR 2022'!L13+'CONTRACTACIO 3r TR 2022'!L13+'CONTRACTACIO 4t TR 2022'!L13</f>
        <v>2</v>
      </c>
      <c r="M13" s="20">
        <f t="shared" ref="M13:M24" si="4">IF(L13,L13/$L$25,"")</f>
        <v>1.3698630136986301E-2</v>
      </c>
      <c r="N13" s="10">
        <f>'CONTRACTACIO 1r TR 2022'!N13+'CONTRACTACIO 2n TR 2022'!N13+'CONTRACTACIO 3r TR 2022'!N13+'CONTRACTACIO 4t TR 2022'!N13</f>
        <v>572156.08000000007</v>
      </c>
      <c r="O13" s="10">
        <f>'CONTRACTACIO 1r TR 2022'!O13+'CONTRACTACIO 2n TR 2022'!O13+'CONTRACTACIO 3r TR 2022'!O13+'CONTRACTACIO 4t TR 2022'!O13</f>
        <v>692308.86</v>
      </c>
      <c r="P13" s="21">
        <f t="shared" ref="P13:P24" si="5">IF(O13,O13/$O$25,"")</f>
        <v>0.52605717503435268</v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2022'!B14+'CONTRACTACIO 2n TR 2022'!B14+'CONTRACTACIO 3r TR 2022'!B14+'CONTRACTACIO 4t TR 2022'!B14</f>
        <v>1</v>
      </c>
      <c r="C14" s="20">
        <f t="shared" si="0"/>
        <v>6.6666666666666666E-2</v>
      </c>
      <c r="D14" s="13">
        <f>'CONTRACTACIO 1r TR 2022'!D14+'CONTRACTACIO 2n TR 2022'!D14+'CONTRACTACIO 3r TR 2022'!D14+'CONTRACTACIO 4t TR 2022'!D14</f>
        <v>192137.06</v>
      </c>
      <c r="E14" s="13">
        <f>'CONTRACTACIO 1r TR 2022'!E14+'CONTRACTACIO 2n TR 2022'!E14+'CONTRACTACIO 3r TR 2022'!E14+'CONTRACTACIO 4t TR 2022'!E14</f>
        <v>232485.84</v>
      </c>
      <c r="F14" s="21">
        <f t="shared" si="1"/>
        <v>0.47902071570383437</v>
      </c>
      <c r="G14" s="9">
        <f>'CONTRACTACIO 1r TR 2022'!G14+'CONTRACTACIO 2n TR 2022'!G14+'CONTRACTACIO 3r TR 2022'!G14+'CONTRACTACIO 4t TR 2022'!G14</f>
        <v>1</v>
      </c>
      <c r="H14" s="20">
        <f t="shared" si="2"/>
        <v>5.434782608695652E-3</v>
      </c>
      <c r="I14" s="13">
        <f>'CONTRACTACIO 1r TR 2022'!I14+'CONTRACTACIO 2n TR 2022'!I14+'CONTRACTACIO 3r TR 2022'!I14+'CONTRACTACIO 4t TR 2022'!I14</f>
        <v>55414.07</v>
      </c>
      <c r="J14" s="13">
        <f>'CONTRACTACIO 1r TR 2022'!J14+'CONTRACTACIO 2n TR 2022'!J14+'CONTRACTACIO 3r TR 2022'!J14+'CONTRACTACIO 4t TR 2022'!J14</f>
        <v>67051.02</v>
      </c>
      <c r="K14" s="21">
        <f t="shared" si="3"/>
        <v>4.0782759172924843E-2</v>
      </c>
      <c r="L14" s="9">
        <f>'CONTRACTACIO 1r TR 2022'!L14+'CONTRACTACIO 2n TR 2022'!L14+'CONTRACTACIO 3r TR 2022'!L14+'CONTRACTACIO 4t TR 2022'!L14</f>
        <v>1</v>
      </c>
      <c r="M14" s="20">
        <f t="shared" si="4"/>
        <v>6.8493150684931503E-3</v>
      </c>
      <c r="N14" s="13">
        <f>'CONTRACTACIO 1r TR 2022'!N14+'CONTRACTACIO 2n TR 2022'!N14+'CONTRACTACIO 3r TR 2022'!N14+'CONTRACTACIO 4t TR 2022'!N14</f>
        <v>93173.46</v>
      </c>
      <c r="O14" s="13">
        <f>'CONTRACTACIO 1r TR 2022'!O14+'CONTRACTACIO 2n TR 2022'!O14+'CONTRACTACIO 3r TR 2022'!O14+'CONTRACTACIO 4t TR 2022'!O14</f>
        <v>112739.89</v>
      </c>
      <c r="P14" s="21">
        <f t="shared" si="5"/>
        <v>8.5666429355076665E-2</v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3</v>
      </c>
      <c r="H15" s="20">
        <f t="shared" si="2"/>
        <v>1.6304347826086956E-2</v>
      </c>
      <c r="I15" s="13">
        <f>'CONTRACTACIO 1r TR 2022'!I15+'CONTRACTACIO 2n TR 2022'!I15+'CONTRACTACIO 3r TR 2022'!I15+'CONTRACTACIO 4t TR 2022'!I15</f>
        <v>62422.720000000001</v>
      </c>
      <c r="J15" s="13">
        <f>'CONTRACTACIO 1r TR 2022'!J15+'CONTRACTACIO 2n TR 2022'!J15+'CONTRACTACIO 3r TR 2022'!J15+'CONTRACTACIO 4t TR 2022'!J15</f>
        <v>75531.489999999991</v>
      </c>
      <c r="K15" s="21">
        <f t="shared" si="3"/>
        <v>4.594087556971066E-2</v>
      </c>
      <c r="L15" s="9">
        <f>'CONTRACTACIO 1r TR 2022'!L15+'CONTRACTACIO 2n TR 2022'!L15+'CONTRACTACIO 3r TR 2022'!L15+'CONTRACTACIO 4t TR 2022'!L15</f>
        <v>12</v>
      </c>
      <c r="M15" s="20">
        <f t="shared" si="4"/>
        <v>8.2191780821917804E-2</v>
      </c>
      <c r="N15" s="13">
        <f>'CONTRACTACIO 1r TR 2022'!N15+'CONTRACTACIO 2n TR 2022'!N15+'CONTRACTACIO 3r TR 2022'!N15+'CONTRACTACIO 4t TR 2022'!N15</f>
        <v>179272.01</v>
      </c>
      <c r="O15" s="13">
        <f>'CONTRACTACIO 1r TR 2022'!O15+'CONTRACTACIO 2n TR 2022'!O15+'CONTRACTACIO 3r TR 2022'!O15+'CONTRACTACIO 4t TR 2022'!O15</f>
        <v>216919.12</v>
      </c>
      <c r="P15" s="21">
        <f t="shared" si="5"/>
        <v>0.16482796345858949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1</v>
      </c>
      <c r="H18" s="20">
        <f t="shared" si="2"/>
        <v>5.434782608695652E-3</v>
      </c>
      <c r="I18" s="13">
        <f>'CONTRACTACIO 1r TR 2022'!I18+'CONTRACTACIO 2n TR 2022'!I18+'CONTRACTACIO 3r TR 2022'!I18+'CONTRACTACIO 4t TR 2022'!I18</f>
        <v>34818.46</v>
      </c>
      <c r="J18" s="13">
        <f>'CONTRACTACIO 1r TR 2022'!J18+'CONTRACTACIO 2n TR 2022'!J18+'CONTRACTACIO 3r TR 2022'!J18+'CONTRACTACIO 4t TR 2022'!J18</f>
        <v>42130.34</v>
      </c>
      <c r="K18" s="21">
        <f t="shared" si="3"/>
        <v>2.5625136054506586E-2</v>
      </c>
      <c r="L18" s="9">
        <f>'CONTRACTACIO 1r TR 2022'!L18+'CONTRACTACIO 2n TR 2022'!L18+'CONTRACTACIO 3r TR 2022'!L18+'CONTRACTACIO 4t TR 2022'!L18</f>
        <v>1</v>
      </c>
      <c r="M18" s="20">
        <f t="shared" si="4"/>
        <v>6.8493150684931503E-3</v>
      </c>
      <c r="N18" s="13">
        <f>'CONTRACTACIO 1r TR 2022'!N18+'CONTRACTACIO 2n TR 2022'!N18+'CONTRACTACIO 3r TR 2022'!N18+'CONTRACTACIO 4t TR 2022'!N18</f>
        <v>2605</v>
      </c>
      <c r="O18" s="13">
        <f>'CONTRACTACIO 1r TR 2022'!O18+'CONTRACTACIO 2n TR 2022'!O18+'CONTRACTACIO 3r TR 2022'!O18+'CONTRACTACIO 4t TR 2022'!O18</f>
        <v>3152</v>
      </c>
      <c r="P18" s="21">
        <f t="shared" si="5"/>
        <v>2.3950758274396194E-3</v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18</v>
      </c>
      <c r="H19" s="20">
        <f t="shared" si="2"/>
        <v>9.7826086956521743E-2</v>
      </c>
      <c r="I19" s="13">
        <f>'CONTRACTACIO 1r TR 2022'!I19+'CONTRACTACIO 2n TR 2022'!I19+'CONTRACTACIO 3r TR 2022'!I19+'CONTRACTACIO 4t TR 2022'!I19</f>
        <v>299632.78000000003</v>
      </c>
      <c r="J19" s="13">
        <f>'CONTRACTACIO 1r TR 2022'!J19+'CONTRACTACIO 2n TR 2022'!J19+'CONTRACTACIO 3r TR 2022'!J19+'CONTRACTACIO 4t TR 2022'!J19</f>
        <v>355935.15</v>
      </c>
      <c r="K19" s="21">
        <f t="shared" si="3"/>
        <v>0.21649212053193048</v>
      </c>
      <c r="L19" s="9">
        <f>'CONTRACTACIO 1r TR 2022'!L19+'CONTRACTACIO 2n TR 2022'!L19+'CONTRACTACIO 3r TR 2022'!L19+'CONTRACTACIO 4t TR 2022'!L19</f>
        <v>2</v>
      </c>
      <c r="M19" s="20">
        <f t="shared" si="4"/>
        <v>1.3698630136986301E-2</v>
      </c>
      <c r="N19" s="13">
        <f>'CONTRACTACIO 1r TR 2022'!N19+'CONTRACTACIO 2n TR 2022'!N19+'CONTRACTACIO 3r TR 2022'!N19+'CONTRACTACIO 4t TR 2022'!N19</f>
        <v>1321.2</v>
      </c>
      <c r="O19" s="13">
        <f>'CONTRACTACIO 1r TR 2022'!O19+'CONTRACTACIO 2n TR 2022'!O19+'CONTRACTACIO 3r TR 2022'!O19+'CONTRACTACIO 4t TR 2022'!O19</f>
        <v>1598.6499999999999</v>
      </c>
      <c r="P19" s="21">
        <f t="shared" si="5"/>
        <v>1.2147487219341202E-3</v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2022'!B20+'CONTRACTACIO 2n TR 2022'!B20+'CONTRACTACIO 3r TR 2022'!B20+'CONTRACTACIO 4t TR 2022'!B20</f>
        <v>14</v>
      </c>
      <c r="C20" s="20">
        <f t="shared" si="0"/>
        <v>0.93333333333333335</v>
      </c>
      <c r="D20" s="13">
        <f>'CONTRACTACIO 1r TR 2022'!D20+'CONTRACTACIO 2n TR 2022'!D20+'CONTRACTACIO 3r TR 2022'!D20+'CONTRACTACIO 4t TR 2022'!D20</f>
        <v>208966.83</v>
      </c>
      <c r="E20" s="13">
        <f>'CONTRACTACIO 1r TR 2022'!E20+'CONTRACTACIO 2n TR 2022'!E20+'CONTRACTACIO 3r TR 2022'!E20+'CONTRACTACIO 4t TR 2022'!E20</f>
        <v>252849.83000000002</v>
      </c>
      <c r="F20" s="21">
        <f t="shared" si="1"/>
        <v>0.52097928429616558</v>
      </c>
      <c r="G20" s="9">
        <f>'CONTRACTACIO 1r TR 2022'!G20+'CONTRACTACIO 2n TR 2022'!G20+'CONTRACTACIO 3r TR 2022'!G20+'CONTRACTACIO 4t TR 2022'!G20</f>
        <v>157</v>
      </c>
      <c r="H20" s="20">
        <f t="shared" si="2"/>
        <v>0.85326086956521741</v>
      </c>
      <c r="I20" s="13">
        <f>'CONTRACTACIO 1r TR 2022'!I20+'CONTRACTACIO 2n TR 2022'!I20+'CONTRACTACIO 3r TR 2022'!I20+'CONTRACTACIO 4t TR 2022'!I20</f>
        <v>418367.4</v>
      </c>
      <c r="J20" s="13">
        <f>'CONTRACTACIO 1r TR 2022'!J20+'CONTRACTACIO 2n TR 2022'!J20+'CONTRACTACIO 3r TR 2022'!J20+'CONTRACTACIO 4t TR 2022'!J20</f>
        <v>495697.32000000007</v>
      </c>
      <c r="K20" s="21">
        <f t="shared" si="3"/>
        <v>0.30150032653081582</v>
      </c>
      <c r="L20" s="9">
        <f>'CONTRACTACIO 1r TR 2022'!L20+'CONTRACTACIO 2n TR 2022'!L20+'CONTRACTACIO 3r TR 2022'!L20+'CONTRACTACIO 4t TR 2022'!L20</f>
        <v>128</v>
      </c>
      <c r="M20" s="20">
        <f t="shared" si="4"/>
        <v>0.87671232876712324</v>
      </c>
      <c r="N20" s="13">
        <f>'CONTRACTACIO 1r TR 2022'!N20+'CONTRACTACIO 2n TR 2022'!N20+'CONTRACTACIO 3r TR 2022'!N20+'CONTRACTACIO 4t TR 2022'!N20</f>
        <v>239530.1</v>
      </c>
      <c r="O20" s="13">
        <f>'CONTRACTACIO 1r TR 2022'!O20+'CONTRACTACIO 2n TR 2022'!O20+'CONTRACTACIO 3r TR 2022'!O20+'CONTRACTACIO 4t TR 2022'!O20</f>
        <v>289314.96999999997</v>
      </c>
      <c r="P20" s="21">
        <f t="shared" si="5"/>
        <v>0.21983860760260743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2" customFormat="1" ht="39.9" hidden="1" customHeight="1" x14ac:dyDescent="0.25">
      <c r="A21" s="46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2" customFormat="1" ht="39.9" customHeight="1" x14ac:dyDescent="0.25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0</v>
      </c>
      <c r="H23" s="66" t="str">
        <f t="shared" si="2"/>
        <v/>
      </c>
      <c r="I23" s="77">
        <f>'CONTRACTACIO 1r TR 2022'!I23+'CONTRACTACIO 2n TR 2022'!I23+'CONTRACTACIO 3r TR 2022'!I23+'CONTRACTACIO 4t TR 2022'!I23</f>
        <v>0</v>
      </c>
      <c r="J23" s="78">
        <f>'CONTRACTACIO 1r TR 2022'!J23+'CONTRACTACIO 2n TR 2022'!J23+'CONTRACTACIO 3r TR 2022'!J23+'CONTRACTACIO 4t TR 2022'!J23</f>
        <v>0</v>
      </c>
      <c r="K23" s="67" t="str">
        <f t="shared" si="3"/>
        <v/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2022'!B24+'CONTRACTACIO 2n TR 2022'!B24+'CONTRACTACIO 3r TR 2022'!B24+'CONTRACTACIO 4t TR 2022'!B24</f>
        <v>0</v>
      </c>
      <c r="C24" s="66" t="str">
        <f t="shared" si="0"/>
        <v/>
      </c>
      <c r="D24" s="77">
        <f>'CONTRACTACIO 1r TR 2022'!D24+'CONTRACTACIO 2n TR 2022'!D24+'CONTRACTACIO 3r TR 2022'!D24+'CONTRACTACIO 4t TR 2022'!D24</f>
        <v>0</v>
      </c>
      <c r="E24" s="78">
        <f>'CONTRACTACIO 1r TR 2022'!E24+'CONTRACTACIO 2n TR 2022'!E24+'CONTRACTACIO 3r TR 2022'!E24+'CONTRACTACIO 4t TR 2022'!E24</f>
        <v>0</v>
      </c>
      <c r="F24" s="67" t="str">
        <f t="shared" si="1"/>
        <v/>
      </c>
      <c r="G24" s="81">
        <f>'CONTRACTACIO 1r TR 2022'!G24+'CONTRACTACIO 2n TR 2022'!G24+'CONTRACTACIO 3r TR 2022'!G24+'CONTRACTACIO 4t TR 2022'!G24</f>
        <v>0</v>
      </c>
      <c r="H24" s="66" t="str">
        <f t="shared" si="2"/>
        <v/>
      </c>
      <c r="I24" s="77">
        <f>'CONTRACTACIO 1r TR 2022'!I24+'CONTRACTACIO 2n TR 2022'!I24+'CONTRACTACIO 3r TR 2022'!I24+'CONTRACTACIO 4t TR 2022'!I24</f>
        <v>0</v>
      </c>
      <c r="J24" s="78">
        <f>'CONTRACTACIO 1r TR 2022'!J24+'CONTRACTACIO 2n TR 2022'!J24+'CONTRACTACIO 3r TR 2022'!J24+'CONTRACTACIO 4t TR 2022'!J24</f>
        <v>0</v>
      </c>
      <c r="K24" s="67" t="str">
        <f t="shared" si="3"/>
        <v/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15</v>
      </c>
      <c r="C25" s="17">
        <f t="shared" si="12"/>
        <v>1</v>
      </c>
      <c r="D25" s="18">
        <f t="shared" si="12"/>
        <v>401103.89</v>
      </c>
      <c r="E25" s="18">
        <f t="shared" si="12"/>
        <v>485335.67000000004</v>
      </c>
      <c r="F25" s="19">
        <f t="shared" si="12"/>
        <v>1</v>
      </c>
      <c r="G25" s="16">
        <f t="shared" si="12"/>
        <v>184</v>
      </c>
      <c r="H25" s="17">
        <f t="shared" si="12"/>
        <v>1</v>
      </c>
      <c r="I25" s="18">
        <f t="shared" si="12"/>
        <v>1372933.77</v>
      </c>
      <c r="J25" s="18">
        <f t="shared" si="12"/>
        <v>1644102.1</v>
      </c>
      <c r="K25" s="19">
        <f t="shared" si="12"/>
        <v>1</v>
      </c>
      <c r="L25" s="16">
        <f t="shared" si="12"/>
        <v>146</v>
      </c>
      <c r="M25" s="17">
        <f t="shared" si="12"/>
        <v>1</v>
      </c>
      <c r="N25" s="18">
        <f t="shared" si="12"/>
        <v>1088057.8500000001</v>
      </c>
      <c r="O25" s="18">
        <f t="shared" si="12"/>
        <v>1316033.49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200000000000003" hidden="1" customHeight="1" x14ac:dyDescent="0.25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25">
      <c r="A34" s="41" t="s">
        <v>25</v>
      </c>
      <c r="B34" s="9">
        <f t="shared" ref="B34:B43" si="13">B13+G13+L13+Q13+V13+AA13</f>
        <v>6</v>
      </c>
      <c r="C34" s="8">
        <f t="shared" ref="C34:C40" si="14">IF(B34,B34/$B$46,"")</f>
        <v>1.7391304347826087E-2</v>
      </c>
      <c r="D34" s="10">
        <f t="shared" ref="D34:D43" si="15">D13+I13+N13+S13+X13+AC13</f>
        <v>1074434.42</v>
      </c>
      <c r="E34" s="11">
        <f t="shared" ref="E34:E43" si="16">E13+J13+O13+T13+Y13+AD13</f>
        <v>1300065.6400000001</v>
      </c>
      <c r="F34" s="21">
        <f t="shared" ref="F34:F40" si="17">IF(E34,E34/$E$46,"")</f>
        <v>0.37732592783258334</v>
      </c>
      <c r="J34" s="149" t="s">
        <v>3</v>
      </c>
      <c r="K34" s="150"/>
      <c r="L34" s="57">
        <f>B25</f>
        <v>15</v>
      </c>
      <c r="M34" s="8">
        <f t="shared" ref="M34:M39" si="18">IF(L34,L34/$L$40,"")</f>
        <v>4.3478260869565216E-2</v>
      </c>
      <c r="N34" s="58">
        <f>D25</f>
        <v>401103.89</v>
      </c>
      <c r="O34" s="58">
        <f>E25</f>
        <v>485335.67000000004</v>
      </c>
      <c r="P34" s="59">
        <f t="shared" ref="P34:P39" si="19">IF(O34,O34/$O$40,"")</f>
        <v>0.1408619121669876</v>
      </c>
    </row>
    <row r="35" spans="1:33" s="25" customFormat="1" ht="30" customHeight="1" x14ac:dyDescent="0.25">
      <c r="A35" s="43" t="s">
        <v>18</v>
      </c>
      <c r="B35" s="12">
        <f t="shared" si="13"/>
        <v>3</v>
      </c>
      <c r="C35" s="8">
        <f t="shared" si="14"/>
        <v>8.6956521739130436E-3</v>
      </c>
      <c r="D35" s="13">
        <f t="shared" si="15"/>
        <v>340724.59</v>
      </c>
      <c r="E35" s="14">
        <f t="shared" si="16"/>
        <v>412276.75</v>
      </c>
      <c r="F35" s="21">
        <f t="shared" si="17"/>
        <v>0.11965757914927433</v>
      </c>
      <c r="J35" s="145" t="s">
        <v>1</v>
      </c>
      <c r="K35" s="146"/>
      <c r="L35" s="60">
        <f>G25</f>
        <v>184</v>
      </c>
      <c r="M35" s="8">
        <f t="shared" si="18"/>
        <v>0.53333333333333333</v>
      </c>
      <c r="N35" s="61">
        <f>I25</f>
        <v>1372933.77</v>
      </c>
      <c r="O35" s="61">
        <f>J25</f>
        <v>1644102.1</v>
      </c>
      <c r="P35" s="59">
        <f t="shared" si="19"/>
        <v>0.47717771414526333</v>
      </c>
    </row>
    <row r="36" spans="1:33" s="25" customFormat="1" ht="30" customHeight="1" x14ac:dyDescent="0.25">
      <c r="A36" s="43" t="s">
        <v>19</v>
      </c>
      <c r="B36" s="12">
        <f t="shared" si="13"/>
        <v>15</v>
      </c>
      <c r="C36" s="8">
        <f t="shared" si="14"/>
        <v>4.3478260869565216E-2</v>
      </c>
      <c r="D36" s="13">
        <f t="shared" si="15"/>
        <v>241694.73</v>
      </c>
      <c r="E36" s="14">
        <f t="shared" si="16"/>
        <v>292450.61</v>
      </c>
      <c r="F36" s="21">
        <f t="shared" si="17"/>
        <v>8.4879712507020005E-2</v>
      </c>
      <c r="J36" s="145" t="s">
        <v>2</v>
      </c>
      <c r="K36" s="146"/>
      <c r="L36" s="60">
        <f>L25</f>
        <v>146</v>
      </c>
      <c r="M36" s="8">
        <f t="shared" si="18"/>
        <v>0.42318840579710143</v>
      </c>
      <c r="N36" s="61">
        <f>N25</f>
        <v>1088057.8500000001</v>
      </c>
      <c r="O36" s="61">
        <f>O25</f>
        <v>1316033.49</v>
      </c>
      <c r="P36" s="59">
        <f t="shared" si="19"/>
        <v>0.38196037368774921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2</v>
      </c>
      <c r="C39" s="8">
        <f t="shared" si="14"/>
        <v>5.7971014492753624E-3</v>
      </c>
      <c r="D39" s="13">
        <f t="shared" si="15"/>
        <v>37423.46</v>
      </c>
      <c r="E39" s="22">
        <f t="shared" si="16"/>
        <v>45282.34</v>
      </c>
      <c r="F39" s="21">
        <f t="shared" si="17"/>
        <v>1.3142567905210154E-2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20</v>
      </c>
      <c r="C40" s="8">
        <f t="shared" si="14"/>
        <v>5.7971014492753624E-2</v>
      </c>
      <c r="D40" s="13">
        <f t="shared" si="15"/>
        <v>300953.98000000004</v>
      </c>
      <c r="E40" s="23">
        <f t="shared" si="16"/>
        <v>357533.80000000005</v>
      </c>
      <c r="F40" s="21">
        <f t="shared" si="17"/>
        <v>0.10376920108165408</v>
      </c>
      <c r="G40" s="25"/>
      <c r="H40" s="25"/>
      <c r="I40" s="25"/>
      <c r="J40" s="147" t="s">
        <v>0</v>
      </c>
      <c r="K40" s="148"/>
      <c r="L40" s="83">
        <f>SUM(L34:L39)</f>
        <v>345</v>
      </c>
      <c r="M40" s="17">
        <f>SUM(M34:M39)</f>
        <v>1</v>
      </c>
      <c r="N40" s="84">
        <f>SUM(N34:N39)</f>
        <v>2862095.5100000002</v>
      </c>
      <c r="O40" s="85">
        <f>SUM(O34:O39)</f>
        <v>3445471.26</v>
      </c>
      <c r="P40" s="86">
        <f>SUM(P34:P39)</f>
        <v>1.0000000000000002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299</v>
      </c>
      <c r="C41" s="8">
        <f>IF(B41,B41/$B$46,"")</f>
        <v>0.8666666666666667</v>
      </c>
      <c r="D41" s="13">
        <f t="shared" si="15"/>
        <v>866864.33</v>
      </c>
      <c r="E41" s="23">
        <f t="shared" si="16"/>
        <v>1037862.1200000001</v>
      </c>
      <c r="F41" s="21">
        <f>IF(E41,E41/$E$46,"")</f>
        <v>0.30122501152425807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2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345</v>
      </c>
      <c r="C46" s="17">
        <f>SUM(C34:C45)</f>
        <v>1</v>
      </c>
      <c r="D46" s="18">
        <f>SUM(D34:D45)</f>
        <v>2862095.51</v>
      </c>
      <c r="E46" s="18">
        <f>SUM(E34:E45)</f>
        <v>3445471.2600000002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ht="15" x14ac:dyDescent="0.25">
      <c r="B50" s="26"/>
      <c r="H50" s="26"/>
      <c r="N50" s="26"/>
    </row>
    <row r="51" spans="2:14" s="25" customFormat="1" ht="15" x14ac:dyDescent="0.25">
      <c r="B51" s="26"/>
      <c r="H51" s="26"/>
      <c r="N51" s="26"/>
    </row>
    <row r="52" spans="2:14" s="25" customFormat="1" ht="15" x14ac:dyDescent="0.25">
      <c r="B52" s="26"/>
      <c r="H52" s="26"/>
      <c r="N52" s="26"/>
    </row>
    <row r="53" spans="2:14" s="25" customFormat="1" ht="15" x14ac:dyDescent="0.25">
      <c r="B53" s="26"/>
      <c r="H53" s="26"/>
      <c r="N53" s="26"/>
    </row>
    <row r="54" spans="2:14" s="25" customFormat="1" ht="15" x14ac:dyDescent="0.25">
      <c r="B54" s="26"/>
      <c r="H54" s="26"/>
      <c r="N54" s="26"/>
    </row>
    <row r="55" spans="2:14" s="25" customFormat="1" ht="15" x14ac:dyDescent="0.25">
      <c r="B55" s="26"/>
      <c r="H55" s="26"/>
      <c r="N55" s="26"/>
    </row>
    <row r="56" spans="2:14" s="25" customFormat="1" ht="15" x14ac:dyDescent="0.25">
      <c r="B56" s="26"/>
      <c r="H56" s="26"/>
      <c r="N56" s="26"/>
    </row>
    <row r="57" spans="2:14" s="25" customFormat="1" ht="15" x14ac:dyDescent="0.25">
      <c r="B57" s="26"/>
      <c r="H57" s="26"/>
      <c r="N57" s="26"/>
    </row>
    <row r="58" spans="2:14" s="25" customFormat="1" ht="15" x14ac:dyDescent="0.25">
      <c r="B58" s="26"/>
      <c r="H58" s="26"/>
      <c r="N58" s="26"/>
    </row>
    <row r="59" spans="2:14" s="25" customFormat="1" ht="15" x14ac:dyDescent="0.25">
      <c r="B59" s="26"/>
      <c r="H59" s="26"/>
      <c r="N59" s="26"/>
    </row>
    <row r="60" spans="2:14" s="25" customFormat="1" ht="15" x14ac:dyDescent="0.25">
      <c r="B60" s="26"/>
      <c r="H60" s="26"/>
      <c r="N60" s="26"/>
    </row>
    <row r="61" spans="2:14" s="25" customFormat="1" ht="15" x14ac:dyDescent="0.25">
      <c r="B61" s="26"/>
      <c r="H61" s="26"/>
      <c r="N61" s="26"/>
    </row>
    <row r="62" spans="2:14" s="25" customFormat="1" ht="15" x14ac:dyDescent="0.25">
      <c r="B62" s="26"/>
      <c r="H62" s="26"/>
      <c r="N62" s="26"/>
    </row>
    <row r="63" spans="2:14" s="25" customFormat="1" ht="15" x14ac:dyDescent="0.25">
      <c r="B63" s="26"/>
      <c r="H63" s="26"/>
      <c r="N63" s="26"/>
    </row>
    <row r="64" spans="2:14" s="25" customFormat="1" ht="15" x14ac:dyDescent="0.25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2023-01-18T11:47:14Z</dcterms:modified>
</cp:coreProperties>
</file>